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gunnarwindsand/Desktop/"/>
    </mc:Choice>
  </mc:AlternateContent>
  <xr:revisionPtr revIDLastSave="0" documentId="13_ncr:1_{936B1849-8D19-2341-8080-34FE44F89D94}" xr6:coauthVersionLast="47" xr6:coauthVersionMax="47" xr10:uidLastSave="{00000000-0000-0000-0000-000000000000}"/>
  <bookViews>
    <workbookView xWindow="0" yWindow="500" windowWidth="32540" windowHeight="18200" activeTab="5" xr2:uid="{00000000-000D-0000-FFFF-FFFF00000000}"/>
  </bookViews>
  <sheets>
    <sheet name="Documentation" sheetId="1" r:id="rId1"/>
    <sheet name="Summary" sheetId="2" r:id="rId2"/>
    <sheet name="Assumptions" sheetId="3" r:id="rId3"/>
    <sheet name="BS" sheetId="4" r:id="rId4"/>
    <sheet name="PL" sheetId="5" r:id="rId5"/>
    <sheet name="CF" sheetId="6" r:id="rId6"/>
    <sheet name="BE and Burn Analysis" sheetId="7" r:id="rId7"/>
    <sheet name="Sensitivity Analysis" sheetId="8" r:id="rId8"/>
    <sheet name="KP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6" i="4" l="1"/>
  <c r="AA74" i="3"/>
  <c r="C1" i="3"/>
  <c r="D68" i="3"/>
  <c r="E68" i="3" s="1"/>
  <c r="F68" i="3" s="1"/>
  <c r="G68" i="3" s="1"/>
  <c r="E445" i="3"/>
  <c r="E446" i="3" s="1"/>
  <c r="AA460" i="3" s="1"/>
  <c r="D320" i="3"/>
  <c r="AA316" i="3"/>
  <c r="I316" i="3" s="1"/>
  <c r="AA180" i="3"/>
  <c r="AA181" i="3" s="1"/>
  <c r="AA159" i="3"/>
  <c r="AA160" i="3" s="1"/>
  <c r="Z148" i="3"/>
  <c r="Z147" i="3"/>
  <c r="Z146" i="3"/>
  <c r="D37" i="4"/>
  <c r="D36" i="4"/>
  <c r="BN36" i="4" s="1"/>
  <c r="D35" i="4"/>
  <c r="BN35" i="4" s="1"/>
  <c r="D34" i="4"/>
  <c r="BN34" i="4" s="1"/>
  <c r="D31" i="4"/>
  <c r="D32" i="4" s="1"/>
  <c r="BN32" i="4" s="1"/>
  <c r="D27" i="4"/>
  <c r="BN27" i="4" s="1"/>
  <c r="D18" i="4"/>
  <c r="D37" i="6" s="1"/>
  <c r="BM37" i="6" s="1"/>
  <c r="B29" i="2" s="1"/>
  <c r="D17" i="4"/>
  <c r="D14" i="4"/>
  <c r="BN14" i="4" s="1"/>
  <c r="D9" i="4"/>
  <c r="D14" i="6"/>
  <c r="AA20" i="3"/>
  <c r="AA26" i="3"/>
  <c r="AA32" i="3"/>
  <c r="AA39" i="3"/>
  <c r="AA56" i="3"/>
  <c r="F1" i="3"/>
  <c r="D83" i="3"/>
  <c r="E83" i="3" s="1"/>
  <c r="F83" i="3" s="1"/>
  <c r="G83" i="3" s="1"/>
  <c r="E90" i="3"/>
  <c r="E93" i="3"/>
  <c r="D96" i="3"/>
  <c r="E96" i="3" s="1"/>
  <c r="F96" i="3" s="1"/>
  <c r="G96" i="3" s="1"/>
  <c r="D114" i="3"/>
  <c r="E114" i="3" s="1"/>
  <c r="F114" i="3" s="1"/>
  <c r="G114" i="3" s="1"/>
  <c r="D216" i="3"/>
  <c r="D217" i="3" s="1"/>
  <c r="E436" i="3"/>
  <c r="N105" i="3"/>
  <c r="N106" i="3" s="1"/>
  <c r="O105" i="3"/>
  <c r="O106" i="3" s="1"/>
  <c r="P105" i="3"/>
  <c r="P106" i="3" s="1"/>
  <c r="Q105" i="3"/>
  <c r="Q106" i="3" s="1"/>
  <c r="R105" i="3"/>
  <c r="R106" i="3" s="1"/>
  <c r="S105" i="3"/>
  <c r="S106" i="3" s="1"/>
  <c r="T105" i="3"/>
  <c r="T106" i="3" s="1"/>
  <c r="U105" i="3"/>
  <c r="U106" i="3" s="1"/>
  <c r="V105" i="3"/>
  <c r="V106" i="3" s="1"/>
  <c r="W105" i="3"/>
  <c r="W106" i="3" s="1"/>
  <c r="X105" i="3"/>
  <c r="X106" i="3" s="1"/>
  <c r="Y105" i="3"/>
  <c r="Y106" i="3" s="1"/>
  <c r="Z105" i="3"/>
  <c r="Z106" i="3" s="1"/>
  <c r="D9" i="9"/>
  <c r="E8" i="9"/>
  <c r="D8" i="9"/>
  <c r="A54" i="8"/>
  <c r="A39" i="8"/>
  <c r="A34" i="8"/>
  <c r="A49" i="8" s="1"/>
  <c r="A33" i="8"/>
  <c r="A48" i="8" s="1"/>
  <c r="A32" i="8"/>
  <c r="A47" i="8" s="1"/>
  <c r="A31" i="8"/>
  <c r="A46" i="8" s="1"/>
  <c r="A30" i="8"/>
  <c r="A45" i="8" s="1"/>
  <c r="E10" i="8"/>
  <c r="D10" i="8"/>
  <c r="D3" i="8"/>
  <c r="D3" i="9" s="1"/>
  <c r="F3" i="7"/>
  <c r="E3" i="7"/>
  <c r="A48" i="6"/>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47" i="6"/>
  <c r="A46" i="6"/>
  <c r="BM4" i="6"/>
  <c r="BN4" i="6" s="1"/>
  <c r="BO4" i="6" s="1"/>
  <c r="BP4" i="6" s="1"/>
  <c r="BQ4" i="6" s="1"/>
  <c r="BM1" i="6"/>
  <c r="B16" i="5"/>
  <c r="B15" i="5"/>
  <c r="B10" i="5"/>
  <c r="A9" i="2" s="1"/>
  <c r="B9" i="5"/>
  <c r="A8" i="2" s="1"/>
  <c r="BM4" i="5"/>
  <c r="BN4" i="5" s="1"/>
  <c r="BO4" i="5" s="1"/>
  <c r="BP4" i="5" s="1"/>
  <c r="BQ4" i="5" s="1"/>
  <c r="BN1" i="5"/>
  <c r="BP1" i="4" s="1"/>
  <c r="BN37" i="4"/>
  <c r="BN16" i="4"/>
  <c r="BN15" i="4"/>
  <c r="BO4" i="4"/>
  <c r="BP4" i="4" s="1"/>
  <c r="BQ4" i="4" s="1"/>
  <c r="BR4" i="4" s="1"/>
  <c r="BS4" i="4" s="1"/>
  <c r="A3" i="4"/>
  <c r="BO1" i="4"/>
  <c r="AB474" i="3"/>
  <c r="AC473" i="3" s="1"/>
  <c r="AB473" i="3"/>
  <c r="AC471" i="3"/>
  <c r="AD471" i="3" s="1"/>
  <c r="AE471" i="3" s="1"/>
  <c r="AF471" i="3" s="1"/>
  <c r="AG471" i="3" s="1"/>
  <c r="C471" i="3"/>
  <c r="D471" i="3" s="1"/>
  <c r="B471" i="3"/>
  <c r="B472" i="3" s="1"/>
  <c r="B473" i="3" s="1"/>
  <c r="B474" i="3" s="1"/>
  <c r="B475" i="3" s="1"/>
  <c r="B476" i="3" s="1"/>
  <c r="B477" i="3" s="1"/>
  <c r="B478" i="3" s="1"/>
  <c r="B479" i="3" s="1"/>
  <c r="B480" i="3" s="1"/>
  <c r="B481" i="3" s="1"/>
  <c r="B482" i="3" s="1"/>
  <c r="AC462" i="3"/>
  <c r="F15" i="6" s="1"/>
  <c r="AB462" i="3"/>
  <c r="E15" i="6" s="1"/>
  <c r="AA462" i="3"/>
  <c r="D15" i="6" s="1"/>
  <c r="B462" i="3"/>
  <c r="B455" i="3"/>
  <c r="AB448" i="3"/>
  <c r="AC448" i="3" s="1"/>
  <c r="AD448" i="3" s="1"/>
  <c r="AE448" i="3" s="1"/>
  <c r="AB418" i="3"/>
  <c r="AC418" i="3" s="1"/>
  <c r="AD418" i="3" s="1"/>
  <c r="AE418" i="3" s="1"/>
  <c r="AB411" i="3"/>
  <c r="AC411" i="3" s="1"/>
  <c r="AD411" i="3" s="1"/>
  <c r="AE411" i="3" s="1"/>
  <c r="AA400" i="3"/>
  <c r="I400" i="3" s="1"/>
  <c r="AA390" i="3"/>
  <c r="AA380" i="3"/>
  <c r="I380" i="3" s="1"/>
  <c r="AA370" i="3"/>
  <c r="AH360" i="3"/>
  <c r="AH365" i="3" s="1"/>
  <c r="AD360" i="3"/>
  <c r="AD365" i="3" s="1"/>
  <c r="AB360" i="3"/>
  <c r="AB365" i="3" s="1"/>
  <c r="AG351" i="3"/>
  <c r="AH351" i="3" s="1"/>
  <c r="AH359" i="3" s="1"/>
  <c r="AH364" i="3" s="1"/>
  <c r="AE351" i="3"/>
  <c r="AF351" i="3" s="1"/>
  <c r="AF359" i="3" s="1"/>
  <c r="AF364" i="3" s="1"/>
  <c r="AC351" i="3"/>
  <c r="AD351" i="3" s="1"/>
  <c r="AD359" i="3" s="1"/>
  <c r="AD364" i="3" s="1"/>
  <c r="AA351" i="3"/>
  <c r="AB351" i="3" s="1"/>
  <c r="AB359" i="3" s="1"/>
  <c r="AB364" i="3" s="1"/>
  <c r="AH350" i="3"/>
  <c r="AF350" i="3"/>
  <c r="AD350" i="3"/>
  <c r="AB350" i="3"/>
  <c r="AI348" i="3"/>
  <c r="E1" i="3" s="1"/>
  <c r="AE348" i="3"/>
  <c r="AF360" i="3" s="1"/>
  <c r="AE342" i="3"/>
  <c r="B281" i="3"/>
  <c r="B271" i="3"/>
  <c r="B268" i="3"/>
  <c r="B260" i="3"/>
  <c r="B257" i="3"/>
  <c r="B240" i="3"/>
  <c r="I185" i="3"/>
  <c r="I164" i="3"/>
  <c r="C94" i="3"/>
  <c r="C92" i="3"/>
  <c r="E92" i="3" s="1"/>
  <c r="C91" i="3"/>
  <c r="E91" i="3" s="1"/>
  <c r="AA84" i="3"/>
  <c r="AB5" i="3"/>
  <c r="AC5" i="3" s="1"/>
  <c r="AD5" i="3" s="1"/>
  <c r="AE5" i="3" s="1"/>
  <c r="AF5" i="3" s="1"/>
  <c r="AG5" i="3" s="1"/>
  <c r="AH5" i="3" s="1"/>
  <c r="AI5" i="3" s="1"/>
  <c r="AJ5" i="3" s="1"/>
  <c r="AK5" i="3" s="1"/>
  <c r="AL5" i="3" s="1"/>
  <c r="AM5" i="3" s="1"/>
  <c r="AN5" i="3" s="1"/>
  <c r="AO5" i="3" s="1"/>
  <c r="AP5" i="3" s="1"/>
  <c r="AQ5" i="3" s="1"/>
  <c r="AR5" i="3" s="1"/>
  <c r="AS5" i="3" s="1"/>
  <c r="AT5" i="3" s="1"/>
  <c r="AU5" i="3" s="1"/>
  <c r="AV5" i="3" s="1"/>
  <c r="AW5" i="3" s="1"/>
  <c r="AX5" i="3" s="1"/>
  <c r="AY5" i="3" s="1"/>
  <c r="AZ5" i="3" s="1"/>
  <c r="BA5" i="3" s="1"/>
  <c r="BB5" i="3" s="1"/>
  <c r="BC5" i="3" s="1"/>
  <c r="BD5" i="3" s="1"/>
  <c r="BE5" i="3" s="1"/>
  <c r="BF5" i="3" s="1"/>
  <c r="BG5" i="3" s="1"/>
  <c r="BH5" i="3" s="1"/>
  <c r="BI5" i="3" s="1"/>
  <c r="BJ5" i="3" s="1"/>
  <c r="BK5" i="3" s="1"/>
  <c r="BL5" i="3" s="1"/>
  <c r="BM5" i="3" s="1"/>
  <c r="BN5" i="3" s="1"/>
  <c r="BO5" i="3" s="1"/>
  <c r="BP5" i="3" s="1"/>
  <c r="BQ5" i="3" s="1"/>
  <c r="BR5" i="3" s="1"/>
  <c r="BS5" i="3" s="1"/>
  <c r="BT5" i="3" s="1"/>
  <c r="BU5" i="3" s="1"/>
  <c r="BV5" i="3" s="1"/>
  <c r="BW5" i="3" s="1"/>
  <c r="BX5" i="3" s="1"/>
  <c r="BY5" i="3" s="1"/>
  <c r="BZ5" i="3" s="1"/>
  <c r="CA5" i="3" s="1"/>
  <c r="CB5" i="3" s="1"/>
  <c r="CC5" i="3" s="1"/>
  <c r="CD5" i="3" s="1"/>
  <c r="CE5" i="3" s="1"/>
  <c r="CF5" i="3" s="1"/>
  <c r="CG5" i="3" s="1"/>
  <c r="CH5" i="3" s="1"/>
  <c r="AA4" i="3"/>
  <c r="AB4" i="3" s="1"/>
  <c r="J1" i="3"/>
  <c r="F44" i="2"/>
  <c r="E44" i="2" s="1"/>
  <c r="F43" i="2"/>
  <c r="E43" i="2"/>
  <c r="A17" i="2"/>
  <c r="A16" i="2"/>
  <c r="A15" i="2"/>
  <c r="B3" i="2"/>
  <c r="A3" i="2"/>
  <c r="A3" i="1" s="1"/>
  <c r="A30" i="1"/>
  <c r="A32" i="1" s="1"/>
  <c r="A34" i="1" s="1"/>
  <c r="A37" i="1" s="1"/>
  <c r="A39" i="1" s="1"/>
  <c r="A41" i="1" s="1"/>
  <c r="A44" i="1" s="1"/>
  <c r="A47" i="1" s="1"/>
  <c r="A51" i="1" s="1"/>
  <c r="A53" i="1" s="1"/>
  <c r="A59" i="1" s="1"/>
  <c r="A61" i="1" s="1"/>
  <c r="A9" i="1"/>
  <c r="A10" i="1" s="1"/>
  <c r="A12" i="1" s="1"/>
  <c r="A14" i="1" s="1"/>
  <c r="A15" i="1" s="1"/>
  <c r="A17" i="1" s="1"/>
  <c r="A18" i="1" s="1"/>
  <c r="A19" i="1" s="1"/>
  <c r="A20" i="1" s="1"/>
  <c r="A21" i="1" s="1"/>
  <c r="A22" i="1" s="1"/>
  <c r="A23" i="1" s="1"/>
  <c r="A24" i="1" s="1"/>
  <c r="A25" i="1" s="1"/>
  <c r="A26" i="1" s="1"/>
  <c r="AA28" i="3" l="1"/>
  <c r="AA85" i="3"/>
  <c r="AA75" i="3"/>
  <c r="AA76" i="3" s="1"/>
  <c r="AA44" i="3"/>
  <c r="AA45" i="3" s="1"/>
  <c r="AA47" i="3" s="1"/>
  <c r="C3" i="2"/>
  <c r="C472" i="3"/>
  <c r="I159" i="3"/>
  <c r="I170" i="3" s="1"/>
  <c r="I180" i="3"/>
  <c r="I191" i="3" s="1"/>
  <c r="AD367" i="3"/>
  <c r="D38" i="4"/>
  <c r="BN18" i="4"/>
  <c r="BN31" i="4"/>
  <c r="K1" i="3"/>
  <c r="A3" i="9"/>
  <c r="A3" i="6"/>
  <c r="A3" i="7" s="1"/>
  <c r="A3" i="8" s="1"/>
  <c r="A3" i="5"/>
  <c r="D4" i="5"/>
  <c r="AA355" i="3"/>
  <c r="AA356" i="3" s="1"/>
  <c r="E27" i="4" s="1"/>
  <c r="AA311" i="3"/>
  <c r="AA304" i="3"/>
  <c r="AA299" i="3"/>
  <c r="AA401" i="3"/>
  <c r="AA402" i="3" s="1"/>
  <c r="AA292" i="3"/>
  <c r="AA307" i="3"/>
  <c r="AA305" i="3"/>
  <c r="AA303" i="3"/>
  <c r="AA294" i="3"/>
  <c r="AB332" i="3"/>
  <c r="AA300" i="3"/>
  <c r="AA298" i="3"/>
  <c r="AA293" i="3"/>
  <c r="AA310" i="3"/>
  <c r="AA291" i="3"/>
  <c r="AA312" i="3"/>
  <c r="AA306" i="3"/>
  <c r="AA295" i="3"/>
  <c r="AA247" i="3"/>
  <c r="AA266" i="3"/>
  <c r="AA244" i="3"/>
  <c r="AA248" i="3"/>
  <c r="AA205" i="3"/>
  <c r="AA246" i="3"/>
  <c r="AA243" i="3"/>
  <c r="AA211" i="3"/>
  <c r="AA245" i="3"/>
  <c r="AA208" i="3"/>
  <c r="E4" i="5"/>
  <c r="AB304" i="3"/>
  <c r="AB355" i="3"/>
  <c r="AB356" i="3" s="1"/>
  <c r="AB401" i="3"/>
  <c r="AB299" i="3"/>
  <c r="AB292" i="3"/>
  <c r="AB311" i="3"/>
  <c r="AB307" i="3"/>
  <c r="AB305" i="3"/>
  <c r="AB303" i="3"/>
  <c r="AB294" i="3"/>
  <c r="AB300" i="3"/>
  <c r="AB298" i="3"/>
  <c r="AB293" i="3"/>
  <c r="AB310" i="3"/>
  <c r="AB291" i="3"/>
  <c r="AB312" i="3"/>
  <c r="AB306" i="3"/>
  <c r="AB295" i="3"/>
  <c r="AB247" i="3"/>
  <c r="AB266" i="3"/>
  <c r="AB244" i="3"/>
  <c r="AB246" i="3"/>
  <c r="AB248" i="3"/>
  <c r="AB243" i="3"/>
  <c r="AB211" i="3"/>
  <c r="AB245" i="3"/>
  <c r="AB208" i="3"/>
  <c r="AB205" i="3"/>
  <c r="AC4" i="3"/>
  <c r="AC391" i="3" s="1"/>
  <c r="AA182" i="3"/>
  <c r="Z149" i="3"/>
  <c r="AB181" i="3"/>
  <c r="AA191" i="3"/>
  <c r="AB160" i="3"/>
  <c r="AA161" i="3"/>
  <c r="AA170" i="3"/>
  <c r="D10" i="4"/>
  <c r="BN10" i="4" s="1"/>
  <c r="AF367" i="3"/>
  <c r="AB391" i="3"/>
  <c r="AA391" i="3"/>
  <c r="AA392" i="3" s="1"/>
  <c r="AF365" i="3"/>
  <c r="I370" i="3"/>
  <c r="AB367" i="3"/>
  <c r="AB371" i="3"/>
  <c r="AA371" i="3"/>
  <c r="AA381" i="3"/>
  <c r="AA382" i="3" s="1"/>
  <c r="AA383" i="3" s="1"/>
  <c r="AB381" i="3"/>
  <c r="I390" i="3"/>
  <c r="AA450" i="3"/>
  <c r="AH367" i="3"/>
  <c r="D19" i="4"/>
  <c r="BN17" i="4"/>
  <c r="AC474" i="3"/>
  <c r="BN9" i="4"/>
  <c r="AB475" i="3"/>
  <c r="AA3" i="3" s="1"/>
  <c r="BN38" i="4"/>
  <c r="E3" i="8"/>
  <c r="E3" i="9" s="1"/>
  <c r="BN1" i="6"/>
  <c r="BO1" i="5"/>
  <c r="G3" i="7"/>
  <c r="H3" i="7" s="1"/>
  <c r="D28" i="4" l="1"/>
  <c r="C473" i="3"/>
  <c r="D472" i="3"/>
  <c r="F27" i="4"/>
  <c r="E29" i="6" s="1"/>
  <c r="AA105" i="3"/>
  <c r="AA106" i="3" s="1"/>
  <c r="D11" i="5" s="1"/>
  <c r="BN19" i="4"/>
  <c r="E30" i="6"/>
  <c r="AC371" i="3"/>
  <c r="D11" i="4"/>
  <c r="D21" i="4" s="1"/>
  <c r="D44" i="4" s="1"/>
  <c r="AC381" i="3"/>
  <c r="BN11" i="4"/>
  <c r="AC181" i="3"/>
  <c r="AD181" i="3" s="1"/>
  <c r="AA387" i="3"/>
  <c r="AA386" i="3"/>
  <c r="I450" i="3"/>
  <c r="AA454" i="3"/>
  <c r="F3" i="8"/>
  <c r="F3" i="9" s="1"/>
  <c r="BO1" i="6"/>
  <c r="BP1" i="5"/>
  <c r="BQ1" i="4"/>
  <c r="D3" i="2"/>
  <c r="D3" i="5"/>
  <c r="AA464" i="3"/>
  <c r="AD462" i="3" s="1"/>
  <c r="G15" i="6" s="1"/>
  <c r="AA461" i="3"/>
  <c r="D39" i="5" s="1"/>
  <c r="AA2" i="3"/>
  <c r="D30" i="6"/>
  <c r="AA372" i="3"/>
  <c r="L1" i="3"/>
  <c r="AD473" i="3"/>
  <c r="AD474" i="3"/>
  <c r="AA384" i="3"/>
  <c r="AC160" i="3"/>
  <c r="AB180" i="3"/>
  <c r="AA403" i="3"/>
  <c r="AA404" i="3" s="1"/>
  <c r="AA393" i="3"/>
  <c r="AB159" i="3"/>
  <c r="F4" i="5"/>
  <c r="AC306" i="3"/>
  <c r="AC355" i="3"/>
  <c r="AC356" i="3" s="1"/>
  <c r="AC401" i="3"/>
  <c r="AC292" i="3"/>
  <c r="AC311" i="3"/>
  <c r="AC307" i="3"/>
  <c r="AC305" i="3"/>
  <c r="AC303" i="3"/>
  <c r="AC294" i="3"/>
  <c r="AC298" i="3"/>
  <c r="AC300" i="3"/>
  <c r="AC293" i="3"/>
  <c r="AC310" i="3"/>
  <c r="AC299" i="3"/>
  <c r="AC291" i="3"/>
  <c r="AC312" i="3"/>
  <c r="AC295" i="3"/>
  <c r="AC266" i="3"/>
  <c r="AC244" i="3"/>
  <c r="AC246" i="3"/>
  <c r="AC248" i="3"/>
  <c r="AC247" i="3"/>
  <c r="AC211" i="3"/>
  <c r="AC304" i="3"/>
  <c r="AC243" i="3"/>
  <c r="AC245" i="3"/>
  <c r="AC208" i="3"/>
  <c r="AC205" i="3"/>
  <c r="AD4" i="3"/>
  <c r="F4" i="4"/>
  <c r="E4" i="6"/>
  <c r="D29" i="6"/>
  <c r="D4" i="6"/>
  <c r="E4" i="4"/>
  <c r="D29" i="4"/>
  <c r="BN28" i="4"/>
  <c r="BN29" i="4" s="1"/>
  <c r="BN46" i="4" s="1"/>
  <c r="I460" i="3"/>
  <c r="AA94" i="3"/>
  <c r="AA92" i="3"/>
  <c r="AA91" i="3"/>
  <c r="AA112" i="3"/>
  <c r="AA90" i="3"/>
  <c r="AA93" i="3"/>
  <c r="D8" i="5" l="1"/>
  <c r="G27" i="4"/>
  <c r="C474" i="3"/>
  <c r="D473" i="3"/>
  <c r="AD160" i="3"/>
  <c r="AE160" i="3" s="1"/>
  <c r="AF160" i="3" s="1"/>
  <c r="BN21" i="4"/>
  <c r="BN44" i="4" s="1"/>
  <c r="AA99" i="3"/>
  <c r="AA124" i="3" s="1"/>
  <c r="D9" i="5" s="1"/>
  <c r="F30" i="6"/>
  <c r="AA463" i="3"/>
  <c r="AB460" i="3" s="1"/>
  <c r="AE181" i="3"/>
  <c r="AF181" i="3" s="1"/>
  <c r="AG181" i="3" s="1"/>
  <c r="I454" i="3"/>
  <c r="AA405" i="3"/>
  <c r="AB400" i="3"/>
  <c r="AB1" i="3"/>
  <c r="AB74" i="3" s="1"/>
  <c r="AB75" i="3" s="1"/>
  <c r="AA1" i="3"/>
  <c r="D3" i="6"/>
  <c r="D2" i="5"/>
  <c r="E3" i="4"/>
  <c r="F29" i="6"/>
  <c r="F4" i="6"/>
  <c r="G4" i="4"/>
  <c r="D33" i="5"/>
  <c r="AA373" i="3"/>
  <c r="AA374" i="3" s="1"/>
  <c r="AE473" i="3"/>
  <c r="AE474" i="3"/>
  <c r="BP1" i="6"/>
  <c r="G3" i="8"/>
  <c r="G3" i="9" s="1"/>
  <c r="BQ1" i="5"/>
  <c r="BR1" i="4"/>
  <c r="E3" i="2"/>
  <c r="AB182" i="3"/>
  <c r="AA95" i="3"/>
  <c r="AA396" i="3"/>
  <c r="AA397" i="3"/>
  <c r="BN40" i="4"/>
  <c r="AC1" i="3"/>
  <c r="M1" i="3"/>
  <c r="D46" i="4"/>
  <c r="D40" i="4"/>
  <c r="D41" i="4" s="1"/>
  <c r="AB161" i="3"/>
  <c r="G4" i="5"/>
  <c r="AD401" i="3"/>
  <c r="AD306" i="3"/>
  <c r="AD355" i="3"/>
  <c r="AD356" i="3" s="1"/>
  <c r="H27" i="4" s="1"/>
  <c r="AD311" i="3"/>
  <c r="AD307" i="3"/>
  <c r="AD305" i="3"/>
  <c r="AD303" i="3"/>
  <c r="AD294" i="3"/>
  <c r="AD298" i="3"/>
  <c r="AD300" i="3"/>
  <c r="AD293" i="3"/>
  <c r="AD310" i="3"/>
  <c r="AD299" i="3"/>
  <c r="AD291" i="3"/>
  <c r="AD312" i="3"/>
  <c r="AD295" i="3"/>
  <c r="AD266" i="3"/>
  <c r="AD244" i="3"/>
  <c r="AD292" i="3"/>
  <c r="AD246" i="3"/>
  <c r="AD248" i="3"/>
  <c r="AD247" i="3"/>
  <c r="AD211" i="3"/>
  <c r="AD304" i="3"/>
  <c r="AD243" i="3"/>
  <c r="AD245" i="3"/>
  <c r="AD205" i="3"/>
  <c r="AD208" i="3"/>
  <c r="AE4" i="3"/>
  <c r="AD1" i="3"/>
  <c r="AD216" i="3" s="1"/>
  <c r="AD391" i="3"/>
  <c r="AD371" i="3"/>
  <c r="AD381" i="3"/>
  <c r="AA407" i="3"/>
  <c r="AA406" i="3"/>
  <c r="AA385" i="3"/>
  <c r="AB380" i="3"/>
  <c r="AA394" i="3"/>
  <c r="C475" i="3" l="1"/>
  <c r="D474" i="3"/>
  <c r="BN41" i="4"/>
  <c r="E17" i="4"/>
  <c r="E36" i="4"/>
  <c r="AD253" i="3"/>
  <c r="AD264" i="3"/>
  <c r="AD251" i="3"/>
  <c r="AD278" i="3"/>
  <c r="AD254" i="3"/>
  <c r="E31" i="4"/>
  <c r="AA375" i="3"/>
  <c r="AB370" i="3"/>
  <c r="AD273" i="3"/>
  <c r="D1" i="5"/>
  <c r="AA115" i="3"/>
  <c r="AA117" i="3" s="1"/>
  <c r="AA119" i="3" s="1"/>
  <c r="AA125" i="3" s="1"/>
  <c r="D10" i="5" s="1"/>
  <c r="AA97" i="3"/>
  <c r="AA135" i="3" s="1"/>
  <c r="AA273" i="3"/>
  <c r="AA251" i="3"/>
  <c r="AA252" i="3"/>
  <c r="AA263" i="3"/>
  <c r="AA272" i="3"/>
  <c r="AA253" i="3"/>
  <c r="AA213" i="3"/>
  <c r="AA274" i="3"/>
  <c r="AA276" i="3"/>
  <c r="AA242" i="3"/>
  <c r="AA275" i="3"/>
  <c r="AA279" i="3"/>
  <c r="AA265" i="3"/>
  <c r="AA215" i="3"/>
  <c r="AA203" i="3"/>
  <c r="AA277" i="3"/>
  <c r="AA264" i="3"/>
  <c r="AA250" i="3"/>
  <c r="AA204" i="3"/>
  <c r="AA254" i="3"/>
  <c r="AA214" i="3"/>
  <c r="AA216" i="3"/>
  <c r="AA217" i="3"/>
  <c r="AA249" i="3"/>
  <c r="AA207" i="3"/>
  <c r="AA212" i="3"/>
  <c r="AA255" i="3"/>
  <c r="AA262" i="3"/>
  <c r="AA206" i="3"/>
  <c r="AA224" i="3" s="1"/>
  <c r="AA260" i="3" s="1"/>
  <c r="AA278" i="3"/>
  <c r="AA416" i="3"/>
  <c r="D13" i="6" s="1"/>
  <c r="D16" i="6" s="1"/>
  <c r="AD217" i="3"/>
  <c r="AB402" i="3"/>
  <c r="AB403" i="3" s="1"/>
  <c r="AD215" i="3"/>
  <c r="AB382" i="3"/>
  <c r="AB383" i="3" s="1"/>
  <c r="G4" i="6"/>
  <c r="H4" i="4"/>
  <c r="G29" i="6"/>
  <c r="F1" i="5"/>
  <c r="AC115" i="3"/>
  <c r="AC97" i="3"/>
  <c r="AC277" i="3"/>
  <c r="AC251" i="3"/>
  <c r="AC262" i="3"/>
  <c r="AC272" i="3"/>
  <c r="AC263" i="3"/>
  <c r="AC212" i="3"/>
  <c r="AC278" i="3"/>
  <c r="AC275" i="3"/>
  <c r="AC253" i="3"/>
  <c r="AC204" i="3"/>
  <c r="AC206" i="3"/>
  <c r="AC224" i="3" s="1"/>
  <c r="AC260" i="3" s="1"/>
  <c r="AC214" i="3"/>
  <c r="AC242" i="3"/>
  <c r="AC207" i="3"/>
  <c r="AC264" i="3"/>
  <c r="AC274" i="3"/>
  <c r="AC252" i="3"/>
  <c r="AC276" i="3"/>
  <c r="AC217" i="3"/>
  <c r="AC273" i="3"/>
  <c r="AC254" i="3"/>
  <c r="AC213" i="3"/>
  <c r="AC203" i="3"/>
  <c r="AC216" i="3"/>
  <c r="AC255" i="3"/>
  <c r="AC279" i="3"/>
  <c r="AC250" i="3"/>
  <c r="AC249" i="3"/>
  <c r="AC265" i="3"/>
  <c r="AC215" i="3"/>
  <c r="AC180" i="3"/>
  <c r="AD242" i="3"/>
  <c r="AD214" i="3"/>
  <c r="AD252" i="3"/>
  <c r="AD275" i="3"/>
  <c r="AD265" i="3"/>
  <c r="E1" i="5"/>
  <c r="AB115" i="3"/>
  <c r="AB97" i="3"/>
  <c r="AB217" i="3"/>
  <c r="AB242" i="3"/>
  <c r="AB274" i="3"/>
  <c r="AB276" i="3"/>
  <c r="AB264" i="3"/>
  <c r="AB275" i="3"/>
  <c r="AB255" i="3"/>
  <c r="AB215" i="3"/>
  <c r="AB250" i="3"/>
  <c r="AB262" i="3"/>
  <c r="AB216" i="3"/>
  <c r="AB263" i="3"/>
  <c r="AB279" i="3"/>
  <c r="AB265" i="3"/>
  <c r="AB249" i="3"/>
  <c r="AB214" i="3"/>
  <c r="AB204" i="3"/>
  <c r="AB277" i="3"/>
  <c r="AB278" i="3"/>
  <c r="AB207" i="3"/>
  <c r="AB212" i="3"/>
  <c r="AB251" i="3"/>
  <c r="AB273" i="3"/>
  <c r="AB203" i="3"/>
  <c r="AB272" i="3"/>
  <c r="AB252" i="3"/>
  <c r="AB206" i="3"/>
  <c r="AB224" i="3" s="1"/>
  <c r="AB260" i="3" s="1"/>
  <c r="AB253" i="3"/>
  <c r="AB213" i="3"/>
  <c r="AB254" i="3"/>
  <c r="AB84" i="3"/>
  <c r="AD276" i="3"/>
  <c r="AD250" i="3"/>
  <c r="AA100" i="3"/>
  <c r="AF474" i="3"/>
  <c r="AF473" i="3"/>
  <c r="D31" i="6"/>
  <c r="D33" i="6" s="1"/>
  <c r="AA376" i="3"/>
  <c r="AA377" i="3"/>
  <c r="G1" i="5"/>
  <c r="AD115" i="3"/>
  <c r="AD97" i="3"/>
  <c r="H4" i="5"/>
  <c r="AE355" i="3"/>
  <c r="AE356" i="3" s="1"/>
  <c r="I27" i="4" s="1"/>
  <c r="AE310" i="3"/>
  <c r="AE311" i="3"/>
  <c r="AE307" i="3"/>
  <c r="AE305" i="3"/>
  <c r="AE303" i="3"/>
  <c r="AE294" i="3"/>
  <c r="AE381" i="3"/>
  <c r="AE298" i="3"/>
  <c r="AE291" i="3"/>
  <c r="AE312" i="3"/>
  <c r="AE300" i="3"/>
  <c r="AE293" i="3"/>
  <c r="AE299" i="3"/>
  <c r="AE295" i="3"/>
  <c r="AE306" i="3"/>
  <c r="AE292" i="3"/>
  <c r="AE246" i="3"/>
  <c r="AE248" i="3"/>
  <c r="AE245" i="3"/>
  <c r="AE304" i="3"/>
  <c r="AE247" i="3"/>
  <c r="AE211" i="3"/>
  <c r="AE243" i="3"/>
  <c r="AE208" i="3"/>
  <c r="AE266" i="3"/>
  <c r="AE205" i="3"/>
  <c r="AF4" i="3"/>
  <c r="AE1" i="3"/>
  <c r="AE212" i="3" s="1"/>
  <c r="AE401" i="3"/>
  <c r="AE391" i="3"/>
  <c r="AE371" i="3"/>
  <c r="AD206" i="3"/>
  <c r="AD224" i="3" s="1"/>
  <c r="AD260" i="3" s="1"/>
  <c r="AD255" i="3"/>
  <c r="AD274" i="3"/>
  <c r="AD212" i="3"/>
  <c r="AD277" i="3"/>
  <c r="AG160" i="3"/>
  <c r="AH181" i="3"/>
  <c r="AA395" i="3"/>
  <c r="AB390" i="3"/>
  <c r="H3" i="8"/>
  <c r="H3" i="9" s="1"/>
  <c r="BQ1" i="6"/>
  <c r="BS1" i="4"/>
  <c r="F3" i="2"/>
  <c r="AD262" i="3"/>
  <c r="AD249" i="3"/>
  <c r="AD279" i="3"/>
  <c r="AD213" i="3"/>
  <c r="AD203" i="3"/>
  <c r="AD204" i="3"/>
  <c r="G30" i="6"/>
  <c r="AD207" i="3"/>
  <c r="AD263" i="3"/>
  <c r="AD272" i="3"/>
  <c r="AC159" i="3"/>
  <c r="D2" i="6"/>
  <c r="E2" i="4"/>
  <c r="AE204" i="3" l="1"/>
  <c r="AB85" i="3"/>
  <c r="D475" i="3"/>
  <c r="C476" i="3"/>
  <c r="AE254" i="3"/>
  <c r="AB404" i="3"/>
  <c r="AB405" i="3" s="1"/>
  <c r="H30" i="6"/>
  <c r="AE265" i="3"/>
  <c r="AB387" i="3"/>
  <c r="AB386" i="3"/>
  <c r="AB230" i="3"/>
  <c r="AB220" i="3"/>
  <c r="AB221" i="3" s="1"/>
  <c r="AB225" i="3"/>
  <c r="AB271" i="3" s="1"/>
  <c r="AB281" i="3" s="1"/>
  <c r="AC230" i="3"/>
  <c r="AC220" i="3"/>
  <c r="AC221" i="3" s="1"/>
  <c r="AC225" i="3"/>
  <c r="AC271" i="3" s="1"/>
  <c r="AC281" i="3" s="1"/>
  <c r="AE253" i="3"/>
  <c r="D15" i="5"/>
  <c r="AC223" i="3"/>
  <c r="F1" i="6"/>
  <c r="G1" i="4"/>
  <c r="E1" i="6"/>
  <c r="F1" i="4"/>
  <c r="AC182" i="3"/>
  <c r="D1" i="6"/>
  <c r="E1" i="4"/>
  <c r="AE264" i="3"/>
  <c r="AE251" i="3"/>
  <c r="AB407" i="3"/>
  <c r="AB406" i="3"/>
  <c r="AE263" i="3"/>
  <c r="I4" i="5"/>
  <c r="AF355" i="3"/>
  <c r="AF356" i="3" s="1"/>
  <c r="J27" i="4" s="1"/>
  <c r="AF310" i="3"/>
  <c r="AF303" i="3"/>
  <c r="AF381" i="3"/>
  <c r="AF298" i="3"/>
  <c r="AF291" i="3"/>
  <c r="AF312" i="3"/>
  <c r="AF299" i="3"/>
  <c r="AF305" i="3"/>
  <c r="AF295" i="3"/>
  <c r="AF306" i="3"/>
  <c r="AF294" i="3"/>
  <c r="AF304" i="3"/>
  <c r="AF292" i="3"/>
  <c r="AF246" i="3"/>
  <c r="AF300" i="3"/>
  <c r="AF293" i="3"/>
  <c r="AF248" i="3"/>
  <c r="AF243" i="3"/>
  <c r="AF311" i="3"/>
  <c r="AF247" i="3"/>
  <c r="AF245" i="3"/>
  <c r="AF208" i="3"/>
  <c r="AF266" i="3"/>
  <c r="AF244" i="3"/>
  <c r="AF205" i="3"/>
  <c r="AF211" i="3"/>
  <c r="AF307" i="3"/>
  <c r="AF1" i="3"/>
  <c r="AF242" i="3" s="1"/>
  <c r="AG4" i="3"/>
  <c r="AF391" i="3"/>
  <c r="AF371" i="3"/>
  <c r="AF401" i="3"/>
  <c r="AE249" i="3"/>
  <c r="AE278" i="3"/>
  <c r="AB94" i="3"/>
  <c r="AB92" i="3"/>
  <c r="AB90" i="3"/>
  <c r="AD225" i="3"/>
  <c r="AD271" i="3" s="1"/>
  <c r="AD281" i="3" s="1"/>
  <c r="AD230" i="3"/>
  <c r="AD220" i="3"/>
  <c r="AD221" i="3" s="1"/>
  <c r="H4" i="6"/>
  <c r="I4" i="4"/>
  <c r="AE215" i="3"/>
  <c r="AE252" i="3"/>
  <c r="AE274" i="3"/>
  <c r="H1" i="5"/>
  <c r="AE115" i="3"/>
  <c r="AE97" i="3"/>
  <c r="AC161" i="3"/>
  <c r="AE214" i="3"/>
  <c r="AE217" i="3"/>
  <c r="AB223" i="3"/>
  <c r="AB392" i="3"/>
  <c r="H29" i="6"/>
  <c r="AE203" i="3"/>
  <c r="AE242" i="3"/>
  <c r="AE262" i="3"/>
  <c r="AE279" i="3"/>
  <c r="AI181" i="3"/>
  <c r="AA223" i="3"/>
  <c r="AB372" i="3"/>
  <c r="AB373" i="3" s="1"/>
  <c r="AH160" i="3"/>
  <c r="AI160" i="3" s="1"/>
  <c r="AE276" i="3"/>
  <c r="AE273" i="3"/>
  <c r="AG474" i="3"/>
  <c r="AG473" i="3"/>
  <c r="AB3" i="3" s="1"/>
  <c r="AE207" i="3"/>
  <c r="AE213" i="3"/>
  <c r="AE223" i="3" s="1"/>
  <c r="AE250" i="3"/>
  <c r="AE275" i="3"/>
  <c r="G1" i="6"/>
  <c r="H1" i="4"/>
  <c r="AB384" i="3"/>
  <c r="E32" i="4"/>
  <c r="AE206" i="3"/>
  <c r="AE224" i="3" s="1"/>
  <c r="AE260" i="3" s="1"/>
  <c r="AD223" i="3"/>
  <c r="AE216" i="3"/>
  <c r="AE272" i="3"/>
  <c r="AE255" i="3"/>
  <c r="AE277" i="3"/>
  <c r="D12" i="5"/>
  <c r="AA126" i="3"/>
  <c r="AA230" i="3"/>
  <c r="AA290" i="3" s="1"/>
  <c r="AA220" i="3"/>
  <c r="AA221" i="3" s="1"/>
  <c r="AA225" i="3"/>
  <c r="AB112" i="3" l="1"/>
  <c r="AB91" i="3"/>
  <c r="AB93" i="3"/>
  <c r="AB99" i="3" s="1"/>
  <c r="AC84" i="3"/>
  <c r="AC85" i="3" s="1"/>
  <c r="AB105" i="3"/>
  <c r="AB106" i="3" s="1"/>
  <c r="E11" i="5" s="1"/>
  <c r="AC290" i="3"/>
  <c r="AC314" i="3" s="1"/>
  <c r="F22" i="6" s="1"/>
  <c r="F24" i="6" s="1"/>
  <c r="D476" i="3"/>
  <c r="C477" i="3"/>
  <c r="AC400" i="3"/>
  <c r="AC402" i="3" s="1"/>
  <c r="AC403" i="3" s="1"/>
  <c r="AF274" i="3"/>
  <c r="AF251" i="3"/>
  <c r="AF206" i="3"/>
  <c r="AF224" i="3" s="1"/>
  <c r="AF260" i="3" s="1"/>
  <c r="AF216" i="3"/>
  <c r="AF265" i="3"/>
  <c r="AF262" i="3"/>
  <c r="AF250" i="3"/>
  <c r="AF207" i="3"/>
  <c r="AF278" i="3"/>
  <c r="AF276" i="3"/>
  <c r="AF215" i="3"/>
  <c r="AF264" i="3"/>
  <c r="AF255" i="3"/>
  <c r="AF249" i="3"/>
  <c r="AF203" i="3"/>
  <c r="AF217" i="3"/>
  <c r="AB377" i="3"/>
  <c r="AB376" i="3"/>
  <c r="AE240" i="3"/>
  <c r="E3" i="5"/>
  <c r="AB464" i="3"/>
  <c r="AE462" i="3" s="1"/>
  <c r="AB461" i="3"/>
  <c r="AB416" i="3"/>
  <c r="AB2" i="3"/>
  <c r="AA324" i="3"/>
  <c r="AA261" i="3"/>
  <c r="AA241" i="3"/>
  <c r="AA165" i="3"/>
  <c r="AA136" i="3"/>
  <c r="AA148" i="3"/>
  <c r="I30" i="6"/>
  <c r="E33" i="5"/>
  <c r="AB226" i="3"/>
  <c r="AB228" i="3" s="1"/>
  <c r="AB240" i="3"/>
  <c r="AD159" i="3"/>
  <c r="E25" i="5"/>
  <c r="AC3" i="3"/>
  <c r="J4" i="5"/>
  <c r="AG303" i="3"/>
  <c r="AG312" i="3"/>
  <c r="AG298" i="3"/>
  <c r="AG291" i="3"/>
  <c r="AG355" i="3"/>
  <c r="AG356" i="3" s="1"/>
  <c r="K27" i="4" s="1"/>
  <c r="AG293" i="3"/>
  <c r="AG371" i="3"/>
  <c r="AG310" i="3"/>
  <c r="AG305" i="3"/>
  <c r="AG295" i="3"/>
  <c r="AG306" i="3"/>
  <c r="AG294" i="3"/>
  <c r="AG381" i="3"/>
  <c r="AG304" i="3"/>
  <c r="AG292" i="3"/>
  <c r="AG246" i="3"/>
  <c r="AG300" i="3"/>
  <c r="AG243" i="3"/>
  <c r="AG245" i="3"/>
  <c r="AG311" i="3"/>
  <c r="AG247" i="3"/>
  <c r="AG208" i="3"/>
  <c r="AG266" i="3"/>
  <c r="AG299" i="3"/>
  <c r="AE244" i="3"/>
  <c r="AG205" i="3"/>
  <c r="AG211" i="3"/>
  <c r="AG307" i="3"/>
  <c r="AH4" i="3"/>
  <c r="AG1" i="3"/>
  <c r="AG391" i="3"/>
  <c r="AG401" i="3"/>
  <c r="AA271" i="3"/>
  <c r="AB393" i="3"/>
  <c r="E31" i="6" s="1"/>
  <c r="H1" i="6"/>
  <c r="I1" i="4"/>
  <c r="AB117" i="3"/>
  <c r="I1" i="5"/>
  <c r="AF115" i="3"/>
  <c r="AF97" i="3"/>
  <c r="AF213" i="3"/>
  <c r="AF253" i="3"/>
  <c r="AF273" i="3"/>
  <c r="I29" i="6"/>
  <c r="AB290" i="3"/>
  <c r="AB314" i="3" s="1"/>
  <c r="AF212" i="3"/>
  <c r="AF272" i="3"/>
  <c r="AF275" i="3"/>
  <c r="I4" i="6"/>
  <c r="J4" i="4"/>
  <c r="AD180" i="3"/>
  <c r="AD240" i="3"/>
  <c r="AD226" i="3"/>
  <c r="AD228" i="3" s="1"/>
  <c r="AA314" i="3"/>
  <c r="AA320" i="3"/>
  <c r="AE230" i="3"/>
  <c r="AE290" i="3" s="1"/>
  <c r="AE314" i="3" s="1"/>
  <c r="AE225" i="3"/>
  <c r="AE271" i="3" s="1"/>
  <c r="AE281" i="3" s="1"/>
  <c r="AE220" i="3"/>
  <c r="AE221" i="3" s="1"/>
  <c r="AD290" i="3"/>
  <c r="AD314" i="3" s="1"/>
  <c r="AF254" i="3"/>
  <c r="AF204" i="3"/>
  <c r="AF277" i="3"/>
  <c r="AB385" i="3"/>
  <c r="AC380" i="3"/>
  <c r="AJ160" i="3"/>
  <c r="AK160" i="3" s="1"/>
  <c r="G25" i="5"/>
  <c r="AF279" i="3"/>
  <c r="AA226" i="3"/>
  <c r="AA228" i="3" s="1"/>
  <c r="AA240" i="3"/>
  <c r="AJ181" i="3"/>
  <c r="AB374" i="3"/>
  <c r="AF214" i="3"/>
  <c r="AF252" i="3"/>
  <c r="AF263" i="3"/>
  <c r="AC240" i="3"/>
  <c r="AC226" i="3"/>
  <c r="AC228" i="3" s="1"/>
  <c r="F25" i="5"/>
  <c r="AC317" i="3" l="1"/>
  <c r="AC93" i="3"/>
  <c r="AC105" i="3"/>
  <c r="AC106" i="3" s="1"/>
  <c r="F11" i="5" s="1"/>
  <c r="AC112" i="3"/>
  <c r="AC117" i="3" s="1"/>
  <c r="AC119" i="3" s="1"/>
  <c r="AC125" i="3" s="1"/>
  <c r="F10" i="5" s="1"/>
  <c r="AC92" i="3"/>
  <c r="AC94" i="3"/>
  <c r="AC74" i="3"/>
  <c r="AC75" i="3" s="1"/>
  <c r="AD74" i="3" s="1"/>
  <c r="AB95" i="3"/>
  <c r="AB135" i="3" s="1"/>
  <c r="AD84" i="3"/>
  <c r="AD85" i="3" s="1"/>
  <c r="AD93" i="3" s="1"/>
  <c r="AB76" i="3"/>
  <c r="E8" i="5" s="1"/>
  <c r="AC91" i="3"/>
  <c r="AG255" i="3"/>
  <c r="AC90" i="3"/>
  <c r="D477" i="3"/>
  <c r="C478" i="3"/>
  <c r="AG206" i="3"/>
  <c r="AG224" i="3" s="1"/>
  <c r="AG260" i="3" s="1"/>
  <c r="AG278" i="3"/>
  <c r="AG274" i="3"/>
  <c r="AF230" i="3"/>
  <c r="AF290" i="3" s="1"/>
  <c r="AF314" i="3" s="1"/>
  <c r="I22" i="6" s="1"/>
  <c r="I24" i="6" s="1"/>
  <c r="AG216" i="3"/>
  <c r="AG264" i="3"/>
  <c r="AC404" i="3"/>
  <c r="AD400" i="3" s="1"/>
  <c r="E33" i="6"/>
  <c r="E10" i="4"/>
  <c r="D34" i="5"/>
  <c r="AB320" i="3"/>
  <c r="AA257" i="3"/>
  <c r="K4" i="5"/>
  <c r="AH312" i="3"/>
  <c r="AH305" i="3"/>
  <c r="AH381" i="3"/>
  <c r="AH291" i="3"/>
  <c r="AH355" i="3"/>
  <c r="AH356" i="3" s="1"/>
  <c r="L27" i="4" s="1"/>
  <c r="AH266" i="3"/>
  <c r="AH293" i="3"/>
  <c r="AH371" i="3"/>
  <c r="AH310" i="3"/>
  <c r="AH306" i="3"/>
  <c r="AH304" i="3"/>
  <c r="AH300" i="3"/>
  <c r="AH295" i="3"/>
  <c r="AH298" i="3"/>
  <c r="AH303" i="3"/>
  <c r="AH294" i="3"/>
  <c r="AH292" i="3"/>
  <c r="AH311" i="3"/>
  <c r="AH243" i="3"/>
  <c r="AH245" i="3"/>
  <c r="AH247" i="3"/>
  <c r="AH307" i="3"/>
  <c r="AH246" i="3"/>
  <c r="AH299" i="3"/>
  <c r="AH244" i="3"/>
  <c r="AH205" i="3"/>
  <c r="AH211" i="3"/>
  <c r="AI4" i="3"/>
  <c r="AH1" i="3"/>
  <c r="AH273" i="3" s="1"/>
  <c r="AH401" i="3"/>
  <c r="AH391" i="3"/>
  <c r="AG214" i="3"/>
  <c r="AG254" i="3"/>
  <c r="AG253" i="3"/>
  <c r="AG273" i="3"/>
  <c r="E14" i="4"/>
  <c r="AA167" i="3"/>
  <c r="AA281" i="3"/>
  <c r="H22" i="6"/>
  <c r="H24" i="6" s="1"/>
  <c r="AE317" i="3"/>
  <c r="AG242" i="3"/>
  <c r="AG275" i="3"/>
  <c r="J4" i="6"/>
  <c r="K4" i="4"/>
  <c r="D16" i="5"/>
  <c r="AA137" i="3"/>
  <c r="F3" i="5"/>
  <c r="AC464" i="3"/>
  <c r="AF462" i="3" s="1"/>
  <c r="I15" i="6" s="1"/>
  <c r="AC461" i="3"/>
  <c r="F39" i="5" s="1"/>
  <c r="AC416" i="3"/>
  <c r="F13" i="6" s="1"/>
  <c r="AC2" i="3"/>
  <c r="AD3" i="3"/>
  <c r="D22" i="6"/>
  <c r="E9" i="4"/>
  <c r="F9" i="4" s="1"/>
  <c r="AA317" i="3"/>
  <c r="AK181" i="3"/>
  <c r="AF220" i="3"/>
  <c r="AF221" i="3" s="1"/>
  <c r="AB397" i="3"/>
  <c r="AB396" i="3"/>
  <c r="AB394" i="3"/>
  <c r="F31" i="4" s="1"/>
  <c r="AG204" i="3"/>
  <c r="AG212" i="3"/>
  <c r="AG277" i="3"/>
  <c r="AA171" i="3"/>
  <c r="E13" i="6"/>
  <c r="I1" i="6"/>
  <c r="J1" i="4"/>
  <c r="AG252" i="3"/>
  <c r="AG263" i="3"/>
  <c r="AG279" i="3"/>
  <c r="E39" i="5"/>
  <c r="AB463" i="3"/>
  <c r="AG251" i="3"/>
  <c r="AG248" i="3"/>
  <c r="H25" i="5"/>
  <c r="AG203" i="3"/>
  <c r="J30" i="6"/>
  <c r="H15" i="6"/>
  <c r="G22" i="6"/>
  <c r="G24" i="6" s="1"/>
  <c r="AD317" i="3"/>
  <c r="AG213" i="3"/>
  <c r="AG272" i="3"/>
  <c r="AC407" i="3"/>
  <c r="AC406" i="3"/>
  <c r="AF225" i="3"/>
  <c r="AF271" i="3" s="1"/>
  <c r="AF281" i="3" s="1"/>
  <c r="AL160" i="3"/>
  <c r="AB119" i="3"/>
  <c r="AG249" i="3"/>
  <c r="AD161" i="3"/>
  <c r="AA268" i="3"/>
  <c r="E3" i="6"/>
  <c r="E2" i="5"/>
  <c r="F3" i="4"/>
  <c r="J1" i="5"/>
  <c r="AG115" i="3"/>
  <c r="AG97" i="3"/>
  <c r="AG265" i="3"/>
  <c r="AD182" i="3"/>
  <c r="AB375" i="3"/>
  <c r="AC370" i="3"/>
  <c r="AF223" i="3"/>
  <c r="AG215" i="3"/>
  <c r="AG262" i="3"/>
  <c r="J29" i="6"/>
  <c r="AA325" i="3"/>
  <c r="AE226" i="3"/>
  <c r="AE228" i="3" s="1"/>
  <c r="AC382" i="3"/>
  <c r="E22" i="6"/>
  <c r="E24" i="6" s="1"/>
  <c r="AB317" i="3"/>
  <c r="AG207" i="3"/>
  <c r="AG217" i="3"/>
  <c r="AG250" i="3"/>
  <c r="AG276" i="3"/>
  <c r="AB100" i="3"/>
  <c r="AB124" i="3"/>
  <c r="AC76" i="3" l="1"/>
  <c r="F8" i="5" s="1"/>
  <c r="AD75" i="3"/>
  <c r="AD94" i="3"/>
  <c r="AC99" i="3"/>
  <c r="AC95" i="3"/>
  <c r="AC135" i="3" s="1"/>
  <c r="F15" i="5" s="1"/>
  <c r="AD90" i="3"/>
  <c r="AD92" i="3"/>
  <c r="AE84" i="3"/>
  <c r="AE85" i="3" s="1"/>
  <c r="AD91" i="3"/>
  <c r="AD112" i="3"/>
  <c r="AD117" i="3" s="1"/>
  <c r="AD105" i="3"/>
  <c r="AD106" i="3" s="1"/>
  <c r="G11" i="5" s="1"/>
  <c r="D478" i="3"/>
  <c r="C479" i="3"/>
  <c r="AH252" i="3"/>
  <c r="AH204" i="3"/>
  <c r="AH213" i="3"/>
  <c r="AH203" i="3"/>
  <c r="AH242" i="3"/>
  <c r="AH254" i="3"/>
  <c r="AH276" i="3"/>
  <c r="AC405" i="3"/>
  <c r="AH215" i="3"/>
  <c r="AH278" i="3"/>
  <c r="AH207" i="3"/>
  <c r="AH277" i="3"/>
  <c r="AF317" i="3"/>
  <c r="E11" i="4"/>
  <c r="AH279" i="3"/>
  <c r="AH208" i="3"/>
  <c r="AH216" i="3"/>
  <c r="AH217" i="3"/>
  <c r="AH206" i="3"/>
  <c r="AH224" i="3" s="1"/>
  <c r="AH274" i="3"/>
  <c r="AH251" i="3"/>
  <c r="AH255" i="3"/>
  <c r="AH264" i="3"/>
  <c r="AH275" i="3"/>
  <c r="AH265" i="3"/>
  <c r="AH248" i="3"/>
  <c r="AH212" i="3"/>
  <c r="AH223" i="3" s="1"/>
  <c r="AH272" i="3"/>
  <c r="AH253" i="3"/>
  <c r="K30" i="6"/>
  <c r="AH263" i="3"/>
  <c r="F3" i="6"/>
  <c r="F2" i="5"/>
  <c r="G3" i="4"/>
  <c r="D25" i="5"/>
  <c r="AA283" i="3"/>
  <c r="D35" i="5"/>
  <c r="AC372" i="3"/>
  <c r="AC373" i="3" s="1"/>
  <c r="D24" i="5"/>
  <c r="AB395" i="3"/>
  <c r="AC390" i="3"/>
  <c r="AA186" i="3"/>
  <c r="AA144" i="3"/>
  <c r="AA146" i="3"/>
  <c r="AA138" i="3"/>
  <c r="F32" i="4"/>
  <c r="AF240" i="3"/>
  <c r="AF226" i="3"/>
  <c r="E2" i="6"/>
  <c r="F2" i="4"/>
  <c r="AB125" i="3"/>
  <c r="AB126" i="3" s="1"/>
  <c r="AC383" i="3"/>
  <c r="AC384" i="3" s="1"/>
  <c r="E34" i="5"/>
  <c r="E35" i="5" s="1"/>
  <c r="F10" i="4"/>
  <c r="F11" i="4" s="1"/>
  <c r="AC320" i="3"/>
  <c r="F17" i="4"/>
  <c r="F36" i="4"/>
  <c r="AC460" i="3"/>
  <c r="AC463" i="3" s="1"/>
  <c r="AA318" i="3"/>
  <c r="AB316" i="3" s="1"/>
  <c r="AB318" i="3" s="1"/>
  <c r="AC316" i="3" s="1"/>
  <c r="AC318" i="3" s="1"/>
  <c r="AD316" i="3" s="1"/>
  <c r="AD318" i="3" s="1"/>
  <c r="AE316" i="3" s="1"/>
  <c r="AE318" i="3" s="1"/>
  <c r="AF316" i="3" s="1"/>
  <c r="D17" i="5"/>
  <c r="K29" i="6"/>
  <c r="L4" i="5"/>
  <c r="AI305" i="3"/>
  <c r="AI355" i="3"/>
  <c r="AI356" i="3" s="1"/>
  <c r="M27" i="4" s="1"/>
  <c r="AI266" i="3"/>
  <c r="AI293" i="3"/>
  <c r="AI371" i="3"/>
  <c r="AI312" i="3"/>
  <c r="AI310" i="3"/>
  <c r="AI306" i="3"/>
  <c r="AI304" i="3"/>
  <c r="AI300" i="3"/>
  <c r="AI295" i="3"/>
  <c r="AI298" i="3"/>
  <c r="AI291" i="3"/>
  <c r="AI303" i="3"/>
  <c r="AI294" i="3"/>
  <c r="AI292" i="3"/>
  <c r="AI311" i="3"/>
  <c r="AI307" i="3"/>
  <c r="AI243" i="3"/>
  <c r="AI245" i="3"/>
  <c r="AI247" i="3"/>
  <c r="AI299" i="3"/>
  <c r="AI246" i="3"/>
  <c r="AI244" i="3"/>
  <c r="AI205" i="3"/>
  <c r="AI211" i="3"/>
  <c r="AJ4" i="3"/>
  <c r="AI1" i="3"/>
  <c r="AI255" i="3" s="1"/>
  <c r="AI381" i="3"/>
  <c r="AI401" i="3"/>
  <c r="AI391" i="3"/>
  <c r="AB164" i="3"/>
  <c r="AB170" i="3" s="1"/>
  <c r="AA166" i="3"/>
  <c r="AD402" i="3"/>
  <c r="AD403" i="3" s="1"/>
  <c r="AE180" i="3"/>
  <c r="I25" i="5"/>
  <c r="J1" i="6"/>
  <c r="K1" i="4"/>
  <c r="D24" i="6"/>
  <c r="E15" i="5"/>
  <c r="K4" i="6"/>
  <c r="L4" i="4"/>
  <c r="G9" i="4"/>
  <c r="AG223" i="3"/>
  <c r="E9" i="5"/>
  <c r="AE159" i="3"/>
  <c r="AL181" i="3"/>
  <c r="AM181" i="3" s="1"/>
  <c r="AN181" i="3" s="1"/>
  <c r="AO181" i="3" s="1"/>
  <c r="AP181" i="3" s="1"/>
  <c r="AQ181" i="3" s="1"/>
  <c r="AR181" i="3" s="1"/>
  <c r="AS181" i="3" s="1"/>
  <c r="AT181" i="3" s="1"/>
  <c r="AU181" i="3" s="1"/>
  <c r="AV181" i="3" s="1"/>
  <c r="AW181" i="3" s="1"/>
  <c r="AX181" i="3" s="1"/>
  <c r="AY181" i="3" s="1"/>
  <c r="AZ181" i="3" s="1"/>
  <c r="BA181" i="3" s="1"/>
  <c r="BB181" i="3" s="1"/>
  <c r="BC181" i="3" s="1"/>
  <c r="BD181" i="3" s="1"/>
  <c r="BE181" i="3" s="1"/>
  <c r="BF181" i="3" s="1"/>
  <c r="BG181" i="3" s="1"/>
  <c r="BH181" i="3" s="1"/>
  <c r="BI181" i="3" s="1"/>
  <c r="BJ181" i="3" s="1"/>
  <c r="BK181" i="3" s="1"/>
  <c r="BL181" i="3" s="1"/>
  <c r="BM181" i="3" s="1"/>
  <c r="BN181" i="3" s="1"/>
  <c r="BO181" i="3" s="1"/>
  <c r="BP181" i="3" s="1"/>
  <c r="BQ181" i="3" s="1"/>
  <c r="BR181" i="3" s="1"/>
  <c r="BS181" i="3" s="1"/>
  <c r="BT181" i="3" s="1"/>
  <c r="BU181" i="3" s="1"/>
  <c r="BV181" i="3" s="1"/>
  <c r="BW181" i="3" s="1"/>
  <c r="BX181" i="3" s="1"/>
  <c r="BY181" i="3" s="1"/>
  <c r="BZ181" i="3" s="1"/>
  <c r="CA181" i="3" s="1"/>
  <c r="CB181" i="3" s="1"/>
  <c r="CC181" i="3" s="1"/>
  <c r="CD181" i="3" s="1"/>
  <c r="CE181" i="3" s="1"/>
  <c r="CF181" i="3" s="1"/>
  <c r="CG181" i="3" s="1"/>
  <c r="CH181" i="3" s="1"/>
  <c r="F177" i="3" s="1"/>
  <c r="G3" i="5"/>
  <c r="AD464" i="3"/>
  <c r="AG462" i="3" s="1"/>
  <c r="AD461" i="3"/>
  <c r="G39" i="5" s="1"/>
  <c r="AD416" i="3"/>
  <c r="G13" i="6" s="1"/>
  <c r="AD2" i="3"/>
  <c r="AE3" i="3"/>
  <c r="K1" i="5"/>
  <c r="AH115" i="3"/>
  <c r="AH97" i="3"/>
  <c r="AH214" i="3"/>
  <c r="AH262" i="3"/>
  <c r="D23" i="5"/>
  <c r="E37" i="4"/>
  <c r="AM160" i="3"/>
  <c r="AN160" i="3" s="1"/>
  <c r="AO160" i="3" s="1"/>
  <c r="AP160" i="3" s="1"/>
  <c r="AQ160" i="3" s="1"/>
  <c r="AR160" i="3" s="1"/>
  <c r="AS160" i="3" s="1"/>
  <c r="AT160" i="3" s="1"/>
  <c r="AU160" i="3" s="1"/>
  <c r="AV160" i="3" s="1"/>
  <c r="AW160" i="3" s="1"/>
  <c r="AX160" i="3" s="1"/>
  <c r="AY160" i="3" s="1"/>
  <c r="AZ160" i="3" s="1"/>
  <c r="BA160" i="3" s="1"/>
  <c r="BB160" i="3" s="1"/>
  <c r="BC160" i="3" s="1"/>
  <c r="BD160" i="3" s="1"/>
  <c r="BE160" i="3" s="1"/>
  <c r="BF160" i="3" s="1"/>
  <c r="BG160" i="3" s="1"/>
  <c r="BH160" i="3" s="1"/>
  <c r="BI160" i="3" s="1"/>
  <c r="BJ160" i="3" s="1"/>
  <c r="BK160" i="3" s="1"/>
  <c r="BL160" i="3" s="1"/>
  <c r="BM160" i="3" s="1"/>
  <c r="BN160" i="3" s="1"/>
  <c r="BO160" i="3" s="1"/>
  <c r="BP160" i="3" s="1"/>
  <c r="BQ160" i="3" s="1"/>
  <c r="BR160" i="3" s="1"/>
  <c r="BS160" i="3" s="1"/>
  <c r="BT160" i="3" s="1"/>
  <c r="BU160" i="3" s="1"/>
  <c r="BV160" i="3" s="1"/>
  <c r="BW160" i="3" s="1"/>
  <c r="BX160" i="3" s="1"/>
  <c r="BY160" i="3" s="1"/>
  <c r="BZ160" i="3" s="1"/>
  <c r="CA160" i="3" s="1"/>
  <c r="CB160" i="3" s="1"/>
  <c r="CC160" i="3" s="1"/>
  <c r="CD160" i="3" s="1"/>
  <c r="CE160" i="3" s="1"/>
  <c r="CF160" i="3" s="1"/>
  <c r="CG160" i="3" s="1"/>
  <c r="CH160" i="3" s="1"/>
  <c r="F156" i="3" s="1"/>
  <c r="AG230" i="3"/>
  <c r="AG290" i="3" s="1"/>
  <c r="AG225" i="3"/>
  <c r="AG271" i="3" s="1"/>
  <c r="AG281" i="3" s="1"/>
  <c r="AG220" i="3"/>
  <c r="AG221" i="3" s="1"/>
  <c r="AC100" i="3"/>
  <c r="AC124" i="3"/>
  <c r="AH249" i="3"/>
  <c r="AH250" i="3"/>
  <c r="AD95" i="3" l="1"/>
  <c r="AE90" i="3"/>
  <c r="AE105" i="3"/>
  <c r="AE106" i="3" s="1"/>
  <c r="H11" i="5" s="1"/>
  <c r="AE92" i="3"/>
  <c r="AE93" i="3"/>
  <c r="AE91" i="3"/>
  <c r="AF84" i="3"/>
  <c r="AF85" i="3" s="1"/>
  <c r="AF105" i="3" s="1"/>
  <c r="AF106" i="3" s="1"/>
  <c r="I11" i="5" s="1"/>
  <c r="AE74" i="3"/>
  <c r="AE75" i="3" s="1"/>
  <c r="AD99" i="3"/>
  <c r="AD100" i="3" s="1"/>
  <c r="AE94" i="3"/>
  <c r="AD76" i="3"/>
  <c r="G8" i="5" s="1"/>
  <c r="AE112" i="3"/>
  <c r="AE117" i="3" s="1"/>
  <c r="AE119" i="3" s="1"/>
  <c r="AE125" i="3" s="1"/>
  <c r="H10" i="5" s="1"/>
  <c r="D479" i="3"/>
  <c r="C480" i="3"/>
  <c r="AI278" i="3"/>
  <c r="AH230" i="3"/>
  <c r="AH290" i="3" s="1"/>
  <c r="AH314" i="3" s="1"/>
  <c r="AH317" i="3" s="1"/>
  <c r="AI249" i="3"/>
  <c r="AI273" i="3"/>
  <c r="AI263" i="3"/>
  <c r="AI277" i="3"/>
  <c r="AI254" i="3"/>
  <c r="AI216" i="3"/>
  <c r="AI279" i="3"/>
  <c r="AI251" i="3"/>
  <c r="AF318" i="3"/>
  <c r="AG316" i="3" s="1"/>
  <c r="AI203" i="3"/>
  <c r="AI208" i="3"/>
  <c r="AI276" i="3"/>
  <c r="AI204" i="3"/>
  <c r="AI242" i="3"/>
  <c r="AI252" i="3"/>
  <c r="AI206" i="3"/>
  <c r="AI224" i="3" s="1"/>
  <c r="AI260" i="3" s="1"/>
  <c r="AI213" i="3"/>
  <c r="AI262" i="3"/>
  <c r="AI253" i="3"/>
  <c r="AI217" i="3"/>
  <c r="AI215" i="3"/>
  <c r="AI248" i="3"/>
  <c r="AI214" i="3"/>
  <c r="AI250" i="3"/>
  <c r="AI275" i="3"/>
  <c r="AI265" i="3"/>
  <c r="AI274" i="3"/>
  <c r="AI264" i="3"/>
  <c r="AI207" i="3"/>
  <c r="AI212" i="3"/>
  <c r="AI272" i="3"/>
  <c r="AC377" i="3"/>
  <c r="AC376" i="3"/>
  <c r="AC374" i="3"/>
  <c r="AD407" i="3"/>
  <c r="AD406" i="3"/>
  <c r="AD404" i="3"/>
  <c r="AH240" i="3"/>
  <c r="AG314" i="3"/>
  <c r="AG240" i="3"/>
  <c r="AG226" i="3"/>
  <c r="AG228" i="3" s="1"/>
  <c r="H3" i="5"/>
  <c r="AE464" i="3"/>
  <c r="AH462" i="3" s="1"/>
  <c r="K15" i="6" s="1"/>
  <c r="AE416" i="3"/>
  <c r="H13" i="6" s="1"/>
  <c r="AE461" i="3"/>
  <c r="AE2" i="3"/>
  <c r="AF3" i="3"/>
  <c r="H9" i="4"/>
  <c r="F34" i="5"/>
  <c r="G10" i="4"/>
  <c r="G11" i="4" s="1"/>
  <c r="AD320" i="3"/>
  <c r="M4" i="5"/>
  <c r="AJ307" i="3"/>
  <c r="AJ293" i="3"/>
  <c r="AJ371" i="3"/>
  <c r="AJ312" i="3"/>
  <c r="AJ310" i="3"/>
  <c r="AJ306" i="3"/>
  <c r="AJ304" i="3"/>
  <c r="AJ300" i="3"/>
  <c r="AJ295" i="3"/>
  <c r="AJ299" i="3"/>
  <c r="AJ305" i="3"/>
  <c r="AJ298" i="3"/>
  <c r="AJ355" i="3"/>
  <c r="AJ356" i="3" s="1"/>
  <c r="N27" i="4" s="1"/>
  <c r="AJ291" i="3"/>
  <c r="AJ303" i="3"/>
  <c r="AJ294" i="3"/>
  <c r="AJ292" i="3"/>
  <c r="AJ311" i="3"/>
  <c r="AJ245" i="3"/>
  <c r="AJ247" i="3"/>
  <c r="AJ244" i="3"/>
  <c r="AJ266" i="3"/>
  <c r="AJ246" i="3"/>
  <c r="AJ243" i="3"/>
  <c r="AJ205" i="3"/>
  <c r="AJ211" i="3"/>
  <c r="AK4" i="3"/>
  <c r="AJ1" i="3"/>
  <c r="AJ278" i="3" s="1"/>
  <c r="AJ391" i="3"/>
  <c r="AJ381" i="3"/>
  <c r="AJ401" i="3"/>
  <c r="AE182" i="3"/>
  <c r="D19" i="5"/>
  <c r="AC392" i="3"/>
  <c r="AC393" i="3" s="1"/>
  <c r="AD135" i="3"/>
  <c r="J15" i="6"/>
  <c r="AH220" i="3"/>
  <c r="AH221" i="3" s="1"/>
  <c r="L30" i="6"/>
  <c r="AA139" i="3"/>
  <c r="AA147" i="3"/>
  <c r="E35" i="4" s="1"/>
  <c r="AD119" i="3"/>
  <c r="AA192" i="3"/>
  <c r="G3" i="6"/>
  <c r="G2" i="5"/>
  <c r="H3" i="4"/>
  <c r="AE161" i="3"/>
  <c r="AC387" i="3"/>
  <c r="AC386" i="3"/>
  <c r="AC385" i="3"/>
  <c r="AD380" i="3"/>
  <c r="AH225" i="3"/>
  <c r="AH271" i="3" s="1"/>
  <c r="AH281" i="3" s="1"/>
  <c r="J25" i="5"/>
  <c r="D26" i="5"/>
  <c r="AH260" i="3"/>
  <c r="E10" i="5"/>
  <c r="E12" i="5" s="1"/>
  <c r="E34" i="4"/>
  <c r="AA188" i="3"/>
  <c r="L4" i="6"/>
  <c r="M4" i="4"/>
  <c r="AF228" i="3"/>
  <c r="F9" i="5"/>
  <c r="F12" i="5" s="1"/>
  <c r="AC126" i="3"/>
  <c r="E14" i="6"/>
  <c r="D8" i="6"/>
  <c r="K1" i="6"/>
  <c r="L1" i="4"/>
  <c r="AB324" i="3"/>
  <c r="AB261" i="3"/>
  <c r="AB241" i="3"/>
  <c r="AB165" i="3"/>
  <c r="AB136" i="3"/>
  <c r="AB148" i="3"/>
  <c r="AA172" i="3"/>
  <c r="L1" i="5"/>
  <c r="AI115" i="3"/>
  <c r="AI97" i="3"/>
  <c r="L29" i="6"/>
  <c r="G36" i="4"/>
  <c r="AD460" i="3"/>
  <c r="AD463" i="3" s="1"/>
  <c r="G17" i="4"/>
  <c r="E15" i="4"/>
  <c r="D9" i="6" s="1"/>
  <c r="F2" i="6"/>
  <c r="G2" i="4"/>
  <c r="AE95" i="3" l="1"/>
  <c r="AE135" i="3" s="1"/>
  <c r="AE99" i="3"/>
  <c r="AF74" i="3"/>
  <c r="AF75" i="3" s="1"/>
  <c r="AE76" i="3"/>
  <c r="H8" i="5" s="1"/>
  <c r="AD124" i="3"/>
  <c r="G9" i="5" s="1"/>
  <c r="AF93" i="3"/>
  <c r="AF90" i="3"/>
  <c r="AF94" i="3"/>
  <c r="AF91" i="3"/>
  <c r="AG84" i="3"/>
  <c r="AG85" i="3" s="1"/>
  <c r="AG91" i="3" s="1"/>
  <c r="AF112" i="3"/>
  <c r="AF117" i="3" s="1"/>
  <c r="AF92" i="3"/>
  <c r="E38" i="4"/>
  <c r="AI223" i="3"/>
  <c r="AI240" i="3" s="1"/>
  <c r="AJ272" i="3"/>
  <c r="K22" i="6"/>
  <c r="K24" i="6" s="1"/>
  <c r="D480" i="3"/>
  <c r="C481" i="3"/>
  <c r="AA149" i="3"/>
  <c r="AA150" i="3" s="1"/>
  <c r="AI220" i="3"/>
  <c r="AI221" i="3" s="1"/>
  <c r="F33" i="5"/>
  <c r="F35" i="5" s="1"/>
  <c r="AH226" i="3"/>
  <c r="AH228" i="3" s="1"/>
  <c r="AJ279" i="3"/>
  <c r="AI225" i="3"/>
  <c r="AI271" i="3" s="1"/>
  <c r="AI281" i="3" s="1"/>
  <c r="L25" i="5" s="1"/>
  <c r="AI230" i="3"/>
  <c r="AI290" i="3" s="1"/>
  <c r="AI314" i="3" s="1"/>
  <c r="L22" i="6" s="1"/>
  <c r="L24" i="6" s="1"/>
  <c r="AJ277" i="3"/>
  <c r="AJ254" i="3"/>
  <c r="D10" i="6"/>
  <c r="AJ212" i="3"/>
  <c r="AJ263" i="3"/>
  <c r="AJ203" i="3"/>
  <c r="AJ242" i="3"/>
  <c r="AJ208" i="3"/>
  <c r="AJ255" i="3"/>
  <c r="AJ206" i="3"/>
  <c r="AJ224" i="3" s="1"/>
  <c r="AJ260" i="3" s="1"/>
  <c r="AJ213" i="3"/>
  <c r="AJ207" i="3"/>
  <c r="AJ253" i="3"/>
  <c r="AJ217" i="3"/>
  <c r="AJ265" i="3"/>
  <c r="AJ273" i="3"/>
  <c r="G34" i="5"/>
  <c r="H10" i="4"/>
  <c r="H11" i="4" s="1"/>
  <c r="AE320" i="3"/>
  <c r="G15" i="5"/>
  <c r="AB171" i="3"/>
  <c r="AD382" i="3"/>
  <c r="AD383" i="3" s="1"/>
  <c r="G2" i="6"/>
  <c r="H2" i="4"/>
  <c r="AC397" i="3"/>
  <c r="AC396" i="3"/>
  <c r="J22" i="6"/>
  <c r="AG317" i="3"/>
  <c r="AC375" i="3"/>
  <c r="AD370" i="3"/>
  <c r="AF159" i="3"/>
  <c r="AB257" i="3"/>
  <c r="E16" i="6"/>
  <c r="AB185" i="3"/>
  <c r="AB191" i="3" s="1"/>
  <c r="AA187" i="3"/>
  <c r="AB268" i="3"/>
  <c r="AC394" i="3"/>
  <c r="M30" i="6"/>
  <c r="I3" i="5"/>
  <c r="AF416" i="3"/>
  <c r="I13" i="6" s="1"/>
  <c r="AF461" i="3"/>
  <c r="I39" i="5" s="1"/>
  <c r="AF464" i="3"/>
  <c r="AI462" i="3" s="1"/>
  <c r="AF2" i="3"/>
  <c r="AG3" i="3"/>
  <c r="L1" i="6"/>
  <c r="M1" i="4"/>
  <c r="AB325" i="3"/>
  <c r="AC324" i="3"/>
  <c r="AC325" i="3" s="1"/>
  <c r="G37" i="4" s="1"/>
  <c r="G14" i="6" s="1"/>
  <c r="G16" i="6" s="1"/>
  <c r="AC261" i="3"/>
  <c r="AC268" i="3" s="1"/>
  <c r="AC241" i="3"/>
  <c r="AC257" i="3" s="1"/>
  <c r="F23" i="5" s="1"/>
  <c r="AC165" i="3"/>
  <c r="AC171" i="3" s="1"/>
  <c r="AC136" i="3"/>
  <c r="D28" i="5"/>
  <c r="D20" i="5"/>
  <c r="AD405" i="3"/>
  <c r="AE400" i="3"/>
  <c r="AJ276" i="3"/>
  <c r="M29" i="6"/>
  <c r="H39" i="5"/>
  <c r="F31" i="6"/>
  <c r="H17" i="4"/>
  <c r="H36" i="4"/>
  <c r="AE460" i="3"/>
  <c r="AE463" i="3" s="1"/>
  <c r="E16" i="5"/>
  <c r="AB137" i="3"/>
  <c r="AE124" i="3"/>
  <c r="AE100" i="3"/>
  <c r="AH84" i="3"/>
  <c r="AH85" i="3" s="1"/>
  <c r="AD125" i="3"/>
  <c r="M1" i="5"/>
  <c r="AJ115" i="3"/>
  <c r="AJ97" i="3"/>
  <c r="AJ248" i="3"/>
  <c r="AJ251" i="3"/>
  <c r="AJ252" i="3"/>
  <c r="I9" i="4"/>
  <c r="AA173" i="3"/>
  <c r="H15" i="5"/>
  <c r="AJ216" i="3"/>
  <c r="N4" i="5"/>
  <c r="AK307" i="3"/>
  <c r="AK300" i="3"/>
  <c r="AK401" i="3"/>
  <c r="AK381" i="3"/>
  <c r="AK371" i="3"/>
  <c r="AK312" i="3"/>
  <c r="AK310" i="3"/>
  <c r="AK306" i="3"/>
  <c r="AK304" i="3"/>
  <c r="AK295" i="3"/>
  <c r="AK299" i="3"/>
  <c r="AK355" i="3"/>
  <c r="AK356" i="3" s="1"/>
  <c r="O27" i="4" s="1"/>
  <c r="AK291" i="3"/>
  <c r="AK303" i="3"/>
  <c r="AK294" i="3"/>
  <c r="AK292" i="3"/>
  <c r="AK311" i="3"/>
  <c r="AK293" i="3"/>
  <c r="AK245" i="3"/>
  <c r="AK305" i="3"/>
  <c r="AK247" i="3"/>
  <c r="AK266" i="3"/>
  <c r="AK298" i="3"/>
  <c r="AK205" i="3"/>
  <c r="AK244" i="3"/>
  <c r="AK211" i="3"/>
  <c r="AK246" i="3"/>
  <c r="AK243" i="3"/>
  <c r="AL4" i="3"/>
  <c r="AK1" i="3"/>
  <c r="AK253" i="3" s="1"/>
  <c r="AK391" i="3"/>
  <c r="AJ214" i="3"/>
  <c r="AJ262" i="3"/>
  <c r="M4" i="6"/>
  <c r="N4" i="4"/>
  <c r="H3" i="6"/>
  <c r="H2" i="5"/>
  <c r="I3" i="4"/>
  <c r="F14" i="4"/>
  <c r="AB167" i="3"/>
  <c r="AF180" i="3"/>
  <c r="AJ215" i="3"/>
  <c r="AJ249" i="3"/>
  <c r="AJ250" i="3"/>
  <c r="AC148" i="3"/>
  <c r="K25" i="5"/>
  <c r="AJ204" i="3"/>
  <c r="AJ275" i="3"/>
  <c r="AJ264" i="3"/>
  <c r="AJ274" i="3"/>
  <c r="AG90" i="3" l="1"/>
  <c r="AD126" i="3"/>
  <c r="AF99" i="3"/>
  <c r="AF95" i="3"/>
  <c r="AF135" i="3" s="1"/>
  <c r="AF76" i="3"/>
  <c r="I8" i="5" s="1"/>
  <c r="AG74" i="3"/>
  <c r="AG75" i="3" s="1"/>
  <c r="AG93" i="3"/>
  <c r="AG92" i="3"/>
  <c r="AG94" i="3"/>
  <c r="AG112" i="3"/>
  <c r="AG117" i="3" s="1"/>
  <c r="AG119" i="3" s="1"/>
  <c r="AG125" i="3" s="1"/>
  <c r="J10" i="5" s="1"/>
  <c r="AG105" i="3"/>
  <c r="AG106" i="3" s="1"/>
  <c r="J11" i="5" s="1"/>
  <c r="D481" i="3"/>
  <c r="C482" i="3"/>
  <c r="D482" i="3" s="1"/>
  <c r="AH105" i="3"/>
  <c r="AH106" i="3" s="1"/>
  <c r="K11" i="5" s="1"/>
  <c r="AK212" i="3"/>
  <c r="AI317" i="3"/>
  <c r="AI226" i="3"/>
  <c r="AI228" i="3" s="1"/>
  <c r="D11" i="6"/>
  <c r="D18" i="6" s="1"/>
  <c r="D35" i="6" s="1"/>
  <c r="D39" i="6" s="1"/>
  <c r="E18" i="4" s="1"/>
  <c r="AJ225" i="3"/>
  <c r="AJ271" i="3" s="1"/>
  <c r="AJ281" i="3" s="1"/>
  <c r="AK242" i="3"/>
  <c r="AK217" i="3"/>
  <c r="AK203" i="3"/>
  <c r="AK278" i="3"/>
  <c r="N30" i="6"/>
  <c r="AK263" i="3"/>
  <c r="AK273" i="3"/>
  <c r="AK213" i="3"/>
  <c r="AK254" i="3"/>
  <c r="AK207" i="3"/>
  <c r="AK279" i="3"/>
  <c r="AH91" i="3"/>
  <c r="AH112" i="3"/>
  <c r="AI84" i="3"/>
  <c r="AI85" i="3" s="1"/>
  <c r="AH94" i="3"/>
  <c r="AH92" i="3"/>
  <c r="AH90" i="3"/>
  <c r="AH93" i="3"/>
  <c r="AC395" i="3"/>
  <c r="AD390" i="3"/>
  <c r="AJ230" i="3"/>
  <c r="AJ290" i="3" s="1"/>
  <c r="AE402" i="3"/>
  <c r="AE403" i="3" s="1"/>
  <c r="F24" i="5"/>
  <c r="F26" i="5" s="1"/>
  <c r="AC283" i="3"/>
  <c r="AC147" i="3" s="1"/>
  <c r="G35" i="4" s="1"/>
  <c r="E23" i="5"/>
  <c r="AJ220" i="3"/>
  <c r="AJ221" i="3" s="1"/>
  <c r="AF119" i="3"/>
  <c r="AD387" i="3"/>
  <c r="AD386" i="3"/>
  <c r="AC164" i="3"/>
  <c r="AC170" i="3" s="1"/>
  <c r="AB166" i="3"/>
  <c r="M1" i="6"/>
  <c r="N1" i="4"/>
  <c r="F33" i="6"/>
  <c r="AF161" i="3"/>
  <c r="I3" i="6"/>
  <c r="J3" i="4"/>
  <c r="I2" i="5"/>
  <c r="N1" i="5"/>
  <c r="AK115" i="3"/>
  <c r="AK97" i="3"/>
  <c r="AK275" i="3"/>
  <c r="AK276" i="3"/>
  <c r="O4" i="5"/>
  <c r="AL355" i="3"/>
  <c r="AL356" i="3" s="1"/>
  <c r="P27" i="4" s="1"/>
  <c r="AL300" i="3"/>
  <c r="AL311" i="3"/>
  <c r="AL371" i="3"/>
  <c r="AL312" i="3"/>
  <c r="AL310" i="3"/>
  <c r="AL306" i="3"/>
  <c r="AL304" i="3"/>
  <c r="AL295" i="3"/>
  <c r="AL299" i="3"/>
  <c r="AL292" i="3"/>
  <c r="AL303" i="3"/>
  <c r="AL294" i="3"/>
  <c r="AL307" i="3"/>
  <c r="AL293" i="3"/>
  <c r="AL245" i="3"/>
  <c r="AL305" i="3"/>
  <c r="AL247" i="3"/>
  <c r="AL244" i="3"/>
  <c r="AL266" i="3"/>
  <c r="AL298" i="3"/>
  <c r="AL246" i="3"/>
  <c r="AL205" i="3"/>
  <c r="AL291" i="3"/>
  <c r="AL211" i="3"/>
  <c r="AL243" i="3"/>
  <c r="AM4" i="3"/>
  <c r="AL1" i="3"/>
  <c r="AL278" i="3" s="1"/>
  <c r="AL391" i="3"/>
  <c r="AL401" i="3"/>
  <c r="AL381" i="3"/>
  <c r="AK248" i="3"/>
  <c r="AK251" i="3"/>
  <c r="AK252" i="3"/>
  <c r="N29" i="6"/>
  <c r="D29" i="5"/>
  <c r="D37" i="5"/>
  <c r="F37" i="4"/>
  <c r="F14" i="6" s="1"/>
  <c r="G31" i="4"/>
  <c r="E17" i="5"/>
  <c r="E19" i="5" s="1"/>
  <c r="AD324" i="3"/>
  <c r="AD325" i="3" s="1"/>
  <c r="H37" i="4" s="1"/>
  <c r="H14" i="6" s="1"/>
  <c r="H16" i="6" s="1"/>
  <c r="AD261" i="3"/>
  <c r="AD268" i="3" s="1"/>
  <c r="AD241" i="3"/>
  <c r="AD165" i="3"/>
  <c r="AD171" i="3" s="1"/>
  <c r="AD136" i="3"/>
  <c r="AK215" i="3"/>
  <c r="N4" i="6"/>
  <c r="O4" i="4"/>
  <c r="J3" i="5"/>
  <c r="AG464" i="3"/>
  <c r="AJ462" i="3" s="1"/>
  <c r="M15" i="6" s="1"/>
  <c r="AG416" i="3"/>
  <c r="J13" i="6" s="1"/>
  <c r="AG461" i="3"/>
  <c r="AG2" i="3"/>
  <c r="AH3" i="3"/>
  <c r="E24" i="5"/>
  <c r="AB283" i="3"/>
  <c r="AD372" i="3"/>
  <c r="AD373" i="3" s="1"/>
  <c r="G14" i="4"/>
  <c r="AC167" i="3"/>
  <c r="AK249" i="3"/>
  <c r="AK208" i="3"/>
  <c r="AK216" i="3"/>
  <c r="AK264" i="3"/>
  <c r="AK262" i="3"/>
  <c r="H9" i="5"/>
  <c r="H12" i="5" s="1"/>
  <c r="AE126" i="3"/>
  <c r="AJ223" i="3"/>
  <c r="AK214" i="3"/>
  <c r="AK265" i="3"/>
  <c r="I15" i="5"/>
  <c r="L15" i="6"/>
  <c r="J24" i="6"/>
  <c r="AK204" i="3"/>
  <c r="AK272" i="3"/>
  <c r="AK250" i="3"/>
  <c r="AF124" i="3"/>
  <c r="AF100" i="3"/>
  <c r="G10" i="5"/>
  <c r="G12" i="5" s="1"/>
  <c r="AB186" i="3"/>
  <c r="AB144" i="3"/>
  <c r="AB146" i="3"/>
  <c r="F16" i="4"/>
  <c r="AB138" i="3"/>
  <c r="AD148" i="3"/>
  <c r="AA193" i="3"/>
  <c r="AG318" i="3"/>
  <c r="AH316" i="3" s="1"/>
  <c r="AH318" i="3" s="1"/>
  <c r="AI316" i="3" s="1"/>
  <c r="I17" i="4"/>
  <c r="I36" i="4"/>
  <c r="AF460" i="3"/>
  <c r="AF463" i="3" s="1"/>
  <c r="H2" i="6"/>
  <c r="I2" i="4"/>
  <c r="AF182" i="3"/>
  <c r="AK206" i="3"/>
  <c r="AK224" i="3" s="1"/>
  <c r="AK260" i="3" s="1"/>
  <c r="AK255" i="3"/>
  <c r="AK277" i="3"/>
  <c r="AK274" i="3"/>
  <c r="J9" i="4"/>
  <c r="F16" i="5"/>
  <c r="F17" i="5" s="1"/>
  <c r="AC137" i="3"/>
  <c r="AC144" i="3" s="1"/>
  <c r="AD384" i="3"/>
  <c r="H34" i="5"/>
  <c r="I10" i="4"/>
  <c r="I11" i="4" s="1"/>
  <c r="AF320" i="3"/>
  <c r="AG99" i="3" l="1"/>
  <c r="AG95" i="3"/>
  <c r="AG76" i="3"/>
  <c r="J8" i="5" s="1"/>
  <c r="AH74" i="3"/>
  <c r="AH75" i="3" s="1"/>
  <c r="AK223" i="3"/>
  <c r="AK240" i="3" s="1"/>
  <c r="AI318" i="3"/>
  <c r="AJ316" i="3" s="1"/>
  <c r="AI105" i="3"/>
  <c r="AI106" i="3" s="1"/>
  <c r="L11" i="5" s="1"/>
  <c r="AL204" i="3"/>
  <c r="AL206" i="3"/>
  <c r="AL224" i="3" s="1"/>
  <c r="AL260" i="3" s="1"/>
  <c r="AL252" i="3"/>
  <c r="AL203" i="3"/>
  <c r="E8" i="6"/>
  <c r="AL212" i="3"/>
  <c r="AL277" i="3"/>
  <c r="AL250" i="3"/>
  <c r="AL254" i="3"/>
  <c r="AL255" i="3"/>
  <c r="AL253" i="3"/>
  <c r="AL217" i="3"/>
  <c r="AL275" i="3"/>
  <c r="AK220" i="3"/>
  <c r="AK221" i="3" s="1"/>
  <c r="AL273" i="3"/>
  <c r="AL262" i="3"/>
  <c r="AK225" i="3"/>
  <c r="AK271" i="3" s="1"/>
  <c r="AK281" i="3" s="1"/>
  <c r="N25" i="5" s="1"/>
  <c r="AL207" i="3"/>
  <c r="AL216" i="3"/>
  <c r="AL264" i="3"/>
  <c r="AL274" i="3"/>
  <c r="AL249" i="3"/>
  <c r="AL208" i="3"/>
  <c r="AL214" i="3"/>
  <c r="AL265" i="3"/>
  <c r="AL276" i="3"/>
  <c r="AL215" i="3"/>
  <c r="AL272" i="3"/>
  <c r="G15" i="4"/>
  <c r="E20" i="5"/>
  <c r="AD377" i="3"/>
  <c r="AD376" i="3"/>
  <c r="AD374" i="3"/>
  <c r="P4" i="5"/>
  <c r="AM355" i="3"/>
  <c r="AM356" i="3" s="1"/>
  <c r="Q27" i="4" s="1"/>
  <c r="AM311" i="3"/>
  <c r="AM304" i="3"/>
  <c r="AM300" i="3"/>
  <c r="AM299" i="3"/>
  <c r="AM292" i="3"/>
  <c r="AM294" i="3"/>
  <c r="AM310" i="3"/>
  <c r="AM303" i="3"/>
  <c r="AM295" i="3"/>
  <c r="AM306" i="3"/>
  <c r="AM312" i="3"/>
  <c r="AM307" i="3"/>
  <c r="AM293" i="3"/>
  <c r="AM305" i="3"/>
  <c r="AM247" i="3"/>
  <c r="AM244" i="3"/>
  <c r="AM266" i="3"/>
  <c r="AM298" i="3"/>
  <c r="AM245" i="3"/>
  <c r="AM291" i="3"/>
  <c r="AM243" i="3"/>
  <c r="AM246" i="3"/>
  <c r="AN4" i="3"/>
  <c r="AM3" i="3"/>
  <c r="AM1" i="3"/>
  <c r="AM275" i="3" s="1"/>
  <c r="AM381" i="3"/>
  <c r="AM371" i="3"/>
  <c r="AM391" i="3"/>
  <c r="AM401" i="3"/>
  <c r="AB139" i="3"/>
  <c r="J36" i="4"/>
  <c r="J17" i="4"/>
  <c r="AG460" i="3"/>
  <c r="AG463" i="3" s="1"/>
  <c r="AG159" i="3"/>
  <c r="AG100" i="3"/>
  <c r="AG124" i="3"/>
  <c r="AJ314" i="3"/>
  <c r="AH99" i="3"/>
  <c r="AH95" i="3"/>
  <c r="AH135" i="3" s="1"/>
  <c r="AD392" i="3"/>
  <c r="G33" i="5" s="1"/>
  <c r="AE324" i="3"/>
  <c r="AE325" i="3" s="1"/>
  <c r="I37" i="4" s="1"/>
  <c r="I14" i="6" s="1"/>
  <c r="I16" i="6" s="1"/>
  <c r="AE261" i="3"/>
  <c r="AE268" i="3" s="1"/>
  <c r="AE241" i="3"/>
  <c r="AE257" i="3" s="1"/>
  <c r="H23" i="5" s="1"/>
  <c r="AE165" i="3"/>
  <c r="AE136" i="3"/>
  <c r="AF125" i="3"/>
  <c r="AD257" i="3"/>
  <c r="AD283" i="3" s="1"/>
  <c r="J39" i="5"/>
  <c r="O30" i="6"/>
  <c r="G24" i="5"/>
  <c r="AE406" i="3"/>
  <c r="AE407" i="3"/>
  <c r="AC186" i="3"/>
  <c r="AC192" i="3" s="1"/>
  <c r="AC138" i="3"/>
  <c r="AC139" i="3" s="1"/>
  <c r="I9" i="5"/>
  <c r="J3" i="6"/>
  <c r="J2" i="5"/>
  <c r="K3" i="4"/>
  <c r="F15" i="4"/>
  <c r="AB172" i="3"/>
  <c r="AH117" i="3"/>
  <c r="AH119" i="3" s="1"/>
  <c r="AH125" i="3" s="1"/>
  <c r="K10" i="5" s="1"/>
  <c r="G16" i="4"/>
  <c r="I34" i="5"/>
  <c r="J10" i="4"/>
  <c r="J11" i="4" s="1"/>
  <c r="AG320" i="3"/>
  <c r="F34" i="4"/>
  <c r="AB188" i="3"/>
  <c r="F16" i="6"/>
  <c r="M25" i="5"/>
  <c r="AI90" i="3"/>
  <c r="AI112" i="3"/>
  <c r="AI117" i="3" s="1"/>
  <c r="AI119" i="3" s="1"/>
  <c r="AI125" i="3" s="1"/>
  <c r="L10" i="5" s="1"/>
  <c r="AJ84" i="3"/>
  <c r="AJ85" i="3" s="1"/>
  <c r="AI94" i="3"/>
  <c r="AI91" i="3"/>
  <c r="AI92" i="3"/>
  <c r="AI93" i="3"/>
  <c r="AC146" i="3"/>
  <c r="AB147" i="3"/>
  <c r="F35" i="4" s="1"/>
  <c r="F10" i="6" s="1"/>
  <c r="G32" i="4"/>
  <c r="G16" i="5"/>
  <c r="G17" i="5" s="1"/>
  <c r="AD137" i="3"/>
  <c r="H16" i="4" s="1"/>
  <c r="O1" i="5"/>
  <c r="AL115" i="3"/>
  <c r="AL97" i="3"/>
  <c r="AL279" i="3"/>
  <c r="N1" i="6"/>
  <c r="O1" i="4"/>
  <c r="AC166" i="3"/>
  <c r="AC172" i="3" s="1"/>
  <c r="AC173" i="3" s="1"/>
  <c r="AD164" i="3"/>
  <c r="AD170" i="3" s="1"/>
  <c r="D38" i="5"/>
  <c r="D41" i="5"/>
  <c r="AL248" i="3"/>
  <c r="AL242" i="3"/>
  <c r="O29" i="6"/>
  <c r="I2" i="6"/>
  <c r="J2" i="4"/>
  <c r="AE148" i="3"/>
  <c r="H14" i="4"/>
  <c r="AD167" i="3"/>
  <c r="AE404" i="3"/>
  <c r="F19" i="5"/>
  <c r="K9" i="4"/>
  <c r="AA329" i="3"/>
  <c r="AJ226" i="3"/>
  <c r="AJ228" i="3" s="1"/>
  <c r="AJ240" i="3"/>
  <c r="AL213" i="3"/>
  <c r="AL263" i="3"/>
  <c r="E26" i="5"/>
  <c r="E28" i="5" s="1"/>
  <c r="AD385" i="3"/>
  <c r="AE380" i="3"/>
  <c r="AG180" i="3"/>
  <c r="AA194" i="3"/>
  <c r="AB192" i="3"/>
  <c r="F8" i="6"/>
  <c r="K3" i="5"/>
  <c r="AH461" i="3"/>
  <c r="K39" i="5" s="1"/>
  <c r="AH464" i="3"/>
  <c r="AK462" i="3" s="1"/>
  <c r="N15" i="6" s="1"/>
  <c r="AH416" i="3"/>
  <c r="K13" i="6" s="1"/>
  <c r="AH2" i="3"/>
  <c r="AI3" i="3"/>
  <c r="AG135" i="3"/>
  <c r="AL251" i="3"/>
  <c r="O4" i="6"/>
  <c r="P4" i="4"/>
  <c r="AK230" i="3"/>
  <c r="AK290" i="3" s="1"/>
  <c r="AK314" i="3" s="1"/>
  <c r="AI74" i="3" l="1"/>
  <c r="AI75" i="3" s="1"/>
  <c r="AH76" i="3"/>
  <c r="K8" i="5" s="1"/>
  <c r="AM249" i="3"/>
  <c r="AJ105" i="3"/>
  <c r="AJ106" i="3" s="1"/>
  <c r="M11" i="5" s="1"/>
  <c r="E9" i="6"/>
  <c r="AB149" i="3"/>
  <c r="AB150" i="3" s="1"/>
  <c r="P30" i="6"/>
  <c r="AL230" i="3"/>
  <c r="AL290" i="3" s="1"/>
  <c r="AL314" i="3" s="1"/>
  <c r="O22" i="6" s="1"/>
  <c r="O24" i="6" s="1"/>
  <c r="AK226" i="3"/>
  <c r="AK228" i="3" s="1"/>
  <c r="AM264" i="3"/>
  <c r="AM265" i="3"/>
  <c r="AM207" i="3"/>
  <c r="AM272" i="3"/>
  <c r="AM216" i="3"/>
  <c r="AL225" i="3"/>
  <c r="AL271" i="3" s="1"/>
  <c r="AL281" i="3" s="1"/>
  <c r="O25" i="5" s="1"/>
  <c r="AM208" i="3"/>
  <c r="AM214" i="3"/>
  <c r="AM204" i="3"/>
  <c r="AM205" i="3"/>
  <c r="AM279" i="3"/>
  <c r="AM212" i="3"/>
  <c r="AM255" i="3"/>
  <c r="AM206" i="3"/>
  <c r="AM203" i="3"/>
  <c r="AM217" i="3"/>
  <c r="AM273" i="3"/>
  <c r="AM274" i="3"/>
  <c r="F38" i="4"/>
  <c r="AD147" i="3"/>
  <c r="H35" i="4" s="1"/>
  <c r="AJ90" i="3"/>
  <c r="AJ112" i="3"/>
  <c r="AJ117" i="3" s="1"/>
  <c r="AJ119" i="3" s="1"/>
  <c r="AJ125" i="3" s="1"/>
  <c r="M10" i="5" s="1"/>
  <c r="AJ94" i="3"/>
  <c r="AJ93" i="3"/>
  <c r="AJ91" i="3"/>
  <c r="AJ92" i="3"/>
  <c r="AK84" i="3"/>
  <c r="AK85" i="3" s="1"/>
  <c r="F20" i="5"/>
  <c r="F28" i="5"/>
  <c r="H24" i="5"/>
  <c r="H26" i="5" s="1"/>
  <c r="AE283" i="3"/>
  <c r="AE147" i="3" s="1"/>
  <c r="I35" i="4" s="1"/>
  <c r="G34" i="4"/>
  <c r="G38" i="4" s="1"/>
  <c r="AC188" i="3"/>
  <c r="J9" i="5"/>
  <c r="J12" i="5" s="1"/>
  <c r="AG126" i="3"/>
  <c r="M22" i="6"/>
  <c r="AJ317" i="3"/>
  <c r="AI99" i="3"/>
  <c r="AI95" i="3"/>
  <c r="AI135" i="3" s="1"/>
  <c r="J15" i="5"/>
  <c r="E29" i="5"/>
  <c r="E37" i="5"/>
  <c r="AG182" i="3"/>
  <c r="AG161" i="3"/>
  <c r="AC185" i="3"/>
  <c r="AC191" i="3" s="1"/>
  <c r="AB187" i="3"/>
  <c r="AD393" i="3"/>
  <c r="P1" i="5"/>
  <c r="AM115" i="3"/>
  <c r="AM97" i="3"/>
  <c r="AM250" i="3"/>
  <c r="AM248" i="3"/>
  <c r="AM277" i="3"/>
  <c r="AM276" i="3"/>
  <c r="P29" i="6"/>
  <c r="AM278" i="3"/>
  <c r="P4" i="6"/>
  <c r="Q4" i="4"/>
  <c r="AC149" i="3"/>
  <c r="AL220" i="3"/>
  <c r="AL221" i="3" s="1"/>
  <c r="G35" i="5"/>
  <c r="L3" i="5"/>
  <c r="AI464" i="3"/>
  <c r="AL462" i="3" s="1"/>
  <c r="O15" i="6" s="1"/>
  <c r="AI416" i="3"/>
  <c r="L13" i="6" s="1"/>
  <c r="AI461" i="3"/>
  <c r="L39" i="5" s="1"/>
  <c r="AI2" i="3"/>
  <c r="AJ3" i="3"/>
  <c r="AD166" i="3"/>
  <c r="AE164" i="3"/>
  <c r="AE170" i="3" s="1"/>
  <c r="AE382" i="3"/>
  <c r="AE383" i="3" s="1"/>
  <c r="I10" i="5"/>
  <c r="I12" i="5" s="1"/>
  <c r="G8" i="6"/>
  <c r="G19" i="5"/>
  <c r="AM253" i="3"/>
  <c r="I14" i="4"/>
  <c r="AE167" i="3"/>
  <c r="J34" i="5"/>
  <c r="K10" i="4"/>
  <c r="K11" i="4" s="1"/>
  <c r="AH320" i="3"/>
  <c r="J2" i="6"/>
  <c r="K2" i="4"/>
  <c r="K36" i="4"/>
  <c r="K17" i="4"/>
  <c r="AH460" i="3"/>
  <c r="AH463" i="3" s="1"/>
  <c r="AM262" i="3"/>
  <c r="AM263" i="3"/>
  <c r="AM242" i="3"/>
  <c r="AE171" i="3"/>
  <c r="D42" i="5"/>
  <c r="E28" i="4"/>
  <c r="E29" i="4" s="1"/>
  <c r="AA415" i="3"/>
  <c r="AE405" i="3"/>
  <c r="AF400" i="3"/>
  <c r="AB173" i="3"/>
  <c r="E37" i="6"/>
  <c r="AA414" i="3"/>
  <c r="E19" i="4"/>
  <c r="E21" i="4" s="1"/>
  <c r="P3" i="5"/>
  <c r="AM464" i="3"/>
  <c r="AP462" i="3" s="1"/>
  <c r="S15" i="6" s="1"/>
  <c r="AM461" i="3"/>
  <c r="P39" i="5" s="1"/>
  <c r="AM416" i="3"/>
  <c r="P13" i="6" s="1"/>
  <c r="AM2" i="3"/>
  <c r="K3" i="6"/>
  <c r="K2" i="5"/>
  <c r="L3" i="4"/>
  <c r="L9" i="4"/>
  <c r="O1" i="6"/>
  <c r="P1" i="4"/>
  <c r="Q4" i="5"/>
  <c r="AN304" i="3"/>
  <c r="AN300" i="3"/>
  <c r="AN299" i="3"/>
  <c r="AN292" i="3"/>
  <c r="AN294" i="3"/>
  <c r="AN311" i="3"/>
  <c r="AN295" i="3"/>
  <c r="AN306" i="3"/>
  <c r="AN312" i="3"/>
  <c r="AN307" i="3"/>
  <c r="AN293" i="3"/>
  <c r="AN305" i="3"/>
  <c r="AN298" i="3"/>
  <c r="AN247" i="3"/>
  <c r="AN310" i="3"/>
  <c r="AN244" i="3"/>
  <c r="AN355" i="3"/>
  <c r="AN356" i="3" s="1"/>
  <c r="R27" i="4" s="1"/>
  <c r="AN266" i="3"/>
  <c r="AN303" i="3"/>
  <c r="AN246" i="3"/>
  <c r="AN243" i="3"/>
  <c r="AN291" i="3"/>
  <c r="AN245" i="3"/>
  <c r="AN1" i="3"/>
  <c r="AN279" i="3" s="1"/>
  <c r="AO4" i="3"/>
  <c r="AN3" i="3"/>
  <c r="AN381" i="3"/>
  <c r="AN401" i="3"/>
  <c r="AN391" i="3"/>
  <c r="AN371" i="3"/>
  <c r="AM213" i="3"/>
  <c r="AD375" i="3"/>
  <c r="AE370" i="3"/>
  <c r="G23" i="5"/>
  <c r="AL223" i="3"/>
  <c r="AM254" i="3"/>
  <c r="K15" i="5"/>
  <c r="N22" i="6"/>
  <c r="N24" i="6" s="1"/>
  <c r="AK317" i="3"/>
  <c r="E10" i="6"/>
  <c r="AD186" i="3"/>
  <c r="AD138" i="3"/>
  <c r="AD146" i="3"/>
  <c r="AD144" i="3"/>
  <c r="AF126" i="3"/>
  <c r="H16" i="5"/>
  <c r="AE137" i="3"/>
  <c r="AH100" i="3"/>
  <c r="AH124" i="3"/>
  <c r="AM215" i="3"/>
  <c r="AM211" i="3"/>
  <c r="AM251" i="3"/>
  <c r="AM252" i="3"/>
  <c r="AJ74" i="3" l="1"/>
  <c r="AJ75" i="3" s="1"/>
  <c r="AI76" i="3"/>
  <c r="L8" i="5" s="1"/>
  <c r="AM224" i="3"/>
  <c r="AM260" i="3" s="1"/>
  <c r="E11" i="6"/>
  <c r="E18" i="6" s="1"/>
  <c r="E35" i="6" s="1"/>
  <c r="E39" i="6" s="1"/>
  <c r="AL317" i="3"/>
  <c r="AK105" i="3"/>
  <c r="AK106" i="3" s="1"/>
  <c r="N11" i="5" s="1"/>
  <c r="H10" i="6"/>
  <c r="AM223" i="3"/>
  <c r="AM240" i="3" s="1"/>
  <c r="AM225" i="3"/>
  <c r="AM271" i="3" s="1"/>
  <c r="AM281" i="3" s="1"/>
  <c r="P25" i="5" s="1"/>
  <c r="AN262" i="3"/>
  <c r="AN213" i="3"/>
  <c r="AN249" i="3"/>
  <c r="AN274" i="3"/>
  <c r="AN276" i="3"/>
  <c r="AE384" i="3"/>
  <c r="AF380" i="3" s="1"/>
  <c r="AN215" i="3"/>
  <c r="AN272" i="3"/>
  <c r="AN254" i="3"/>
  <c r="AN264" i="3"/>
  <c r="AN217" i="3"/>
  <c r="AN275" i="3"/>
  <c r="AM220" i="3"/>
  <c r="AM221" i="3" s="1"/>
  <c r="AN248" i="3"/>
  <c r="AN253" i="3"/>
  <c r="L15" i="5"/>
  <c r="Q3" i="5"/>
  <c r="AN464" i="3"/>
  <c r="AQ462" i="3" s="1"/>
  <c r="T15" i="6" s="1"/>
  <c r="AN416" i="3"/>
  <c r="Q13" i="6" s="1"/>
  <c r="AN461" i="3"/>
  <c r="Q39" i="5" s="1"/>
  <c r="AN2" i="3"/>
  <c r="AI100" i="3"/>
  <c r="AI124" i="3"/>
  <c r="AC187" i="3"/>
  <c r="AC193" i="3" s="1"/>
  <c r="AC194" i="3" s="1"/>
  <c r="AD185" i="3"/>
  <c r="AD191" i="3" s="1"/>
  <c r="G20" i="5"/>
  <c r="L36" i="4"/>
  <c r="L17" i="4"/>
  <c r="AI460" i="3"/>
  <c r="AI463" i="3" s="1"/>
  <c r="AD139" i="3"/>
  <c r="AN211" i="3"/>
  <c r="AN242" i="3"/>
  <c r="AN278" i="3"/>
  <c r="AB193" i="3"/>
  <c r="R4" i="5"/>
  <c r="AO306" i="3"/>
  <c r="AO355" i="3"/>
  <c r="AO356" i="3" s="1"/>
  <c r="S27" i="4" s="1"/>
  <c r="AO292" i="3"/>
  <c r="AO294" i="3"/>
  <c r="AO311" i="3"/>
  <c r="AO307" i="3"/>
  <c r="AO305" i="3"/>
  <c r="AO303" i="3"/>
  <c r="AO298" i="3"/>
  <c r="AO312" i="3"/>
  <c r="AO304" i="3"/>
  <c r="AO293" i="3"/>
  <c r="AO299" i="3"/>
  <c r="AO291" i="3"/>
  <c r="AO300" i="3"/>
  <c r="AO310" i="3"/>
  <c r="AO244" i="3"/>
  <c r="AO266" i="3"/>
  <c r="AO246" i="3"/>
  <c r="AO295" i="3"/>
  <c r="AO245" i="3"/>
  <c r="AO243" i="3"/>
  <c r="AO247" i="3"/>
  <c r="AP4" i="3"/>
  <c r="AO3" i="3"/>
  <c r="AO1" i="3"/>
  <c r="AO273" i="3" s="1"/>
  <c r="AO401" i="3"/>
  <c r="AO371" i="3"/>
  <c r="AO391" i="3"/>
  <c r="AO381" i="3"/>
  <c r="P3" i="6"/>
  <c r="P2" i="5"/>
  <c r="Q3" i="4"/>
  <c r="AD397" i="3"/>
  <c r="AD396" i="3"/>
  <c r="G31" i="6"/>
  <c r="E46" i="4"/>
  <c r="E40" i="4"/>
  <c r="E41" i="4" s="1"/>
  <c r="D40" i="6" s="1"/>
  <c r="D43" i="5" s="1"/>
  <c r="L3" i="6"/>
  <c r="L2" i="5"/>
  <c r="M3" i="4"/>
  <c r="M24" i="6"/>
  <c r="AJ95" i="3"/>
  <c r="AJ135" i="3" s="1"/>
  <c r="AJ99" i="3"/>
  <c r="H15" i="4"/>
  <c r="AD149" i="3"/>
  <c r="AD150" i="3" s="1"/>
  <c r="AN252" i="3"/>
  <c r="E44" i="4"/>
  <c r="AE386" i="3"/>
  <c r="AE387" i="3"/>
  <c r="M3" i="5"/>
  <c r="AJ464" i="3"/>
  <c r="AM462" i="3" s="1"/>
  <c r="P15" i="6" s="1"/>
  <c r="AJ461" i="3"/>
  <c r="M39" i="5" s="1"/>
  <c r="AJ416" i="3"/>
  <c r="M13" i="6" s="1"/>
  <c r="AJ2" i="3"/>
  <c r="AK3" i="3"/>
  <c r="E41" i="5"/>
  <c r="E38" i="5"/>
  <c r="K34" i="5"/>
  <c r="L10" i="4"/>
  <c r="L11" i="4" s="1"/>
  <c r="AI320" i="3"/>
  <c r="AG148" i="3"/>
  <c r="AH159" i="3"/>
  <c r="AL240" i="3"/>
  <c r="AL226" i="3"/>
  <c r="AL228" i="3" s="1"/>
  <c r="AD192" i="3"/>
  <c r="AN251" i="3"/>
  <c r="AN206" i="3"/>
  <c r="F37" i="5"/>
  <c r="F29" i="5"/>
  <c r="AD394" i="3"/>
  <c r="H34" i="4"/>
  <c r="H38" i="4" s="1"/>
  <c r="AD188" i="3"/>
  <c r="Q4" i="6"/>
  <c r="R4" i="4"/>
  <c r="AJ318" i="3"/>
  <c r="AK316" i="3" s="1"/>
  <c r="AK318" i="3" s="1"/>
  <c r="AL316" i="3" s="1"/>
  <c r="M9" i="4"/>
  <c r="K9" i="5"/>
  <c r="K12" i="5" s="1"/>
  <c r="AH126" i="3"/>
  <c r="Q30" i="6"/>
  <c r="AN212" i="3"/>
  <c r="AN214" i="3"/>
  <c r="AN273" i="3"/>
  <c r="K2" i="6"/>
  <c r="L2" i="4"/>
  <c r="AC150" i="3"/>
  <c r="AM230" i="3"/>
  <c r="AM290" i="3" s="1"/>
  <c r="AM314" i="3" s="1"/>
  <c r="AF402" i="3"/>
  <c r="AF403" i="3" s="1"/>
  <c r="Q1" i="5"/>
  <c r="AN115" i="3"/>
  <c r="AN97" i="3"/>
  <c r="AN263" i="3"/>
  <c r="AE372" i="3"/>
  <c r="AE373" i="3" s="1"/>
  <c r="AN204" i="3"/>
  <c r="AN277" i="3"/>
  <c r="AE186" i="3"/>
  <c r="AE192" i="3" s="1"/>
  <c r="AE138" i="3"/>
  <c r="AE139" i="3" s="1"/>
  <c r="AE144" i="3"/>
  <c r="AE146" i="3"/>
  <c r="I16" i="4"/>
  <c r="H17" i="5"/>
  <c r="AN203" i="3"/>
  <c r="Q29" i="6"/>
  <c r="AN265" i="3"/>
  <c r="AF164" i="3"/>
  <c r="AF170" i="3" s="1"/>
  <c r="AE166" i="3"/>
  <c r="AE172" i="3" s="1"/>
  <c r="AE173" i="3" s="1"/>
  <c r="AD172" i="3"/>
  <c r="AH180" i="3"/>
  <c r="AK112" i="3"/>
  <c r="AK117" i="3" s="1"/>
  <c r="AK119" i="3" s="1"/>
  <c r="AK125" i="3" s="1"/>
  <c r="N10" i="5" s="1"/>
  <c r="AK94" i="3"/>
  <c r="AK93" i="3"/>
  <c r="AK92" i="3"/>
  <c r="AK90" i="3"/>
  <c r="AL84" i="3"/>
  <c r="AL85" i="3" s="1"/>
  <c r="AK91" i="3"/>
  <c r="F9" i="6"/>
  <c r="F11" i="6" s="1"/>
  <c r="F18" i="6" s="1"/>
  <c r="F35" i="6" s="1"/>
  <c r="P1" i="6"/>
  <c r="Q1" i="4"/>
  <c r="G26" i="5"/>
  <c r="G10" i="6" s="1"/>
  <c r="AN205" i="3"/>
  <c r="AN208" i="3"/>
  <c r="AN207" i="3"/>
  <c r="AN216" i="3"/>
  <c r="AF324" i="3"/>
  <c r="AF325" i="3" s="1"/>
  <c r="AF241" i="3"/>
  <c r="AF257" i="3" s="1"/>
  <c r="AF261" i="3"/>
  <c r="AF268" i="3" s="1"/>
  <c r="AF165" i="3"/>
  <c r="AF171" i="3" s="1"/>
  <c r="AF136" i="3"/>
  <c r="AF148" i="3"/>
  <c r="AN250" i="3"/>
  <c r="AN255" i="3"/>
  <c r="H8" i="6"/>
  <c r="AG324" i="3"/>
  <c r="AG325" i="3" s="1"/>
  <c r="K37" i="4" s="1"/>
  <c r="K14" i="6" s="1"/>
  <c r="K16" i="6" s="1"/>
  <c r="AG241" i="3"/>
  <c r="AG257" i="3" s="1"/>
  <c r="J23" i="5" s="1"/>
  <c r="AG261" i="3"/>
  <c r="AG268" i="3" s="1"/>
  <c r="AG165" i="3"/>
  <c r="AG171" i="3" s="1"/>
  <c r="AG136" i="3"/>
  <c r="AJ76" i="3" l="1"/>
  <c r="M8" i="5" s="1"/>
  <c r="AK74" i="3"/>
  <c r="AK75" i="3" s="1"/>
  <c r="AL318" i="3"/>
  <c r="AM316" i="3" s="1"/>
  <c r="AL105" i="3"/>
  <c r="AL106" i="3" s="1"/>
  <c r="O11" i="5" s="1"/>
  <c r="AO277" i="3"/>
  <c r="AE385" i="3"/>
  <c r="AO206" i="3"/>
  <c r="AO208" i="3"/>
  <c r="AM226" i="3"/>
  <c r="AM228" i="3" s="1"/>
  <c r="AO211" i="3"/>
  <c r="AO254" i="3"/>
  <c r="AO274" i="3"/>
  <c r="AO252" i="3"/>
  <c r="AO263" i="3"/>
  <c r="AO251" i="3"/>
  <c r="AO214" i="3"/>
  <c r="AF406" i="3"/>
  <c r="AF407" i="3"/>
  <c r="AF404" i="3"/>
  <c r="J37" i="4"/>
  <c r="AO272" i="3"/>
  <c r="L9" i="5"/>
  <c r="L12" i="5" s="1"/>
  <c r="AI126" i="3"/>
  <c r="AE376" i="3"/>
  <c r="AE377" i="3"/>
  <c r="Q1" i="6"/>
  <c r="R1" i="4"/>
  <c r="R30" i="6"/>
  <c r="AO212" i="3"/>
  <c r="AO207" i="3"/>
  <c r="AD187" i="3"/>
  <c r="AD193" i="3" s="1"/>
  <c r="AD194" i="3" s="1"/>
  <c r="AE185" i="3"/>
  <c r="AE191" i="3" s="1"/>
  <c r="E42" i="5"/>
  <c r="AB415" i="3"/>
  <c r="F28" i="4"/>
  <c r="F29" i="4" s="1"/>
  <c r="AO203" i="3"/>
  <c r="AO216" i="3"/>
  <c r="R29" i="6"/>
  <c r="J24" i="5"/>
  <c r="J26" i="5" s="1"/>
  <c r="AG283" i="3"/>
  <c r="AG147" i="3" s="1"/>
  <c r="K35" i="4" s="1"/>
  <c r="I15" i="4"/>
  <c r="AE149" i="3"/>
  <c r="AE150" i="3" s="1"/>
  <c r="AK95" i="3"/>
  <c r="AK135" i="3" s="1"/>
  <c r="AK99" i="3"/>
  <c r="R1" i="5"/>
  <c r="AO115" i="3"/>
  <c r="AO97" i="3"/>
  <c r="AO278" i="3"/>
  <c r="AO279" i="3"/>
  <c r="AD395" i="3"/>
  <c r="AE390" i="3"/>
  <c r="H31" i="4"/>
  <c r="G33" i="6"/>
  <c r="R3" i="5"/>
  <c r="AO464" i="3"/>
  <c r="AR462" i="3" s="1"/>
  <c r="U15" i="6" s="1"/>
  <c r="AO461" i="3"/>
  <c r="R39" i="5" s="1"/>
  <c r="AO416" i="3"/>
  <c r="R13" i="6" s="1"/>
  <c r="AO2" i="3"/>
  <c r="AO215" i="3"/>
  <c r="AO250" i="3"/>
  <c r="AO265" i="3"/>
  <c r="R4" i="6"/>
  <c r="S4" i="4"/>
  <c r="M36" i="4"/>
  <c r="M17" i="4"/>
  <c r="AJ460" i="3"/>
  <c r="AJ463" i="3" s="1"/>
  <c r="AF382" i="3"/>
  <c r="AF383" i="3" s="1"/>
  <c r="L2" i="6"/>
  <c r="M2" i="4"/>
  <c r="N3" i="5"/>
  <c r="AK464" i="3"/>
  <c r="AN462" i="3" s="1"/>
  <c r="Q15" i="6" s="1"/>
  <c r="AK461" i="3"/>
  <c r="N39" i="5" s="1"/>
  <c r="AK416" i="3"/>
  <c r="N13" i="6" s="1"/>
  <c r="AK2" i="3"/>
  <c r="AL3" i="3"/>
  <c r="I16" i="5"/>
  <c r="I17" i="5" s="1"/>
  <c r="AF137" i="3"/>
  <c r="G9" i="6"/>
  <c r="G11" i="6" s="1"/>
  <c r="G18" i="6" s="1"/>
  <c r="AO217" i="3"/>
  <c r="AO255" i="3"/>
  <c r="AO276" i="3"/>
  <c r="Q3" i="6"/>
  <c r="Q2" i="5"/>
  <c r="R3" i="4"/>
  <c r="P22" i="6"/>
  <c r="P24" i="6" s="1"/>
  <c r="AM317" i="3"/>
  <c r="I34" i="4"/>
  <c r="I38" i="4" s="1"/>
  <c r="AE188" i="3"/>
  <c r="AD173" i="3"/>
  <c r="F18" i="4"/>
  <c r="AB329" i="3"/>
  <c r="AN223" i="3"/>
  <c r="AH324" i="3"/>
  <c r="AH325" i="3" s="1"/>
  <c r="L37" i="4" s="1"/>
  <c r="L14" i="6" s="1"/>
  <c r="L16" i="6" s="1"/>
  <c r="AH241" i="3"/>
  <c r="AH257" i="3" s="1"/>
  <c r="K23" i="5" s="1"/>
  <c r="AH261" i="3"/>
  <c r="AH268" i="3" s="1"/>
  <c r="AH165" i="3"/>
  <c r="AH171" i="3" s="1"/>
  <c r="AH136" i="3"/>
  <c r="F41" i="5"/>
  <c r="F38" i="5"/>
  <c r="AH161" i="3"/>
  <c r="AJ100" i="3"/>
  <c r="AJ124" i="3"/>
  <c r="S4" i="5"/>
  <c r="AP306" i="3"/>
  <c r="AP355" i="3"/>
  <c r="AP356" i="3" s="1"/>
  <c r="T27" i="4" s="1"/>
  <c r="AP401" i="3"/>
  <c r="AP294" i="3"/>
  <c r="AP311" i="3"/>
  <c r="AP307" i="3"/>
  <c r="AP305" i="3"/>
  <c r="AP303" i="3"/>
  <c r="AP298" i="3"/>
  <c r="AP312" i="3"/>
  <c r="AP292" i="3"/>
  <c r="AP304" i="3"/>
  <c r="AP293" i="3"/>
  <c r="AP299" i="3"/>
  <c r="AP291" i="3"/>
  <c r="AP300" i="3"/>
  <c r="AP310" i="3"/>
  <c r="AP244" i="3"/>
  <c r="AP266" i="3"/>
  <c r="AP246" i="3"/>
  <c r="AP295" i="3"/>
  <c r="AP245" i="3"/>
  <c r="AP243" i="3"/>
  <c r="AP247" i="3"/>
  <c r="AQ4" i="3"/>
  <c r="AP3" i="3"/>
  <c r="AP1" i="3"/>
  <c r="AP217" i="3" s="1"/>
  <c r="AP371" i="3"/>
  <c r="AP381" i="3"/>
  <c r="AP391" i="3"/>
  <c r="AO262" i="3"/>
  <c r="AO248" i="3"/>
  <c r="AO249" i="3"/>
  <c r="AB194" i="3"/>
  <c r="L34" i="5"/>
  <c r="M10" i="4"/>
  <c r="M11" i="4" s="1"/>
  <c r="AJ320" i="3"/>
  <c r="AM84" i="3"/>
  <c r="AM85" i="3" s="1"/>
  <c r="AL93" i="3"/>
  <c r="AL92" i="3"/>
  <c r="AL112" i="3"/>
  <c r="AL117" i="3" s="1"/>
  <c r="AL119" i="3" s="1"/>
  <c r="AL125" i="3" s="1"/>
  <c r="O10" i="5" s="1"/>
  <c r="AL94" i="3"/>
  <c r="AL90" i="3"/>
  <c r="AL91" i="3"/>
  <c r="J14" i="4"/>
  <c r="AF167" i="3"/>
  <c r="AN220" i="3"/>
  <c r="AN221" i="3" s="1"/>
  <c r="AN230" i="3"/>
  <c r="AN290" i="3" s="1"/>
  <c r="AN314" i="3" s="1"/>
  <c r="AN225" i="3"/>
  <c r="AN271" i="3" s="1"/>
  <c r="AN281" i="3" s="1"/>
  <c r="J16" i="5"/>
  <c r="J17" i="5" s="1"/>
  <c r="AG137" i="3"/>
  <c r="H19" i="5"/>
  <c r="K14" i="4"/>
  <c r="AG167" i="3"/>
  <c r="M15" i="5"/>
  <c r="AO205" i="3"/>
  <c r="AO213" i="3"/>
  <c r="AO275" i="3"/>
  <c r="AO264" i="3"/>
  <c r="G28" i="5"/>
  <c r="I23" i="5"/>
  <c r="P2" i="6"/>
  <c r="Q2" i="4"/>
  <c r="I24" i="5"/>
  <c r="AF283" i="3"/>
  <c r="AF147" i="3" s="1"/>
  <c r="J35" i="4" s="1"/>
  <c r="AH182" i="3"/>
  <c r="AE374" i="3"/>
  <c r="N9" i="4"/>
  <c r="AN224" i="3"/>
  <c r="AN260" i="3" s="1"/>
  <c r="M3" i="6"/>
  <c r="M2" i="5"/>
  <c r="N3" i="4"/>
  <c r="AO242" i="3"/>
  <c r="AO204" i="3"/>
  <c r="AO253" i="3"/>
  <c r="AM318" i="3" l="1"/>
  <c r="AN316" i="3" s="1"/>
  <c r="AK76" i="3"/>
  <c r="N8" i="5" s="1"/>
  <c r="AL74" i="3"/>
  <c r="AL75" i="3" s="1"/>
  <c r="AO224" i="3"/>
  <c r="AO260" i="3" s="1"/>
  <c r="AM105" i="3"/>
  <c r="AM106" i="3" s="1"/>
  <c r="P11" i="5" s="1"/>
  <c r="AP251" i="3"/>
  <c r="AP207" i="3"/>
  <c r="AP208" i="3"/>
  <c r="AP254" i="3"/>
  <c r="AP263" i="3"/>
  <c r="AP211" i="3"/>
  <c r="AP276" i="3"/>
  <c r="AP213" i="3"/>
  <c r="AP204" i="3"/>
  <c r="AP274" i="3"/>
  <c r="AP264" i="3"/>
  <c r="AP203" i="3"/>
  <c r="AP242" i="3"/>
  <c r="J8" i="6"/>
  <c r="AP252" i="3"/>
  <c r="AP275" i="3"/>
  <c r="AP249" i="3"/>
  <c r="AP216" i="3"/>
  <c r="AP205" i="3"/>
  <c r="AP214" i="3"/>
  <c r="AP248" i="3"/>
  <c r="AP279" i="3"/>
  <c r="AP212" i="3"/>
  <c r="AP253" i="3"/>
  <c r="AP272" i="3"/>
  <c r="J10" i="6"/>
  <c r="H9" i="6"/>
  <c r="H11" i="6" s="1"/>
  <c r="H18" i="6" s="1"/>
  <c r="G35" i="6"/>
  <c r="N36" i="4"/>
  <c r="N17" i="4"/>
  <c r="AK460" i="3"/>
  <c r="AK463" i="3" s="1"/>
  <c r="R1" i="6"/>
  <c r="S1" i="4"/>
  <c r="R2" i="5"/>
  <c r="R3" i="6"/>
  <c r="S3" i="4"/>
  <c r="H28" i="5"/>
  <c r="H20" i="5"/>
  <c r="AO223" i="3"/>
  <c r="AG186" i="3"/>
  <c r="AG192" i="3" s="1"/>
  <c r="AG138" i="3"/>
  <c r="AG139" i="3" s="1"/>
  <c r="J19" i="5"/>
  <c r="H32" i="4"/>
  <c r="AO230" i="3"/>
  <c r="AO290" i="3" s="1"/>
  <c r="AO314" i="3" s="1"/>
  <c r="AO220" i="3"/>
  <c r="AO221" i="3" s="1"/>
  <c r="AO225" i="3"/>
  <c r="AO271" i="3" s="1"/>
  <c r="AO281" i="3" s="1"/>
  <c r="Q2" i="6"/>
  <c r="R2" i="4"/>
  <c r="F46" i="4"/>
  <c r="F40" i="4"/>
  <c r="AI180" i="3"/>
  <c r="AM94" i="3"/>
  <c r="AM92" i="3"/>
  <c r="AM91" i="3"/>
  <c r="AM112" i="3"/>
  <c r="AM117" i="3" s="1"/>
  <c r="AM119" i="3" s="1"/>
  <c r="AM125" i="3" s="1"/>
  <c r="P10" i="5" s="1"/>
  <c r="AM90" i="3"/>
  <c r="AM93" i="3"/>
  <c r="AN84" i="3"/>
  <c r="AN85" i="3" s="1"/>
  <c r="AH148" i="3"/>
  <c r="AI159" i="3"/>
  <c r="J14" i="6"/>
  <c r="I8" i="6"/>
  <c r="G37" i="5"/>
  <c r="G29" i="5"/>
  <c r="AL99" i="3"/>
  <c r="AL95" i="3"/>
  <c r="AL135" i="3" s="1"/>
  <c r="AI324" i="3"/>
  <c r="AI325" i="3" s="1"/>
  <c r="M37" i="4" s="1"/>
  <c r="M14" i="6" s="1"/>
  <c r="M16" i="6" s="1"/>
  <c r="AI261" i="3"/>
  <c r="AI268" i="3" s="1"/>
  <c r="AI241" i="3"/>
  <c r="AI257" i="3" s="1"/>
  <c r="L23" i="5" s="1"/>
  <c r="AI165" i="3"/>
  <c r="AI171" i="3" s="1"/>
  <c r="AI136" i="3"/>
  <c r="N3" i="6"/>
  <c r="N2" i="5"/>
  <c r="O3" i="4"/>
  <c r="AE392" i="3"/>
  <c r="H33" i="5" s="1"/>
  <c r="M2" i="6"/>
  <c r="N2" i="4"/>
  <c r="AE187" i="3"/>
  <c r="AF185" i="3"/>
  <c r="AF191" i="3" s="1"/>
  <c r="N15" i="5"/>
  <c r="AH164" i="3"/>
  <c r="AH170" i="3" s="1"/>
  <c r="S30" i="6"/>
  <c r="O3" i="5"/>
  <c r="AL2" i="3"/>
  <c r="F42" i="5"/>
  <c r="G28" i="4"/>
  <c r="G29" i="4" s="1"/>
  <c r="AC415" i="3"/>
  <c r="K16" i="5"/>
  <c r="K17" i="5" s="1"/>
  <c r="AH137" i="3"/>
  <c r="AH146" i="3" s="1"/>
  <c r="M34" i="5"/>
  <c r="N10" i="4"/>
  <c r="N11" i="4" s="1"/>
  <c r="AK320" i="3"/>
  <c r="S1" i="5"/>
  <c r="AP115" i="3"/>
  <c r="AP97" i="3"/>
  <c r="AP206" i="3"/>
  <c r="AP262" i="3"/>
  <c r="AP273" i="3"/>
  <c r="S29" i="6"/>
  <c r="K24" i="5"/>
  <c r="K26" i="5" s="1"/>
  <c r="AH283" i="3"/>
  <c r="AH147" i="3" s="1"/>
  <c r="L35" i="4" s="1"/>
  <c r="AK100" i="3"/>
  <c r="AK124" i="3"/>
  <c r="Q22" i="6"/>
  <c r="Q24" i="6" s="1"/>
  <c r="AN317" i="3"/>
  <c r="AN318" i="3" s="1"/>
  <c r="AO316" i="3" s="1"/>
  <c r="S3" i="5"/>
  <c r="AP464" i="3"/>
  <c r="AS462" i="3" s="1"/>
  <c r="V15" i="6" s="1"/>
  <c r="AP461" i="3"/>
  <c r="S39" i="5" s="1"/>
  <c r="AP416" i="3"/>
  <c r="S13" i="6" s="1"/>
  <c r="AP2" i="3"/>
  <c r="AP278" i="3"/>
  <c r="AP277" i="3"/>
  <c r="AF386" i="3"/>
  <c r="AF387" i="3"/>
  <c r="AF405" i="3"/>
  <c r="AG400" i="3"/>
  <c r="Q25" i="5"/>
  <c r="O9" i="4"/>
  <c r="AF166" i="3"/>
  <c r="AG164" i="3"/>
  <c r="AG170" i="3" s="1"/>
  <c r="I26" i="5"/>
  <c r="I10" i="6" s="1"/>
  <c r="AP250" i="3"/>
  <c r="S4" i="6"/>
  <c r="T4" i="4"/>
  <c r="AF186" i="3"/>
  <c r="J16" i="4"/>
  <c r="AF144" i="3"/>
  <c r="AF138" i="3"/>
  <c r="AF139" i="3" s="1"/>
  <c r="AG146" i="3"/>
  <c r="K16" i="4"/>
  <c r="AF146" i="3"/>
  <c r="AG144" i="3"/>
  <c r="F37" i="6"/>
  <c r="F39" i="6" s="1"/>
  <c r="AB414" i="3"/>
  <c r="F19" i="4"/>
  <c r="F21" i="4" s="1"/>
  <c r="AE375" i="3"/>
  <c r="AF370" i="3"/>
  <c r="T4" i="5"/>
  <c r="AQ310" i="3"/>
  <c r="AQ355" i="3"/>
  <c r="AQ356" i="3" s="1"/>
  <c r="U27" i="4" s="1"/>
  <c r="AQ401" i="3"/>
  <c r="AQ294" i="3"/>
  <c r="AQ311" i="3"/>
  <c r="AQ307" i="3"/>
  <c r="AQ305" i="3"/>
  <c r="AQ303" i="3"/>
  <c r="AQ298" i="3"/>
  <c r="AQ291" i="3"/>
  <c r="AQ312" i="3"/>
  <c r="AQ306" i="3"/>
  <c r="AQ292" i="3"/>
  <c r="AQ304" i="3"/>
  <c r="AQ293" i="3"/>
  <c r="AQ299" i="3"/>
  <c r="AQ300" i="3"/>
  <c r="AQ244" i="3"/>
  <c r="AQ266" i="3"/>
  <c r="AQ246" i="3"/>
  <c r="AQ295" i="3"/>
  <c r="AQ245" i="3"/>
  <c r="AQ243" i="3"/>
  <c r="AQ247" i="3"/>
  <c r="AR4" i="3"/>
  <c r="AQ3" i="3"/>
  <c r="AQ1" i="3"/>
  <c r="AQ275" i="3" s="1"/>
  <c r="AQ371" i="3"/>
  <c r="AQ391" i="3"/>
  <c r="AQ381" i="3"/>
  <c r="AP215" i="3"/>
  <c r="AP255" i="3"/>
  <c r="AP265" i="3"/>
  <c r="M9" i="5"/>
  <c r="M12" i="5" s="1"/>
  <c r="AJ126" i="3"/>
  <c r="AN240" i="3"/>
  <c r="AN226" i="3"/>
  <c r="AN228" i="3" s="1"/>
  <c r="I19" i="5"/>
  <c r="AF384" i="3"/>
  <c r="AM74" i="3" l="1"/>
  <c r="AM75" i="3" s="1"/>
  <c r="AL76" i="3"/>
  <c r="O8" i="5" s="1"/>
  <c r="L16" i="4"/>
  <c r="AN105" i="3"/>
  <c r="AN106" i="3" s="1"/>
  <c r="Q11" i="5" s="1"/>
  <c r="AP223" i="3"/>
  <c r="AP225" i="3"/>
  <c r="AP271" i="3" s="1"/>
  <c r="AP281" i="3" s="1"/>
  <c r="S25" i="5" s="1"/>
  <c r="AP224" i="3"/>
  <c r="AP260" i="3" s="1"/>
  <c r="K10" i="6"/>
  <c r="J16" i="6"/>
  <c r="L34" i="4"/>
  <c r="L38" i="4" s="1"/>
  <c r="AH188" i="3"/>
  <c r="AQ212" i="3"/>
  <c r="AQ262" i="3"/>
  <c r="J34" i="4"/>
  <c r="J38" i="4" s="1"/>
  <c r="AF188" i="3"/>
  <c r="AE193" i="3"/>
  <c r="AI161" i="3"/>
  <c r="AQ251" i="3"/>
  <c r="U4" i="5"/>
  <c r="AR310" i="3"/>
  <c r="AR303" i="3"/>
  <c r="AR355" i="3"/>
  <c r="AR356" i="3" s="1"/>
  <c r="V27" i="4" s="1"/>
  <c r="AR311" i="3"/>
  <c r="AR307" i="3"/>
  <c r="AR305" i="3"/>
  <c r="AR298" i="3"/>
  <c r="AR291" i="3"/>
  <c r="AR306" i="3"/>
  <c r="AR294" i="3"/>
  <c r="AR292" i="3"/>
  <c r="AR304" i="3"/>
  <c r="AR293" i="3"/>
  <c r="AR299" i="3"/>
  <c r="AR300" i="3"/>
  <c r="AR295" i="3"/>
  <c r="AR266" i="3"/>
  <c r="AR246" i="3"/>
  <c r="AR243" i="3"/>
  <c r="AR247" i="3"/>
  <c r="AR244" i="3"/>
  <c r="AR312" i="3"/>
  <c r="AR245" i="3"/>
  <c r="AR3" i="3"/>
  <c r="AR1" i="3"/>
  <c r="AR253" i="3" s="1"/>
  <c r="AS4" i="3"/>
  <c r="AR391" i="3"/>
  <c r="AR371" i="3"/>
  <c r="AR381" i="3"/>
  <c r="AR401" i="3"/>
  <c r="AQ208" i="3"/>
  <c r="AQ278" i="3"/>
  <c r="AQ273" i="3"/>
  <c r="T4" i="6"/>
  <c r="U4" i="4"/>
  <c r="L14" i="4"/>
  <c r="AH167" i="3"/>
  <c r="AQ250" i="3"/>
  <c r="K34" i="4"/>
  <c r="K38" i="4" s="1"/>
  <c r="AG188" i="3"/>
  <c r="AG402" i="3"/>
  <c r="AG403" i="3" s="1"/>
  <c r="L24" i="5"/>
  <c r="L26" i="5" s="1"/>
  <c r="AI283" i="3"/>
  <c r="AI147" i="3" s="1"/>
  <c r="M35" i="4" s="1"/>
  <c r="AO84" i="3"/>
  <c r="AO85" i="3" s="1"/>
  <c r="AN93" i="3"/>
  <c r="AN91" i="3"/>
  <c r="AN112" i="3"/>
  <c r="AN117" i="3" s="1"/>
  <c r="AN119" i="3" s="1"/>
  <c r="AN125" i="3" s="1"/>
  <c r="Q10" i="5" s="1"/>
  <c r="AN94" i="3"/>
  <c r="AN92" i="3"/>
  <c r="AN90" i="3"/>
  <c r="AP240" i="3"/>
  <c r="AJ324" i="3"/>
  <c r="AJ325" i="3" s="1"/>
  <c r="N37" i="4" s="1"/>
  <c r="N14" i="6" s="1"/>
  <c r="N16" i="6" s="1"/>
  <c r="AJ261" i="3"/>
  <c r="AJ268" i="3" s="1"/>
  <c r="AJ241" i="3"/>
  <c r="AJ257" i="3" s="1"/>
  <c r="M23" i="5" s="1"/>
  <c r="AJ165" i="3"/>
  <c r="AJ171" i="3" s="1"/>
  <c r="AJ136" i="3"/>
  <c r="AQ205" i="3"/>
  <c r="AQ217" i="3"/>
  <c r="AQ255" i="3"/>
  <c r="AQ265" i="3"/>
  <c r="AF372" i="3"/>
  <c r="S3" i="6"/>
  <c r="S2" i="5"/>
  <c r="T3" i="4"/>
  <c r="AH186" i="3"/>
  <c r="AH192" i="3" s="1"/>
  <c r="AH138" i="3"/>
  <c r="AH139" i="3" s="1"/>
  <c r="O17" i="4"/>
  <c r="O36" i="4"/>
  <c r="AL460" i="3"/>
  <c r="AQ215" i="3"/>
  <c r="AQ203" i="3"/>
  <c r="AQ254" i="3"/>
  <c r="AQ248" i="3"/>
  <c r="AQ276" i="3"/>
  <c r="J15" i="4"/>
  <c r="AF149" i="3"/>
  <c r="K19" i="5"/>
  <c r="O3" i="6"/>
  <c r="O2" i="5"/>
  <c r="P3" i="4"/>
  <c r="H35" i="5"/>
  <c r="H37" i="5" s="1"/>
  <c r="AO226" i="3"/>
  <c r="AO228" i="3" s="1"/>
  <c r="AO240" i="3"/>
  <c r="N34" i="5"/>
  <c r="O10" i="4"/>
  <c r="O11" i="4" s="1"/>
  <c r="AL320" i="3"/>
  <c r="AQ216" i="3"/>
  <c r="AQ206" i="3"/>
  <c r="AE393" i="3"/>
  <c r="O15" i="5"/>
  <c r="AM99" i="3"/>
  <c r="AM95" i="3"/>
  <c r="AM135" i="3" s="1"/>
  <c r="R25" i="5"/>
  <c r="T29" i="6"/>
  <c r="I28" i="5"/>
  <c r="I20" i="5"/>
  <c r="K15" i="4"/>
  <c r="AG149" i="3"/>
  <c r="AL124" i="3"/>
  <c r="AL100" i="3"/>
  <c r="AG166" i="3"/>
  <c r="AG172" i="3" s="1"/>
  <c r="AG173" i="3" s="1"/>
  <c r="R22" i="6"/>
  <c r="R24" i="6" s="1"/>
  <c r="AO317" i="3"/>
  <c r="AO318" i="3" s="1"/>
  <c r="AP316" i="3" s="1"/>
  <c r="T1" i="5"/>
  <c r="AQ115" i="3"/>
  <c r="AQ97" i="3"/>
  <c r="AQ207" i="3"/>
  <c r="AQ253" i="3"/>
  <c r="AQ249" i="3"/>
  <c r="F41" i="4"/>
  <c r="E40" i="6" s="1"/>
  <c r="E43" i="5" s="1"/>
  <c r="F44" i="4"/>
  <c r="P9" i="4"/>
  <c r="N2" i="6"/>
  <c r="O2" i="4"/>
  <c r="AQ214" i="3"/>
  <c r="AQ274" i="3"/>
  <c r="AF172" i="3"/>
  <c r="AQ264" i="3"/>
  <c r="AQ204" i="3"/>
  <c r="AQ279" i="3"/>
  <c r="AH144" i="3"/>
  <c r="AQ242" i="3"/>
  <c r="AQ211" i="3"/>
  <c r="AQ263" i="3"/>
  <c r="AP220" i="3"/>
  <c r="AP221" i="3" s="1"/>
  <c r="G41" i="5"/>
  <c r="G38" i="5"/>
  <c r="R2" i="6"/>
  <c r="S2" i="4"/>
  <c r="T3" i="5"/>
  <c r="AQ416" i="3"/>
  <c r="T13" i="6" s="1"/>
  <c r="AQ464" i="3"/>
  <c r="AT462" i="3" s="1"/>
  <c r="W15" i="6" s="1"/>
  <c r="AQ461" i="3"/>
  <c r="T39" i="5" s="1"/>
  <c r="AQ2" i="3"/>
  <c r="AQ213" i="3"/>
  <c r="AF192" i="3"/>
  <c r="G46" i="4"/>
  <c r="G40" i="4"/>
  <c r="H29" i="5"/>
  <c r="AQ277" i="3"/>
  <c r="N9" i="5"/>
  <c r="N12" i="5" s="1"/>
  <c r="AK126" i="3"/>
  <c r="AG380" i="3"/>
  <c r="AF385" i="3"/>
  <c r="T30" i="6"/>
  <c r="AQ252" i="3"/>
  <c r="AQ272" i="3"/>
  <c r="G18" i="4"/>
  <c r="AC329" i="3"/>
  <c r="S1" i="6"/>
  <c r="T1" i="4"/>
  <c r="AP230" i="3"/>
  <c r="AP290" i="3" s="1"/>
  <c r="AP314" i="3" s="1"/>
  <c r="L16" i="5"/>
  <c r="L17" i="5" s="1"/>
  <c r="AI137" i="3"/>
  <c r="AI144" i="3" s="1"/>
  <c r="AI182" i="3"/>
  <c r="J28" i="5"/>
  <c r="J20" i="5"/>
  <c r="AR275" i="3" l="1"/>
  <c r="AM76" i="3"/>
  <c r="P8" i="5" s="1"/>
  <c r="AN74" i="3"/>
  <c r="AN75" i="3" s="1"/>
  <c r="AP226" i="3"/>
  <c r="AP228" i="3" s="1"/>
  <c r="AO105" i="3"/>
  <c r="AO106" i="3" s="1"/>
  <c r="R11" i="5" s="1"/>
  <c r="L10" i="6"/>
  <c r="AR214" i="3"/>
  <c r="AR264" i="3"/>
  <c r="U30" i="6"/>
  <c r="AR272" i="3"/>
  <c r="AR242" i="3"/>
  <c r="AQ224" i="3"/>
  <c r="AQ260" i="3" s="1"/>
  <c r="AG404" i="3"/>
  <c r="AH400" i="3" s="1"/>
  <c r="AR217" i="3"/>
  <c r="AR254" i="3"/>
  <c r="AR206" i="3"/>
  <c r="AR277" i="3"/>
  <c r="AR274" i="3"/>
  <c r="AR249" i="3"/>
  <c r="AR279" i="3"/>
  <c r="AR207" i="3"/>
  <c r="AR248" i="3"/>
  <c r="M15" i="4"/>
  <c r="AP84" i="3"/>
  <c r="AP85" i="3" s="1"/>
  <c r="AO94" i="3"/>
  <c r="AO92" i="3"/>
  <c r="AO91" i="3"/>
  <c r="AO90" i="3"/>
  <c r="AO112" i="3"/>
  <c r="AO117" i="3" s="1"/>
  <c r="AO119" i="3" s="1"/>
  <c r="AO125" i="3" s="1"/>
  <c r="R10" i="5" s="1"/>
  <c r="AO93" i="3"/>
  <c r="AF187" i="3"/>
  <c r="AF193" i="3" s="1"/>
  <c r="AF194" i="3" s="1"/>
  <c r="AG185" i="3"/>
  <c r="AG191" i="3" s="1"/>
  <c r="AM100" i="3"/>
  <c r="AM124" i="3"/>
  <c r="M16" i="5"/>
  <c r="M17" i="5" s="1"/>
  <c r="AJ137" i="3"/>
  <c r="AJ144" i="3" s="1"/>
  <c r="U29" i="6"/>
  <c r="H38" i="5"/>
  <c r="H41" i="5"/>
  <c r="J29" i="5"/>
  <c r="O9" i="5"/>
  <c r="O12" i="5" s="1"/>
  <c r="AL126" i="3"/>
  <c r="AQ230" i="3"/>
  <c r="AQ290" i="3" s="1"/>
  <c r="AQ314" i="3" s="1"/>
  <c r="AQ225" i="3"/>
  <c r="AQ271" i="3" s="1"/>
  <c r="AQ281" i="3" s="1"/>
  <c r="AQ220" i="3"/>
  <c r="AQ221" i="3" s="1"/>
  <c r="S2" i="6"/>
  <c r="T2" i="4"/>
  <c r="M16" i="4"/>
  <c r="AR213" i="3"/>
  <c r="G42" i="5"/>
  <c r="H28" i="4"/>
  <c r="H29" i="4" s="1"/>
  <c r="AD415" i="3"/>
  <c r="AE396" i="3"/>
  <c r="AE397" i="3"/>
  <c r="H31" i="6"/>
  <c r="H33" i="6" s="1"/>
  <c r="H35" i="6" s="1"/>
  <c r="AE394" i="3"/>
  <c r="M24" i="5"/>
  <c r="M26" i="5" s="1"/>
  <c r="AJ283" i="3"/>
  <c r="AJ147" i="3" s="1"/>
  <c r="N35" i="4" s="1"/>
  <c r="AI164" i="3"/>
  <c r="AI170" i="3" s="1"/>
  <c r="AH166" i="3"/>
  <c r="AH172" i="3" s="1"/>
  <c r="AH173" i="3" s="1"/>
  <c r="V4" i="5"/>
  <c r="AS303" i="3"/>
  <c r="AS355" i="3"/>
  <c r="AS356" i="3" s="1"/>
  <c r="W27" i="4" s="1"/>
  <c r="AS312" i="3"/>
  <c r="AS311" i="3"/>
  <c r="AS307" i="3"/>
  <c r="AS305" i="3"/>
  <c r="AS298" i="3"/>
  <c r="AS291" i="3"/>
  <c r="AS293" i="3"/>
  <c r="AS304" i="3"/>
  <c r="AS299" i="3"/>
  <c r="AS300" i="3"/>
  <c r="AS381" i="3"/>
  <c r="AS295" i="3"/>
  <c r="AS310" i="3"/>
  <c r="AS246" i="3"/>
  <c r="AS294" i="3"/>
  <c r="AS243" i="3"/>
  <c r="AS306" i="3"/>
  <c r="AS245" i="3"/>
  <c r="AS247" i="3"/>
  <c r="AS292" i="3"/>
  <c r="AS244" i="3"/>
  <c r="AS266" i="3"/>
  <c r="AS3" i="3"/>
  <c r="AT4" i="3"/>
  <c r="AS1" i="3"/>
  <c r="AS275" i="3" s="1"/>
  <c r="AS391" i="3"/>
  <c r="AS401" i="3"/>
  <c r="AS371" i="3"/>
  <c r="AI185" i="3"/>
  <c r="AI191" i="3" s="1"/>
  <c r="AF173" i="3"/>
  <c r="K8" i="6"/>
  <c r="U1" i="5"/>
  <c r="AR115" i="3"/>
  <c r="AR97" i="3"/>
  <c r="AR265" i="3"/>
  <c r="AR204" i="3"/>
  <c r="AR263" i="3"/>
  <c r="U4" i="6"/>
  <c r="V4" i="4"/>
  <c r="O2" i="6"/>
  <c r="P2" i="4"/>
  <c r="U3" i="5"/>
  <c r="AR416" i="3"/>
  <c r="U13" i="6" s="1"/>
  <c r="AR461" i="3"/>
  <c r="U39" i="5" s="1"/>
  <c r="AR464" i="3"/>
  <c r="AU462" i="3" s="1"/>
  <c r="X15" i="6" s="1"/>
  <c r="AR2" i="3"/>
  <c r="P15" i="5"/>
  <c r="G37" i="6"/>
  <c r="G39" i="6" s="1"/>
  <c r="AC414" i="3"/>
  <c r="G19" i="4"/>
  <c r="G21" i="4" s="1"/>
  <c r="I29" i="5"/>
  <c r="AF373" i="3"/>
  <c r="AR212" i="3"/>
  <c r="AR252" i="3"/>
  <c r="AR251" i="3"/>
  <c r="L19" i="5"/>
  <c r="K20" i="5"/>
  <c r="K28" i="5"/>
  <c r="AG406" i="3"/>
  <c r="AG407" i="3"/>
  <c r="AR211" i="3"/>
  <c r="AR276" i="3"/>
  <c r="AR262" i="3"/>
  <c r="AJ159" i="3"/>
  <c r="AI148" i="3"/>
  <c r="AK324" i="3"/>
  <c r="AK325" i="3" s="1"/>
  <c r="O37" i="4" s="1"/>
  <c r="O14" i="6" s="1"/>
  <c r="AK261" i="3"/>
  <c r="AK268" i="3" s="1"/>
  <c r="AK241" i="3"/>
  <c r="AK257" i="3" s="1"/>
  <c r="N23" i="5" s="1"/>
  <c r="AK136" i="3"/>
  <c r="AK165" i="3"/>
  <c r="AK171" i="3" s="1"/>
  <c r="L15" i="4"/>
  <c r="K9" i="6" s="1"/>
  <c r="AH149" i="3"/>
  <c r="T1" i="6"/>
  <c r="U1" i="4"/>
  <c r="AN99" i="3"/>
  <c r="AN95" i="3"/>
  <c r="AN135" i="3" s="1"/>
  <c r="AR203" i="3"/>
  <c r="AR208" i="3"/>
  <c r="AR278" i="3"/>
  <c r="AR273" i="3"/>
  <c r="AI146" i="3"/>
  <c r="AJ180" i="3"/>
  <c r="AI186" i="3"/>
  <c r="AI192" i="3" s="1"/>
  <c r="AI138" i="3"/>
  <c r="AI139" i="3" s="1"/>
  <c r="AG382" i="3"/>
  <c r="Q9" i="4"/>
  <c r="O34" i="5"/>
  <c r="P10" i="4"/>
  <c r="P11" i="4" s="1"/>
  <c r="AM320" i="3"/>
  <c r="AG150" i="3"/>
  <c r="AF150" i="3"/>
  <c r="AH185" i="3"/>
  <c r="AH191" i="3" s="1"/>
  <c r="AR216" i="3"/>
  <c r="AR250" i="3"/>
  <c r="AE194" i="3"/>
  <c r="S22" i="6"/>
  <c r="S24" i="6" s="1"/>
  <c r="AP317" i="3"/>
  <c r="AP318" i="3" s="1"/>
  <c r="AQ316" i="3" s="1"/>
  <c r="T3" i="6"/>
  <c r="T2" i="5"/>
  <c r="U3" i="4"/>
  <c r="AQ223" i="3"/>
  <c r="I9" i="6"/>
  <c r="I11" i="6" s="1"/>
  <c r="J9" i="6"/>
  <c r="J11" i="6" s="1"/>
  <c r="J18" i="6" s="1"/>
  <c r="AR205" i="3"/>
  <c r="AR215" i="3"/>
  <c r="AR255" i="3"/>
  <c r="AN76" i="3" l="1"/>
  <c r="Q8" i="5" s="1"/>
  <c r="AO74" i="3"/>
  <c r="AO75" i="3" s="1"/>
  <c r="AP105" i="3"/>
  <c r="AP106" i="3" s="1"/>
  <c r="S11" i="5" s="1"/>
  <c r="AG405" i="3"/>
  <c r="AR224" i="3"/>
  <c r="AR260" i="3" s="1"/>
  <c r="AR223" i="3"/>
  <c r="AR240" i="3" s="1"/>
  <c r="AS214" i="3"/>
  <c r="AS249" i="3"/>
  <c r="AG187" i="3"/>
  <c r="AG193" i="3" s="1"/>
  <c r="AG194" i="3" s="1"/>
  <c r="M10" i="6"/>
  <c r="AP94" i="3"/>
  <c r="AP93" i="3"/>
  <c r="AP90" i="3"/>
  <c r="AP112" i="3"/>
  <c r="AP117" i="3" s="1"/>
  <c r="AP119" i="3" s="1"/>
  <c r="AP125" i="3" s="1"/>
  <c r="S10" i="5" s="1"/>
  <c r="AP92" i="3"/>
  <c r="AQ84" i="3"/>
  <c r="AQ85" i="3" s="1"/>
  <c r="AP91" i="3"/>
  <c r="U3" i="6"/>
  <c r="V3" i="4"/>
  <c r="U2" i="5"/>
  <c r="V30" i="6"/>
  <c r="AS204" i="3"/>
  <c r="AS213" i="3"/>
  <c r="AS255" i="3"/>
  <c r="AS273" i="3"/>
  <c r="AS265" i="3"/>
  <c r="AS274" i="3"/>
  <c r="AS248" i="3"/>
  <c r="T25" i="5"/>
  <c r="AO99" i="3"/>
  <c r="AO95" i="3"/>
  <c r="AO135" i="3" s="1"/>
  <c r="R9" i="4"/>
  <c r="G41" i="4"/>
  <c r="F40" i="6" s="1"/>
  <c r="F43" i="5" s="1"/>
  <c r="G44" i="4"/>
  <c r="V1" i="5"/>
  <c r="AS115" i="3"/>
  <c r="AS97" i="3"/>
  <c r="AS212" i="3"/>
  <c r="AS254" i="3"/>
  <c r="AS277" i="3"/>
  <c r="V29" i="6"/>
  <c r="AH150" i="3"/>
  <c r="T22" i="6"/>
  <c r="T24" i="6" s="1"/>
  <c r="AQ317" i="3"/>
  <c r="AQ318" i="3" s="1"/>
  <c r="AR316" i="3" s="1"/>
  <c r="AJ186" i="3"/>
  <c r="AJ192" i="3" s="1"/>
  <c r="AJ138" i="3"/>
  <c r="AJ139" i="3" s="1"/>
  <c r="N16" i="4"/>
  <c r="AJ182" i="3"/>
  <c r="AQ226" i="3"/>
  <c r="AQ228" i="3" s="1"/>
  <c r="AQ240" i="3"/>
  <c r="AG383" i="3"/>
  <c r="N16" i="5"/>
  <c r="N17" i="5" s="1"/>
  <c r="AK137" i="3"/>
  <c r="W4" i="5"/>
  <c r="AT355" i="3"/>
  <c r="AT356" i="3" s="1"/>
  <c r="X27" i="4" s="1"/>
  <c r="AT312" i="3"/>
  <c r="AT305" i="3"/>
  <c r="AT291" i="3"/>
  <c r="AT303" i="3"/>
  <c r="AT266" i="3"/>
  <c r="AT293" i="3"/>
  <c r="AT295" i="3"/>
  <c r="AT304" i="3"/>
  <c r="AT299" i="3"/>
  <c r="AT311" i="3"/>
  <c r="AT307" i="3"/>
  <c r="AT300" i="3"/>
  <c r="AT381" i="3"/>
  <c r="AT310" i="3"/>
  <c r="AT298" i="3"/>
  <c r="AT294" i="3"/>
  <c r="AT243" i="3"/>
  <c r="AT306" i="3"/>
  <c r="AT245" i="3"/>
  <c r="AT247" i="3"/>
  <c r="AT292" i="3"/>
  <c r="AT244" i="3"/>
  <c r="AT246" i="3"/>
  <c r="AU4" i="3"/>
  <c r="AT3" i="3"/>
  <c r="AT1" i="3"/>
  <c r="AT250" i="3" s="1"/>
  <c r="AT371" i="3"/>
  <c r="AT391" i="3"/>
  <c r="AT401" i="3"/>
  <c r="AS251" i="3"/>
  <c r="AS242" i="3"/>
  <c r="AS253" i="3"/>
  <c r="AS279" i="3"/>
  <c r="M19" i="5"/>
  <c r="L28" i="5"/>
  <c r="L20" i="5"/>
  <c r="H18" i="4"/>
  <c r="AD329" i="3"/>
  <c r="V3" i="5"/>
  <c r="AS416" i="3"/>
  <c r="V13" i="6" s="1"/>
  <c r="AS461" i="3"/>
  <c r="V39" i="5" s="1"/>
  <c r="AS464" i="3"/>
  <c r="AV462" i="3" s="1"/>
  <c r="Y15" i="6" s="1"/>
  <c r="AS2" i="3"/>
  <c r="V4" i="6"/>
  <c r="W4" i="4"/>
  <c r="H46" i="4"/>
  <c r="H40" i="4"/>
  <c r="AL324" i="3"/>
  <c r="AL325" i="3" s="1"/>
  <c r="P37" i="4" s="1"/>
  <c r="P14" i="6" s="1"/>
  <c r="P16" i="6" s="1"/>
  <c r="AL261" i="3"/>
  <c r="AL268" i="3" s="1"/>
  <c r="AL241" i="3"/>
  <c r="AL257" i="3" s="1"/>
  <c r="O23" i="5" s="1"/>
  <c r="AL136" i="3"/>
  <c r="AL165" i="3"/>
  <c r="AL171" i="3" s="1"/>
  <c r="N24" i="5"/>
  <c r="N26" i="5" s="1"/>
  <c r="AK283" i="3"/>
  <c r="AK147" i="3" s="1"/>
  <c r="O35" i="4" s="1"/>
  <c r="AS252" i="3"/>
  <c r="AS263" i="3"/>
  <c r="P9" i="5"/>
  <c r="P12" i="5" s="1"/>
  <c r="AM126" i="3"/>
  <c r="K11" i="6"/>
  <c r="K18" i="6" s="1"/>
  <c r="AS216" i="3"/>
  <c r="AS272" i="3"/>
  <c r="AS276" i="3"/>
  <c r="AI149" i="3"/>
  <c r="I18" i="6"/>
  <c r="N15" i="4"/>
  <c r="M14" i="4"/>
  <c r="AI167" i="3"/>
  <c r="AS211" i="3"/>
  <c r="AS262" i="3"/>
  <c r="AR230" i="3"/>
  <c r="AR290" i="3" s="1"/>
  <c r="AR314" i="3" s="1"/>
  <c r="AR225" i="3"/>
  <c r="AR271" i="3" s="1"/>
  <c r="AR281" i="3" s="1"/>
  <c r="AR220" i="3"/>
  <c r="AR221" i="3" s="1"/>
  <c r="AJ161" i="3"/>
  <c r="AS203" i="3"/>
  <c r="AS215" i="3"/>
  <c r="AS278" i="3"/>
  <c r="AS264" i="3"/>
  <c r="H42" i="5"/>
  <c r="I28" i="4"/>
  <c r="I29" i="4" s="1"/>
  <c r="I46" i="4" s="1"/>
  <c r="AE415" i="3"/>
  <c r="AH402" i="3"/>
  <c r="AH403" i="3" s="1"/>
  <c r="Q15" i="5"/>
  <c r="AS208" i="3"/>
  <c r="P34" i="5"/>
  <c r="Q10" i="4"/>
  <c r="Q11" i="4" s="1"/>
  <c r="AN320" i="3"/>
  <c r="AS205" i="3"/>
  <c r="AS217" i="3"/>
  <c r="AE395" i="3"/>
  <c r="AF390" i="3"/>
  <c r="I31" i="4"/>
  <c r="M34" i="4"/>
  <c r="M38" i="4" s="1"/>
  <c r="AI188" i="3"/>
  <c r="K29" i="5"/>
  <c r="T2" i="6"/>
  <c r="U2" i="4"/>
  <c r="AN100" i="3"/>
  <c r="AN124" i="3"/>
  <c r="AF376" i="3"/>
  <c r="AF377" i="3"/>
  <c r="AF374" i="3"/>
  <c r="U1" i="6"/>
  <c r="V1" i="4"/>
  <c r="AH187" i="3"/>
  <c r="AH193" i="3" s="1"/>
  <c r="AH194" i="3" s="1"/>
  <c r="AS207" i="3"/>
  <c r="AS206" i="3"/>
  <c r="AS250" i="3"/>
  <c r="AT208" i="3" l="1"/>
  <c r="AO76" i="3"/>
  <c r="R8" i="5" s="1"/>
  <c r="AP74" i="3"/>
  <c r="AP75" i="3" s="1"/>
  <c r="AT242" i="3"/>
  <c r="AT248" i="3"/>
  <c r="AT213" i="3"/>
  <c r="AT272" i="3"/>
  <c r="AT253" i="3"/>
  <c r="AQ105" i="3"/>
  <c r="AQ106" i="3" s="1"/>
  <c r="T11" i="5" s="1"/>
  <c r="AT214" i="3"/>
  <c r="AT279" i="3"/>
  <c r="AT206" i="3"/>
  <c r="AT249" i="3"/>
  <c r="AT211" i="3"/>
  <c r="AT254" i="3"/>
  <c r="AT205" i="3"/>
  <c r="AT207" i="3"/>
  <c r="AT274" i="3"/>
  <c r="AS223" i="3"/>
  <c r="AS240" i="3" s="1"/>
  <c r="AT265" i="3"/>
  <c r="AT252" i="3"/>
  <c r="AT212" i="3"/>
  <c r="AR226" i="3"/>
  <c r="AR228" i="3" s="1"/>
  <c r="AT251" i="3"/>
  <c r="AT262" i="3"/>
  <c r="AS224" i="3"/>
  <c r="AS260" i="3" s="1"/>
  <c r="AT203" i="3"/>
  <c r="AT277" i="3"/>
  <c r="L9" i="6"/>
  <c r="N10" i="6"/>
  <c r="AH406" i="3"/>
  <c r="AH407" i="3"/>
  <c r="M28" i="5"/>
  <c r="M20" i="5"/>
  <c r="X4" i="5"/>
  <c r="AU305" i="3"/>
  <c r="AU401" i="3"/>
  <c r="AU371" i="3"/>
  <c r="AU303" i="3"/>
  <c r="AU266" i="3"/>
  <c r="AU293" i="3"/>
  <c r="AU295" i="3"/>
  <c r="AU312" i="3"/>
  <c r="AU304" i="3"/>
  <c r="AU299" i="3"/>
  <c r="AU311" i="3"/>
  <c r="AU307" i="3"/>
  <c r="AU300" i="3"/>
  <c r="AU310" i="3"/>
  <c r="AU298" i="3"/>
  <c r="AU291" i="3"/>
  <c r="AU294" i="3"/>
  <c r="AU243" i="3"/>
  <c r="AU355" i="3"/>
  <c r="AU356" i="3" s="1"/>
  <c r="Y27" i="4" s="1"/>
  <c r="AU306" i="3"/>
  <c r="AU245" i="3"/>
  <c r="AU247" i="3"/>
  <c r="AU292" i="3"/>
  <c r="AU244" i="3"/>
  <c r="AU246" i="3"/>
  <c r="AV4" i="3"/>
  <c r="AU3" i="3"/>
  <c r="AU1" i="3"/>
  <c r="AU217" i="3" s="1"/>
  <c r="AU391" i="3"/>
  <c r="AU381" i="3"/>
  <c r="W4" i="6"/>
  <c r="X4" i="4"/>
  <c r="V1" i="6"/>
  <c r="W1" i="4"/>
  <c r="AK186" i="3"/>
  <c r="AK192" i="3" s="1"/>
  <c r="O16" i="4"/>
  <c r="AK144" i="3"/>
  <c r="AK138" i="3"/>
  <c r="AK139" i="3" s="1"/>
  <c r="AJ164" i="3"/>
  <c r="AJ170" i="3" s="1"/>
  <c r="AI166" i="3"/>
  <c r="AI172" i="3" s="1"/>
  <c r="AI173" i="3" s="1"/>
  <c r="N19" i="5"/>
  <c r="AI187" i="3"/>
  <c r="AI193" i="3" s="1"/>
  <c r="AI194" i="3" s="1"/>
  <c r="AJ185" i="3"/>
  <c r="AJ191" i="3" s="1"/>
  <c r="AS225" i="3"/>
  <c r="AS271" i="3" s="1"/>
  <c r="AS281" i="3" s="1"/>
  <c r="AS230" i="3"/>
  <c r="AS290" i="3" s="1"/>
  <c r="AS314" i="3" s="1"/>
  <c r="AS220" i="3"/>
  <c r="AS221" i="3" s="1"/>
  <c r="AG386" i="3"/>
  <c r="AG387" i="3"/>
  <c r="S9" i="4"/>
  <c r="AG384" i="3"/>
  <c r="L8" i="6"/>
  <c r="I32" i="4"/>
  <c r="I40" i="4" s="1"/>
  <c r="O16" i="5"/>
  <c r="O17" i="5" s="1"/>
  <c r="AL137" i="3"/>
  <c r="P16" i="4" s="1"/>
  <c r="AQ93" i="3"/>
  <c r="AQ92" i="3"/>
  <c r="AQ91" i="3"/>
  <c r="AQ90" i="3"/>
  <c r="AQ112" i="3"/>
  <c r="AQ117" i="3" s="1"/>
  <c r="AQ119" i="3" s="1"/>
  <c r="AQ125" i="3" s="1"/>
  <c r="T10" i="5" s="1"/>
  <c r="AR84" i="3"/>
  <c r="AR85" i="3" s="1"/>
  <c r="AQ94" i="3"/>
  <c r="AF375" i="3"/>
  <c r="AG370" i="3"/>
  <c r="AF392" i="3"/>
  <c r="I33" i="5" s="1"/>
  <c r="I35" i="5" s="1"/>
  <c r="I37" i="5" s="1"/>
  <c r="AK159" i="3"/>
  <c r="AJ148" i="3"/>
  <c r="V3" i="6"/>
  <c r="V2" i="5"/>
  <c r="W3" i="4"/>
  <c r="R15" i="5"/>
  <c r="AJ146" i="3"/>
  <c r="AK180" i="3"/>
  <c r="AO100" i="3"/>
  <c r="AO124" i="3"/>
  <c r="AH404" i="3"/>
  <c r="AM324" i="3"/>
  <c r="AM325" i="3" s="1"/>
  <c r="Q37" i="4" s="1"/>
  <c r="Q14" i="6" s="1"/>
  <c r="Q16" i="6" s="1"/>
  <c r="AM261" i="3"/>
  <c r="AM268" i="3" s="1"/>
  <c r="AM241" i="3"/>
  <c r="AM257" i="3" s="1"/>
  <c r="P23" i="5" s="1"/>
  <c r="AM165" i="3"/>
  <c r="AM171" i="3" s="1"/>
  <c r="AM136" i="3"/>
  <c r="O24" i="5"/>
  <c r="O26" i="5" s="1"/>
  <c r="AL283" i="3"/>
  <c r="AL147" i="3" s="1"/>
  <c r="P35" i="4" s="1"/>
  <c r="AT204" i="3"/>
  <c r="AT278" i="3"/>
  <c r="AT276" i="3"/>
  <c r="Q9" i="5"/>
  <c r="Q12" i="5" s="1"/>
  <c r="AN126" i="3"/>
  <c r="H37" i="6"/>
  <c r="H39" i="6" s="1"/>
  <c r="AD414" i="3"/>
  <c r="H19" i="4"/>
  <c r="H21" i="4" s="1"/>
  <c r="AT215" i="3"/>
  <c r="U2" i="6"/>
  <c r="V2" i="4"/>
  <c r="U25" i="5"/>
  <c r="W30" i="6"/>
  <c r="AT264" i="3"/>
  <c r="AT217" i="3"/>
  <c r="AP99" i="3"/>
  <c r="AP95" i="3"/>
  <c r="AP135" i="3" s="1"/>
  <c r="Q34" i="5"/>
  <c r="R10" i="4"/>
  <c r="R11" i="4" s="1"/>
  <c r="AO320" i="3"/>
  <c r="U22" i="6"/>
  <c r="U24" i="6" s="1"/>
  <c r="AR317" i="3"/>
  <c r="AR318" i="3" s="1"/>
  <c r="AS316" i="3" s="1"/>
  <c r="L29" i="5"/>
  <c r="W1" i="5"/>
  <c r="AT115" i="3"/>
  <c r="AT97" i="3"/>
  <c r="AT216" i="3"/>
  <c r="AT263" i="3"/>
  <c r="AT255" i="3"/>
  <c r="AT273" i="3"/>
  <c r="W3" i="5"/>
  <c r="AT461" i="3"/>
  <c r="W39" i="5" s="1"/>
  <c r="AT464" i="3"/>
  <c r="AW462" i="3" s="1"/>
  <c r="Z15" i="6" s="1"/>
  <c r="AT416" i="3"/>
  <c r="W13" i="6" s="1"/>
  <c r="AT2" i="3"/>
  <c r="AT275" i="3"/>
  <c r="W29" i="6"/>
  <c r="AI150" i="3"/>
  <c r="AP76" i="3" l="1"/>
  <c r="S8" i="5" s="1"/>
  <c r="AQ74" i="3"/>
  <c r="AQ75" i="3" s="1"/>
  <c r="AT224" i="3"/>
  <c r="AT260" i="3" s="1"/>
  <c r="AR105" i="3"/>
  <c r="AR106" i="3" s="1"/>
  <c r="U11" i="5" s="1"/>
  <c r="O10" i="6"/>
  <c r="AS226" i="3"/>
  <c r="AS228" i="3" s="1"/>
  <c r="L11" i="6"/>
  <c r="L18" i="6" s="1"/>
  <c r="AT223" i="3"/>
  <c r="AT240" i="3" s="1"/>
  <c r="AF393" i="3"/>
  <c r="AF394" i="3" s="1"/>
  <c r="AT225" i="3"/>
  <c r="AT271" i="3" s="1"/>
  <c r="AT281" i="3" s="1"/>
  <c r="W25" i="5" s="1"/>
  <c r="AR92" i="3"/>
  <c r="AR112" i="3"/>
  <c r="AR117" i="3" s="1"/>
  <c r="AR119" i="3" s="1"/>
  <c r="AR125" i="3" s="1"/>
  <c r="U10" i="5" s="1"/>
  <c r="AR90" i="3"/>
  <c r="AR93" i="3"/>
  <c r="AS84" i="3"/>
  <c r="AS85" i="3" s="1"/>
  <c r="AR91" i="3"/>
  <c r="AR94" i="3"/>
  <c r="AL186" i="3"/>
  <c r="AL192" i="3" s="1"/>
  <c r="AL138" i="3"/>
  <c r="AL139" i="3" s="1"/>
  <c r="O19" i="5"/>
  <c r="X1" i="5"/>
  <c r="AU115" i="3"/>
  <c r="AU97" i="3"/>
  <c r="AU253" i="3"/>
  <c r="AU263" i="3"/>
  <c r="X29" i="6"/>
  <c r="X30" i="6"/>
  <c r="O15" i="4"/>
  <c r="X3" i="5"/>
  <c r="AU416" i="3"/>
  <c r="X13" i="6" s="1"/>
  <c r="AU461" i="3"/>
  <c r="X39" i="5" s="1"/>
  <c r="AU464" i="3"/>
  <c r="AX462" i="3" s="1"/>
  <c r="AA15" i="6" s="1"/>
  <c r="AU2" i="3"/>
  <c r="AU216" i="3"/>
  <c r="AU250" i="3"/>
  <c r="AU273" i="3"/>
  <c r="I41" i="5"/>
  <c r="I38" i="5"/>
  <c r="Y4" i="5"/>
  <c r="AV307" i="3"/>
  <c r="AV293" i="3"/>
  <c r="AV295" i="3"/>
  <c r="AV312" i="3"/>
  <c r="AV310" i="3"/>
  <c r="AV306" i="3"/>
  <c r="AV304" i="3"/>
  <c r="AV300" i="3"/>
  <c r="AV299" i="3"/>
  <c r="AV355" i="3"/>
  <c r="AV356" i="3" s="1"/>
  <c r="Z27" i="4" s="1"/>
  <c r="AV371" i="3"/>
  <c r="AV311" i="3"/>
  <c r="AV298" i="3"/>
  <c r="AV291" i="3"/>
  <c r="AV305" i="3"/>
  <c r="AV294" i="3"/>
  <c r="AV292" i="3"/>
  <c r="AV245" i="3"/>
  <c r="AV303" i="3"/>
  <c r="AV247" i="3"/>
  <c r="AV244" i="3"/>
  <c r="AV266" i="3"/>
  <c r="AV243" i="3"/>
  <c r="AV246" i="3"/>
  <c r="AW4" i="3"/>
  <c r="AV3" i="3"/>
  <c r="AV1" i="3"/>
  <c r="AV278" i="3" s="1"/>
  <c r="AV381" i="3"/>
  <c r="AV401" i="3"/>
  <c r="AV391" i="3"/>
  <c r="AU242" i="3"/>
  <c r="AU264" i="3"/>
  <c r="AU255" i="3"/>
  <c r="AU275" i="3"/>
  <c r="AQ95" i="3"/>
  <c r="AQ135" i="3" s="1"/>
  <c r="AQ99" i="3"/>
  <c r="V22" i="6"/>
  <c r="V24" i="6" s="1"/>
  <c r="AS317" i="3"/>
  <c r="AS318" i="3" s="1"/>
  <c r="AT316" i="3" s="1"/>
  <c r="AU214" i="3"/>
  <c r="AU265" i="3"/>
  <c r="AU277" i="3"/>
  <c r="X4" i="6"/>
  <c r="Y4" i="4"/>
  <c r="W1" i="6"/>
  <c r="X1" i="4"/>
  <c r="S15" i="5"/>
  <c r="AU206" i="3"/>
  <c r="AU276" i="3"/>
  <c r="AU249" i="3"/>
  <c r="AU248" i="3"/>
  <c r="AU279" i="3"/>
  <c r="AI400" i="3"/>
  <c r="AH405" i="3"/>
  <c r="AK182" i="3"/>
  <c r="V25" i="5"/>
  <c r="AU211" i="3"/>
  <c r="AU212" i="3"/>
  <c r="AU274" i="3"/>
  <c r="M29" i="5"/>
  <c r="P16" i="5"/>
  <c r="P17" i="5" s="1"/>
  <c r="AM137" i="3"/>
  <c r="Q16" i="4" s="1"/>
  <c r="N34" i="4"/>
  <c r="AJ188" i="3"/>
  <c r="AJ149" i="3"/>
  <c r="AT220" i="3"/>
  <c r="AT221" i="3" s="1"/>
  <c r="AU205" i="3"/>
  <c r="AU251" i="3"/>
  <c r="AU254" i="3"/>
  <c r="H41" i="4"/>
  <c r="G40" i="6" s="1"/>
  <c r="G43" i="5" s="1"/>
  <c r="H44" i="4"/>
  <c r="R9" i="5"/>
  <c r="R12" i="5" s="1"/>
  <c r="AO126" i="3"/>
  <c r="I18" i="4"/>
  <c r="AE329" i="3"/>
  <c r="AT230" i="3"/>
  <c r="AT290" i="3" s="1"/>
  <c r="AT314" i="3" s="1"/>
  <c r="AU207" i="3"/>
  <c r="AU203" i="3"/>
  <c r="R34" i="5"/>
  <c r="S10" i="4"/>
  <c r="S11" i="4" s="1"/>
  <c r="AP320" i="3"/>
  <c r="AK161" i="3"/>
  <c r="W3" i="6"/>
  <c r="W2" i="5"/>
  <c r="X3" i="4"/>
  <c r="AH380" i="3"/>
  <c r="AG385" i="3"/>
  <c r="N28" i="5"/>
  <c r="N20" i="5"/>
  <c r="AU213" i="3"/>
  <c r="AU208" i="3"/>
  <c r="AU252" i="3"/>
  <c r="AU278" i="3"/>
  <c r="N14" i="4"/>
  <c r="AJ167" i="3"/>
  <c r="AG372" i="3"/>
  <c r="AG373" i="3" s="1"/>
  <c r="AL144" i="3"/>
  <c r="AN324" i="3"/>
  <c r="AN325" i="3" s="1"/>
  <c r="R37" i="4" s="1"/>
  <c r="R14" i="6" s="1"/>
  <c r="AN261" i="3"/>
  <c r="AN268" i="3" s="1"/>
  <c r="AN241" i="3"/>
  <c r="AN257" i="3" s="1"/>
  <c r="Q23" i="5" s="1"/>
  <c r="AN136" i="3"/>
  <c r="AN165" i="3"/>
  <c r="AN171" i="3" s="1"/>
  <c r="P24" i="5"/>
  <c r="P26" i="5" s="1"/>
  <c r="AM283" i="3"/>
  <c r="AM147" i="3" s="1"/>
  <c r="Q35" i="4" s="1"/>
  <c r="T9" i="4"/>
  <c r="AU272" i="3"/>
  <c r="AP100" i="3"/>
  <c r="AP124" i="3"/>
  <c r="V2" i="6"/>
  <c r="W2" i="4"/>
  <c r="AU204" i="3"/>
  <c r="AU215" i="3"/>
  <c r="AU262" i="3"/>
  <c r="AR74" i="3" l="1"/>
  <c r="AR75" i="3" s="1"/>
  <c r="AQ76" i="3"/>
  <c r="T8" i="5" s="1"/>
  <c r="I31" i="6"/>
  <c r="I33" i="6" s="1"/>
  <c r="I35" i="6" s="1"/>
  <c r="AF396" i="3"/>
  <c r="AF397" i="3"/>
  <c r="AS105" i="3"/>
  <c r="AS106" i="3" s="1"/>
  <c r="V11" i="5" s="1"/>
  <c r="AV276" i="3"/>
  <c r="AU223" i="3"/>
  <c r="AU240" i="3" s="1"/>
  <c r="AU224" i="3"/>
  <c r="AU260" i="3" s="1"/>
  <c r="AV214" i="3"/>
  <c r="AT226" i="3"/>
  <c r="AT228" i="3" s="1"/>
  <c r="AV263" i="3"/>
  <c r="AV213" i="3"/>
  <c r="AV204" i="3"/>
  <c r="AV273" i="3"/>
  <c r="AM144" i="3"/>
  <c r="Q15" i="4" s="1"/>
  <c r="P10" i="6"/>
  <c r="AV274" i="3"/>
  <c r="M8" i="6"/>
  <c r="AV207" i="3"/>
  <c r="AV205" i="3"/>
  <c r="AV254" i="3"/>
  <c r="AS91" i="3"/>
  <c r="AS90" i="3"/>
  <c r="AS112" i="3"/>
  <c r="AS117" i="3" s="1"/>
  <c r="AS119" i="3" s="1"/>
  <c r="AS125" i="3" s="1"/>
  <c r="V10" i="5" s="1"/>
  <c r="AS92" i="3"/>
  <c r="AS93" i="3"/>
  <c r="AT84" i="3"/>
  <c r="AT85" i="3" s="1"/>
  <c r="AS94" i="3"/>
  <c r="AJ166" i="3"/>
  <c r="AJ172" i="3" s="1"/>
  <c r="AJ173" i="3" s="1"/>
  <c r="AK164" i="3"/>
  <c r="AK170" i="3" s="1"/>
  <c r="AL159" i="3"/>
  <c r="AK148" i="3"/>
  <c r="N38" i="4"/>
  <c r="M9" i="6"/>
  <c r="AF395" i="3"/>
  <c r="AG390" i="3"/>
  <c r="J31" i="4"/>
  <c r="AV272" i="3"/>
  <c r="AV212" i="3"/>
  <c r="AV252" i="3"/>
  <c r="X1" i="6"/>
  <c r="Y1" i="4"/>
  <c r="W2" i="6"/>
  <c r="X2" i="4"/>
  <c r="AO324" i="3"/>
  <c r="AO325" i="3" s="1"/>
  <c r="S37" i="4" s="1"/>
  <c r="S14" i="6" s="1"/>
  <c r="S16" i="6" s="1"/>
  <c r="AO261" i="3"/>
  <c r="AO268" i="3" s="1"/>
  <c r="AO241" i="3"/>
  <c r="AO257" i="3" s="1"/>
  <c r="R23" i="5" s="1"/>
  <c r="AO165" i="3"/>
  <c r="AO171" i="3" s="1"/>
  <c r="AO136" i="3"/>
  <c r="AM186" i="3"/>
  <c r="AM192" i="3" s="1"/>
  <c r="AM138" i="3"/>
  <c r="AM139" i="3" s="1"/>
  <c r="Y1" i="5"/>
  <c r="AV97" i="3"/>
  <c r="AV115" i="3"/>
  <c r="AV211" i="3"/>
  <c r="AV203" i="3"/>
  <c r="O28" i="5"/>
  <c r="O20" i="5"/>
  <c r="AJ150" i="3"/>
  <c r="Y3" i="5"/>
  <c r="AV464" i="3"/>
  <c r="AY462" i="3" s="1"/>
  <c r="AB15" i="6" s="1"/>
  <c r="AV461" i="3"/>
  <c r="Y39" i="5" s="1"/>
  <c r="AV416" i="3"/>
  <c r="Y13" i="6" s="1"/>
  <c r="AV2" i="3"/>
  <c r="AV208" i="3"/>
  <c r="AV262" i="3"/>
  <c r="Y30" i="6"/>
  <c r="X3" i="6"/>
  <c r="X2" i="5"/>
  <c r="Y3" i="4"/>
  <c r="AL180" i="3"/>
  <c r="AK146" i="3"/>
  <c r="AQ124" i="3"/>
  <c r="AQ100" i="3"/>
  <c r="Z4" i="5"/>
  <c r="AW307" i="3"/>
  <c r="AW300" i="3"/>
  <c r="AW401" i="3"/>
  <c r="AW295" i="3"/>
  <c r="AW312" i="3"/>
  <c r="AW310" i="3"/>
  <c r="AW306" i="3"/>
  <c r="AW304" i="3"/>
  <c r="AW299" i="3"/>
  <c r="AW311" i="3"/>
  <c r="AW293" i="3"/>
  <c r="AW381" i="3"/>
  <c r="AW298" i="3"/>
  <c r="AW291" i="3"/>
  <c r="AW305" i="3"/>
  <c r="AW294" i="3"/>
  <c r="AW292" i="3"/>
  <c r="AW355" i="3"/>
  <c r="AW356" i="3" s="1"/>
  <c r="AA27" i="4" s="1"/>
  <c r="AW245" i="3"/>
  <c r="AW371" i="3"/>
  <c r="AW303" i="3"/>
  <c r="AW247" i="3"/>
  <c r="AW244" i="3"/>
  <c r="AW266" i="3"/>
  <c r="AW243" i="3"/>
  <c r="AW246" i="3"/>
  <c r="AX4" i="3"/>
  <c r="AW3" i="3"/>
  <c r="AW1" i="3"/>
  <c r="AW279" i="3" s="1"/>
  <c r="AW391" i="3"/>
  <c r="AV253" i="3"/>
  <c r="AV251" i="3"/>
  <c r="AV275" i="3"/>
  <c r="Y29" i="6"/>
  <c r="Y4" i="6"/>
  <c r="Z4" i="4"/>
  <c r="AK185" i="3"/>
  <c r="AK191" i="3" s="1"/>
  <c r="AJ187" i="3"/>
  <c r="AJ193" i="3" s="1"/>
  <c r="AJ194" i="3" s="1"/>
  <c r="Q24" i="5"/>
  <c r="Q26" i="5" s="1"/>
  <c r="AN283" i="3"/>
  <c r="AN147" i="3" s="1"/>
  <c r="R35" i="4" s="1"/>
  <c r="S9" i="5"/>
  <c r="S12" i="5" s="1"/>
  <c r="AP126" i="3"/>
  <c r="P19" i="5"/>
  <c r="T15" i="5"/>
  <c r="AV206" i="3"/>
  <c r="AV216" i="3"/>
  <c r="AV279" i="3"/>
  <c r="AR99" i="3"/>
  <c r="AR95" i="3"/>
  <c r="AR135" i="3" s="1"/>
  <c r="S34" i="5"/>
  <c r="T10" i="4"/>
  <c r="T11" i="4" s="1"/>
  <c r="AQ320" i="3"/>
  <c r="P15" i="4"/>
  <c r="U9" i="4"/>
  <c r="AH382" i="3"/>
  <c r="AH383" i="3" s="1"/>
  <c r="AU225" i="3"/>
  <c r="AU271" i="3" s="1"/>
  <c r="AU281" i="3" s="1"/>
  <c r="AU230" i="3"/>
  <c r="AU290" i="3" s="1"/>
  <c r="AU314" i="3" s="1"/>
  <c r="AU220" i="3"/>
  <c r="AU221" i="3" s="1"/>
  <c r="AI402" i="3"/>
  <c r="AI403" i="3" s="1"/>
  <c r="AV217" i="3"/>
  <c r="AV242" i="3"/>
  <c r="AV264" i="3"/>
  <c r="AV250" i="3"/>
  <c r="J28" i="4"/>
  <c r="J29" i="4" s="1"/>
  <c r="J46" i="4" s="1"/>
  <c r="I42" i="5"/>
  <c r="AF415" i="3"/>
  <c r="I37" i="6"/>
  <c r="AE414" i="3"/>
  <c r="I19" i="4"/>
  <c r="I21" i="4" s="1"/>
  <c r="N29" i="5"/>
  <c r="AG377" i="3"/>
  <c r="AG376" i="3"/>
  <c r="AG374" i="3"/>
  <c r="AV265" i="3"/>
  <c r="AV277" i="3"/>
  <c r="Q16" i="5"/>
  <c r="Q17" i="5" s="1"/>
  <c r="AN137" i="3"/>
  <c r="R16" i="4" s="1"/>
  <c r="W22" i="6"/>
  <c r="W24" i="6" s="1"/>
  <c r="AT317" i="3"/>
  <c r="AT318" i="3" s="1"/>
  <c r="AU316" i="3" s="1"/>
  <c r="AV215" i="3"/>
  <c r="AV248" i="3"/>
  <c r="AV249" i="3"/>
  <c r="AV255" i="3"/>
  <c r="AR76" i="3" l="1"/>
  <c r="U8" i="5" s="1"/>
  <c r="AS74" i="3"/>
  <c r="AS75" i="3" s="1"/>
  <c r="I39" i="6"/>
  <c r="J18" i="4" s="1"/>
  <c r="AW203" i="3"/>
  <c r="AT105" i="3"/>
  <c r="AT106" i="3" s="1"/>
  <c r="W11" i="5" s="1"/>
  <c r="AV223" i="3"/>
  <c r="AV240" i="3" s="1"/>
  <c r="AW212" i="3"/>
  <c r="AV224" i="3"/>
  <c r="AV260" i="3" s="1"/>
  <c r="AW242" i="3"/>
  <c r="AH384" i="3"/>
  <c r="AH385" i="3" s="1"/>
  <c r="AW208" i="3"/>
  <c r="AW207" i="3"/>
  <c r="Q10" i="6"/>
  <c r="M11" i="6"/>
  <c r="M18" i="6" s="1"/>
  <c r="AI406" i="3"/>
  <c r="AI407" i="3"/>
  <c r="Z29" i="6"/>
  <c r="AL182" i="3"/>
  <c r="O14" i="4"/>
  <c r="AK167" i="3"/>
  <c r="AL161" i="3"/>
  <c r="X25" i="5"/>
  <c r="U15" i="5"/>
  <c r="AW213" i="3"/>
  <c r="AW278" i="3"/>
  <c r="X2" i="6"/>
  <c r="Y2" i="4"/>
  <c r="AH386" i="3"/>
  <c r="AH387" i="3"/>
  <c r="AW263" i="3"/>
  <c r="AW273" i="3"/>
  <c r="R16" i="5"/>
  <c r="R17" i="5" s="1"/>
  <c r="AO137" i="3"/>
  <c r="S16" i="4" s="1"/>
  <c r="Z3" i="5"/>
  <c r="AW464" i="3"/>
  <c r="AZ462" i="3" s="1"/>
  <c r="AC15" i="6" s="1"/>
  <c r="AW461" i="3"/>
  <c r="Z39" i="5" s="1"/>
  <c r="AW416" i="3"/>
  <c r="Z13" i="6" s="1"/>
  <c r="AW2" i="3"/>
  <c r="AW272" i="3"/>
  <c r="Z30" i="6"/>
  <c r="O29" i="5"/>
  <c r="J32" i="4"/>
  <c r="J40" i="4" s="1"/>
  <c r="AP324" i="3"/>
  <c r="AP325" i="3" s="1"/>
  <c r="T37" i="4" s="1"/>
  <c r="T14" i="6" s="1"/>
  <c r="T16" i="6" s="1"/>
  <c r="AP261" i="3"/>
  <c r="AP268" i="3" s="1"/>
  <c r="AP241" i="3"/>
  <c r="AP257" i="3" s="1"/>
  <c r="S23" i="5" s="1"/>
  <c r="AP165" i="3"/>
  <c r="AP171" i="3" s="1"/>
  <c r="AP136" i="3"/>
  <c r="AA4" i="5"/>
  <c r="AX355" i="3"/>
  <c r="AX356" i="3" s="1"/>
  <c r="AB27" i="4" s="1"/>
  <c r="AX401" i="3"/>
  <c r="AX300" i="3"/>
  <c r="AX311" i="3"/>
  <c r="AX381" i="3"/>
  <c r="AX295" i="3"/>
  <c r="AX312" i="3"/>
  <c r="AX310" i="3"/>
  <c r="AX306" i="3"/>
  <c r="AX304" i="3"/>
  <c r="AX299" i="3"/>
  <c r="AX292" i="3"/>
  <c r="AX293" i="3"/>
  <c r="AX307" i="3"/>
  <c r="AX298" i="3"/>
  <c r="AX291" i="3"/>
  <c r="AX305" i="3"/>
  <c r="AX294" i="3"/>
  <c r="AX303" i="3"/>
  <c r="AX245" i="3"/>
  <c r="AX371" i="3"/>
  <c r="AX247" i="3"/>
  <c r="AX244" i="3"/>
  <c r="AX246" i="3"/>
  <c r="AX266" i="3"/>
  <c r="AX243" i="3"/>
  <c r="AY4" i="3"/>
  <c r="AX3" i="3"/>
  <c r="AX1" i="3"/>
  <c r="AX391" i="3"/>
  <c r="AW253" i="3"/>
  <c r="AW276" i="3"/>
  <c r="AW252" i="3"/>
  <c r="AG392" i="3"/>
  <c r="J33" i="5" s="1"/>
  <c r="J35" i="5" s="1"/>
  <c r="J37" i="5" s="1"/>
  <c r="AT91" i="3"/>
  <c r="AT112" i="3"/>
  <c r="AT117" i="3" s="1"/>
  <c r="AT119" i="3" s="1"/>
  <c r="AT125" i="3" s="1"/>
  <c r="W10" i="5" s="1"/>
  <c r="AT90" i="3"/>
  <c r="AT93" i="3"/>
  <c r="AU84" i="3"/>
  <c r="AU85" i="3" s="1"/>
  <c r="AT94" i="3"/>
  <c r="AT92" i="3"/>
  <c r="X22" i="6"/>
  <c r="X24" i="6" s="1"/>
  <c r="AU317" i="3"/>
  <c r="AU318" i="3" s="1"/>
  <c r="AV316" i="3" s="1"/>
  <c r="AW211" i="3"/>
  <c r="AN186" i="3"/>
  <c r="AN192" i="3" s="1"/>
  <c r="AN138" i="3"/>
  <c r="AN139" i="3" s="1"/>
  <c r="AW217" i="3"/>
  <c r="AW216" i="3"/>
  <c r="AW251" i="3"/>
  <c r="AV225" i="3"/>
  <c r="AV271" i="3" s="1"/>
  <c r="AV281" i="3" s="1"/>
  <c r="AV230" i="3"/>
  <c r="AV290" i="3" s="1"/>
  <c r="AV314" i="3" s="1"/>
  <c r="AV220" i="3"/>
  <c r="AV221" i="3" s="1"/>
  <c r="AW204" i="3"/>
  <c r="AW264" i="3"/>
  <c r="AW262" i="3"/>
  <c r="Z4" i="6"/>
  <c r="AA4" i="4"/>
  <c r="R24" i="5"/>
  <c r="R26" i="5" s="1"/>
  <c r="AO283" i="3"/>
  <c r="AO147" i="3" s="1"/>
  <c r="S35" i="4" s="1"/>
  <c r="AR124" i="3"/>
  <c r="AR100" i="3"/>
  <c r="Q19" i="5"/>
  <c r="AW265" i="3"/>
  <c r="AW275" i="3"/>
  <c r="V9" i="4"/>
  <c r="AW248" i="3"/>
  <c r="AU226" i="3"/>
  <c r="AU228" i="3" s="1"/>
  <c r="I41" i="4"/>
  <c r="H40" i="6" s="1"/>
  <c r="H43" i="5" s="1"/>
  <c r="I44" i="4"/>
  <c r="AI404" i="3"/>
  <c r="AW255" i="3"/>
  <c r="AW214" i="3"/>
  <c r="AW249" i="3"/>
  <c r="T9" i="5"/>
  <c r="T12" i="5" s="1"/>
  <c r="AQ126" i="3"/>
  <c r="Z1" i="5"/>
  <c r="AW115" i="3"/>
  <c r="AW97" i="3"/>
  <c r="AN144" i="3"/>
  <c r="AW206" i="3"/>
  <c r="AW205" i="3"/>
  <c r="AW274" i="3"/>
  <c r="AW250" i="3"/>
  <c r="Y1" i="6"/>
  <c r="Z1" i="4"/>
  <c r="AH370" i="3"/>
  <c r="AG375" i="3"/>
  <c r="T34" i="5"/>
  <c r="U10" i="4"/>
  <c r="U11" i="4" s="1"/>
  <c r="AR320" i="3"/>
  <c r="P28" i="5"/>
  <c r="P20" i="5"/>
  <c r="AW215" i="3"/>
  <c r="AW254" i="3"/>
  <c r="AW277" i="3"/>
  <c r="O34" i="4"/>
  <c r="AK188" i="3"/>
  <c r="AK149" i="3"/>
  <c r="Y3" i="6"/>
  <c r="Y2" i="5"/>
  <c r="Z3" i="4"/>
  <c r="AS99" i="3"/>
  <c r="AS95" i="3"/>
  <c r="AS135" i="3" s="1"/>
  <c r="AS76" i="3" l="1"/>
  <c r="V8" i="5" s="1"/>
  <c r="AT74" i="3"/>
  <c r="AT75" i="3" s="1"/>
  <c r="AF329" i="3"/>
  <c r="AU105" i="3"/>
  <c r="AU106" i="3" s="1"/>
  <c r="X11" i="5" s="1"/>
  <c r="AI380" i="3"/>
  <c r="AI382" i="3" s="1"/>
  <c r="AI383" i="3" s="1"/>
  <c r="AW223" i="3"/>
  <c r="AW240" i="3" s="1"/>
  <c r="AW225" i="3"/>
  <c r="AW271" i="3" s="1"/>
  <c r="AW281" i="3" s="1"/>
  <c r="Z25" i="5" s="1"/>
  <c r="AG393" i="3"/>
  <c r="AG397" i="3" s="1"/>
  <c r="AA30" i="6"/>
  <c r="AW230" i="3"/>
  <c r="AW290" i="3" s="1"/>
  <c r="AW314" i="3" s="1"/>
  <c r="Z22" i="6" s="1"/>
  <c r="Z24" i="6" s="1"/>
  <c r="AO144" i="3"/>
  <c r="S15" i="4" s="1"/>
  <c r="R10" i="6"/>
  <c r="AA1" i="5"/>
  <c r="AX115" i="3"/>
  <c r="AX97" i="3"/>
  <c r="AX277" i="3"/>
  <c r="R19" i="5"/>
  <c r="AT99" i="3"/>
  <c r="AT95" i="3"/>
  <c r="AT135" i="3" s="1"/>
  <c r="AA3" i="5"/>
  <c r="AX2" i="3"/>
  <c r="AX213" i="3"/>
  <c r="AX263" i="3"/>
  <c r="AB4" i="5"/>
  <c r="AY355" i="3"/>
  <c r="AY356" i="3" s="1"/>
  <c r="AC27" i="4" s="1"/>
  <c r="AY311" i="3"/>
  <c r="AY304" i="3"/>
  <c r="AY381" i="3"/>
  <c r="AY312" i="3"/>
  <c r="AY310" i="3"/>
  <c r="AY306" i="3"/>
  <c r="AY299" i="3"/>
  <c r="AY292" i="3"/>
  <c r="AY300" i="3"/>
  <c r="AY294" i="3"/>
  <c r="AY293" i="3"/>
  <c r="AY307" i="3"/>
  <c r="AY298" i="3"/>
  <c r="AY291" i="3"/>
  <c r="AY305" i="3"/>
  <c r="AY295" i="3"/>
  <c r="AY303" i="3"/>
  <c r="AY247" i="3"/>
  <c r="AY244" i="3"/>
  <c r="AY266" i="3"/>
  <c r="AY243" i="3"/>
  <c r="AY246" i="3"/>
  <c r="AY245" i="3"/>
  <c r="AZ4" i="3"/>
  <c r="AY3" i="3"/>
  <c r="AY1" i="3"/>
  <c r="AY249" i="3" s="1"/>
  <c r="AY371" i="3"/>
  <c r="AY391" i="3"/>
  <c r="AY401" i="3"/>
  <c r="AX211" i="3"/>
  <c r="AX272" i="3"/>
  <c r="AX252" i="3"/>
  <c r="AA29" i="6"/>
  <c r="AA4" i="6"/>
  <c r="AB4" i="4"/>
  <c r="O38" i="4"/>
  <c r="N9" i="6"/>
  <c r="W9" i="4"/>
  <c r="J38" i="5"/>
  <c r="J41" i="5"/>
  <c r="AX206" i="3"/>
  <c r="AX216" i="3"/>
  <c r="AX251" i="3"/>
  <c r="AX262" i="3"/>
  <c r="S16" i="5"/>
  <c r="S17" i="5" s="1"/>
  <c r="AP137" i="3"/>
  <c r="AV226" i="3"/>
  <c r="AV228" i="3" s="1"/>
  <c r="AH372" i="3"/>
  <c r="AH373" i="3" s="1"/>
  <c r="AH374" i="3" s="1"/>
  <c r="AW220" i="3"/>
  <c r="AW221" i="3" s="1"/>
  <c r="AX255" i="3"/>
  <c r="AX204" i="3"/>
  <c r="AX279" i="3"/>
  <c r="AM159" i="3"/>
  <c r="AL148" i="3"/>
  <c r="AX217" i="3"/>
  <c r="AX248" i="3"/>
  <c r="AX264" i="3"/>
  <c r="AL185" i="3"/>
  <c r="AL191" i="3" s="1"/>
  <c r="AK187" i="3"/>
  <c r="AK193" i="3" s="1"/>
  <c r="AK194" i="3" s="1"/>
  <c r="AX276" i="3"/>
  <c r="AX203" i="3"/>
  <c r="AX214" i="3"/>
  <c r="AX265" i="3"/>
  <c r="Y22" i="6"/>
  <c r="Y24" i="6" s="1"/>
  <c r="AV317" i="3"/>
  <c r="AV318" i="3" s="1"/>
  <c r="AW316" i="3" s="1"/>
  <c r="AW224" i="3"/>
  <c r="AW260" i="3" s="1"/>
  <c r="AU90" i="3"/>
  <c r="AU112" i="3"/>
  <c r="AU117" i="3" s="1"/>
  <c r="AU119" i="3" s="1"/>
  <c r="AU125" i="3" s="1"/>
  <c r="X10" i="5" s="1"/>
  <c r="AV84" i="3"/>
  <c r="AV85" i="3" s="1"/>
  <c r="AU94" i="3"/>
  <c r="AU93" i="3"/>
  <c r="AU91" i="3"/>
  <c r="AU92" i="3"/>
  <c r="AX215" i="3"/>
  <c r="AX205" i="3"/>
  <c r="AX249" i="3"/>
  <c r="AX275" i="3"/>
  <c r="S24" i="5"/>
  <c r="S26" i="5" s="1"/>
  <c r="AP283" i="3"/>
  <c r="AP147" i="3" s="1"/>
  <c r="T35" i="4" s="1"/>
  <c r="Z3" i="6"/>
  <c r="Z2" i="5"/>
  <c r="AA3" i="4"/>
  <c r="Y2" i="6"/>
  <c r="Z2" i="4"/>
  <c r="Y25" i="5"/>
  <c r="AQ324" i="3"/>
  <c r="AQ325" i="3" s="1"/>
  <c r="U37" i="4" s="1"/>
  <c r="U14" i="6" s="1"/>
  <c r="U16" i="6" s="1"/>
  <c r="AQ261" i="3"/>
  <c r="AQ268" i="3" s="1"/>
  <c r="AQ241" i="3"/>
  <c r="AQ257" i="3" s="1"/>
  <c r="T23" i="5" s="1"/>
  <c r="AQ165" i="3"/>
  <c r="AQ171" i="3" s="1"/>
  <c r="AQ136" i="3"/>
  <c r="P29" i="5"/>
  <c r="AX208" i="3"/>
  <c r="AX212" i="3"/>
  <c r="AX274" i="3"/>
  <c r="AX278" i="3"/>
  <c r="AK166" i="3"/>
  <c r="AK172" i="3" s="1"/>
  <c r="AK173" i="3" s="1"/>
  <c r="AL164" i="3"/>
  <c r="AL170" i="3" s="1"/>
  <c r="AS100" i="3"/>
  <c r="AS124" i="3"/>
  <c r="U34" i="5"/>
  <c r="V10" i="4"/>
  <c r="V11" i="4" s="1"/>
  <c r="AS320" i="3"/>
  <c r="AX273" i="3"/>
  <c r="AX253" i="3"/>
  <c r="AX254" i="3"/>
  <c r="N8" i="6"/>
  <c r="AK150" i="3"/>
  <c r="U9" i="5"/>
  <c r="U12" i="5" s="1"/>
  <c r="AR126" i="3"/>
  <c r="Z1" i="6"/>
  <c r="AA1" i="4"/>
  <c r="AX207" i="3"/>
  <c r="V15" i="5"/>
  <c r="R15" i="4"/>
  <c r="AJ400" i="3"/>
  <c r="AI405" i="3"/>
  <c r="Q20" i="5"/>
  <c r="Q28" i="5"/>
  <c r="AX250" i="3"/>
  <c r="AX242" i="3"/>
  <c r="AO186" i="3"/>
  <c r="AO192" i="3" s="1"/>
  <c r="AO138" i="3"/>
  <c r="AO139" i="3" s="1"/>
  <c r="AM180" i="3"/>
  <c r="AL146" i="3"/>
  <c r="J37" i="6"/>
  <c r="AF414" i="3"/>
  <c r="J19" i="4"/>
  <c r="J21" i="4" s="1"/>
  <c r="AT76" i="3" l="1"/>
  <c r="W8" i="5" s="1"/>
  <c r="AU74" i="3"/>
  <c r="AU75" i="3" s="1"/>
  <c r="AY208" i="3"/>
  <c r="AG396" i="3"/>
  <c r="AG394" i="3"/>
  <c r="AG395" i="3" s="1"/>
  <c r="AV105" i="3"/>
  <c r="AV106" i="3" s="1"/>
  <c r="Y11" i="5" s="1"/>
  <c r="AW317" i="3"/>
  <c r="AW318" i="3" s="1"/>
  <c r="AX316" i="3" s="1"/>
  <c r="AX224" i="3"/>
  <c r="AX260" i="3" s="1"/>
  <c r="AY263" i="3"/>
  <c r="AY272" i="3"/>
  <c r="AW226" i="3"/>
  <c r="AW228" i="3" s="1"/>
  <c r="J31" i="6"/>
  <c r="J33" i="6" s="1"/>
  <c r="J35" i="6" s="1"/>
  <c r="J39" i="6" s="1"/>
  <c r="AY215" i="3"/>
  <c r="AY277" i="3"/>
  <c r="AY276" i="3"/>
  <c r="AY213" i="3"/>
  <c r="AY251" i="3"/>
  <c r="AI384" i="3"/>
  <c r="AJ380" i="3" s="1"/>
  <c r="AY279" i="3"/>
  <c r="AY242" i="3"/>
  <c r="AY212" i="3"/>
  <c r="AY211" i="3"/>
  <c r="AY217" i="3"/>
  <c r="AY262" i="3"/>
  <c r="AY252" i="3"/>
  <c r="AY204" i="3"/>
  <c r="AY207" i="3"/>
  <c r="AY206" i="3"/>
  <c r="AY203" i="3"/>
  <c r="AY253" i="3"/>
  <c r="S10" i="6"/>
  <c r="N11" i="6"/>
  <c r="N18" i="6" s="1"/>
  <c r="AI370" i="3"/>
  <c r="AH375" i="3"/>
  <c r="AV90" i="3"/>
  <c r="AV112" i="3"/>
  <c r="AV117" i="3" s="1"/>
  <c r="AV119" i="3" s="1"/>
  <c r="AV125" i="3" s="1"/>
  <c r="Y10" i="5" s="1"/>
  <c r="AV94" i="3"/>
  <c r="AV93" i="3"/>
  <c r="AW84" i="3"/>
  <c r="AW85" i="3" s="1"/>
  <c r="AV91" i="3"/>
  <c r="AV92" i="3"/>
  <c r="AC4" i="5"/>
  <c r="AZ304" i="3"/>
  <c r="AZ312" i="3"/>
  <c r="AZ310" i="3"/>
  <c r="AZ306" i="3"/>
  <c r="AZ299" i="3"/>
  <c r="AZ292" i="3"/>
  <c r="AZ300" i="3"/>
  <c r="AZ294" i="3"/>
  <c r="AZ355" i="3"/>
  <c r="AZ356" i="3" s="1"/>
  <c r="AD27" i="4" s="1"/>
  <c r="AZ311" i="3"/>
  <c r="AZ307" i="3"/>
  <c r="AZ298" i="3"/>
  <c r="AZ291" i="3"/>
  <c r="AZ305" i="3"/>
  <c r="AZ295" i="3"/>
  <c r="AZ303" i="3"/>
  <c r="AZ247" i="3"/>
  <c r="AZ244" i="3"/>
  <c r="AZ246" i="3"/>
  <c r="AZ266" i="3"/>
  <c r="AZ243" i="3"/>
  <c r="AZ293" i="3"/>
  <c r="AZ245" i="3"/>
  <c r="AZ1" i="3"/>
  <c r="AZ242" i="3" s="1"/>
  <c r="BA4" i="3"/>
  <c r="AZ3" i="3"/>
  <c r="AZ371" i="3"/>
  <c r="AZ401" i="3"/>
  <c r="AZ391" i="3"/>
  <c r="AZ381" i="3"/>
  <c r="R20" i="5"/>
  <c r="R28" i="5"/>
  <c r="V9" i="5"/>
  <c r="V12" i="5" s="1"/>
  <c r="AS126" i="3"/>
  <c r="J42" i="5"/>
  <c r="K28" i="4"/>
  <c r="K29" i="4" s="1"/>
  <c r="K46" i="4" s="1"/>
  <c r="AG415" i="3"/>
  <c r="AH377" i="3"/>
  <c r="AH376" i="3"/>
  <c r="Q29" i="5"/>
  <c r="AI386" i="3"/>
  <c r="AI387" i="3"/>
  <c r="X9" i="4"/>
  <c r="AA1" i="6"/>
  <c r="AB1" i="4"/>
  <c r="P34" i="4"/>
  <c r="AL188" i="3"/>
  <c r="AL149" i="3"/>
  <c r="AY278" i="3"/>
  <c r="AY275" i="3"/>
  <c r="AA3" i="6"/>
  <c r="AA2" i="5"/>
  <c r="AB3" i="4"/>
  <c r="AR324" i="3"/>
  <c r="AR325" i="3" s="1"/>
  <c r="V37" i="4" s="1"/>
  <c r="V14" i="6" s="1"/>
  <c r="V16" i="6" s="1"/>
  <c r="AR241" i="3"/>
  <c r="AR257" i="3" s="1"/>
  <c r="U23" i="5" s="1"/>
  <c r="AR261" i="3"/>
  <c r="AR268" i="3" s="1"/>
  <c r="AR165" i="3"/>
  <c r="AR171" i="3" s="1"/>
  <c r="AR136" i="3"/>
  <c r="T16" i="5"/>
  <c r="T17" i="5" s="1"/>
  <c r="AQ137" i="3"/>
  <c r="AU99" i="3"/>
  <c r="AU95" i="3"/>
  <c r="AU135" i="3" s="1"/>
  <c r="P14" i="4"/>
  <c r="AL167" i="3"/>
  <c r="AY216" i="3"/>
  <c r="AY264" i="3"/>
  <c r="W15" i="5"/>
  <c r="J44" i="4"/>
  <c r="J41" i="4"/>
  <c r="I40" i="6" s="1"/>
  <c r="I43" i="5" s="1"/>
  <c r="AB30" i="6"/>
  <c r="AY265" i="3"/>
  <c r="AT100" i="3"/>
  <c r="AT124" i="3"/>
  <c r="V34" i="5"/>
  <c r="W10" i="4"/>
  <c r="W11" i="4" s="1"/>
  <c r="AT320" i="3"/>
  <c r="Z2" i="6"/>
  <c r="AA2" i="4"/>
  <c r="AM161" i="3"/>
  <c r="T24" i="5"/>
  <c r="T26" i="5" s="1"/>
  <c r="AQ283" i="3"/>
  <c r="AQ147" i="3" s="1"/>
  <c r="U35" i="4" s="1"/>
  <c r="AP186" i="3"/>
  <c r="AP192" i="3" s="1"/>
  <c r="AP144" i="3"/>
  <c r="T16" i="4"/>
  <c r="AP138" i="3"/>
  <c r="AP139" i="3" s="1"/>
  <c r="AY273" i="3"/>
  <c r="AY214" i="3"/>
  <c r="AJ402" i="3"/>
  <c r="AX230" i="3"/>
  <c r="AX290" i="3" s="1"/>
  <c r="AX314" i="3" s="1"/>
  <c r="AX220" i="3"/>
  <c r="AX221" i="3" s="1"/>
  <c r="AX225" i="3"/>
  <c r="AX271" i="3" s="1"/>
  <c r="AX281" i="3" s="1"/>
  <c r="S19" i="5"/>
  <c r="AB1" i="5"/>
  <c r="AY115" i="3"/>
  <c r="AY97" i="3"/>
  <c r="AY255" i="3"/>
  <c r="AY205" i="3"/>
  <c r="AY274" i="3"/>
  <c r="AB29" i="6"/>
  <c r="AM182" i="3"/>
  <c r="AX223" i="3"/>
  <c r="AY464" i="3"/>
  <c r="BB462" i="3" s="1"/>
  <c r="AE15" i="6" s="1"/>
  <c r="AB3" i="5"/>
  <c r="AY461" i="3"/>
  <c r="AB39" i="5" s="1"/>
  <c r="AY416" i="3"/>
  <c r="AB13" i="6" s="1"/>
  <c r="AY2" i="3"/>
  <c r="AY250" i="3"/>
  <c r="AY248" i="3"/>
  <c r="AY254" i="3"/>
  <c r="AB4" i="6"/>
  <c r="AC4" i="4"/>
  <c r="AU76" i="3" l="1"/>
  <c r="X8" i="5" s="1"/>
  <c r="AV74" i="3"/>
  <c r="AV75" i="3" s="1"/>
  <c r="K31" i="4"/>
  <c r="AH390" i="3"/>
  <c r="AH392" i="3" s="1"/>
  <c r="K33" i="5" s="1"/>
  <c r="K35" i="5" s="1"/>
  <c r="K37" i="5" s="1"/>
  <c r="AI385" i="3"/>
  <c r="AZ277" i="3"/>
  <c r="AW105" i="3"/>
  <c r="AW106" i="3" s="1"/>
  <c r="Z11" i="5" s="1"/>
  <c r="AZ205" i="3"/>
  <c r="AZ208" i="3"/>
  <c r="AZ273" i="3"/>
  <c r="AZ255" i="3"/>
  <c r="AZ248" i="3"/>
  <c r="AY220" i="3"/>
  <c r="AY221" i="3" s="1"/>
  <c r="AG329" i="3"/>
  <c r="K18" i="4"/>
  <c r="K37" i="6" s="1"/>
  <c r="AZ265" i="3"/>
  <c r="AZ274" i="3"/>
  <c r="AZ215" i="3"/>
  <c r="AZ276" i="3"/>
  <c r="AZ217" i="3"/>
  <c r="AZ263" i="3"/>
  <c r="AZ279" i="3"/>
  <c r="AZ251" i="3"/>
  <c r="AZ204" i="3"/>
  <c r="AZ207" i="3"/>
  <c r="AZ264" i="3"/>
  <c r="AZ252" i="3"/>
  <c r="AZ216" i="3"/>
  <c r="AZ249" i="3"/>
  <c r="AJ403" i="3"/>
  <c r="AJ404" i="3" s="1"/>
  <c r="AZ206" i="3"/>
  <c r="AZ254" i="3"/>
  <c r="AZ262" i="3"/>
  <c r="AZ203" i="3"/>
  <c r="AZ214" i="3"/>
  <c r="AC30" i="6"/>
  <c r="AY224" i="3"/>
  <c r="AY260" i="3" s="1"/>
  <c r="AY223" i="3"/>
  <c r="AY240" i="3" s="1"/>
  <c r="AZ211" i="3"/>
  <c r="AZ272" i="3"/>
  <c r="AZ278" i="3"/>
  <c r="T10" i="6"/>
  <c r="AW112" i="3"/>
  <c r="AW117" i="3" s="1"/>
  <c r="AW119" i="3" s="1"/>
  <c r="AW125" i="3" s="1"/>
  <c r="Z10" i="5" s="1"/>
  <c r="AW94" i="3"/>
  <c r="AW93" i="3"/>
  <c r="AW92" i="3"/>
  <c r="AW90" i="3"/>
  <c r="AX84" i="3"/>
  <c r="AX85" i="3" s="1"/>
  <c r="AW91" i="3"/>
  <c r="W34" i="5"/>
  <c r="X10" i="4"/>
  <c r="X11" i="4" s="1"/>
  <c r="AU320" i="3"/>
  <c r="U16" i="5"/>
  <c r="U17" i="5" s="1"/>
  <c r="AR137" i="3"/>
  <c r="AM185" i="3"/>
  <c r="AM191" i="3" s="1"/>
  <c r="AL187" i="3"/>
  <c r="AL193" i="3" s="1"/>
  <c r="AL194" i="3" s="1"/>
  <c r="R29" i="5"/>
  <c r="O9" i="6"/>
  <c r="T19" i="5"/>
  <c r="U24" i="5"/>
  <c r="U26" i="5" s="1"/>
  <c r="AR283" i="3"/>
  <c r="AR147" i="3" s="1"/>
  <c r="V35" i="4" s="1"/>
  <c r="AV95" i="3"/>
  <c r="AV135" i="3" s="1"/>
  <c r="AV99" i="3"/>
  <c r="AA22" i="6"/>
  <c r="AA24" i="6" s="1"/>
  <c r="AX317" i="3"/>
  <c r="AX318" i="3" s="1"/>
  <c r="AY316" i="3" s="1"/>
  <c r="W9" i="5"/>
  <c r="W12" i="5" s="1"/>
  <c r="AT126" i="3"/>
  <c r="AL166" i="3"/>
  <c r="AL172" i="3" s="1"/>
  <c r="AL173" i="3" s="1"/>
  <c r="AM164" i="3"/>
  <c r="AM170" i="3" s="1"/>
  <c r="AS324" i="3"/>
  <c r="AS325" i="3" s="1"/>
  <c r="W37" i="4" s="1"/>
  <c r="W14" i="6" s="1"/>
  <c r="W16" i="6" s="1"/>
  <c r="AS241" i="3"/>
  <c r="AS257" i="3" s="1"/>
  <c r="V23" i="5" s="1"/>
  <c r="AS261" i="3"/>
  <c r="AS268" i="3" s="1"/>
  <c r="AS165" i="3"/>
  <c r="AS171" i="3" s="1"/>
  <c r="AS136" i="3"/>
  <c r="O8" i="6"/>
  <c r="T15" i="4"/>
  <c r="X15" i="5"/>
  <c r="AY230" i="3"/>
  <c r="AY290" i="3" s="1"/>
  <c r="AY314" i="3" s="1"/>
  <c r="AM148" i="3"/>
  <c r="AN159" i="3"/>
  <c r="AU100" i="3"/>
  <c r="AU124" i="3"/>
  <c r="AA2" i="6"/>
  <c r="AB2" i="4"/>
  <c r="AZ464" i="3"/>
  <c r="BC462" i="3" s="1"/>
  <c r="AF15" i="6" s="1"/>
  <c r="AC3" i="5"/>
  <c r="AZ461" i="3"/>
  <c r="AC39" i="5" s="1"/>
  <c r="AZ416" i="3"/>
  <c r="AC13" i="6" s="1"/>
  <c r="AZ2" i="3"/>
  <c r="AC4" i="6"/>
  <c r="AD4" i="4"/>
  <c r="AI372" i="3"/>
  <c r="AI373" i="3" s="1"/>
  <c r="AL150" i="3"/>
  <c r="AY225" i="3"/>
  <c r="K32" i="4"/>
  <c r="K40" i="4" s="1"/>
  <c r="AD4" i="5"/>
  <c r="BA401" i="3"/>
  <c r="BA306" i="3"/>
  <c r="BA292" i="3"/>
  <c r="BA304" i="3"/>
  <c r="BA300" i="3"/>
  <c r="BA294" i="3"/>
  <c r="BA355" i="3"/>
  <c r="BA356" i="3" s="1"/>
  <c r="AE27" i="4" s="1"/>
  <c r="BA298" i="3"/>
  <c r="BA291" i="3"/>
  <c r="BA299" i="3"/>
  <c r="BA305" i="3"/>
  <c r="BA295" i="3"/>
  <c r="BA310" i="3"/>
  <c r="BA303" i="3"/>
  <c r="BA371" i="3"/>
  <c r="BA244" i="3"/>
  <c r="BA246" i="3"/>
  <c r="BA311" i="3"/>
  <c r="BA266" i="3"/>
  <c r="BA307" i="3"/>
  <c r="BA293" i="3"/>
  <c r="BA243" i="3"/>
  <c r="BA312" i="3"/>
  <c r="BA247" i="3"/>
  <c r="BA245" i="3"/>
  <c r="BB4" i="3"/>
  <c r="BA3" i="3"/>
  <c r="BA1" i="3"/>
  <c r="BA208" i="3" s="1"/>
  <c r="BA391" i="3"/>
  <c r="BA381" i="3"/>
  <c r="AC29" i="6"/>
  <c r="AN180" i="3"/>
  <c r="AM146" i="3"/>
  <c r="AB3" i="6"/>
  <c r="AB2" i="5"/>
  <c r="AC3" i="4"/>
  <c r="AX240" i="3"/>
  <c r="AX226" i="3"/>
  <c r="AX228" i="3" s="1"/>
  <c r="S20" i="5"/>
  <c r="S28" i="5"/>
  <c r="AC1" i="5"/>
  <c r="AZ115" i="3"/>
  <c r="AZ97" i="3"/>
  <c r="AZ250" i="3"/>
  <c r="AZ253" i="3"/>
  <c r="AZ275" i="3"/>
  <c r="AA25" i="5"/>
  <c r="AB1" i="6"/>
  <c r="AC1" i="4"/>
  <c r="AQ186" i="3"/>
  <c r="AQ192" i="3" s="1"/>
  <c r="U16" i="4"/>
  <c r="AQ144" i="3"/>
  <c r="AQ138" i="3"/>
  <c r="AQ139" i="3" s="1"/>
  <c r="Y9" i="4"/>
  <c r="AZ212" i="3"/>
  <c r="AZ213" i="3"/>
  <c r="AJ382" i="3"/>
  <c r="AJ383" i="3" s="1"/>
  <c r="AW74" i="3" l="1"/>
  <c r="AW75" i="3" s="1"/>
  <c r="AV76" i="3"/>
  <c r="Y8" i="5" s="1"/>
  <c r="AX105" i="3"/>
  <c r="AX106" i="3" s="1"/>
  <c r="AA11" i="5" s="1"/>
  <c r="AZ225" i="3"/>
  <c r="AZ271" i="3" s="1"/>
  <c r="AZ281" i="3" s="1"/>
  <c r="BA275" i="3"/>
  <c r="BA242" i="3"/>
  <c r="K19" i="4"/>
  <c r="K21" i="4" s="1"/>
  <c r="K41" i="4" s="1"/>
  <c r="J40" i="6" s="1"/>
  <c r="J43" i="5" s="1"/>
  <c r="AG414" i="3"/>
  <c r="AJ407" i="3"/>
  <c r="AJ406" i="3"/>
  <c r="AJ405" i="3"/>
  <c r="AK400" i="3"/>
  <c r="AK402" i="3" s="1"/>
  <c r="AK403" i="3" s="1"/>
  <c r="BA255" i="3"/>
  <c r="BA274" i="3"/>
  <c r="BA263" i="3"/>
  <c r="AZ224" i="3"/>
  <c r="AZ260" i="3" s="1"/>
  <c r="AJ384" i="3"/>
  <c r="AJ385" i="3" s="1"/>
  <c r="BA251" i="3"/>
  <c r="BA217" i="3"/>
  <c r="BA276" i="3"/>
  <c r="AH393" i="3"/>
  <c r="AH394" i="3" s="1"/>
  <c r="BA207" i="3"/>
  <c r="BA254" i="3"/>
  <c r="BA216" i="3"/>
  <c r="AZ220" i="3"/>
  <c r="AZ221" i="3" s="1"/>
  <c r="BA252" i="3"/>
  <c r="BA250" i="3"/>
  <c r="BA277" i="3"/>
  <c r="BA205" i="3"/>
  <c r="U10" i="6"/>
  <c r="AI376" i="3"/>
  <c r="AI377" i="3"/>
  <c r="AI374" i="3"/>
  <c r="S29" i="5"/>
  <c r="AV100" i="3"/>
  <c r="AV124" i="3"/>
  <c r="Z9" i="4"/>
  <c r="V24" i="5"/>
  <c r="V26" i="5" s="1"/>
  <c r="AS283" i="3"/>
  <c r="AS147" i="3" s="1"/>
  <c r="W35" i="4" s="1"/>
  <c r="Y15" i="5"/>
  <c r="AZ223" i="3"/>
  <c r="AD1" i="5"/>
  <c r="BA97" i="3"/>
  <c r="BA115" i="3"/>
  <c r="BA215" i="3"/>
  <c r="BA265" i="3"/>
  <c r="BA278" i="3"/>
  <c r="AY84" i="3"/>
  <c r="AY85" i="3" s="1"/>
  <c r="AX93" i="3"/>
  <c r="AX92" i="3"/>
  <c r="AX90" i="3"/>
  <c r="AX91" i="3"/>
  <c r="AX94" i="3"/>
  <c r="AX112" i="3"/>
  <c r="AX117" i="3" s="1"/>
  <c r="AX119" i="3" s="1"/>
  <c r="AX125" i="3" s="1"/>
  <c r="AA10" i="5" s="1"/>
  <c r="X9" i="5"/>
  <c r="X12" i="5" s="1"/>
  <c r="AU126" i="3"/>
  <c r="V16" i="5"/>
  <c r="V17" i="5" s="1"/>
  <c r="AS137" i="3"/>
  <c r="AD3" i="5"/>
  <c r="BA461" i="3"/>
  <c r="AD39" i="5" s="1"/>
  <c r="BA416" i="3"/>
  <c r="AD13" i="6" s="1"/>
  <c r="BA464" i="3"/>
  <c r="BD462" i="3" s="1"/>
  <c r="AG15" i="6" s="1"/>
  <c r="BA2" i="3"/>
  <c r="AB2" i="6"/>
  <c r="AC2" i="4"/>
  <c r="AE4" i="5"/>
  <c r="BB306" i="3"/>
  <c r="BB355" i="3"/>
  <c r="BB356" i="3" s="1"/>
  <c r="AF27" i="4" s="1"/>
  <c r="BB304" i="3"/>
  <c r="BB300" i="3"/>
  <c r="BB294" i="3"/>
  <c r="BB298" i="3"/>
  <c r="BB311" i="3"/>
  <c r="BB299" i="3"/>
  <c r="BB305" i="3"/>
  <c r="BB295" i="3"/>
  <c r="BB310" i="3"/>
  <c r="BB303" i="3"/>
  <c r="BB292" i="3"/>
  <c r="BB244" i="3"/>
  <c r="BB246" i="3"/>
  <c r="BB266" i="3"/>
  <c r="BB243" i="3"/>
  <c r="BB307" i="3"/>
  <c r="BB291" i="3"/>
  <c r="BB312" i="3"/>
  <c r="BB293" i="3"/>
  <c r="BB247" i="3"/>
  <c r="BB245" i="3"/>
  <c r="BC4" i="3"/>
  <c r="BB3" i="3"/>
  <c r="BB1" i="3"/>
  <c r="BB274" i="3" s="1"/>
  <c r="BB391" i="3"/>
  <c r="BB371" i="3"/>
  <c r="BB401" i="3"/>
  <c r="BB381" i="3"/>
  <c r="BA273" i="3"/>
  <c r="BA264" i="3"/>
  <c r="AD4" i="6"/>
  <c r="AE4" i="4"/>
  <c r="X34" i="5"/>
  <c r="Y10" i="4"/>
  <c r="Y11" i="4" s="1"/>
  <c r="AV320" i="3"/>
  <c r="BA212" i="3"/>
  <c r="BA213" i="3"/>
  <c r="BA249" i="3"/>
  <c r="AN161" i="3"/>
  <c r="T28" i="5"/>
  <c r="T20" i="5"/>
  <c r="AW95" i="3"/>
  <c r="AW135" i="3" s="1"/>
  <c r="AW99" i="3"/>
  <c r="AD29" i="6"/>
  <c r="Q14" i="4"/>
  <c r="AM167" i="3"/>
  <c r="O11" i="6"/>
  <c r="AJ386" i="3"/>
  <c r="AJ387" i="3"/>
  <c r="Q34" i="4"/>
  <c r="AM188" i="3"/>
  <c r="AM149" i="3"/>
  <c r="BA204" i="3"/>
  <c r="BA248" i="3"/>
  <c r="AD30" i="6"/>
  <c r="BA279" i="3"/>
  <c r="AY271" i="3"/>
  <c r="AY281" i="3" s="1"/>
  <c r="AY226" i="3"/>
  <c r="AY228" i="3" s="1"/>
  <c r="AC3" i="6"/>
  <c r="AC2" i="5"/>
  <c r="AD3" i="4"/>
  <c r="AT324" i="3"/>
  <c r="AT325" i="3" s="1"/>
  <c r="X37" i="4" s="1"/>
  <c r="X14" i="6" s="1"/>
  <c r="X16" i="6" s="1"/>
  <c r="AT241" i="3"/>
  <c r="AT257" i="3" s="1"/>
  <c r="W23" i="5" s="1"/>
  <c r="AT261" i="3"/>
  <c r="AT268" i="3" s="1"/>
  <c r="AT136" i="3"/>
  <c r="AT165" i="3"/>
  <c r="AT171" i="3" s="1"/>
  <c r="AZ230" i="3"/>
  <c r="AZ290" i="3" s="1"/>
  <c r="AZ314" i="3" s="1"/>
  <c r="AC1" i="6"/>
  <c r="AD1" i="4"/>
  <c r="BA206" i="3"/>
  <c r="K38" i="5"/>
  <c r="K41" i="5"/>
  <c r="AN182" i="3"/>
  <c r="BA203" i="3"/>
  <c r="BA211" i="3"/>
  <c r="BA253" i="3"/>
  <c r="AB22" i="6"/>
  <c r="AB24" i="6" s="1"/>
  <c r="AY317" i="3"/>
  <c r="AY318" i="3" s="1"/>
  <c r="AZ316" i="3" s="1"/>
  <c r="AR186" i="3"/>
  <c r="AR192" i="3" s="1"/>
  <c r="AR144" i="3"/>
  <c r="V16" i="4"/>
  <c r="AR138" i="3"/>
  <c r="AR139" i="3" s="1"/>
  <c r="U15" i="4"/>
  <c r="BA214" i="3"/>
  <c r="BA262" i="3"/>
  <c r="BA272" i="3"/>
  <c r="U19" i="5"/>
  <c r="AX74" i="3" l="1"/>
  <c r="AX75" i="3" s="1"/>
  <c r="AW76" i="3"/>
  <c r="Z8" i="5" s="1"/>
  <c r="K44" i="4"/>
  <c r="AH396" i="3"/>
  <c r="K31" i="6"/>
  <c r="K33" i="6" s="1"/>
  <c r="K35" i="6" s="1"/>
  <c r="K39" i="6" s="1"/>
  <c r="AH329" i="3" s="1"/>
  <c r="AY105" i="3"/>
  <c r="AY106" i="3" s="1"/>
  <c r="AB11" i="5" s="1"/>
  <c r="BB211" i="3"/>
  <c r="BB254" i="3"/>
  <c r="AK380" i="3"/>
  <c r="AK382" i="3" s="1"/>
  <c r="AK383" i="3" s="1"/>
  <c r="BB265" i="3"/>
  <c r="BB275" i="3"/>
  <c r="AH397" i="3"/>
  <c r="BB203" i="3"/>
  <c r="BB205" i="3"/>
  <c r="BB253" i="3"/>
  <c r="BB252" i="3"/>
  <c r="BB279" i="3"/>
  <c r="BB214" i="3"/>
  <c r="BB264" i="3"/>
  <c r="BB272" i="3"/>
  <c r="BB277" i="3"/>
  <c r="BB250" i="3"/>
  <c r="BB249" i="3"/>
  <c r="BB208" i="3"/>
  <c r="BB215" i="3"/>
  <c r="BB273" i="3"/>
  <c r="BB212" i="3"/>
  <c r="BB217" i="3"/>
  <c r="BB207" i="3"/>
  <c r="BB213" i="3"/>
  <c r="BB255" i="3"/>
  <c r="BB242" i="3"/>
  <c r="BA223" i="3"/>
  <c r="BA240" i="3" s="1"/>
  <c r="BB216" i="3"/>
  <c r="BB206" i="3"/>
  <c r="BB204" i="3"/>
  <c r="BB248" i="3"/>
  <c r="AK406" i="3"/>
  <c r="AK407" i="3"/>
  <c r="AC2" i="6"/>
  <c r="AD2" i="4"/>
  <c r="AF4" i="5"/>
  <c r="BC310" i="3"/>
  <c r="BC355" i="3"/>
  <c r="BC356" i="3" s="1"/>
  <c r="AG27" i="4" s="1"/>
  <c r="BC294" i="3"/>
  <c r="BC298" i="3"/>
  <c r="BC291" i="3"/>
  <c r="BC311" i="3"/>
  <c r="BC307" i="3"/>
  <c r="BC305" i="3"/>
  <c r="BC303" i="3"/>
  <c r="BC300" i="3"/>
  <c r="BC295" i="3"/>
  <c r="BC292" i="3"/>
  <c r="BC312" i="3"/>
  <c r="BC306" i="3"/>
  <c r="BC293" i="3"/>
  <c r="BC244" i="3"/>
  <c r="BC246" i="3"/>
  <c r="BC266" i="3"/>
  <c r="BC243" i="3"/>
  <c r="BC245" i="3"/>
  <c r="BC304" i="3"/>
  <c r="BC299" i="3"/>
  <c r="BC247" i="3"/>
  <c r="BD4" i="3"/>
  <c r="BC3" i="3"/>
  <c r="BC1" i="3"/>
  <c r="BC253" i="3" s="1"/>
  <c r="BC371" i="3"/>
  <c r="BC391" i="3"/>
  <c r="BC381" i="3"/>
  <c r="BC401" i="3"/>
  <c r="AY94" i="3"/>
  <c r="AY92" i="3"/>
  <c r="AY91" i="3"/>
  <c r="AY112" i="3"/>
  <c r="AY117" i="3" s="1"/>
  <c r="AY119" i="3" s="1"/>
  <c r="AY125" i="3" s="1"/>
  <c r="AB10" i="5" s="1"/>
  <c r="AY93" i="3"/>
  <c r="AZ84" i="3"/>
  <c r="AZ85" i="3" s="1"/>
  <c r="AY90" i="3"/>
  <c r="Y9" i="5"/>
  <c r="Y12" i="5" s="1"/>
  <c r="AV126" i="3"/>
  <c r="AC25" i="5"/>
  <c r="T29" i="5"/>
  <c r="AK404" i="3"/>
  <c r="AD1" i="6"/>
  <c r="AE1" i="4"/>
  <c r="AB25" i="5"/>
  <c r="AX99" i="3"/>
  <c r="AX95" i="3"/>
  <c r="AX135" i="3" s="1"/>
  <c r="AZ240" i="3"/>
  <c r="AZ226" i="3"/>
  <c r="AZ228" i="3" s="1"/>
  <c r="AD3" i="6"/>
  <c r="AE3" i="4"/>
  <c r="AD2" i="5"/>
  <c r="BA230" i="3"/>
  <c r="BA290" i="3" s="1"/>
  <c r="BA314" i="3" s="1"/>
  <c r="BA220" i="3"/>
  <c r="BA221" i="3" s="1"/>
  <c r="BA225" i="3"/>
  <c r="BA271" i="3" s="1"/>
  <c r="BA281" i="3" s="1"/>
  <c r="AN164" i="3"/>
  <c r="AN170" i="3" s="1"/>
  <c r="AM166" i="3"/>
  <c r="AM172" i="3" s="1"/>
  <c r="AM173" i="3" s="1"/>
  <c r="AS186" i="3"/>
  <c r="AS192" i="3" s="1"/>
  <c r="W16" i="4"/>
  <c r="AS144" i="3"/>
  <c r="AS138" i="3"/>
  <c r="AS139" i="3" s="1"/>
  <c r="AC22" i="6"/>
  <c r="AC24" i="6" s="1"/>
  <c r="AZ317" i="3"/>
  <c r="AZ318" i="3" s="1"/>
  <c r="BA316" i="3" s="1"/>
  <c r="W16" i="5"/>
  <c r="W17" i="5" s="1"/>
  <c r="AT137" i="3"/>
  <c r="P8" i="6"/>
  <c r="AE30" i="6"/>
  <c r="V19" i="5"/>
  <c r="AO180" i="3"/>
  <c r="AN146" i="3"/>
  <c r="AE29" i="6"/>
  <c r="V10" i="6"/>
  <c r="AJ370" i="3"/>
  <c r="AI375" i="3"/>
  <c r="BA224" i="3"/>
  <c r="BA260" i="3" s="1"/>
  <c r="AN185" i="3"/>
  <c r="AN191" i="3" s="1"/>
  <c r="AM187" i="3"/>
  <c r="AM193" i="3" s="1"/>
  <c r="AM194" i="3" s="1"/>
  <c r="AM150" i="3"/>
  <c r="AW100" i="3"/>
  <c r="AW124" i="3"/>
  <c r="Y34" i="5"/>
  <c r="Z10" i="4"/>
  <c r="Z11" i="4" s="1"/>
  <c r="AW320" i="3"/>
  <c r="AE1" i="5"/>
  <c r="BB115" i="3"/>
  <c r="BB97" i="3"/>
  <c r="BB263" i="3"/>
  <c r="BB276" i="3"/>
  <c r="AE4" i="6"/>
  <c r="AF4" i="4"/>
  <c r="AU324" i="3"/>
  <c r="AU325" i="3" s="1"/>
  <c r="Y37" i="4" s="1"/>
  <c r="Y14" i="6" s="1"/>
  <c r="Y16" i="6" s="1"/>
  <c r="AU261" i="3"/>
  <c r="AU268" i="3" s="1"/>
  <c r="AU241" i="3"/>
  <c r="AU257" i="3" s="1"/>
  <c r="X23" i="5" s="1"/>
  <c r="AU165" i="3"/>
  <c r="AU171" i="3" s="1"/>
  <c r="AU136" i="3"/>
  <c r="AA9" i="4"/>
  <c r="AO159" i="3"/>
  <c r="AN148" i="3"/>
  <c r="V15" i="4"/>
  <c r="K42" i="5"/>
  <c r="L28" i="4"/>
  <c r="L29" i="4" s="1"/>
  <c r="L46" i="4" s="1"/>
  <c r="AH415" i="3"/>
  <c r="AI390" i="3"/>
  <c r="AH395" i="3"/>
  <c r="L31" i="4"/>
  <c r="W24" i="5"/>
  <c r="W26" i="5" s="1"/>
  <c r="AT283" i="3"/>
  <c r="AT147" i="3" s="1"/>
  <c r="X35" i="4" s="1"/>
  <c r="P9" i="6"/>
  <c r="U28" i="5"/>
  <c r="U20" i="5"/>
  <c r="Z15" i="5"/>
  <c r="BB464" i="3"/>
  <c r="BE462" i="3" s="1"/>
  <c r="AH15" i="6" s="1"/>
  <c r="AE3" i="5"/>
  <c r="BB461" i="3"/>
  <c r="AE39" i="5" s="1"/>
  <c r="BB416" i="3"/>
  <c r="AE13" i="6" s="1"/>
  <c r="BB2" i="3"/>
  <c r="BB262" i="3"/>
  <c r="BB251" i="3"/>
  <c r="BB278" i="3"/>
  <c r="AY74" i="3" l="1"/>
  <c r="AY75" i="3" s="1"/>
  <c r="AX76" i="3"/>
  <c r="AA8" i="5" s="1"/>
  <c r="BB224" i="3"/>
  <c r="BB260" i="3" s="1"/>
  <c r="L18" i="4"/>
  <c r="AH414" i="3" s="1"/>
  <c r="BB230" i="3"/>
  <c r="BB290" i="3" s="1"/>
  <c r="BB314" i="3" s="1"/>
  <c r="AZ105" i="3"/>
  <c r="AZ106" i="3" s="1"/>
  <c r="AC11" i="5" s="1"/>
  <c r="BB225" i="3"/>
  <c r="BB271" i="3" s="1"/>
  <c r="BB281" i="3" s="1"/>
  <c r="BB220" i="3"/>
  <c r="BB221" i="3" s="1"/>
  <c r="BC212" i="3"/>
  <c r="P11" i="6"/>
  <c r="P18" i="6" s="1"/>
  <c r="BC272" i="3"/>
  <c r="BB223" i="3"/>
  <c r="BB240" i="3" s="1"/>
  <c r="BC217" i="3"/>
  <c r="BC252" i="3"/>
  <c r="BC277" i="3"/>
  <c r="W10" i="6"/>
  <c r="BA84" i="3"/>
  <c r="BA85" i="3" s="1"/>
  <c r="AZ93" i="3"/>
  <c r="AZ91" i="3"/>
  <c r="AZ112" i="3"/>
  <c r="AZ117" i="3" s="1"/>
  <c r="AZ119" i="3" s="1"/>
  <c r="AZ125" i="3" s="1"/>
  <c r="AC10" i="5" s="1"/>
  <c r="AZ94" i="3"/>
  <c r="AZ92" i="3"/>
  <c r="AZ90" i="3"/>
  <c r="AK386" i="3"/>
  <c r="AK387" i="3"/>
  <c r="AF30" i="6"/>
  <c r="AF29" i="6"/>
  <c r="AD22" i="6"/>
  <c r="AD24" i="6" s="1"/>
  <c r="BA317" i="3"/>
  <c r="BA318" i="3" s="1"/>
  <c r="BB316" i="3" s="1"/>
  <c r="AF1" i="5"/>
  <c r="BC115" i="3"/>
  <c r="BC97" i="3"/>
  <c r="BC208" i="3"/>
  <c r="U29" i="5"/>
  <c r="R14" i="4"/>
  <c r="AN167" i="3"/>
  <c r="AT186" i="3"/>
  <c r="AT192" i="3" s="1"/>
  <c r="X16" i="4"/>
  <c r="AT144" i="3"/>
  <c r="AT138" i="3"/>
  <c r="AT139" i="3" s="1"/>
  <c r="AD2" i="6"/>
  <c r="AE2" i="4"/>
  <c r="AY99" i="3"/>
  <c r="AY95" i="3"/>
  <c r="AY135" i="3" s="1"/>
  <c r="AF3" i="5"/>
  <c r="BC464" i="3"/>
  <c r="BF462" i="3" s="1"/>
  <c r="AI15" i="6" s="1"/>
  <c r="BC416" i="3"/>
  <c r="AF13" i="6" s="1"/>
  <c r="BC461" i="3"/>
  <c r="AF39" i="5" s="1"/>
  <c r="BC2" i="3"/>
  <c r="BC215" i="3"/>
  <c r="AF4" i="6"/>
  <c r="AG4" i="4"/>
  <c r="AK384" i="3"/>
  <c r="AG4" i="5"/>
  <c r="BD310" i="3"/>
  <c r="BD303" i="3"/>
  <c r="BD355" i="3"/>
  <c r="BD356" i="3" s="1"/>
  <c r="AH27" i="4" s="1"/>
  <c r="BD298" i="3"/>
  <c r="BD291" i="3"/>
  <c r="BD311" i="3"/>
  <c r="BD307" i="3"/>
  <c r="BD305" i="3"/>
  <c r="BD300" i="3"/>
  <c r="BD295" i="3"/>
  <c r="BD292" i="3"/>
  <c r="BD294" i="3"/>
  <c r="BD312" i="3"/>
  <c r="BD306" i="3"/>
  <c r="BD293" i="3"/>
  <c r="BD246" i="3"/>
  <c r="BD266" i="3"/>
  <c r="BD243" i="3"/>
  <c r="BD304" i="3"/>
  <c r="BD299" i="3"/>
  <c r="BD247" i="3"/>
  <c r="BD245" i="3"/>
  <c r="BD244" i="3"/>
  <c r="BD3" i="3"/>
  <c r="BD1" i="3"/>
  <c r="BD253" i="3" s="1"/>
  <c r="BE4" i="3"/>
  <c r="BD401" i="3"/>
  <c r="BD371" i="3"/>
  <c r="BD381" i="3"/>
  <c r="BD391" i="3"/>
  <c r="BC263" i="3"/>
  <c r="AJ372" i="3"/>
  <c r="AJ373" i="3" s="1"/>
  <c r="AO161" i="3"/>
  <c r="BC207" i="3"/>
  <c r="BC206" i="3"/>
  <c r="BC262" i="3"/>
  <c r="BC278" i="3"/>
  <c r="BC213" i="3"/>
  <c r="BC250" i="3"/>
  <c r="BC251" i="3"/>
  <c r="AD25" i="5"/>
  <c r="L32" i="4"/>
  <c r="L40" i="4" s="1"/>
  <c r="BC216" i="3"/>
  <c r="BC242" i="3"/>
  <c r="BC273" i="3"/>
  <c r="BC265" i="3"/>
  <c r="R34" i="4"/>
  <c r="AN188" i="3"/>
  <c r="AN149" i="3"/>
  <c r="X16" i="5"/>
  <c r="X17" i="5" s="1"/>
  <c r="AU137" i="3"/>
  <c r="BC249" i="3"/>
  <c r="BC204" i="3"/>
  <c r="BC255" i="3"/>
  <c r="AV324" i="3"/>
  <c r="AV325" i="3" s="1"/>
  <c r="Z37" i="4" s="1"/>
  <c r="Z14" i="6" s="1"/>
  <c r="Z16" i="6" s="1"/>
  <c r="AV261" i="3"/>
  <c r="AV268" i="3" s="1"/>
  <c r="AV136" i="3"/>
  <c r="AV165" i="3"/>
  <c r="AV171" i="3" s="1"/>
  <c r="AV241" i="3"/>
  <c r="AV257" i="3" s="1"/>
  <c r="Y23" i="5" s="1"/>
  <c r="W19" i="5"/>
  <c r="BA226" i="3"/>
  <c r="BA228" i="3" s="1"/>
  <c r="AE1" i="6"/>
  <c r="AF1" i="4"/>
  <c r="AO182" i="3"/>
  <c r="AE3" i="6"/>
  <c r="AE2" i="5"/>
  <c r="AF3" i="4"/>
  <c r="AI392" i="3"/>
  <c r="L33" i="5" s="1"/>
  <c r="L35" i="5" s="1"/>
  <c r="L37" i="5" s="1"/>
  <c r="V28" i="5"/>
  <c r="V20" i="5"/>
  <c r="AA15" i="5"/>
  <c r="BC203" i="3"/>
  <c r="BC254" i="3"/>
  <c r="BC276" i="3"/>
  <c r="BC264" i="3"/>
  <c r="W15" i="4"/>
  <c r="AX124" i="3"/>
  <c r="AX100" i="3"/>
  <c r="BC214" i="3"/>
  <c r="BC211" i="3"/>
  <c r="BC274" i="3"/>
  <c r="AK405" i="3"/>
  <c r="AL400" i="3"/>
  <c r="AB9" i="4"/>
  <c r="Z34" i="5"/>
  <c r="AA10" i="4"/>
  <c r="AA11" i="4" s="1"/>
  <c r="AX320" i="3"/>
  <c r="X24" i="5"/>
  <c r="X26" i="5" s="1"/>
  <c r="AU283" i="3"/>
  <c r="AU147" i="3" s="1"/>
  <c r="Y35" i="4" s="1"/>
  <c r="Z9" i="5"/>
  <c r="Z12" i="5" s="1"/>
  <c r="AW126" i="3"/>
  <c r="BC205" i="3"/>
  <c r="BC275" i="3"/>
  <c r="BC248" i="3"/>
  <c r="BC279" i="3"/>
  <c r="L19" i="4" l="1"/>
  <c r="L21" i="4" s="1"/>
  <c r="L37" i="6"/>
  <c r="AY76" i="3"/>
  <c r="AB8" i="5" s="1"/>
  <c r="AZ74" i="3"/>
  <c r="AZ75" i="3" s="1"/>
  <c r="BB226" i="3"/>
  <c r="BC223" i="3"/>
  <c r="BC240" i="3" s="1"/>
  <c r="BA105" i="3"/>
  <c r="BA106" i="3" s="1"/>
  <c r="AD11" i="5" s="1"/>
  <c r="BB228" i="3"/>
  <c r="BC224" i="3"/>
  <c r="BC260" i="3" s="1"/>
  <c r="BD273" i="3"/>
  <c r="BD242" i="3"/>
  <c r="BD207" i="3"/>
  <c r="BD262" i="3"/>
  <c r="BD250" i="3"/>
  <c r="BD211" i="3"/>
  <c r="BD255" i="3"/>
  <c r="AJ374" i="3"/>
  <c r="AK370" i="3" s="1"/>
  <c r="BD216" i="3"/>
  <c r="BD217" i="3"/>
  <c r="BD206" i="3"/>
  <c r="BD203" i="3"/>
  <c r="BD213" i="3"/>
  <c r="BD251" i="3"/>
  <c r="AI393" i="3"/>
  <c r="L31" i="6" s="1"/>
  <c r="L33" i="6" s="1"/>
  <c r="L35" i="6" s="1"/>
  <c r="L39" i="6" s="1"/>
  <c r="BD254" i="3"/>
  <c r="BD265" i="3"/>
  <c r="V29" i="5"/>
  <c r="AC9" i="4"/>
  <c r="L41" i="5"/>
  <c r="L38" i="5"/>
  <c r="AE25" i="5"/>
  <c r="AL402" i="3"/>
  <c r="AL403" i="3" s="1"/>
  <c r="X10" i="6"/>
  <c r="AU186" i="3"/>
  <c r="AU192" i="3" s="1"/>
  <c r="AU138" i="3"/>
  <c r="AU139" i="3" s="1"/>
  <c r="Y16" i="4"/>
  <c r="AU144" i="3"/>
  <c r="BD249" i="3"/>
  <c r="BD204" i="3"/>
  <c r="BD276" i="3"/>
  <c r="BD274" i="3"/>
  <c r="AO164" i="3"/>
  <c r="AO170" i="3" s="1"/>
  <c r="AN166" i="3"/>
  <c r="AN172" i="3" s="1"/>
  <c r="AN173" i="3" s="1"/>
  <c r="BB84" i="3"/>
  <c r="BB85" i="3" s="1"/>
  <c r="BA94" i="3"/>
  <c r="BA92" i="3"/>
  <c r="BA91" i="3"/>
  <c r="BA90" i="3"/>
  <c r="BA112" i="3"/>
  <c r="BA117" i="3" s="1"/>
  <c r="BA119" i="3" s="1"/>
  <c r="BA125" i="3" s="1"/>
  <c r="AD10" i="5" s="1"/>
  <c r="BA93" i="3"/>
  <c r="AG30" i="6"/>
  <c r="BD279" i="3"/>
  <c r="AG29" i="6"/>
  <c r="AF3" i="6"/>
  <c r="AF2" i="5"/>
  <c r="AG3" i="4"/>
  <c r="Q8" i="6"/>
  <c r="AZ99" i="3"/>
  <c r="AZ95" i="3"/>
  <c r="AZ135" i="3" s="1"/>
  <c r="W20" i="5"/>
  <c r="W28" i="5"/>
  <c r="AN150" i="3"/>
  <c r="BD214" i="3"/>
  <c r="BD248" i="3"/>
  <c r="AB15" i="5"/>
  <c r="AO185" i="3"/>
  <c r="AO191" i="3" s="1"/>
  <c r="AN187" i="3"/>
  <c r="AN193" i="3" s="1"/>
  <c r="AN194" i="3" s="1"/>
  <c r="AE22" i="6"/>
  <c r="AE24" i="6" s="1"/>
  <c r="BB317" i="3"/>
  <c r="BB318" i="3" s="1"/>
  <c r="BC316" i="3" s="1"/>
  <c r="AH4" i="5"/>
  <c r="BE303" i="3"/>
  <c r="BE312" i="3"/>
  <c r="BE355" i="3"/>
  <c r="BE356" i="3" s="1"/>
  <c r="AI27" i="4" s="1"/>
  <c r="BE298" i="3"/>
  <c r="BE291" i="3"/>
  <c r="BE311" i="3"/>
  <c r="BE307" i="3"/>
  <c r="BE305" i="3"/>
  <c r="BE293" i="3"/>
  <c r="BE300" i="3"/>
  <c r="BE295" i="3"/>
  <c r="BE310" i="3"/>
  <c r="BE292" i="3"/>
  <c r="BE294" i="3"/>
  <c r="BE306" i="3"/>
  <c r="BE246" i="3"/>
  <c r="BE266" i="3"/>
  <c r="BE243" i="3"/>
  <c r="BE245" i="3"/>
  <c r="BE304" i="3"/>
  <c r="BE299" i="3"/>
  <c r="BE247" i="3"/>
  <c r="BE244" i="3"/>
  <c r="BF4" i="3"/>
  <c r="BE1" i="3"/>
  <c r="BE279" i="3" s="1"/>
  <c r="BE3" i="3"/>
  <c r="BE371" i="3"/>
  <c r="BE401" i="3"/>
  <c r="BE391" i="3"/>
  <c r="BE381" i="3"/>
  <c r="BD264" i="3"/>
  <c r="BD275" i="3"/>
  <c r="AY100" i="3"/>
  <c r="AY124" i="3"/>
  <c r="X19" i="5"/>
  <c r="Y16" i="5"/>
  <c r="Y17" i="5" s="1"/>
  <c r="AV137" i="3"/>
  <c r="Q9" i="6"/>
  <c r="AP159" i="3"/>
  <c r="AO148" i="3"/>
  <c r="AG1" i="5"/>
  <c r="BD115" i="3"/>
  <c r="BD97" i="3"/>
  <c r="BD212" i="3"/>
  <c r="BD252" i="3"/>
  <c r="AG4" i="6"/>
  <c r="AH4" i="4"/>
  <c r="AW324" i="3"/>
  <c r="AW325" i="3" s="1"/>
  <c r="AA37" i="4" s="1"/>
  <c r="AA14" i="6" s="1"/>
  <c r="AW261" i="3"/>
  <c r="AW268" i="3" s="1"/>
  <c r="AW136" i="3"/>
  <c r="AW165" i="3"/>
  <c r="AW171" i="3" s="1"/>
  <c r="AW241" i="3"/>
  <c r="AW257" i="3" s="1"/>
  <c r="Z23" i="5" s="1"/>
  <c r="AE2" i="6"/>
  <c r="AF2" i="4"/>
  <c r="Y24" i="5"/>
  <c r="Y26" i="5" s="1"/>
  <c r="AV283" i="3"/>
  <c r="AV147" i="3" s="1"/>
  <c r="Z35" i="4" s="1"/>
  <c r="AG3" i="5"/>
  <c r="BD416" i="3"/>
  <c r="AG13" i="6" s="1"/>
  <c r="BD461" i="3"/>
  <c r="AG39" i="5" s="1"/>
  <c r="BD464" i="3"/>
  <c r="BG462" i="3" s="1"/>
  <c r="AJ15" i="6" s="1"/>
  <c r="BD2" i="3"/>
  <c r="BD277" i="3"/>
  <c r="AK385" i="3"/>
  <c r="AL380" i="3"/>
  <c r="BC230" i="3"/>
  <c r="BC290" i="3" s="1"/>
  <c r="BC314" i="3" s="1"/>
  <c r="BC225" i="3"/>
  <c r="BC271" i="3" s="1"/>
  <c r="BC281" i="3" s="1"/>
  <c r="BC220" i="3"/>
  <c r="BC221" i="3" s="1"/>
  <c r="AO146" i="3"/>
  <c r="AP180" i="3"/>
  <c r="AA9" i="5"/>
  <c r="AA12" i="5" s="1"/>
  <c r="AX126" i="3"/>
  <c r="L44" i="4"/>
  <c r="L41" i="4"/>
  <c r="K40" i="6" s="1"/>
  <c r="K43" i="5" s="1"/>
  <c r="AJ376" i="3"/>
  <c r="AJ377" i="3"/>
  <c r="BD208" i="3"/>
  <c r="BD263" i="3"/>
  <c r="BD272" i="3"/>
  <c r="AA34" i="5"/>
  <c r="AB10" i="4"/>
  <c r="AB11" i="4" s="1"/>
  <c r="AY320" i="3"/>
  <c r="BD205" i="3"/>
  <c r="BD215" i="3"/>
  <c r="BD278" i="3"/>
  <c r="X15" i="4"/>
  <c r="AF1" i="6"/>
  <c r="AG1" i="4"/>
  <c r="AZ76" i="3" l="1"/>
  <c r="AC8" i="5" s="1"/>
  <c r="BA74" i="3"/>
  <c r="BA75" i="3" s="1"/>
  <c r="BB105" i="3"/>
  <c r="BB106" i="3" s="1"/>
  <c r="AE11" i="5" s="1"/>
  <c r="AI396" i="3"/>
  <c r="BD224" i="3"/>
  <c r="BD260" i="3" s="1"/>
  <c r="BE203" i="3"/>
  <c r="BE249" i="3"/>
  <c r="BE216" i="3"/>
  <c r="AI394" i="3"/>
  <c r="AJ390" i="3" s="1"/>
  <c r="BE242" i="3"/>
  <c r="BE254" i="3"/>
  <c r="AJ375" i="3"/>
  <c r="BD225" i="3"/>
  <c r="BD271" i="3" s="1"/>
  <c r="BD281" i="3" s="1"/>
  <c r="AG25" i="5" s="1"/>
  <c r="AI397" i="3"/>
  <c r="BE272" i="3"/>
  <c r="BE248" i="3"/>
  <c r="Y10" i="6"/>
  <c r="AL407" i="3"/>
  <c r="AL406" i="3"/>
  <c r="AL404" i="3"/>
  <c r="S34" i="4"/>
  <c r="AO188" i="3"/>
  <c r="AO149" i="3"/>
  <c r="AG3" i="6"/>
  <c r="AH3" i="4"/>
  <c r="AG2" i="5"/>
  <c r="AV186" i="3"/>
  <c r="AV192" i="3" s="1"/>
  <c r="Z16" i="4"/>
  <c r="AV138" i="3"/>
  <c r="AV139" i="3" s="1"/>
  <c r="AH3" i="5"/>
  <c r="BE416" i="3"/>
  <c r="AH13" i="6" s="1"/>
  <c r="BE461" i="3"/>
  <c r="AH39" i="5" s="1"/>
  <c r="BE464" i="3"/>
  <c r="BH462" i="3" s="1"/>
  <c r="AK15" i="6" s="1"/>
  <c r="BE2" i="3"/>
  <c r="BE214" i="3"/>
  <c r="BE275" i="3"/>
  <c r="BE274" i="3"/>
  <c r="AF2" i="6"/>
  <c r="AG2" i="4"/>
  <c r="Z24" i="5"/>
  <c r="Z26" i="5" s="1"/>
  <c r="AW283" i="3"/>
  <c r="AW147" i="3" s="1"/>
  <c r="AA35" i="4" s="1"/>
  <c r="BE252" i="3"/>
  <c r="BE253" i="3"/>
  <c r="AH4" i="6"/>
  <c r="AI4" i="4"/>
  <c r="BB94" i="3"/>
  <c r="BB93" i="3"/>
  <c r="BB90" i="3"/>
  <c r="BB112" i="3"/>
  <c r="BB117" i="3" s="1"/>
  <c r="BB119" i="3" s="1"/>
  <c r="BB125" i="3" s="1"/>
  <c r="AE10" i="5" s="1"/>
  <c r="BC84" i="3"/>
  <c r="BC85" i="3" s="1"/>
  <c r="BB91" i="3"/>
  <c r="BB92" i="3"/>
  <c r="BD223" i="3"/>
  <c r="AP161" i="3"/>
  <c r="AH29" i="6"/>
  <c r="AI4" i="5"/>
  <c r="BF312" i="3"/>
  <c r="BF305" i="3"/>
  <c r="BF355" i="3"/>
  <c r="BF356" i="3" s="1"/>
  <c r="AJ27" i="4" s="1"/>
  <c r="BF291" i="3"/>
  <c r="BF311" i="3"/>
  <c r="BF307" i="3"/>
  <c r="BF266" i="3"/>
  <c r="BF293" i="3"/>
  <c r="BF303" i="3"/>
  <c r="BF295" i="3"/>
  <c r="BF298" i="3"/>
  <c r="BF310" i="3"/>
  <c r="BF292" i="3"/>
  <c r="BF294" i="3"/>
  <c r="BF306" i="3"/>
  <c r="BF304" i="3"/>
  <c r="BF299" i="3"/>
  <c r="BF243" i="3"/>
  <c r="BF245" i="3"/>
  <c r="BF247" i="3"/>
  <c r="BF246" i="3"/>
  <c r="BF300" i="3"/>
  <c r="BF244" i="3"/>
  <c r="BG4" i="3"/>
  <c r="BF3" i="3"/>
  <c r="BF1" i="3"/>
  <c r="BF255" i="3" s="1"/>
  <c r="BF391" i="3"/>
  <c r="BF371" i="3"/>
  <c r="BF381" i="3"/>
  <c r="BF401" i="3"/>
  <c r="BE265" i="3"/>
  <c r="AK372" i="3"/>
  <c r="AK373" i="3" s="1"/>
  <c r="M18" i="4"/>
  <c r="AI329" i="3"/>
  <c r="BE208" i="3"/>
  <c r="W29" i="5"/>
  <c r="Y15" i="4"/>
  <c r="BC226" i="3"/>
  <c r="BC228" i="3" s="1"/>
  <c r="AF25" i="5"/>
  <c r="AB9" i="5"/>
  <c r="AB12" i="5" s="1"/>
  <c r="AY126" i="3"/>
  <c r="BE263" i="3"/>
  <c r="BA99" i="3"/>
  <c r="BA95" i="3"/>
  <c r="BA135" i="3" s="1"/>
  <c r="AX324" i="3"/>
  <c r="AX325" i="3" s="1"/>
  <c r="AB37" i="4" s="1"/>
  <c r="AB14" i="6" s="1"/>
  <c r="AB16" i="6" s="1"/>
  <c r="AX261" i="3"/>
  <c r="AX268" i="3" s="1"/>
  <c r="AX241" i="3"/>
  <c r="AX257" i="3" s="1"/>
  <c r="AA23" i="5" s="1"/>
  <c r="AX165" i="3"/>
  <c r="AX171" i="3" s="1"/>
  <c r="AX136" i="3"/>
  <c r="AP182" i="3"/>
  <c r="AF22" i="6"/>
  <c r="AF24" i="6" s="1"/>
  <c r="BC317" i="3"/>
  <c r="BC318" i="3" s="1"/>
  <c r="BD316" i="3" s="1"/>
  <c r="BE215" i="3"/>
  <c r="AL382" i="3"/>
  <c r="AL383" i="3" s="1"/>
  <c r="BE207" i="3"/>
  <c r="BE217" i="3"/>
  <c r="BE262" i="3"/>
  <c r="BE278" i="3"/>
  <c r="AC15" i="5"/>
  <c r="BD220" i="3"/>
  <c r="BD221" i="3" s="1"/>
  <c r="AV144" i="3"/>
  <c r="Y19" i="5"/>
  <c r="X28" i="5"/>
  <c r="X20" i="5"/>
  <c r="BE205" i="3"/>
  <c r="BE251" i="3"/>
  <c r="BE250" i="3"/>
  <c r="BE276" i="3"/>
  <c r="AZ100" i="3"/>
  <c r="AZ124" i="3"/>
  <c r="L42" i="5"/>
  <c r="M28" i="4"/>
  <c r="M29" i="4" s="1"/>
  <c r="M46" i="4" s="1"/>
  <c r="AI415" i="3"/>
  <c r="BE212" i="3"/>
  <c r="AC10" i="4"/>
  <c r="AC11" i="4" s="1"/>
  <c r="AB34" i="5"/>
  <c r="AZ320" i="3"/>
  <c r="AG1" i="6"/>
  <c r="AH1" i="4"/>
  <c r="BE204" i="3"/>
  <c r="BE206" i="3"/>
  <c r="BE273" i="3"/>
  <c r="AH30" i="6"/>
  <c r="AH1" i="5"/>
  <c r="BE115" i="3"/>
  <c r="BE97" i="3"/>
  <c r="Z16" i="5"/>
  <c r="Z17" i="5" s="1"/>
  <c r="AW137" i="3"/>
  <c r="AA16" i="4" s="1"/>
  <c r="S14" i="4"/>
  <c r="AO167" i="3"/>
  <c r="BE211" i="3"/>
  <c r="BE213" i="3"/>
  <c r="BE255" i="3"/>
  <c r="BE277" i="3"/>
  <c r="BE264" i="3"/>
  <c r="Q11" i="6"/>
  <c r="Q18" i="6" s="1"/>
  <c r="BD230" i="3"/>
  <c r="BD290" i="3" s="1"/>
  <c r="BD314" i="3" s="1"/>
  <c r="AD9" i="4"/>
  <c r="BB74" i="3" l="1"/>
  <c r="BB75" i="3" s="1"/>
  <c r="BA76" i="3"/>
  <c r="AD8" i="5" s="1"/>
  <c r="M31" i="4"/>
  <c r="BE224" i="3"/>
  <c r="BE260" i="3" s="1"/>
  <c r="AI395" i="3"/>
  <c r="BC105" i="3"/>
  <c r="BC106" i="3" s="1"/>
  <c r="AF11" i="5" s="1"/>
  <c r="Z10" i="6"/>
  <c r="BF208" i="3"/>
  <c r="BF251" i="3"/>
  <c r="BF277" i="3"/>
  <c r="BF249" i="3"/>
  <c r="BF263" i="3"/>
  <c r="BF211" i="3"/>
  <c r="BF278" i="3"/>
  <c r="BF250" i="3"/>
  <c r="BF273" i="3"/>
  <c r="BF214" i="3"/>
  <c r="BF262" i="3"/>
  <c r="BF264" i="3"/>
  <c r="BF248" i="3"/>
  <c r="BE225" i="3"/>
  <c r="BE271" i="3" s="1"/>
  <c r="BE281" i="3" s="1"/>
  <c r="AH25" i="5" s="1"/>
  <c r="BE223" i="3"/>
  <c r="BE226" i="3" s="1"/>
  <c r="BF215" i="3"/>
  <c r="AW144" i="3"/>
  <c r="AA15" i="4" s="1"/>
  <c r="BF217" i="3"/>
  <c r="BF279" i="3"/>
  <c r="BF276" i="3"/>
  <c r="BC93" i="3"/>
  <c r="BC92" i="3"/>
  <c r="BC91" i="3"/>
  <c r="BC90" i="3"/>
  <c r="BC112" i="3"/>
  <c r="BC117" i="3" s="1"/>
  <c r="BC119" i="3" s="1"/>
  <c r="BC125" i="3" s="1"/>
  <c r="AF10" i="5" s="1"/>
  <c r="BC94" i="3"/>
  <c r="BD84" i="3"/>
  <c r="BD85" i="3" s="1"/>
  <c r="AL387" i="3"/>
  <c r="AL386" i="3"/>
  <c r="Z15" i="4"/>
  <c r="AD15" i="5"/>
  <c r="AI30" i="6"/>
  <c r="AI29" i="6"/>
  <c r="AJ392" i="3"/>
  <c r="M33" i="5" s="1"/>
  <c r="M35" i="5" s="1"/>
  <c r="M37" i="5" s="1"/>
  <c r="BA100" i="3"/>
  <c r="BA124" i="3"/>
  <c r="M32" i="4"/>
  <c r="M40" i="4" s="1"/>
  <c r="AQ180" i="3"/>
  <c r="AP146" i="3"/>
  <c r="AI1" i="5"/>
  <c r="BF115" i="3"/>
  <c r="BF97" i="3"/>
  <c r="BF216" i="3"/>
  <c r="BF206" i="3"/>
  <c r="BF272" i="3"/>
  <c r="BB99" i="3"/>
  <c r="BB95" i="3"/>
  <c r="BB135" i="3" s="1"/>
  <c r="AG2" i="6"/>
  <c r="AH2" i="4"/>
  <c r="AI3" i="5"/>
  <c r="BF461" i="3"/>
  <c r="AI39" i="5" s="1"/>
  <c r="BF464" i="3"/>
  <c r="BI462" i="3" s="1"/>
  <c r="AL15" i="6" s="1"/>
  <c r="BF416" i="3"/>
  <c r="AI13" i="6" s="1"/>
  <c r="BF2" i="3"/>
  <c r="BF242" i="3"/>
  <c r="AI4" i="6"/>
  <c r="AJ4" i="4"/>
  <c r="AL405" i="3"/>
  <c r="AM400" i="3"/>
  <c r="AH1" i="6"/>
  <c r="AI1" i="4"/>
  <c r="Y28" i="5"/>
  <c r="Y20" i="5"/>
  <c r="AA16" i="5"/>
  <c r="AA17" i="5" s="1"/>
  <c r="AX137" i="3"/>
  <c r="M37" i="6"/>
  <c r="AI414" i="3"/>
  <c r="M19" i="4"/>
  <c r="M21" i="4" s="1"/>
  <c r="BF213" i="3"/>
  <c r="BF254" i="3"/>
  <c r="BF274" i="3"/>
  <c r="AO150" i="3"/>
  <c r="AP164" i="3"/>
  <c r="AP170" i="3" s="1"/>
  <c r="AO166" i="3"/>
  <c r="AO172" i="3" s="1"/>
  <c r="AO173" i="3" s="1"/>
  <c r="AK376" i="3"/>
  <c r="AK377" i="3"/>
  <c r="BF212" i="3"/>
  <c r="BF253" i="3"/>
  <c r="AP148" i="3"/>
  <c r="AQ159" i="3"/>
  <c r="AO187" i="3"/>
  <c r="AO193" i="3" s="1"/>
  <c r="AO194" i="3" s="1"/>
  <c r="AP185" i="3"/>
  <c r="AP191" i="3" s="1"/>
  <c r="AC34" i="5"/>
  <c r="AD10" i="4"/>
  <c r="AD11" i="4" s="1"/>
  <c r="BA320" i="3"/>
  <c r="BF205" i="3"/>
  <c r="BF275" i="3"/>
  <c r="R9" i="6"/>
  <c r="AJ4" i="5"/>
  <c r="BG305" i="3"/>
  <c r="BG355" i="3"/>
  <c r="BG356" i="3" s="1"/>
  <c r="AK27" i="4" s="1"/>
  <c r="BG311" i="3"/>
  <c r="BG307" i="3"/>
  <c r="BG266" i="3"/>
  <c r="BG293" i="3"/>
  <c r="BG303" i="3"/>
  <c r="BG295" i="3"/>
  <c r="BG310" i="3"/>
  <c r="BG292" i="3"/>
  <c r="BG294" i="3"/>
  <c r="BG306" i="3"/>
  <c r="BG312" i="3"/>
  <c r="BG304" i="3"/>
  <c r="BG299" i="3"/>
  <c r="BG243" i="3"/>
  <c r="BG245" i="3"/>
  <c r="BG298" i="3"/>
  <c r="BG247" i="3"/>
  <c r="BG291" i="3"/>
  <c r="BG265" i="3"/>
  <c r="BG203" i="3"/>
  <c r="BG246" i="3"/>
  <c r="BG300" i="3"/>
  <c r="BG244" i="3"/>
  <c r="BH4" i="3"/>
  <c r="BG3" i="3"/>
  <c r="BG1" i="3"/>
  <c r="BG249" i="3" s="1"/>
  <c r="BG391" i="3"/>
  <c r="BG371" i="3"/>
  <c r="BG381" i="3"/>
  <c r="BG401" i="3"/>
  <c r="R8" i="6"/>
  <c r="AC9" i="5"/>
  <c r="AC12" i="5" s="1"/>
  <c r="AZ126" i="3"/>
  <c r="AL384" i="3"/>
  <c r="AE9" i="4"/>
  <c r="AW186" i="3"/>
  <c r="AW192" i="3" s="1"/>
  <c r="AW138" i="3"/>
  <c r="AW139" i="3" s="1"/>
  <c r="AK374" i="3"/>
  <c r="BF207" i="3"/>
  <c r="BF203" i="3"/>
  <c r="BF252" i="3"/>
  <c r="BD240" i="3"/>
  <c r="BD226" i="3"/>
  <c r="BD228" i="3" s="1"/>
  <c r="AH3" i="6"/>
  <c r="AI3" i="4"/>
  <c r="AH2" i="5"/>
  <c r="BE220" i="3"/>
  <c r="BE221" i="3" s="1"/>
  <c r="AG22" i="6"/>
  <c r="AG24" i="6" s="1"/>
  <c r="BD317" i="3"/>
  <c r="BD318" i="3" s="1"/>
  <c r="BE316" i="3" s="1"/>
  <c r="X29" i="5"/>
  <c r="AY324" i="3"/>
  <c r="AY325" i="3" s="1"/>
  <c r="AC37" i="4" s="1"/>
  <c r="AC14" i="6" s="1"/>
  <c r="AC16" i="6" s="1"/>
  <c r="AY261" i="3"/>
  <c r="AY268" i="3" s="1"/>
  <c r="AY241" i="3"/>
  <c r="AY257" i="3" s="1"/>
  <c r="AB23" i="5" s="1"/>
  <c r="AY165" i="3"/>
  <c r="AY171" i="3" s="1"/>
  <c r="AY136" i="3"/>
  <c r="Z19" i="5"/>
  <c r="AA24" i="5"/>
  <c r="AA26" i="5" s="1"/>
  <c r="AX283" i="3"/>
  <c r="AX147" i="3" s="1"/>
  <c r="AB35" i="4" s="1"/>
  <c r="BF204" i="3"/>
  <c r="BF265" i="3"/>
  <c r="BE230" i="3"/>
  <c r="BE290" i="3" s="1"/>
  <c r="BE314" i="3" s="1"/>
  <c r="BC74" i="3" l="1"/>
  <c r="BC75" i="3" s="1"/>
  <c r="BB76" i="3"/>
  <c r="AE8" i="5" s="1"/>
  <c r="BG279" i="3"/>
  <c r="BF224" i="3"/>
  <c r="BF260" i="3" s="1"/>
  <c r="BD105" i="3"/>
  <c r="BD106" i="3" s="1"/>
  <c r="AG11" i="5" s="1"/>
  <c r="BE240" i="3"/>
  <c r="AJ393" i="3"/>
  <c r="AJ397" i="3" s="1"/>
  <c r="BE228" i="3"/>
  <c r="BG205" i="3"/>
  <c r="BG207" i="3"/>
  <c r="BG262" i="3"/>
  <c r="BG204" i="3"/>
  <c r="BG211" i="3"/>
  <c r="R11" i="6"/>
  <c r="AA10" i="6"/>
  <c r="BD92" i="3"/>
  <c r="BD112" i="3"/>
  <c r="BD117" i="3" s="1"/>
  <c r="BD119" i="3" s="1"/>
  <c r="BD125" i="3" s="1"/>
  <c r="AG10" i="5" s="1"/>
  <c r="BD91" i="3"/>
  <c r="BD94" i="3"/>
  <c r="BD90" i="3"/>
  <c r="BE84" i="3"/>
  <c r="BE85" i="3" s="1"/>
  <c r="BD93" i="3"/>
  <c r="T34" i="4"/>
  <c r="AP188" i="3"/>
  <c r="AP149" i="3"/>
  <c r="AL370" i="3"/>
  <c r="AK375" i="3"/>
  <c r="Z28" i="5"/>
  <c r="Z20" i="5"/>
  <c r="BG242" i="3"/>
  <c r="BG212" i="3"/>
  <c r="BG278" i="3"/>
  <c r="M44" i="4"/>
  <c r="M41" i="4"/>
  <c r="L40" i="6" s="1"/>
  <c r="L43" i="5" s="1"/>
  <c r="AQ182" i="3"/>
  <c r="BG252" i="3"/>
  <c r="AD34" i="5"/>
  <c r="AE10" i="4"/>
  <c r="AE11" i="4" s="1"/>
  <c r="BB320" i="3"/>
  <c r="AM402" i="3"/>
  <c r="AM403" i="3" s="1"/>
  <c r="AM404" i="3" s="1"/>
  <c r="AE15" i="5"/>
  <c r="AJ30" i="6"/>
  <c r="BG206" i="3"/>
  <c r="BG208" i="3"/>
  <c r="BG276" i="3"/>
  <c r="BG273" i="3"/>
  <c r="BB100" i="3"/>
  <c r="BB124" i="3"/>
  <c r="AF9" i="4"/>
  <c r="BG263" i="3"/>
  <c r="BG215" i="3"/>
  <c r="BG250" i="3"/>
  <c r="BG275" i="3"/>
  <c r="AJ29" i="6"/>
  <c r="AX186" i="3"/>
  <c r="AX192" i="3" s="1"/>
  <c r="AX138" i="3"/>
  <c r="AX139" i="3" s="1"/>
  <c r="AB16" i="4"/>
  <c r="AD9" i="5"/>
  <c r="AD12" i="5" s="1"/>
  <c r="BA126" i="3"/>
  <c r="BG217" i="3"/>
  <c r="BG255" i="3"/>
  <c r="BG277" i="3"/>
  <c r="AA19" i="5"/>
  <c r="BC95" i="3"/>
  <c r="BC135" i="3" s="1"/>
  <c r="BC99" i="3"/>
  <c r="AH2" i="6"/>
  <c r="AI2" i="4"/>
  <c r="BG216" i="3"/>
  <c r="BG251" i="3"/>
  <c r="BG272" i="3"/>
  <c r="AJ4" i="6"/>
  <c r="AK4" i="4"/>
  <c r="AH22" i="6"/>
  <c r="AH24" i="6" s="1"/>
  <c r="BE317" i="3"/>
  <c r="BE318" i="3" s="1"/>
  <c r="BF316" i="3" s="1"/>
  <c r="AL385" i="3"/>
  <c r="AM380" i="3"/>
  <c r="AK4" i="5"/>
  <c r="BH355" i="3"/>
  <c r="BH356" i="3" s="1"/>
  <c r="AL27" i="4" s="1"/>
  <c r="BH307" i="3"/>
  <c r="BH293" i="3"/>
  <c r="BH305" i="3"/>
  <c r="BH303" i="3"/>
  <c r="BH295" i="3"/>
  <c r="BH299" i="3"/>
  <c r="BH310" i="3"/>
  <c r="BH292" i="3"/>
  <c r="BH294" i="3"/>
  <c r="BH306" i="3"/>
  <c r="BH312" i="3"/>
  <c r="BH304" i="3"/>
  <c r="BH266" i="3"/>
  <c r="BH245" i="3"/>
  <c r="BH311" i="3"/>
  <c r="BH298" i="3"/>
  <c r="BH247" i="3"/>
  <c r="BH291" i="3"/>
  <c r="BH244" i="3"/>
  <c r="BH300" i="3"/>
  <c r="BH243" i="3"/>
  <c r="BH246" i="3"/>
  <c r="BI4" i="3"/>
  <c r="BH3" i="3"/>
  <c r="BH1" i="3"/>
  <c r="BH275" i="3" s="1"/>
  <c r="BH391" i="3"/>
  <c r="BH381" i="3"/>
  <c r="BH371" i="3"/>
  <c r="BH401" i="3"/>
  <c r="BG214" i="3"/>
  <c r="AQ161" i="3"/>
  <c r="Y29" i="5"/>
  <c r="AB16" i="5"/>
  <c r="AB17" i="5" s="1"/>
  <c r="AY137" i="3"/>
  <c r="AJ1" i="5"/>
  <c r="BG115" i="3"/>
  <c r="BG97" i="3"/>
  <c r="AB24" i="5"/>
  <c r="AB26" i="5" s="1"/>
  <c r="AY283" i="3"/>
  <c r="AY147" i="3" s="1"/>
  <c r="AC35" i="4" s="1"/>
  <c r="BF223" i="3"/>
  <c r="BF225" i="3"/>
  <c r="BF271" i="3" s="1"/>
  <c r="BF281" i="3" s="1"/>
  <c r="BF230" i="3"/>
  <c r="BF290" i="3" s="1"/>
  <c r="BF314" i="3" s="1"/>
  <c r="BF220" i="3"/>
  <c r="BF221" i="3" s="1"/>
  <c r="AZ324" i="3"/>
  <c r="AZ325" i="3" s="1"/>
  <c r="AD37" i="4" s="1"/>
  <c r="AD14" i="6" s="1"/>
  <c r="AZ261" i="3"/>
  <c r="AZ268" i="3" s="1"/>
  <c r="AZ241" i="3"/>
  <c r="AZ257" i="3" s="1"/>
  <c r="AC23" i="5" s="1"/>
  <c r="AZ165" i="3"/>
  <c r="AZ171" i="3" s="1"/>
  <c r="AZ136" i="3"/>
  <c r="BG253" i="3"/>
  <c r="BG248" i="3"/>
  <c r="T14" i="4"/>
  <c r="AP167" i="3"/>
  <c r="M38" i="5"/>
  <c r="M41" i="5"/>
  <c r="AX144" i="3"/>
  <c r="AJ3" i="5"/>
  <c r="BG416" i="3"/>
  <c r="AJ13" i="6" s="1"/>
  <c r="BG461" i="3"/>
  <c r="AJ39" i="5" s="1"/>
  <c r="BG464" i="3"/>
  <c r="BJ462" i="3" s="1"/>
  <c r="AM15" i="6" s="1"/>
  <c r="BG2" i="3"/>
  <c r="BG213" i="3"/>
  <c r="BG264" i="3"/>
  <c r="BG254" i="3"/>
  <c r="BG274" i="3"/>
  <c r="AI3" i="6"/>
  <c r="AI2" i="5"/>
  <c r="AJ3" i="4"/>
  <c r="AI1" i="6"/>
  <c r="AJ1" i="4"/>
  <c r="BC76" i="3" l="1"/>
  <c r="AF8" i="5" s="1"/>
  <c r="BD74" i="3"/>
  <c r="BD75" i="3" s="1"/>
  <c r="AJ396" i="3"/>
  <c r="BG223" i="3"/>
  <c r="BG240" i="3" s="1"/>
  <c r="M31" i="6"/>
  <c r="M33" i="6" s="1"/>
  <c r="M35" i="6" s="1"/>
  <c r="M39" i="6" s="1"/>
  <c r="AJ329" i="3" s="1"/>
  <c r="AJ394" i="3"/>
  <c r="AJ395" i="3" s="1"/>
  <c r="BE105" i="3"/>
  <c r="BE106" i="3" s="1"/>
  <c r="AH11" i="5" s="1"/>
  <c r="BH273" i="3"/>
  <c r="BH207" i="3"/>
  <c r="BH262" i="3"/>
  <c r="BH216" i="3"/>
  <c r="BH276" i="3"/>
  <c r="BH214" i="3"/>
  <c r="BG224" i="3"/>
  <c r="BG260" i="3" s="1"/>
  <c r="BH250" i="3"/>
  <c r="BH251" i="3"/>
  <c r="BH255" i="3"/>
  <c r="BH264" i="3"/>
  <c r="BH265" i="3"/>
  <c r="BH204" i="3"/>
  <c r="BH242" i="3"/>
  <c r="BH215" i="3"/>
  <c r="BH253" i="3"/>
  <c r="BH249" i="3"/>
  <c r="BH272" i="3"/>
  <c r="BH278" i="3"/>
  <c r="BH205" i="3"/>
  <c r="BH212" i="3"/>
  <c r="BH254" i="3"/>
  <c r="BH274" i="3"/>
  <c r="BH213" i="3"/>
  <c r="BH248" i="3"/>
  <c r="BH217" i="3"/>
  <c r="BH203" i="3"/>
  <c r="BG225" i="3"/>
  <c r="BG271" i="3" s="1"/>
  <c r="BG281" i="3" s="1"/>
  <c r="AJ25" i="5" s="1"/>
  <c r="AB10" i="6"/>
  <c r="BE91" i="3"/>
  <c r="BE90" i="3"/>
  <c r="BE94" i="3"/>
  <c r="BE92" i="3"/>
  <c r="BF84" i="3"/>
  <c r="BF85" i="3" s="1"/>
  <c r="BE112" i="3"/>
  <c r="BE117" i="3" s="1"/>
  <c r="BE119" i="3" s="1"/>
  <c r="BE125" i="3" s="1"/>
  <c r="AH10" i="5" s="1"/>
  <c r="BE93" i="3"/>
  <c r="AM405" i="3"/>
  <c r="AN400" i="3"/>
  <c r="AK3" i="5"/>
  <c r="BH464" i="3"/>
  <c r="BK462" i="3" s="1"/>
  <c r="AN15" i="6" s="1"/>
  <c r="BH461" i="3"/>
  <c r="AK39" i="5" s="1"/>
  <c r="BH416" i="3"/>
  <c r="AK13" i="6" s="1"/>
  <c r="BH2" i="3"/>
  <c r="AK4" i="6"/>
  <c r="AL4" i="4"/>
  <c r="AA28" i="5"/>
  <c r="AA20" i="5"/>
  <c r="BG230" i="3"/>
  <c r="BG290" i="3" s="1"/>
  <c r="BG314" i="3" s="1"/>
  <c r="AP187" i="3"/>
  <c r="AP193" i="3" s="1"/>
  <c r="AP194" i="3" s="1"/>
  <c r="AQ185" i="3"/>
  <c r="AQ191" i="3" s="1"/>
  <c r="AL4" i="5"/>
  <c r="BI307" i="3"/>
  <c r="BI300" i="3"/>
  <c r="BI305" i="3"/>
  <c r="BI303" i="3"/>
  <c r="BI295" i="3"/>
  <c r="BI355" i="3"/>
  <c r="BI356" i="3" s="1"/>
  <c r="AM27" i="4" s="1"/>
  <c r="BI299" i="3"/>
  <c r="BI312" i="3"/>
  <c r="BI381" i="3"/>
  <c r="BI371" i="3"/>
  <c r="BI294" i="3"/>
  <c r="BI306" i="3"/>
  <c r="BI304" i="3"/>
  <c r="BI293" i="3"/>
  <c r="BI291" i="3"/>
  <c r="BI245" i="3"/>
  <c r="BI311" i="3"/>
  <c r="BI298" i="3"/>
  <c r="BI247" i="3"/>
  <c r="BI292" i="3"/>
  <c r="BI266" i="3"/>
  <c r="BI246" i="3"/>
  <c r="BI244" i="3"/>
  <c r="BI310" i="3"/>
  <c r="BI243" i="3"/>
  <c r="BJ4" i="3"/>
  <c r="BI3" i="3"/>
  <c r="BI1" i="3"/>
  <c r="BI250" i="3" s="1"/>
  <c r="BI391" i="3"/>
  <c r="BI401" i="3"/>
  <c r="AM382" i="3"/>
  <c r="AM383" i="3" s="1"/>
  <c r="S9" i="6"/>
  <c r="M42" i="5"/>
  <c r="N28" i="4"/>
  <c r="N29" i="4" s="1"/>
  <c r="N46" i="4" s="1"/>
  <c r="AJ415" i="3"/>
  <c r="AI22" i="6"/>
  <c r="AI24" i="6" s="1"/>
  <c r="BF317" i="3"/>
  <c r="BF318" i="3" s="1"/>
  <c r="BG316" i="3" s="1"/>
  <c r="AQ164" i="3"/>
  <c r="AQ170" i="3" s="1"/>
  <c r="AP166" i="3"/>
  <c r="AP172" i="3" s="1"/>
  <c r="AP173" i="3" s="1"/>
  <c r="S8" i="6"/>
  <c r="AI25" i="5"/>
  <c r="AQ148" i="3"/>
  <c r="AR159" i="3"/>
  <c r="AB19" i="5"/>
  <c r="BA324" i="3"/>
  <c r="BA325" i="3" s="1"/>
  <c r="AE37" i="4" s="1"/>
  <c r="AE14" i="6" s="1"/>
  <c r="AE16" i="6" s="1"/>
  <c r="BA261" i="3"/>
  <c r="BA268" i="3" s="1"/>
  <c r="BA241" i="3"/>
  <c r="BA257" i="3" s="1"/>
  <c r="AD23" i="5" s="1"/>
  <c r="BA165" i="3"/>
  <c r="BA171" i="3" s="1"/>
  <c r="BA136" i="3"/>
  <c r="BD99" i="3"/>
  <c r="BD95" i="3"/>
  <c r="BD135" i="3" s="1"/>
  <c r="AG9" i="4"/>
  <c r="AE34" i="5"/>
  <c r="AF10" i="4"/>
  <c r="AF11" i="4" s="1"/>
  <c r="BC320" i="3"/>
  <c r="Z29" i="5"/>
  <c r="BF226" i="3"/>
  <c r="BF228" i="3" s="1"/>
  <c r="BF240" i="3"/>
  <c r="AM407" i="3"/>
  <c r="AM406" i="3"/>
  <c r="BH206" i="3"/>
  <c r="BH208" i="3"/>
  <c r="BH279" i="3"/>
  <c r="BC124" i="3"/>
  <c r="BC100" i="3"/>
  <c r="AL372" i="3"/>
  <c r="AL373" i="3" s="1"/>
  <c r="AB15" i="4"/>
  <c r="AJ1" i="6"/>
  <c r="AK1" i="4"/>
  <c r="BH263" i="3"/>
  <c r="BH252" i="3"/>
  <c r="AF15" i="5"/>
  <c r="AE9" i="5"/>
  <c r="AE12" i="5" s="1"/>
  <c r="BB126" i="3"/>
  <c r="AC16" i="5"/>
  <c r="AC17" i="5" s="1"/>
  <c r="AZ137" i="3"/>
  <c r="AK30" i="6"/>
  <c r="AI2" i="6"/>
  <c r="AJ2" i="4"/>
  <c r="AJ3" i="6"/>
  <c r="AJ2" i="5"/>
  <c r="AK3" i="4"/>
  <c r="AC24" i="5"/>
  <c r="AC26" i="5" s="1"/>
  <c r="AZ283" i="3"/>
  <c r="AZ147" i="3" s="1"/>
  <c r="AD35" i="4" s="1"/>
  <c r="AY186" i="3"/>
  <c r="AY192" i="3" s="1"/>
  <c r="AY138" i="3"/>
  <c r="AY139" i="3" s="1"/>
  <c r="AC16" i="4"/>
  <c r="AY144" i="3"/>
  <c r="AK1" i="5"/>
  <c r="BH97" i="3"/>
  <c r="BH115" i="3"/>
  <c r="BH211" i="3"/>
  <c r="BH277" i="3"/>
  <c r="AK29" i="6"/>
  <c r="BG220" i="3"/>
  <c r="BG221" i="3" s="1"/>
  <c r="AR180" i="3"/>
  <c r="AQ146" i="3"/>
  <c r="AP150" i="3"/>
  <c r="BD76" i="3" l="1"/>
  <c r="AG8" i="5" s="1"/>
  <c r="BE74" i="3"/>
  <c r="BE75" i="3" s="1"/>
  <c r="AK390" i="3"/>
  <c r="AK392" i="3" s="1"/>
  <c r="N33" i="5" s="1"/>
  <c r="N35" i="5" s="1"/>
  <c r="N37" i="5" s="1"/>
  <c r="N31" i="4"/>
  <c r="N18" i="4"/>
  <c r="N37" i="6" s="1"/>
  <c r="BH223" i="3"/>
  <c r="BH240" i="3" s="1"/>
  <c r="BH225" i="3"/>
  <c r="BH271" i="3" s="1"/>
  <c r="BH281" i="3" s="1"/>
  <c r="AK25" i="5" s="1"/>
  <c r="BF105" i="3"/>
  <c r="BF106" i="3" s="1"/>
  <c r="AI11" i="5" s="1"/>
  <c r="BG226" i="3"/>
  <c r="BG228" i="3" s="1"/>
  <c r="BH224" i="3"/>
  <c r="BH260" i="3" s="1"/>
  <c r="S11" i="6"/>
  <c r="S18" i="6" s="1"/>
  <c r="AL374" i="3"/>
  <c r="AL375" i="3" s="1"/>
  <c r="AC10" i="6"/>
  <c r="AM387" i="3"/>
  <c r="AM386" i="3"/>
  <c r="AG15" i="5"/>
  <c r="BI215" i="3"/>
  <c r="BI212" i="3"/>
  <c r="BI242" i="3"/>
  <c r="AA29" i="5"/>
  <c r="BI206" i="3"/>
  <c r="BI279" i="3"/>
  <c r="BF91" i="3"/>
  <c r="BF112" i="3"/>
  <c r="BF117" i="3" s="1"/>
  <c r="BF119" i="3" s="1"/>
  <c r="BF125" i="3" s="1"/>
  <c r="AI10" i="5" s="1"/>
  <c r="BF94" i="3"/>
  <c r="BF92" i="3"/>
  <c r="BF90" i="3"/>
  <c r="BG84" i="3"/>
  <c r="BG85" i="3" s="1"/>
  <c r="BF93" i="3"/>
  <c r="U34" i="4"/>
  <c r="AQ188" i="3"/>
  <c r="AQ149" i="3"/>
  <c r="AL3" i="5"/>
  <c r="BI464" i="3"/>
  <c r="BL462" i="3" s="1"/>
  <c r="AO15" i="6" s="1"/>
  <c r="BI461" i="3"/>
  <c r="AL39" i="5" s="1"/>
  <c r="BI416" i="3"/>
  <c r="AL13" i="6" s="1"/>
  <c r="BI2" i="3"/>
  <c r="BI248" i="3"/>
  <c r="BI275" i="3"/>
  <c r="AC15" i="4"/>
  <c r="BI277" i="3"/>
  <c r="U14" i="4"/>
  <c r="AQ167" i="3"/>
  <c r="AR182" i="3"/>
  <c r="BI208" i="3"/>
  <c r="BI255" i="3"/>
  <c r="BI203" i="3"/>
  <c r="BI252" i="3"/>
  <c r="AL4" i="6"/>
  <c r="AM4" i="4"/>
  <c r="AR161" i="3"/>
  <c r="AM4" i="5"/>
  <c r="BJ355" i="3"/>
  <c r="BJ356" i="3" s="1"/>
  <c r="AN27" i="4" s="1"/>
  <c r="BJ401" i="3"/>
  <c r="BJ300" i="3"/>
  <c r="BJ311" i="3"/>
  <c r="BJ295" i="3"/>
  <c r="BJ299" i="3"/>
  <c r="BJ292" i="3"/>
  <c r="BJ312" i="3"/>
  <c r="BJ310" i="3"/>
  <c r="BJ306" i="3"/>
  <c r="BJ304" i="3"/>
  <c r="BJ381" i="3"/>
  <c r="BJ371" i="3"/>
  <c r="BJ305" i="3"/>
  <c r="BJ303" i="3"/>
  <c r="BJ293" i="3"/>
  <c r="BJ291" i="3"/>
  <c r="BJ298" i="3"/>
  <c r="BJ245" i="3"/>
  <c r="BJ247" i="3"/>
  <c r="BJ244" i="3"/>
  <c r="BJ307" i="3"/>
  <c r="BJ246" i="3"/>
  <c r="BJ266" i="3"/>
  <c r="BJ294" i="3"/>
  <c r="BJ243" i="3"/>
  <c r="BK4" i="3"/>
  <c r="BJ3" i="3"/>
  <c r="BJ1" i="3"/>
  <c r="BJ274" i="3" s="1"/>
  <c r="BJ391" i="3"/>
  <c r="BB261" i="3"/>
  <c r="BB268" i="3" s="1"/>
  <c r="BB241" i="3"/>
  <c r="BB257" i="3" s="1"/>
  <c r="AE23" i="5" s="1"/>
  <c r="BB324" i="3"/>
  <c r="BB325" i="3" s="1"/>
  <c r="AF37" i="4" s="1"/>
  <c r="AF14" i="6" s="1"/>
  <c r="AF16" i="6" s="1"/>
  <c r="BB165" i="3"/>
  <c r="BB171" i="3" s="1"/>
  <c r="BB136" i="3"/>
  <c r="BI274" i="3"/>
  <c r="BI272" i="3"/>
  <c r="BI263" i="3"/>
  <c r="AL30" i="6"/>
  <c r="N32" i="4"/>
  <c r="N40" i="4" s="1"/>
  <c r="AC19" i="5"/>
  <c r="BI213" i="3"/>
  <c r="BI262" i="3"/>
  <c r="AF34" i="5"/>
  <c r="AG10" i="4"/>
  <c r="AG11" i="4" s="1"/>
  <c r="BD320" i="3"/>
  <c r="AZ186" i="3"/>
  <c r="AZ192" i="3" s="1"/>
  <c r="AZ138" i="3"/>
  <c r="AZ139" i="3" s="1"/>
  <c r="AD16" i="4"/>
  <c r="AD16" i="5"/>
  <c r="AD17" i="5" s="1"/>
  <c r="BA137" i="3"/>
  <c r="AE16" i="4" s="1"/>
  <c r="AD24" i="5"/>
  <c r="AD26" i="5" s="1"/>
  <c r="BA283" i="3"/>
  <c r="BA147" i="3" s="1"/>
  <c r="AE35" i="4" s="1"/>
  <c r="BI211" i="3"/>
  <c r="BI251" i="3"/>
  <c r="BI276" i="3"/>
  <c r="AK3" i="6"/>
  <c r="AK2" i="5"/>
  <c r="AL3" i="4"/>
  <c r="BE99" i="3"/>
  <c r="BE95" i="3"/>
  <c r="BE135" i="3" s="1"/>
  <c r="BD124" i="3"/>
  <c r="BD100" i="3"/>
  <c r="AH9" i="4"/>
  <c r="BI217" i="3"/>
  <c r="BI216" i="3"/>
  <c r="BI264" i="3"/>
  <c r="AL1" i="5"/>
  <c r="BI115" i="3"/>
  <c r="BI97" i="3"/>
  <c r="AL376" i="3"/>
  <c r="AL377" i="3"/>
  <c r="BH230" i="3"/>
  <c r="BH290" i="3" s="1"/>
  <c r="BH314" i="3" s="1"/>
  <c r="AM384" i="3"/>
  <c r="BI207" i="3"/>
  <c r="BI214" i="3"/>
  <c r="BI265" i="3"/>
  <c r="AL29" i="6"/>
  <c r="AZ144" i="3"/>
  <c r="BH220" i="3"/>
  <c r="BH221" i="3" s="1"/>
  <c r="AF9" i="5"/>
  <c r="AF12" i="5" s="1"/>
  <c r="BC126" i="3"/>
  <c r="BI278" i="3"/>
  <c r="BI253" i="3"/>
  <c r="BI249" i="3"/>
  <c r="AJ22" i="6"/>
  <c r="AJ24" i="6" s="1"/>
  <c r="BG317" i="3"/>
  <c r="BG318" i="3" s="1"/>
  <c r="BH316" i="3" s="1"/>
  <c r="AK1" i="6"/>
  <c r="AL1" i="4"/>
  <c r="AJ2" i="6"/>
  <c r="AK2" i="4"/>
  <c r="AB28" i="5"/>
  <c r="AB20" i="5"/>
  <c r="BI204" i="3"/>
  <c r="BI205" i="3"/>
  <c r="BI254" i="3"/>
  <c r="BI273" i="3"/>
  <c r="AN402" i="3"/>
  <c r="AN403" i="3" s="1"/>
  <c r="N19" i="4" l="1"/>
  <c r="N21" i="4" s="1"/>
  <c r="BE76" i="3"/>
  <c r="AH8" i="5" s="1"/>
  <c r="BF74" i="3"/>
  <c r="BF75" i="3" s="1"/>
  <c r="AJ414" i="3"/>
  <c r="BH226" i="3"/>
  <c r="BI223" i="3"/>
  <c r="BI240" i="3" s="1"/>
  <c r="AM370" i="3"/>
  <c r="AM372" i="3" s="1"/>
  <c r="AM373" i="3" s="1"/>
  <c r="BG105" i="3"/>
  <c r="BG106" i="3" s="1"/>
  <c r="AJ11" i="5" s="1"/>
  <c r="AK393" i="3"/>
  <c r="AK396" i="3" s="1"/>
  <c r="AM30" i="6"/>
  <c r="BA144" i="3"/>
  <c r="AE15" i="4" s="1"/>
  <c r="AM1" i="5"/>
  <c r="BJ115" i="3"/>
  <c r="BJ97" i="3"/>
  <c r="AM3" i="5"/>
  <c r="BJ2" i="3"/>
  <c r="BJ278" i="3"/>
  <c r="BJ242" i="3"/>
  <c r="BI225" i="3"/>
  <c r="BI271" i="3" s="1"/>
  <c r="BI281" i="3" s="1"/>
  <c r="BI230" i="3"/>
  <c r="BI290" i="3" s="1"/>
  <c r="BI314" i="3" s="1"/>
  <c r="BI220" i="3"/>
  <c r="BI221" i="3" s="1"/>
  <c r="BJ255" i="3"/>
  <c r="BJ252" i="3"/>
  <c r="AM29" i="6"/>
  <c r="AG34" i="5"/>
  <c r="AH10" i="4"/>
  <c r="AH11" i="4" s="1"/>
  <c r="BE320" i="3"/>
  <c r="AG9" i="5"/>
  <c r="AG12" i="5" s="1"/>
  <c r="BD126" i="3"/>
  <c r="BJ203" i="3"/>
  <c r="BJ272" i="3"/>
  <c r="BJ263" i="3"/>
  <c r="AM4" i="6"/>
  <c r="AN4" i="4"/>
  <c r="AR146" i="3"/>
  <c r="AS180" i="3"/>
  <c r="BJ254" i="3"/>
  <c r="AN4" i="5"/>
  <c r="BK355" i="3"/>
  <c r="BK356" i="3" s="1"/>
  <c r="AO27" i="4" s="1"/>
  <c r="BK311" i="3"/>
  <c r="BK304" i="3"/>
  <c r="BK401" i="3"/>
  <c r="BK299" i="3"/>
  <c r="BK292" i="3"/>
  <c r="BK312" i="3"/>
  <c r="BK310" i="3"/>
  <c r="BK306" i="3"/>
  <c r="BK294" i="3"/>
  <c r="BK381" i="3"/>
  <c r="BK303" i="3"/>
  <c r="BK293" i="3"/>
  <c r="BK291" i="3"/>
  <c r="BK298" i="3"/>
  <c r="BK307" i="3"/>
  <c r="BK300" i="3"/>
  <c r="BK247" i="3"/>
  <c r="BK295" i="3"/>
  <c r="BK244" i="3"/>
  <c r="BK246" i="3"/>
  <c r="BK305" i="3"/>
  <c r="BK245" i="3"/>
  <c r="BK243" i="3"/>
  <c r="BK266" i="3"/>
  <c r="BL4" i="3"/>
  <c r="BK3" i="3"/>
  <c r="BK1" i="3"/>
  <c r="BK264" i="3" s="1"/>
  <c r="BK371" i="3"/>
  <c r="BK391" i="3"/>
  <c r="N44" i="4"/>
  <c r="N41" i="4"/>
  <c r="M40" i="6" s="1"/>
  <c r="M43" i="5" s="1"/>
  <c r="AH15" i="5"/>
  <c r="BJ208" i="3"/>
  <c r="BJ211" i="3"/>
  <c r="BJ251" i="3"/>
  <c r="BJ262" i="3"/>
  <c r="AL3" i="6"/>
  <c r="AL2" i="5"/>
  <c r="AM3" i="4"/>
  <c r="BJ250" i="3"/>
  <c r="AQ150" i="3"/>
  <c r="BI224" i="3"/>
  <c r="BI260" i="3" s="1"/>
  <c r="BJ248" i="3"/>
  <c r="AI9" i="4"/>
  <c r="BJ213" i="3"/>
  <c r="BJ264" i="3"/>
  <c r="AL1" i="6"/>
  <c r="AM1" i="4"/>
  <c r="BJ204" i="3"/>
  <c r="BJ207" i="3"/>
  <c r="BJ265" i="3"/>
  <c r="T8" i="6"/>
  <c r="AQ187" i="3"/>
  <c r="AQ193" i="3" s="1"/>
  <c r="AQ194" i="3" s="1"/>
  <c r="AR185" i="3"/>
  <c r="AR191" i="3" s="1"/>
  <c r="AK22" i="6"/>
  <c r="AK24" i="6" s="1"/>
  <c r="BH317" i="3"/>
  <c r="BH318" i="3" s="1"/>
  <c r="BI316" i="3" s="1"/>
  <c r="AN407" i="3"/>
  <c r="AN406" i="3"/>
  <c r="BJ217" i="3"/>
  <c r="AQ166" i="3"/>
  <c r="AQ172" i="3" s="1"/>
  <c r="AQ173" i="3" s="1"/>
  <c r="AR164" i="3"/>
  <c r="AR170" i="3" s="1"/>
  <c r="AK2" i="6"/>
  <c r="AL2" i="4"/>
  <c r="BA186" i="3"/>
  <c r="BA192" i="3" s="1"/>
  <c r="BA138" i="3"/>
  <c r="BA139" i="3" s="1"/>
  <c r="BJ215" i="3"/>
  <c r="BJ216" i="3"/>
  <c r="BJ277" i="3"/>
  <c r="T9" i="6"/>
  <c r="BF99" i="3"/>
  <c r="BF95" i="3"/>
  <c r="BF135" i="3" s="1"/>
  <c r="AD15" i="4"/>
  <c r="BJ253" i="3"/>
  <c r="BE100" i="3"/>
  <c r="BE124" i="3"/>
  <c r="AE16" i="5"/>
  <c r="AE17" i="5" s="1"/>
  <c r="BB137" i="3"/>
  <c r="AN404" i="3"/>
  <c r="AD10" i="6"/>
  <c r="AD19" i="5"/>
  <c r="AC28" i="5"/>
  <c r="AC20" i="5"/>
  <c r="BJ206" i="3"/>
  <c r="BJ214" i="3"/>
  <c r="BG90" i="3"/>
  <c r="BG112" i="3"/>
  <c r="BG117" i="3" s="1"/>
  <c r="BG119" i="3" s="1"/>
  <c r="BG125" i="3" s="1"/>
  <c r="AJ10" i="5" s="1"/>
  <c r="BH84" i="3"/>
  <c r="BH85" i="3" s="1"/>
  <c r="BG94" i="3"/>
  <c r="BG91" i="3"/>
  <c r="BG92" i="3"/>
  <c r="BG93" i="3"/>
  <c r="BJ279" i="3"/>
  <c r="AB29" i="5"/>
  <c r="AS159" i="3"/>
  <c r="AR148" i="3"/>
  <c r="BC324" i="3"/>
  <c r="BC325" i="3" s="1"/>
  <c r="AG37" i="4" s="1"/>
  <c r="AG14" i="6" s="1"/>
  <c r="AG16" i="6" s="1"/>
  <c r="BC261" i="3"/>
  <c r="BC268" i="3" s="1"/>
  <c r="BC241" i="3"/>
  <c r="BC257" i="3" s="1"/>
  <c r="AF23" i="5" s="1"/>
  <c r="BC165" i="3"/>
  <c r="BC171" i="3" s="1"/>
  <c r="BC136" i="3"/>
  <c r="AE24" i="5"/>
  <c r="AE26" i="5" s="1"/>
  <c r="BB283" i="3"/>
  <c r="BB147" i="3" s="1"/>
  <c r="AF35" i="4" s="1"/>
  <c r="BJ205" i="3"/>
  <c r="BJ275" i="3"/>
  <c r="BJ276" i="3"/>
  <c r="BH228" i="3"/>
  <c r="AM385" i="3"/>
  <c r="AN380" i="3"/>
  <c r="N38" i="5"/>
  <c r="N41" i="5"/>
  <c r="BJ212" i="3"/>
  <c r="BJ249" i="3"/>
  <c r="BJ273" i="3"/>
  <c r="BG74" i="3" l="1"/>
  <c r="BG75" i="3" s="1"/>
  <c r="BF76" i="3"/>
  <c r="AI8" i="5" s="1"/>
  <c r="AK394" i="3"/>
  <c r="O31" i="4" s="1"/>
  <c r="O32" i="4" s="1"/>
  <c r="N31" i="6"/>
  <c r="N33" i="6" s="1"/>
  <c r="N35" i="6" s="1"/>
  <c r="N39" i="6" s="1"/>
  <c r="AK329" i="3" s="1"/>
  <c r="AK397" i="3"/>
  <c r="BK211" i="3"/>
  <c r="AL390" i="3"/>
  <c r="AL392" i="3" s="1"/>
  <c r="O33" i="5" s="1"/>
  <c r="O35" i="5" s="1"/>
  <c r="O37" i="5" s="1"/>
  <c r="AK395" i="3"/>
  <c r="BK250" i="3"/>
  <c r="BH105" i="3"/>
  <c r="BH106" i="3" s="1"/>
  <c r="AK11" i="5" s="1"/>
  <c r="BK274" i="3"/>
  <c r="BK206" i="3"/>
  <c r="BJ224" i="3"/>
  <c r="BJ260" i="3" s="1"/>
  <c r="BJ223" i="3"/>
  <c r="BJ240" i="3" s="1"/>
  <c r="AN30" i="6"/>
  <c r="BK275" i="3"/>
  <c r="BK214" i="3"/>
  <c r="BK278" i="3"/>
  <c r="BK212" i="3"/>
  <c r="BK265" i="3"/>
  <c r="BK215" i="3"/>
  <c r="T11" i="6"/>
  <c r="T18" i="6" s="1"/>
  <c r="BK213" i="3"/>
  <c r="BH90" i="3"/>
  <c r="BH112" i="3"/>
  <c r="BH117" i="3" s="1"/>
  <c r="BH119" i="3" s="1"/>
  <c r="BH125" i="3" s="1"/>
  <c r="AK10" i="5" s="1"/>
  <c r="BH94" i="3"/>
  <c r="BH93" i="3"/>
  <c r="BH91" i="3"/>
  <c r="BH92" i="3"/>
  <c r="BI84" i="3"/>
  <c r="BI85" i="3" s="1"/>
  <c r="BK242" i="3"/>
  <c r="AS182" i="3"/>
  <c r="AE10" i="6"/>
  <c r="V34" i="4"/>
  <c r="AR188" i="3"/>
  <c r="AR149" i="3"/>
  <c r="AC29" i="5"/>
  <c r="BK203" i="3"/>
  <c r="BK279" i="3"/>
  <c r="BK253" i="3"/>
  <c r="BK252" i="3"/>
  <c r="AF16" i="5"/>
  <c r="AF17" i="5" s="1"/>
  <c r="BC137" i="3"/>
  <c r="BK207" i="3"/>
  <c r="BK263" i="3"/>
  <c r="AN382" i="3"/>
  <c r="AD28" i="5"/>
  <c r="AD20" i="5"/>
  <c r="AI15" i="5"/>
  <c r="BK217" i="3"/>
  <c r="BK216" i="3"/>
  <c r="BK251" i="3"/>
  <c r="BF100" i="3"/>
  <c r="BF124" i="3"/>
  <c r="BK204" i="3"/>
  <c r="BK276" i="3"/>
  <c r="AM3" i="6"/>
  <c r="AM2" i="5"/>
  <c r="AN3" i="4"/>
  <c r="AL22" i="6"/>
  <c r="AL24" i="6" s="1"/>
  <c r="BI317" i="3"/>
  <c r="BI318" i="3" s="1"/>
  <c r="BJ316" i="3" s="1"/>
  <c r="AL2" i="6"/>
  <c r="AM2" i="4"/>
  <c r="AN1" i="5"/>
  <c r="BK115" i="3"/>
  <c r="BK97" i="3"/>
  <c r="BK262" i="3"/>
  <c r="BK277" i="3"/>
  <c r="BD324" i="3"/>
  <c r="BD325" i="3" s="1"/>
  <c r="AH37" i="4" s="1"/>
  <c r="AH14" i="6" s="1"/>
  <c r="AH16" i="6" s="1"/>
  <c r="BD241" i="3"/>
  <c r="BD257" i="3" s="1"/>
  <c r="AG23" i="5" s="1"/>
  <c r="BD261" i="3"/>
  <c r="BD268" i="3" s="1"/>
  <c r="BD165" i="3"/>
  <c r="BD171" i="3" s="1"/>
  <c r="BD136" i="3"/>
  <c r="AF24" i="5"/>
  <c r="AF26" i="5" s="1"/>
  <c r="BC283" i="3"/>
  <c r="BC147" i="3" s="1"/>
  <c r="AG35" i="4" s="1"/>
  <c r="AN3" i="5"/>
  <c r="BK464" i="3"/>
  <c r="BN462" i="3" s="1"/>
  <c r="AQ15" i="6" s="1"/>
  <c r="BK416" i="3"/>
  <c r="AN13" i="6" s="1"/>
  <c r="BK461" i="3"/>
  <c r="AN39" i="5" s="1"/>
  <c r="BK2" i="3"/>
  <c r="AL25" i="5"/>
  <c r="AM1" i="6"/>
  <c r="AN1" i="4"/>
  <c r="AJ9" i="4"/>
  <c r="AN405" i="3"/>
  <c r="AO400" i="3"/>
  <c r="AS161" i="3"/>
  <c r="AO4" i="5"/>
  <c r="BL304" i="3"/>
  <c r="BL381" i="3"/>
  <c r="BL401" i="3"/>
  <c r="BL299" i="3"/>
  <c r="BL292" i="3"/>
  <c r="BL355" i="3"/>
  <c r="BL356" i="3" s="1"/>
  <c r="AP27" i="4" s="1"/>
  <c r="BL312" i="3"/>
  <c r="BL310" i="3"/>
  <c r="BL306" i="3"/>
  <c r="BL294" i="3"/>
  <c r="BL300" i="3"/>
  <c r="BL303" i="3"/>
  <c r="BL293" i="3"/>
  <c r="BL291" i="3"/>
  <c r="BL298" i="3"/>
  <c r="BL307" i="3"/>
  <c r="BL311" i="3"/>
  <c r="BL247" i="3"/>
  <c r="BL295" i="3"/>
  <c r="BL244" i="3"/>
  <c r="BL246" i="3"/>
  <c r="BL243" i="3"/>
  <c r="BL266" i="3"/>
  <c r="BL305" i="3"/>
  <c r="BL245" i="3"/>
  <c r="BL1" i="3"/>
  <c r="BL279" i="3" s="1"/>
  <c r="BM4" i="3"/>
  <c r="BL3" i="3"/>
  <c r="BL391" i="3"/>
  <c r="BL371" i="3"/>
  <c r="BK255" i="3"/>
  <c r="BK205" i="3"/>
  <c r="BK249" i="3"/>
  <c r="BK273" i="3"/>
  <c r="AN29" i="6"/>
  <c r="AH34" i="5"/>
  <c r="AI10" i="4"/>
  <c r="AI11" i="4" s="1"/>
  <c r="BF320" i="3"/>
  <c r="AM376" i="3"/>
  <c r="AM377" i="3"/>
  <c r="AM374" i="3"/>
  <c r="BG99" i="3"/>
  <c r="BG95" i="3"/>
  <c r="BG135" i="3" s="1"/>
  <c r="BB186" i="3"/>
  <c r="BB192" i="3" s="1"/>
  <c r="AF16" i="4"/>
  <c r="BB144" i="3"/>
  <c r="BB138" i="3"/>
  <c r="BB139" i="3" s="1"/>
  <c r="N42" i="5"/>
  <c r="O28" i="4"/>
  <c r="O29" i="4" s="1"/>
  <c r="O46" i="4" s="1"/>
  <c r="AK415" i="3"/>
  <c r="AE19" i="5"/>
  <c r="BI226" i="3"/>
  <c r="BI228" i="3" s="1"/>
  <c r="BK272" i="3"/>
  <c r="BK254" i="3"/>
  <c r="AN4" i="6"/>
  <c r="AO4" i="4"/>
  <c r="BJ230" i="3"/>
  <c r="BJ290" i="3" s="1"/>
  <c r="BJ314" i="3" s="1"/>
  <c r="BJ220" i="3"/>
  <c r="BJ221" i="3" s="1"/>
  <c r="BJ225" i="3"/>
  <c r="BJ271" i="3" s="1"/>
  <c r="BJ281" i="3" s="1"/>
  <c r="V14" i="4"/>
  <c r="AR167" i="3"/>
  <c r="AH9" i="5"/>
  <c r="AH12" i="5" s="1"/>
  <c r="BE126" i="3"/>
  <c r="BK208" i="3"/>
  <c r="BK248" i="3"/>
  <c r="BG76" i="3" l="1"/>
  <c r="AJ8" i="5" s="1"/>
  <c r="BH74" i="3"/>
  <c r="BH75" i="3" s="1"/>
  <c r="O18" i="4"/>
  <c r="AK414" i="3" s="1"/>
  <c r="BK224" i="3"/>
  <c r="BK260" i="3" s="1"/>
  <c r="BL253" i="3"/>
  <c r="BI105" i="3"/>
  <c r="BI106" i="3" s="1"/>
  <c r="AL11" i="5" s="1"/>
  <c r="BK223" i="3"/>
  <c r="BK240" i="3" s="1"/>
  <c r="BL250" i="3"/>
  <c r="AO30" i="6"/>
  <c r="BL206" i="3"/>
  <c r="AN383" i="3"/>
  <c r="AN384" i="3" s="1"/>
  <c r="AF10" i="6"/>
  <c r="BL248" i="3"/>
  <c r="BJ226" i="3"/>
  <c r="BJ228" i="3" s="1"/>
  <c r="AM25" i="5"/>
  <c r="AO1" i="5"/>
  <c r="BL115" i="3"/>
  <c r="BL97" i="3"/>
  <c r="BL211" i="3"/>
  <c r="BL274" i="3"/>
  <c r="BL242" i="3"/>
  <c r="AO4" i="6"/>
  <c r="AP4" i="4"/>
  <c r="AG24" i="5"/>
  <c r="AG26" i="5" s="1"/>
  <c r="BD283" i="3"/>
  <c r="BD147" i="3" s="1"/>
  <c r="AH35" i="4" s="1"/>
  <c r="BI112" i="3"/>
  <c r="BI117" i="3" s="1"/>
  <c r="BI119" i="3" s="1"/>
  <c r="BI125" i="3" s="1"/>
  <c r="AL10" i="5" s="1"/>
  <c r="BI94" i="3"/>
  <c r="BI93" i="3"/>
  <c r="BI92" i="3"/>
  <c r="BJ84" i="3"/>
  <c r="BJ85" i="3" s="1"/>
  <c r="BI90" i="3"/>
  <c r="BI91" i="3"/>
  <c r="BE324" i="3"/>
  <c r="BE325" i="3" s="1"/>
  <c r="AI37" i="4" s="1"/>
  <c r="AI14" i="6" s="1"/>
  <c r="AI16" i="6" s="1"/>
  <c r="BE241" i="3"/>
  <c r="BE257" i="3" s="1"/>
  <c r="AH23" i="5" s="1"/>
  <c r="BE261" i="3"/>
  <c r="BE268" i="3" s="1"/>
  <c r="BE165" i="3"/>
  <c r="BE171" i="3" s="1"/>
  <c r="BE136" i="3"/>
  <c r="AF15" i="4"/>
  <c r="O40" i="4"/>
  <c r="BL205" i="3"/>
  <c r="BL216" i="3"/>
  <c r="BL263" i="3"/>
  <c r="AS148" i="3"/>
  <c r="AT159" i="3"/>
  <c r="BC186" i="3"/>
  <c r="BC192" i="3" s="1"/>
  <c r="AG16" i="4"/>
  <c r="BC144" i="3"/>
  <c r="BC138" i="3"/>
  <c r="BC139" i="3" s="1"/>
  <c r="AR150" i="3"/>
  <c r="BL203" i="3"/>
  <c r="BL208" i="3"/>
  <c r="BL275" i="3"/>
  <c r="AO29" i="6"/>
  <c r="AO402" i="3"/>
  <c r="AO403" i="3" s="1"/>
  <c r="AM2" i="6"/>
  <c r="AN2" i="4"/>
  <c r="AF19" i="5"/>
  <c r="AR187" i="3"/>
  <c r="AR193" i="3" s="1"/>
  <c r="AR194" i="3" s="1"/>
  <c r="AS185" i="3"/>
  <c r="AS191" i="3" s="1"/>
  <c r="BL207" i="3"/>
  <c r="BL212" i="3"/>
  <c r="BL262" i="3"/>
  <c r="BL251" i="3"/>
  <c r="BL277" i="3"/>
  <c r="U9" i="6"/>
  <c r="AM22" i="6"/>
  <c r="AM24" i="6" s="1"/>
  <c r="BJ317" i="3"/>
  <c r="BJ318" i="3" s="1"/>
  <c r="BK316" i="3" s="1"/>
  <c r="BL204" i="3"/>
  <c r="BL264" i="3"/>
  <c r="BL276" i="3"/>
  <c r="AK9" i="4"/>
  <c r="AN3" i="6"/>
  <c r="AN2" i="5"/>
  <c r="AO3" i="4"/>
  <c r="BL278" i="3"/>
  <c r="AN1" i="6"/>
  <c r="AO1" i="4"/>
  <c r="AT180" i="3"/>
  <c r="AS146" i="3"/>
  <c r="BL214" i="3"/>
  <c r="U8" i="6"/>
  <c r="BL252" i="3"/>
  <c r="BL265" i="3"/>
  <c r="AE28" i="5"/>
  <c r="AE20" i="5"/>
  <c r="AJ15" i="5"/>
  <c r="BL215" i="3"/>
  <c r="BL249" i="3"/>
  <c r="AD29" i="5"/>
  <c r="BK230" i="3"/>
  <c r="BK290" i="3" s="1"/>
  <c r="BK314" i="3" s="1"/>
  <c r="BK220" i="3"/>
  <c r="BK221" i="3" s="1"/>
  <c r="BK225" i="3"/>
  <c r="BK271" i="3" s="1"/>
  <c r="BK281" i="3" s="1"/>
  <c r="BH95" i="3"/>
  <c r="BH135" i="3" s="1"/>
  <c r="BH99" i="3"/>
  <c r="BL255" i="3"/>
  <c r="BG100" i="3"/>
  <c r="BG124" i="3"/>
  <c r="AO3" i="5"/>
  <c r="BL464" i="3"/>
  <c r="BO462" i="3" s="1"/>
  <c r="AR15" i="6" s="1"/>
  <c r="BL461" i="3"/>
  <c r="AO39" i="5" s="1"/>
  <c r="BL416" i="3"/>
  <c r="AO13" i="6" s="1"/>
  <c r="BL2" i="3"/>
  <c r="BL217" i="3"/>
  <c r="BL272" i="3"/>
  <c r="BL273" i="3"/>
  <c r="AG16" i="5"/>
  <c r="AG17" i="5" s="1"/>
  <c r="BD137" i="3"/>
  <c r="AI9" i="5"/>
  <c r="AI12" i="5" s="1"/>
  <c r="BF126" i="3"/>
  <c r="AI34" i="5"/>
  <c r="AJ10" i="4"/>
  <c r="AJ11" i="4" s="1"/>
  <c r="BG320" i="3"/>
  <c r="AR166" i="3"/>
  <c r="AR172" i="3" s="1"/>
  <c r="AR173" i="3" s="1"/>
  <c r="AS164" i="3"/>
  <c r="AS170" i="3" s="1"/>
  <c r="O38" i="5"/>
  <c r="AL393" i="3"/>
  <c r="AM375" i="3"/>
  <c r="AN370" i="3"/>
  <c r="AP4" i="5"/>
  <c r="BM306" i="3"/>
  <c r="BM381" i="3"/>
  <c r="BM292" i="3"/>
  <c r="BM355" i="3"/>
  <c r="BM356" i="3" s="1"/>
  <c r="AQ27" i="4" s="1"/>
  <c r="BM312" i="3"/>
  <c r="BM310" i="3"/>
  <c r="BM294" i="3"/>
  <c r="BM304" i="3"/>
  <c r="BM300" i="3"/>
  <c r="BM298" i="3"/>
  <c r="BM371" i="3"/>
  <c r="BM303" i="3"/>
  <c r="BM401" i="3"/>
  <c r="BM293" i="3"/>
  <c r="BM291" i="3"/>
  <c r="BM307" i="3"/>
  <c r="BM299" i="3"/>
  <c r="BM311" i="3"/>
  <c r="BM295" i="3"/>
  <c r="BM244" i="3"/>
  <c r="BM246" i="3"/>
  <c r="BM266" i="3"/>
  <c r="BM305" i="3"/>
  <c r="BM245" i="3"/>
  <c r="BM247" i="3"/>
  <c r="BM243" i="3"/>
  <c r="BN4" i="3"/>
  <c r="BM3" i="3"/>
  <c r="BM1" i="3"/>
  <c r="BM263" i="3" s="1"/>
  <c r="BM391" i="3"/>
  <c r="BL213" i="3"/>
  <c r="BL254" i="3"/>
  <c r="O19" i="4" l="1"/>
  <c r="O21" i="4" s="1"/>
  <c r="BI74" i="3"/>
  <c r="BI75" i="3" s="1"/>
  <c r="BH76" i="3"/>
  <c r="AK8" i="5" s="1"/>
  <c r="O37" i="6"/>
  <c r="BL224" i="3"/>
  <c r="BL260" i="3" s="1"/>
  <c r="AN386" i="3"/>
  <c r="AN387" i="3"/>
  <c r="BJ105" i="3"/>
  <c r="BJ106" i="3" s="1"/>
  <c r="AM11" i="5" s="1"/>
  <c r="AG10" i="6"/>
  <c r="AN385" i="3"/>
  <c r="AO380" i="3"/>
  <c r="AO382" i="3" s="1"/>
  <c r="AO383" i="3" s="1"/>
  <c r="AO404" i="3"/>
  <c r="AO405" i="3" s="1"/>
  <c r="BM242" i="3"/>
  <c r="U11" i="6"/>
  <c r="U18" i="6" s="1"/>
  <c r="BM212" i="3"/>
  <c r="BM216" i="3"/>
  <c r="BM251" i="3"/>
  <c r="BM278" i="3"/>
  <c r="AP29" i="6"/>
  <c r="AN22" i="6"/>
  <c r="AN24" i="6" s="1"/>
  <c r="BK317" i="3"/>
  <c r="BK318" i="3" s="1"/>
  <c r="BL316" i="3" s="1"/>
  <c r="AO1" i="6"/>
  <c r="AP1" i="4"/>
  <c r="BM264" i="3"/>
  <c r="BM277" i="3"/>
  <c r="AJ34" i="5"/>
  <c r="AK10" i="4"/>
  <c r="AK11" i="4" s="1"/>
  <c r="BH320" i="3"/>
  <c r="AE29" i="5"/>
  <c r="BK84" i="3"/>
  <c r="BK85" i="3" s="1"/>
  <c r="BJ93" i="3"/>
  <c r="BJ92" i="3"/>
  <c r="BJ94" i="3"/>
  <c r="BJ90" i="3"/>
  <c r="BJ112" i="3"/>
  <c r="BJ117" i="3" s="1"/>
  <c r="BJ119" i="3" s="1"/>
  <c r="BJ125" i="3" s="1"/>
  <c r="AM10" i="5" s="1"/>
  <c r="BJ91" i="3"/>
  <c r="BM255" i="3"/>
  <c r="BM249" i="3"/>
  <c r="BL223" i="3"/>
  <c r="BM250" i="3"/>
  <c r="BM215" i="3"/>
  <c r="AP30" i="6"/>
  <c r="AO407" i="3"/>
  <c r="AO406" i="3"/>
  <c r="AG15" i="4"/>
  <c r="BI95" i="3"/>
  <c r="BI135" i="3" s="1"/>
  <c r="BI99" i="3"/>
  <c r="BM273" i="3"/>
  <c r="AO3" i="6"/>
  <c r="AO2" i="5"/>
  <c r="AP3" i="4"/>
  <c r="BM217" i="3"/>
  <c r="BM248" i="3"/>
  <c r="BM254" i="3"/>
  <c r="BF324" i="3"/>
  <c r="BF325" i="3" s="1"/>
  <c r="AJ37" i="4" s="1"/>
  <c r="AJ14" i="6" s="1"/>
  <c r="AJ16" i="6" s="1"/>
  <c r="BF261" i="3"/>
  <c r="BF268" i="3" s="1"/>
  <c r="BF241" i="3"/>
  <c r="BF257" i="3" s="1"/>
  <c r="AI23" i="5" s="1"/>
  <c r="BF136" i="3"/>
  <c r="BF165" i="3"/>
  <c r="BF171" i="3" s="1"/>
  <c r="AJ9" i="5"/>
  <c r="AJ12" i="5" s="1"/>
  <c r="BG126" i="3"/>
  <c r="BM274" i="3"/>
  <c r="AP4" i="6"/>
  <c r="AQ4" i="4"/>
  <c r="AH16" i="5"/>
  <c r="AH17" i="5" s="1"/>
  <c r="BE137" i="3"/>
  <c r="AP3" i="5"/>
  <c r="BM461" i="3"/>
  <c r="AP39" i="5" s="1"/>
  <c r="BM416" i="3"/>
  <c r="AP13" i="6" s="1"/>
  <c r="BM464" i="3"/>
  <c r="BP462" i="3" s="1"/>
  <c r="AS15" i="6" s="1"/>
  <c r="BM2" i="3"/>
  <c r="BM253" i="3"/>
  <c r="BM279" i="3"/>
  <c r="AG19" i="5"/>
  <c r="BH100" i="3"/>
  <c r="BH124" i="3"/>
  <c r="AH24" i="5"/>
  <c r="AH26" i="5" s="1"/>
  <c r="BE283" i="3"/>
  <c r="BE147" i="3" s="1"/>
  <c r="AI35" i="4" s="1"/>
  <c r="AQ4" i="5"/>
  <c r="BN401" i="3"/>
  <c r="BN306" i="3"/>
  <c r="BN355" i="3"/>
  <c r="BN356" i="3" s="1"/>
  <c r="AR27" i="4" s="1"/>
  <c r="BN312" i="3"/>
  <c r="BN310" i="3"/>
  <c r="BN294" i="3"/>
  <c r="BN304" i="3"/>
  <c r="BN300" i="3"/>
  <c r="BN298" i="3"/>
  <c r="BN371" i="3"/>
  <c r="BN293" i="3"/>
  <c r="BN291" i="3"/>
  <c r="BN307" i="3"/>
  <c r="BN299" i="3"/>
  <c r="BN311" i="3"/>
  <c r="BN305" i="3"/>
  <c r="BN295" i="3"/>
  <c r="BN244" i="3"/>
  <c r="BN303" i="3"/>
  <c r="BN246" i="3"/>
  <c r="BN243" i="3"/>
  <c r="BN266" i="3"/>
  <c r="BN292" i="3"/>
  <c r="BN245" i="3"/>
  <c r="BN247" i="3"/>
  <c r="BO4" i="3"/>
  <c r="BN3" i="3"/>
  <c r="BN1" i="3"/>
  <c r="BN275" i="3" s="1"/>
  <c r="BN381" i="3"/>
  <c r="BN391" i="3"/>
  <c r="BM213" i="3"/>
  <c r="BD186" i="3"/>
  <c r="BD192" i="3" s="1"/>
  <c r="BD144" i="3"/>
  <c r="AH16" i="4"/>
  <c r="BD138" i="3"/>
  <c r="BD139" i="3" s="1"/>
  <c r="BM206" i="3"/>
  <c r="BM204" i="3"/>
  <c r="BM262" i="3"/>
  <c r="AL397" i="3"/>
  <c r="AL396" i="3"/>
  <c r="O31" i="6"/>
  <c r="O33" i="6" s="1"/>
  <c r="AL394" i="3"/>
  <c r="AK15" i="5"/>
  <c r="W34" i="4"/>
  <c r="AS188" i="3"/>
  <c r="AS149" i="3"/>
  <c r="AN2" i="6"/>
  <c r="AO2" i="4"/>
  <c r="AT161" i="3"/>
  <c r="AP1" i="5"/>
  <c r="BM97" i="3"/>
  <c r="BM115" i="3"/>
  <c r="BM214" i="3"/>
  <c r="BM203" i="3"/>
  <c r="AN372" i="3"/>
  <c r="AN373" i="3" s="1"/>
  <c r="BM205" i="3"/>
  <c r="BM211" i="3"/>
  <c r="BM265" i="3"/>
  <c r="BM272" i="3"/>
  <c r="AT182" i="3"/>
  <c r="W14" i="4"/>
  <c r="AS167" i="3"/>
  <c r="O44" i="4"/>
  <c r="O41" i="4"/>
  <c r="N40" i="6" s="1"/>
  <c r="N43" i="5" s="1"/>
  <c r="BM252" i="3"/>
  <c r="BM208" i="3"/>
  <c r="BM207" i="3"/>
  <c r="BM275" i="3"/>
  <c r="BM276" i="3"/>
  <c r="AN25" i="5"/>
  <c r="BK226" i="3"/>
  <c r="BK228" i="3" s="1"/>
  <c r="AL9" i="4"/>
  <c r="AF28" i="5"/>
  <c r="AF20" i="5"/>
  <c r="BL230" i="3"/>
  <c r="BL290" i="3" s="1"/>
  <c r="BL314" i="3" s="1"/>
  <c r="BL220" i="3"/>
  <c r="BL221" i="3" s="1"/>
  <c r="BL225" i="3"/>
  <c r="BL271" i="3" s="1"/>
  <c r="BL281" i="3" s="1"/>
  <c r="AP400" i="3" l="1"/>
  <c r="BJ74" i="3"/>
  <c r="BJ75" i="3" s="1"/>
  <c r="BI76" i="3"/>
  <c r="AL8" i="5" s="1"/>
  <c r="BK105" i="3"/>
  <c r="BK106" i="3" s="1"/>
  <c r="AN11" i="5" s="1"/>
  <c r="BN242" i="3"/>
  <c r="BM224" i="3"/>
  <c r="BM260" i="3" s="1"/>
  <c r="BN279" i="3"/>
  <c r="BN211" i="3"/>
  <c r="BN250" i="3"/>
  <c r="BN272" i="3"/>
  <c r="BM223" i="3"/>
  <c r="BM240" i="3" s="1"/>
  <c r="BN255" i="3"/>
  <c r="BN203" i="3"/>
  <c r="BN274" i="3"/>
  <c r="BN208" i="3"/>
  <c r="BN277" i="3"/>
  <c r="BN205" i="3"/>
  <c r="BN207" i="3"/>
  <c r="BN216" i="3"/>
  <c r="BN263" i="3"/>
  <c r="BN278" i="3"/>
  <c r="BN213" i="3"/>
  <c r="BN265" i="3"/>
  <c r="BN204" i="3"/>
  <c r="BN223" i="3" s="1"/>
  <c r="BN251" i="3"/>
  <c r="AO384" i="3"/>
  <c r="AO385" i="3" s="1"/>
  <c r="AH10" i="6"/>
  <c r="AN377" i="3"/>
  <c r="AN376" i="3"/>
  <c r="AN374" i="3"/>
  <c r="BK94" i="3"/>
  <c r="BK92" i="3"/>
  <c r="BK91" i="3"/>
  <c r="BK112" i="3"/>
  <c r="BK117" i="3" s="1"/>
  <c r="BK119" i="3" s="1"/>
  <c r="BK125" i="3" s="1"/>
  <c r="AN10" i="5" s="1"/>
  <c r="BK90" i="3"/>
  <c r="BL84" i="3"/>
  <c r="BL85" i="3" s="1"/>
  <c r="BK93" i="3"/>
  <c r="AU180" i="3"/>
  <c r="AT146" i="3"/>
  <c r="BM225" i="3"/>
  <c r="BM271" i="3" s="1"/>
  <c r="BM281" i="3" s="1"/>
  <c r="BM230" i="3"/>
  <c r="BM290" i="3" s="1"/>
  <c r="BM314" i="3" s="1"/>
  <c r="BM220" i="3"/>
  <c r="BM221" i="3" s="1"/>
  <c r="AS150" i="3"/>
  <c r="BN212" i="3"/>
  <c r="BN262" i="3"/>
  <c r="BG324" i="3"/>
  <c r="BG325" i="3" s="1"/>
  <c r="AK37" i="4" s="1"/>
  <c r="AK14" i="6" s="1"/>
  <c r="AK16" i="6" s="1"/>
  <c r="BG261" i="3"/>
  <c r="BG268" i="3" s="1"/>
  <c r="BG241" i="3"/>
  <c r="BG257" i="3" s="1"/>
  <c r="AJ23" i="5" s="1"/>
  <c r="BG165" i="3"/>
  <c r="BG171" i="3" s="1"/>
  <c r="BG136" i="3"/>
  <c r="AO2" i="6"/>
  <c r="AP2" i="4"/>
  <c r="AO387" i="3"/>
  <c r="AO386" i="3"/>
  <c r="BJ99" i="3"/>
  <c r="BJ95" i="3"/>
  <c r="BJ135" i="3" s="1"/>
  <c r="V9" i="6"/>
  <c r="AQ1" i="5"/>
  <c r="BN115" i="3"/>
  <c r="BN97" i="3"/>
  <c r="BN254" i="3"/>
  <c r="BN264" i="3"/>
  <c r="BN276" i="3"/>
  <c r="AQ29" i="6"/>
  <c r="BE186" i="3"/>
  <c r="BE192" i="3" s="1"/>
  <c r="BE138" i="3"/>
  <c r="BE139" i="3" s="1"/>
  <c r="BL240" i="3"/>
  <c r="BL226" i="3"/>
  <c r="BL228" i="3" s="1"/>
  <c r="AI16" i="4"/>
  <c r="AK9" i="5"/>
  <c r="AK12" i="5" s="1"/>
  <c r="BH126" i="3"/>
  <c r="AK34" i="5"/>
  <c r="AL10" i="4"/>
  <c r="AL11" i="4" s="1"/>
  <c r="BI320" i="3"/>
  <c r="AL395" i="3"/>
  <c r="AM390" i="3"/>
  <c r="P31" i="4"/>
  <c r="AT164" i="3"/>
  <c r="AT170" i="3" s="1"/>
  <c r="AS166" i="3"/>
  <c r="AS172" i="3" s="1"/>
  <c r="AS173" i="3" s="1"/>
  <c r="AP2" i="5"/>
  <c r="AQ3" i="4"/>
  <c r="AP3" i="6"/>
  <c r="AO25" i="5"/>
  <c r="AP1" i="6"/>
  <c r="AQ1" i="4"/>
  <c r="AR4" i="5"/>
  <c r="BO310" i="3"/>
  <c r="BO294" i="3"/>
  <c r="BO306" i="3"/>
  <c r="BO304" i="3"/>
  <c r="BO300" i="3"/>
  <c r="BO298" i="3"/>
  <c r="BO371" i="3"/>
  <c r="BO291" i="3"/>
  <c r="BO293" i="3"/>
  <c r="BO312" i="3"/>
  <c r="BO307" i="3"/>
  <c r="BO299" i="3"/>
  <c r="BO311" i="3"/>
  <c r="BO305" i="3"/>
  <c r="BO295" i="3"/>
  <c r="BO355" i="3"/>
  <c r="BO356" i="3" s="1"/>
  <c r="AS27" i="4" s="1"/>
  <c r="BO244" i="3"/>
  <c r="BO303" i="3"/>
  <c r="BO246" i="3"/>
  <c r="BO243" i="3"/>
  <c r="BO266" i="3"/>
  <c r="BO292" i="3"/>
  <c r="BO245" i="3"/>
  <c r="BO247" i="3"/>
  <c r="BP4" i="3"/>
  <c r="BO3" i="3"/>
  <c r="BO1" i="3"/>
  <c r="BO279" i="3" s="1"/>
  <c r="BO401" i="3"/>
  <c r="BO381" i="3"/>
  <c r="BO391" i="3"/>
  <c r="BN252" i="3"/>
  <c r="BE144" i="3"/>
  <c r="AI16" i="5"/>
  <c r="AI17" i="5" s="1"/>
  <c r="BF137" i="3"/>
  <c r="AL15" i="5"/>
  <c r="AF29" i="5"/>
  <c r="V8" i="6"/>
  <c r="BN464" i="3"/>
  <c r="BQ462" i="3" s="1"/>
  <c r="AT15" i="6" s="1"/>
  <c r="AQ3" i="5"/>
  <c r="BN461" i="3"/>
  <c r="AQ39" i="5" s="1"/>
  <c r="BN416" i="3"/>
  <c r="AQ13" i="6" s="1"/>
  <c r="BN2" i="3"/>
  <c r="BN215" i="3"/>
  <c r="BN249" i="3"/>
  <c r="AQ30" i="6"/>
  <c r="AQ4" i="6"/>
  <c r="AR4" i="4"/>
  <c r="AG28" i="5"/>
  <c r="AG20" i="5"/>
  <c r="AP402" i="3"/>
  <c r="AP403" i="3" s="1"/>
  <c r="AH19" i="5"/>
  <c r="AO22" i="6"/>
  <c r="AO24" i="6" s="1"/>
  <c r="BL317" i="3"/>
  <c r="BL318" i="3" s="1"/>
  <c r="BM316" i="3" s="1"/>
  <c r="BN214" i="3"/>
  <c r="BN217" i="3"/>
  <c r="BN248" i="3"/>
  <c r="BN273" i="3"/>
  <c r="AI24" i="5"/>
  <c r="AI26" i="5" s="1"/>
  <c r="BF283" i="3"/>
  <c r="BF147" i="3" s="1"/>
  <c r="AJ35" i="4" s="1"/>
  <c r="AM9" i="4"/>
  <c r="AS187" i="3"/>
  <c r="AS193" i="3" s="1"/>
  <c r="AS194" i="3" s="1"/>
  <c r="AT185" i="3"/>
  <c r="AT191" i="3" s="1"/>
  <c r="BI100" i="3"/>
  <c r="BI124" i="3"/>
  <c r="AT148" i="3"/>
  <c r="AU159" i="3"/>
  <c r="AH15" i="4"/>
  <c r="BN206" i="3"/>
  <c r="BN253" i="3"/>
  <c r="BK74" i="3" l="1"/>
  <c r="BK75" i="3" s="1"/>
  <c r="BJ76" i="3"/>
  <c r="AM8" i="5" s="1"/>
  <c r="BN224" i="3"/>
  <c r="BN260" i="3" s="1"/>
  <c r="AB476" i="3"/>
  <c r="BO3" i="4" s="1"/>
  <c r="AC476" i="3"/>
  <c r="BP3" i="4" s="1"/>
  <c r="AD476" i="3"/>
  <c r="BQ3" i="4" s="1"/>
  <c r="BL105" i="3"/>
  <c r="BL106" i="3" s="1"/>
  <c r="AO11" i="5" s="1"/>
  <c r="BN225" i="3"/>
  <c r="BN271" i="3" s="1"/>
  <c r="BN281" i="3" s="1"/>
  <c r="AQ25" i="5" s="1"/>
  <c r="BO214" i="3"/>
  <c r="BO203" i="3"/>
  <c r="BO253" i="3"/>
  <c r="BO216" i="3"/>
  <c r="BO273" i="3"/>
  <c r="BO205" i="3"/>
  <c r="BO264" i="3"/>
  <c r="BO215" i="3"/>
  <c r="BO255" i="3"/>
  <c r="BO217" i="3"/>
  <c r="AP380" i="3"/>
  <c r="AP382" i="3" s="1"/>
  <c r="AP383" i="3" s="1"/>
  <c r="AI10" i="6"/>
  <c r="BO206" i="3"/>
  <c r="BM226" i="3"/>
  <c r="BM228" i="3" s="1"/>
  <c r="BO204" i="3"/>
  <c r="BM84" i="3"/>
  <c r="BM85" i="3" s="1"/>
  <c r="BL93" i="3"/>
  <c r="BL91" i="3"/>
  <c r="BL112" i="3"/>
  <c r="BL117" i="3" s="1"/>
  <c r="BL119" i="3" s="1"/>
  <c r="BL125" i="3" s="1"/>
  <c r="AO10" i="5" s="1"/>
  <c r="BL94" i="3"/>
  <c r="BL92" i="3"/>
  <c r="BL90" i="3"/>
  <c r="AP407" i="3"/>
  <c r="AP406" i="3"/>
  <c r="AR30" i="6"/>
  <c r="AP22" i="6"/>
  <c r="AP24" i="6" s="1"/>
  <c r="BM317" i="3"/>
  <c r="BM318" i="3" s="1"/>
  <c r="BN316" i="3" s="1"/>
  <c r="AR29" i="6"/>
  <c r="AP25" i="5"/>
  <c r="AI15" i="4"/>
  <c r="BO207" i="3"/>
  <c r="BO213" i="3"/>
  <c r="BO248" i="3"/>
  <c r="BO274" i="3"/>
  <c r="BH324" i="3"/>
  <c r="BH325" i="3" s="1"/>
  <c r="AL37" i="4" s="1"/>
  <c r="AL14" i="6" s="1"/>
  <c r="AL16" i="6" s="1"/>
  <c r="BH261" i="3"/>
  <c r="BH268" i="3" s="1"/>
  <c r="BH241" i="3"/>
  <c r="BH257" i="3" s="1"/>
  <c r="AK23" i="5" s="1"/>
  <c r="BH136" i="3"/>
  <c r="BH165" i="3"/>
  <c r="BH171" i="3" s="1"/>
  <c r="X34" i="4"/>
  <c r="AT188" i="3"/>
  <c r="AT149" i="3"/>
  <c r="AJ24" i="5"/>
  <c r="AJ26" i="5" s="1"/>
  <c r="BG283" i="3"/>
  <c r="BG147" i="3" s="1"/>
  <c r="AK35" i="4" s="1"/>
  <c r="AU182" i="3"/>
  <c r="AN375" i="3"/>
  <c r="AO370" i="3"/>
  <c r="AP404" i="3"/>
  <c r="AI19" i="5"/>
  <c r="AG29" i="5"/>
  <c r="AH28" i="5"/>
  <c r="AH20" i="5"/>
  <c r="V11" i="6"/>
  <c r="V18" i="6" s="1"/>
  <c r="BN220" i="3"/>
  <c r="BN221" i="3" s="1"/>
  <c r="BO254" i="3"/>
  <c r="BO211" i="3"/>
  <c r="BO277" i="3"/>
  <c r="AU161" i="3"/>
  <c r="X14" i="4"/>
  <c r="AT167" i="3"/>
  <c r="AJ16" i="5"/>
  <c r="AJ17" i="5" s="1"/>
  <c r="BG137" i="3"/>
  <c r="AN9" i="4"/>
  <c r="BN230" i="3"/>
  <c r="BN290" i="3" s="1"/>
  <c r="BN314" i="3" s="1"/>
  <c r="BO249" i="3"/>
  <c r="BO252" i="3"/>
  <c r="AP2" i="6"/>
  <c r="AQ2" i="4"/>
  <c r="AM15" i="5"/>
  <c r="BO263" i="3"/>
  <c r="BJ124" i="3"/>
  <c r="BJ100" i="3"/>
  <c r="AL34" i="5"/>
  <c r="AM10" i="4"/>
  <c r="AM11" i="4" s="1"/>
  <c r="BJ320" i="3"/>
  <c r="BF186" i="3"/>
  <c r="BF192" i="3" s="1"/>
  <c r="BF144" i="3"/>
  <c r="AJ16" i="4"/>
  <c r="BF138" i="3"/>
  <c r="BF139" i="3" s="1"/>
  <c r="AQ3" i="6"/>
  <c r="AQ2" i="5"/>
  <c r="AR3" i="4"/>
  <c r="AR1" i="5"/>
  <c r="BO115" i="3"/>
  <c r="BO97" i="3"/>
  <c r="BO212" i="3"/>
  <c r="BO262" i="3"/>
  <c r="BO265" i="3"/>
  <c r="AL9" i="5"/>
  <c r="AL12" i="5" s="1"/>
  <c r="BI126" i="3"/>
  <c r="BN240" i="3"/>
  <c r="AR3" i="5"/>
  <c r="BO416" i="3"/>
  <c r="AR13" i="6" s="1"/>
  <c r="BO464" i="3"/>
  <c r="BR462" i="3" s="1"/>
  <c r="AU15" i="6" s="1"/>
  <c r="BO461" i="3"/>
  <c r="AR39" i="5" s="1"/>
  <c r="BO2" i="3"/>
  <c r="BO242" i="3"/>
  <c r="BO272" i="3"/>
  <c r="BO275" i="3"/>
  <c r="BO276" i="3"/>
  <c r="P32" i="4"/>
  <c r="AS4" i="5"/>
  <c r="BP310" i="3"/>
  <c r="BP303" i="3"/>
  <c r="BP355" i="3"/>
  <c r="BP356" i="3" s="1"/>
  <c r="AT27" i="4" s="1"/>
  <c r="BP306" i="3"/>
  <c r="BP304" i="3"/>
  <c r="BP300" i="3"/>
  <c r="BP298" i="3"/>
  <c r="BP291" i="3"/>
  <c r="BP311" i="3"/>
  <c r="BP312" i="3"/>
  <c r="BP307" i="3"/>
  <c r="BP299" i="3"/>
  <c r="BP305" i="3"/>
  <c r="BP295" i="3"/>
  <c r="BP292" i="3"/>
  <c r="BP246" i="3"/>
  <c r="BP243" i="3"/>
  <c r="BP266" i="3"/>
  <c r="BP293" i="3"/>
  <c r="BP247" i="3"/>
  <c r="BP245" i="3"/>
  <c r="BP244" i="3"/>
  <c r="BP294" i="3"/>
  <c r="BP3" i="3"/>
  <c r="BP1" i="3"/>
  <c r="BP276" i="3" s="1"/>
  <c r="BQ4" i="3"/>
  <c r="BP391" i="3"/>
  <c r="BP381" i="3"/>
  <c r="BP371" i="3"/>
  <c r="BP401" i="3"/>
  <c r="BO208" i="3"/>
  <c r="BO250" i="3"/>
  <c r="BO251" i="3"/>
  <c r="BO278" i="3"/>
  <c r="AR4" i="6"/>
  <c r="AS4" i="4"/>
  <c r="AM392" i="3"/>
  <c r="P33" i="5" s="1"/>
  <c r="P35" i="5" s="1"/>
  <c r="P37" i="5" s="1"/>
  <c r="AQ1" i="6"/>
  <c r="AR1" i="4"/>
  <c r="BK99" i="3"/>
  <c r="BK95" i="3"/>
  <c r="BK135" i="3" s="1"/>
  <c r="BK76" i="3" l="1"/>
  <c r="AN8" i="5" s="1"/>
  <c r="BL74" i="3"/>
  <c r="BL75" i="3" s="1"/>
  <c r="BO224" i="3"/>
  <c r="BO260" i="3" s="1"/>
  <c r="BN226" i="3"/>
  <c r="BO223" i="3"/>
  <c r="BQ2" i="4"/>
  <c r="BO3" i="5"/>
  <c r="BN3" i="5"/>
  <c r="BP2" i="4"/>
  <c r="BO2" i="4"/>
  <c r="BM3" i="5"/>
  <c r="BM105" i="3"/>
  <c r="BM106" i="3" s="1"/>
  <c r="AP11" i="5" s="1"/>
  <c r="BO230" i="3"/>
  <c r="BO290" i="3" s="1"/>
  <c r="BO314" i="3" s="1"/>
  <c r="AR22" i="6" s="1"/>
  <c r="AR24" i="6" s="1"/>
  <c r="BP211" i="3"/>
  <c r="BN228" i="3"/>
  <c r="BP207" i="3"/>
  <c r="BP216" i="3"/>
  <c r="BP274" i="3"/>
  <c r="BP275" i="3"/>
  <c r="BP254" i="3"/>
  <c r="BP242" i="3"/>
  <c r="BP251" i="3"/>
  <c r="BP277" i="3"/>
  <c r="BP265" i="3"/>
  <c r="BP249" i="3"/>
  <c r="AM393" i="3"/>
  <c r="P31" i="6" s="1"/>
  <c r="P33" i="6" s="1"/>
  <c r="P35" i="6" s="1"/>
  <c r="BP204" i="3"/>
  <c r="BP252" i="3"/>
  <c r="AP384" i="3"/>
  <c r="AP385" i="3" s="1"/>
  <c r="BO220" i="3"/>
  <c r="BO221" i="3" s="1"/>
  <c r="BP262" i="3"/>
  <c r="BP264" i="3"/>
  <c r="BP272" i="3"/>
  <c r="BP208" i="3"/>
  <c r="BO225" i="3"/>
  <c r="BO271" i="3" s="1"/>
  <c r="BO281" i="3" s="1"/>
  <c r="AR25" i="5" s="1"/>
  <c r="BP255" i="3"/>
  <c r="BP250" i="3"/>
  <c r="BP215" i="3"/>
  <c r="BP214" i="3"/>
  <c r="BP217" i="3"/>
  <c r="BP203" i="3"/>
  <c r="BP206" i="3"/>
  <c r="BP205" i="3"/>
  <c r="BP213" i="3"/>
  <c r="BP253" i="3"/>
  <c r="AJ10" i="6"/>
  <c r="BO240" i="3"/>
  <c r="AO9" i="4"/>
  <c r="AJ15" i="4"/>
  <c r="BG186" i="3"/>
  <c r="BG192" i="3" s="1"/>
  <c r="BG138" i="3"/>
  <c r="BG139" i="3" s="1"/>
  <c r="BG144" i="3"/>
  <c r="AK16" i="4"/>
  <c r="AP405" i="3"/>
  <c r="AQ400" i="3"/>
  <c r="BN84" i="3"/>
  <c r="BN85" i="3" s="1"/>
  <c r="BM94" i="3"/>
  <c r="BM92" i="3"/>
  <c r="BM91" i="3"/>
  <c r="BM90" i="3"/>
  <c r="BM112" i="3"/>
  <c r="BM117" i="3" s="1"/>
  <c r="BM119" i="3" s="1"/>
  <c r="BM125" i="3" s="1"/>
  <c r="AP10" i="5" s="1"/>
  <c r="BM93" i="3"/>
  <c r="AT150" i="3"/>
  <c r="AU164" i="3"/>
  <c r="AU170" i="3" s="1"/>
  <c r="AT166" i="3"/>
  <c r="AT172" i="3" s="1"/>
  <c r="AT173" i="3" s="1"/>
  <c r="AH29" i="5"/>
  <c r="AT187" i="3"/>
  <c r="AT193" i="3" s="1"/>
  <c r="AT194" i="3" s="1"/>
  <c r="AU185" i="3"/>
  <c r="AU191" i="3" s="1"/>
  <c r="BL99" i="3"/>
  <c r="BL95" i="3"/>
  <c r="BL135" i="3" s="1"/>
  <c r="AJ19" i="5"/>
  <c r="AS30" i="6"/>
  <c r="W8" i="6"/>
  <c r="AU146" i="3"/>
  <c r="AV180" i="3"/>
  <c r="W9" i="6"/>
  <c r="BP248" i="3"/>
  <c r="AS29" i="6"/>
  <c r="AM34" i="5"/>
  <c r="AN10" i="4"/>
  <c r="AN11" i="4" s="1"/>
  <c r="BK320" i="3"/>
  <c r="AR3" i="6"/>
  <c r="AR2" i="5"/>
  <c r="AS3" i="4"/>
  <c r="AO372" i="3"/>
  <c r="AO373" i="3" s="1"/>
  <c r="AM396" i="3"/>
  <c r="AR1" i="6"/>
  <c r="AS1" i="4"/>
  <c r="AU148" i="3"/>
  <c r="AV159" i="3"/>
  <c r="AK24" i="5"/>
  <c r="AK26" i="5" s="1"/>
  <c r="BH283" i="3"/>
  <c r="BH147" i="3" s="1"/>
  <c r="AL35" i="4" s="1"/>
  <c r="AT4" i="5"/>
  <c r="BQ303" i="3"/>
  <c r="BQ312" i="3"/>
  <c r="BQ355" i="3"/>
  <c r="BQ356" i="3" s="1"/>
  <c r="AU27" i="4" s="1"/>
  <c r="BQ298" i="3"/>
  <c r="BQ291" i="3"/>
  <c r="BQ293" i="3"/>
  <c r="BQ311" i="3"/>
  <c r="BQ307" i="3"/>
  <c r="BQ305" i="3"/>
  <c r="BQ306" i="3"/>
  <c r="BQ299" i="3"/>
  <c r="BQ304" i="3"/>
  <c r="BQ295" i="3"/>
  <c r="BQ300" i="3"/>
  <c r="BQ292" i="3"/>
  <c r="BQ246" i="3"/>
  <c r="BQ243" i="3"/>
  <c r="BQ266" i="3"/>
  <c r="BQ245" i="3"/>
  <c r="BQ247" i="3"/>
  <c r="BQ294" i="3"/>
  <c r="BQ244" i="3"/>
  <c r="BQ310" i="3"/>
  <c r="BQ3" i="3"/>
  <c r="BR4" i="3"/>
  <c r="BQ1" i="3"/>
  <c r="BQ279" i="3" s="1"/>
  <c r="BQ401" i="3"/>
  <c r="BQ381" i="3"/>
  <c r="BQ371" i="3"/>
  <c r="BQ391" i="3"/>
  <c r="BI324" i="3"/>
  <c r="BI325" i="3" s="1"/>
  <c r="AM37" i="4" s="1"/>
  <c r="AM14" i="6" s="1"/>
  <c r="BI261" i="3"/>
  <c r="BI268" i="3" s="1"/>
  <c r="BI241" i="3"/>
  <c r="BI257" i="3" s="1"/>
  <c r="AL23" i="5" s="1"/>
  <c r="BI136" i="3"/>
  <c r="BI165" i="3"/>
  <c r="BI171" i="3" s="1"/>
  <c r="AI20" i="5"/>
  <c r="AI28" i="5"/>
  <c r="AP387" i="3"/>
  <c r="AP386" i="3"/>
  <c r="P38" i="5"/>
  <c r="P41" i="5"/>
  <c r="AS4" i="6"/>
  <c r="AT4" i="4"/>
  <c r="AK16" i="5"/>
  <c r="AK17" i="5" s="1"/>
  <c r="BH137" i="3"/>
  <c r="AL16" i="4" s="1"/>
  <c r="AN15" i="5"/>
  <c r="BK100" i="3"/>
  <c r="BK124" i="3"/>
  <c r="AS1" i="5"/>
  <c r="BP115" i="3"/>
  <c r="BP97" i="3"/>
  <c r="BP273" i="3"/>
  <c r="BP279" i="3"/>
  <c r="AS3" i="5"/>
  <c r="BP416" i="3"/>
  <c r="AS13" i="6" s="1"/>
  <c r="BP464" i="3"/>
  <c r="BS462" i="3" s="1"/>
  <c r="AV15" i="6" s="1"/>
  <c r="BP461" i="3"/>
  <c r="AS39" i="5" s="1"/>
  <c r="BP2" i="3"/>
  <c r="BP212" i="3"/>
  <c r="BP263" i="3"/>
  <c r="BP278" i="3"/>
  <c r="AQ2" i="6"/>
  <c r="AR2" i="4"/>
  <c r="AM9" i="5"/>
  <c r="AM12" i="5" s="1"/>
  <c r="BJ126" i="3"/>
  <c r="AQ22" i="6"/>
  <c r="AQ24" i="6" s="1"/>
  <c r="BN317" i="3"/>
  <c r="BN318" i="3" s="1"/>
  <c r="BO316" i="3" s="1"/>
  <c r="BM74" i="3" l="1"/>
  <c r="BM75" i="3" s="1"/>
  <c r="BL76" i="3"/>
  <c r="AO8" i="5" s="1"/>
  <c r="AM394" i="3"/>
  <c r="AM397" i="3"/>
  <c r="BP225" i="3"/>
  <c r="BP271" i="3" s="1"/>
  <c r="BP281" i="3" s="1"/>
  <c r="BP224" i="3"/>
  <c r="BP260" i="3" s="1"/>
  <c r="BM3" i="6"/>
  <c r="BM2" i="6" s="1"/>
  <c r="BM2" i="5"/>
  <c r="BN2" i="5"/>
  <c r="BN3" i="6"/>
  <c r="BN2" i="6" s="1"/>
  <c r="BO3" i="6"/>
  <c r="BO2" i="6" s="1"/>
  <c r="BO2" i="5"/>
  <c r="BO317" i="3"/>
  <c r="BO318" i="3" s="1"/>
  <c r="BP316" i="3" s="1"/>
  <c r="BN105" i="3"/>
  <c r="BN106" i="3" s="1"/>
  <c r="AQ11" i="5" s="1"/>
  <c r="BP230" i="3"/>
  <c r="BP290" i="3" s="1"/>
  <c r="BP314" i="3" s="1"/>
  <c r="AS22" i="6" s="1"/>
  <c r="AS24" i="6" s="1"/>
  <c r="AQ380" i="3"/>
  <c r="BO226" i="3"/>
  <c r="BO228" i="3" s="1"/>
  <c r="BP223" i="3"/>
  <c r="AO374" i="3"/>
  <c r="AO375" i="3" s="1"/>
  <c r="AK10" i="6"/>
  <c r="W11" i="6"/>
  <c r="W18" i="6" s="1"/>
  <c r="BN94" i="3"/>
  <c r="BN93" i="3"/>
  <c r="BN90" i="3"/>
  <c r="BN112" i="3"/>
  <c r="BN117" i="3" s="1"/>
  <c r="BN119" i="3" s="1"/>
  <c r="BN125" i="3" s="1"/>
  <c r="AQ10" i="5" s="1"/>
  <c r="BN92" i="3"/>
  <c r="BO84" i="3"/>
  <c r="BO85" i="3" s="1"/>
  <c r="BN91" i="3"/>
  <c r="AT1" i="5"/>
  <c r="BQ115" i="3"/>
  <c r="BQ97" i="3"/>
  <c r="BQ249" i="3"/>
  <c r="BQ253" i="3"/>
  <c r="AT4" i="6"/>
  <c r="AU4" i="4"/>
  <c r="AV182" i="3"/>
  <c r="BM99" i="3"/>
  <c r="BM95" i="3"/>
  <c r="BM135" i="3" s="1"/>
  <c r="AU4" i="5"/>
  <c r="BR312" i="3"/>
  <c r="BR305" i="3"/>
  <c r="BR355" i="3"/>
  <c r="BR356" i="3" s="1"/>
  <c r="AV27" i="4" s="1"/>
  <c r="BR291" i="3"/>
  <c r="BR266" i="3"/>
  <c r="BR293" i="3"/>
  <c r="BR311" i="3"/>
  <c r="BR307" i="3"/>
  <c r="BR295" i="3"/>
  <c r="BR306" i="3"/>
  <c r="BR299" i="3"/>
  <c r="BR304" i="3"/>
  <c r="BR298" i="3"/>
  <c r="BR300" i="3"/>
  <c r="BR292" i="3"/>
  <c r="BR294" i="3"/>
  <c r="BR303" i="3"/>
  <c r="BR243" i="3"/>
  <c r="BR245" i="3"/>
  <c r="BR247" i="3"/>
  <c r="BR310" i="3"/>
  <c r="BR244" i="3"/>
  <c r="BS4" i="3"/>
  <c r="BR246" i="3"/>
  <c r="BR3" i="3"/>
  <c r="BR1" i="3"/>
  <c r="BR250" i="3" s="1"/>
  <c r="BR391" i="3"/>
  <c r="BR401" i="3"/>
  <c r="BR371" i="3"/>
  <c r="BR381" i="3"/>
  <c r="BQ273" i="3"/>
  <c r="BQ278" i="3"/>
  <c r="BQ277" i="3"/>
  <c r="Y34" i="4"/>
  <c r="AU188" i="3"/>
  <c r="AU149" i="3"/>
  <c r="AO377" i="3"/>
  <c r="AO376" i="3"/>
  <c r="BQ252" i="3"/>
  <c r="BQ251" i="3"/>
  <c r="BQ208" i="3"/>
  <c r="BQ265" i="3"/>
  <c r="AR2" i="6"/>
  <c r="AS2" i="4"/>
  <c r="AS1" i="6"/>
  <c r="AT1" i="4"/>
  <c r="P42" i="5"/>
  <c r="AM415" i="3"/>
  <c r="AL24" i="5"/>
  <c r="AL26" i="5" s="1"/>
  <c r="BI283" i="3"/>
  <c r="BI147" i="3" s="1"/>
  <c r="AM35" i="4" s="1"/>
  <c r="BQ203" i="3"/>
  <c r="BQ215" i="3"/>
  <c r="BQ262" i="3"/>
  <c r="BQ275" i="3"/>
  <c r="BQ276" i="3"/>
  <c r="AV161" i="3"/>
  <c r="AQ382" i="3"/>
  <c r="AQ383" i="3" s="1"/>
  <c r="AK19" i="5"/>
  <c r="BQ212" i="3"/>
  <c r="AL16" i="5"/>
  <c r="AL17" i="5" s="1"/>
  <c r="BI137" i="3"/>
  <c r="BQ205" i="3"/>
  <c r="BQ217" i="3"/>
  <c r="BQ272" i="3"/>
  <c r="Y14" i="4"/>
  <c r="AU167" i="3"/>
  <c r="BP220" i="3"/>
  <c r="BP221" i="3" s="1"/>
  <c r="AP9" i="4"/>
  <c r="AS3" i="6"/>
  <c r="AS2" i="5"/>
  <c r="AT3" i="4"/>
  <c r="BQ211" i="3"/>
  <c r="BQ250" i="3"/>
  <c r="BQ264" i="3"/>
  <c r="AJ28" i="5"/>
  <c r="AJ20" i="5"/>
  <c r="AQ402" i="3"/>
  <c r="AQ403" i="3" s="1"/>
  <c r="BJ324" i="3"/>
  <c r="BJ325" i="3" s="1"/>
  <c r="AN37" i="4" s="1"/>
  <c r="BJ261" i="3"/>
  <c r="BJ268" i="3" s="1"/>
  <c r="BJ241" i="3"/>
  <c r="BJ257" i="3" s="1"/>
  <c r="AM23" i="5" s="1"/>
  <c r="BJ165" i="3"/>
  <c r="BJ171" i="3" s="1"/>
  <c r="BJ136" i="3"/>
  <c r="BQ263" i="3"/>
  <c r="AN9" i="5"/>
  <c r="AN12" i="5" s="1"/>
  <c r="BK126" i="3"/>
  <c r="AM395" i="3"/>
  <c r="AN390" i="3"/>
  <c r="Q31" i="4"/>
  <c r="BQ206" i="3"/>
  <c r="AT30" i="6"/>
  <c r="BQ207" i="3"/>
  <c r="BQ213" i="3"/>
  <c r="BQ255" i="3"/>
  <c r="AN34" i="5"/>
  <c r="AO10" i="4"/>
  <c r="AO11" i="4" s="1"/>
  <c r="BL320" i="3"/>
  <c r="BQ216" i="3"/>
  <c r="AT29" i="6"/>
  <c r="AO15" i="5"/>
  <c r="AT3" i="5"/>
  <c r="BQ416" i="3"/>
  <c r="AT13" i="6" s="1"/>
  <c r="BQ464" i="3"/>
  <c r="BT462" i="3" s="1"/>
  <c r="AW15" i="6" s="1"/>
  <c r="BQ461" i="3"/>
  <c r="AT39" i="5" s="1"/>
  <c r="BQ2" i="3"/>
  <c r="BQ204" i="3"/>
  <c r="BQ254" i="3"/>
  <c r="BL100" i="3"/>
  <c r="BL124" i="3"/>
  <c r="AK15" i="4"/>
  <c r="AI29" i="5"/>
  <c r="BH186" i="3"/>
  <c r="BH192" i="3" s="1"/>
  <c r="BH144" i="3"/>
  <c r="BH138" i="3"/>
  <c r="BH139" i="3" s="1"/>
  <c r="BQ214" i="3"/>
  <c r="BQ242" i="3"/>
  <c r="BQ248" i="3"/>
  <c r="BQ274" i="3"/>
  <c r="BN74" i="3" l="1"/>
  <c r="BN75" i="3" s="1"/>
  <c r="BM76" i="3"/>
  <c r="AP8" i="5" s="1"/>
  <c r="BP226" i="3"/>
  <c r="BP228" i="3" s="1"/>
  <c r="AP370" i="3"/>
  <c r="BP317" i="3"/>
  <c r="BP318" i="3" s="1"/>
  <c r="BQ316" i="3" s="1"/>
  <c r="BP240" i="3"/>
  <c r="BO105" i="3"/>
  <c r="BO106" i="3" s="1"/>
  <c r="AR11" i="5" s="1"/>
  <c r="BR251" i="3"/>
  <c r="BR275" i="3"/>
  <c r="BR211" i="3"/>
  <c r="BQ224" i="3"/>
  <c r="BQ260" i="3" s="1"/>
  <c r="BR262" i="3"/>
  <c r="AL10" i="6"/>
  <c r="BR264" i="3"/>
  <c r="BR203" i="3"/>
  <c r="BQ223" i="3"/>
  <c r="BQ240" i="3" s="1"/>
  <c r="BR279" i="3"/>
  <c r="BR217" i="3"/>
  <c r="AQ404" i="3"/>
  <c r="AR400" i="3" s="1"/>
  <c r="BR278" i="3"/>
  <c r="AQ386" i="3"/>
  <c r="AQ387" i="3"/>
  <c r="AQ384" i="3"/>
  <c r="BO93" i="3"/>
  <c r="BO92" i="3"/>
  <c r="BO91" i="3"/>
  <c r="BO90" i="3"/>
  <c r="BO112" i="3"/>
  <c r="BO117" i="3" s="1"/>
  <c r="BO119" i="3" s="1"/>
  <c r="BO125" i="3" s="1"/>
  <c r="AR10" i="5" s="1"/>
  <c r="BP84" i="3"/>
  <c r="BP85" i="3" s="1"/>
  <c r="BO94" i="3"/>
  <c r="AO34" i="5"/>
  <c r="AP10" i="4"/>
  <c r="AP11" i="4" s="1"/>
  <c r="BM320" i="3"/>
  <c r="AS25" i="5"/>
  <c r="AV4" i="5"/>
  <c r="BS305" i="3"/>
  <c r="BS355" i="3"/>
  <c r="BS356" i="3" s="1"/>
  <c r="AW27" i="4" s="1"/>
  <c r="BS266" i="3"/>
  <c r="BS293" i="3"/>
  <c r="BS311" i="3"/>
  <c r="BS307" i="3"/>
  <c r="BS295" i="3"/>
  <c r="BS303" i="3"/>
  <c r="BS299" i="3"/>
  <c r="BS312" i="3"/>
  <c r="BS304" i="3"/>
  <c r="BS291" i="3"/>
  <c r="BS298" i="3"/>
  <c r="BS300" i="3"/>
  <c r="BS292" i="3"/>
  <c r="BS294" i="3"/>
  <c r="BS310" i="3"/>
  <c r="BS243" i="3"/>
  <c r="BS306" i="3"/>
  <c r="BS245" i="3"/>
  <c r="BS247" i="3"/>
  <c r="BS244" i="3"/>
  <c r="BS246" i="3"/>
  <c r="BT4" i="3"/>
  <c r="BS1" i="3"/>
  <c r="BS250" i="3" s="1"/>
  <c r="BS3" i="3"/>
  <c r="BS371" i="3"/>
  <c r="BS381" i="3"/>
  <c r="BS401" i="3"/>
  <c r="BS391" i="3"/>
  <c r="AJ29" i="5"/>
  <c r="AM16" i="5"/>
  <c r="AM17" i="5" s="1"/>
  <c r="BJ137" i="3"/>
  <c r="X8" i="6"/>
  <c r="BR213" i="3"/>
  <c r="BR208" i="3"/>
  <c r="BR252" i="3"/>
  <c r="BR276" i="3"/>
  <c r="AV148" i="3"/>
  <c r="AW159" i="3"/>
  <c r="AU30" i="6"/>
  <c r="BR205" i="3"/>
  <c r="BR215" i="3"/>
  <c r="AU150" i="3"/>
  <c r="AU29" i="6"/>
  <c r="AM24" i="5"/>
  <c r="AM26" i="5" s="1"/>
  <c r="BJ283" i="3"/>
  <c r="BJ147" i="3" s="1"/>
  <c r="AN35" i="4" s="1"/>
  <c r="AU187" i="3"/>
  <c r="AU193" i="3" s="1"/>
  <c r="AU194" i="3" s="1"/>
  <c r="AV185" i="3"/>
  <c r="AV191" i="3" s="1"/>
  <c r="BR207" i="3"/>
  <c r="BR265" i="3"/>
  <c r="AL15" i="4"/>
  <c r="X9" i="6"/>
  <c r="AU1" i="5"/>
  <c r="BR115" i="3"/>
  <c r="BR97" i="3"/>
  <c r="BR216" i="3"/>
  <c r="BR206" i="3"/>
  <c r="BR255" i="3"/>
  <c r="BR272" i="3"/>
  <c r="AT1" i="6"/>
  <c r="AU1" i="4"/>
  <c r="AN14" i="6"/>
  <c r="AN16" i="6" s="1"/>
  <c r="Q32" i="4"/>
  <c r="AQ406" i="3"/>
  <c r="AQ407" i="3"/>
  <c r="AL19" i="5"/>
  <c r="AU3" i="5"/>
  <c r="BR464" i="3"/>
  <c r="BU462" i="3" s="1"/>
  <c r="AX15" i="6" s="1"/>
  <c r="BR461" i="3"/>
  <c r="AU39" i="5" s="1"/>
  <c r="BR416" i="3"/>
  <c r="AU13" i="6" s="1"/>
  <c r="BR2" i="3"/>
  <c r="BR263" i="3"/>
  <c r="BR274" i="3"/>
  <c r="AU4" i="6"/>
  <c r="AV4" i="4"/>
  <c r="AP372" i="3"/>
  <c r="AP373" i="3" s="1"/>
  <c r="AP374" i="3" s="1"/>
  <c r="BN99" i="3"/>
  <c r="BN95" i="3"/>
  <c r="BN135" i="3" s="1"/>
  <c r="AT3" i="6"/>
  <c r="AT2" i="5"/>
  <c r="AU3" i="4"/>
  <c r="AS2" i="6"/>
  <c r="AT2" i="4"/>
  <c r="AN392" i="3"/>
  <c r="Q33" i="5" s="1"/>
  <c r="Q35" i="5" s="1"/>
  <c r="Q37" i="5" s="1"/>
  <c r="AQ9" i="4"/>
  <c r="BQ230" i="3"/>
  <c r="BQ290" i="3" s="1"/>
  <c r="BQ314" i="3" s="1"/>
  <c r="BQ225" i="3"/>
  <c r="BQ271" i="3" s="1"/>
  <c r="BQ281" i="3" s="1"/>
  <c r="BQ220" i="3"/>
  <c r="BQ221" i="3" s="1"/>
  <c r="BR214" i="3"/>
  <c r="BR249" i="3"/>
  <c r="BR248" i="3"/>
  <c r="AP15" i="5"/>
  <c r="AO9" i="5"/>
  <c r="AO12" i="5" s="1"/>
  <c r="BL126" i="3"/>
  <c r="AK28" i="5"/>
  <c r="AK20" i="5"/>
  <c r="BR242" i="3"/>
  <c r="BR273" i="3"/>
  <c r="BR253" i="3"/>
  <c r="BM100" i="3"/>
  <c r="BM124" i="3"/>
  <c r="AV164" i="3"/>
  <c r="AV170" i="3" s="1"/>
  <c r="AU166" i="3"/>
  <c r="AU172" i="3" s="1"/>
  <c r="AU173" i="3" s="1"/>
  <c r="BI186" i="3"/>
  <c r="BI192" i="3" s="1"/>
  <c r="BI138" i="3"/>
  <c r="BI139" i="3" s="1"/>
  <c r="AM16" i="4"/>
  <c r="BI144" i="3"/>
  <c r="BK324" i="3"/>
  <c r="BK325" i="3" s="1"/>
  <c r="AO37" i="4" s="1"/>
  <c r="AO14" i="6" s="1"/>
  <c r="AO16" i="6" s="1"/>
  <c r="BK261" i="3"/>
  <c r="BK268" i="3" s="1"/>
  <c r="BK241" i="3"/>
  <c r="BK257" i="3" s="1"/>
  <c r="AN23" i="5" s="1"/>
  <c r="BK165" i="3"/>
  <c r="BK171" i="3" s="1"/>
  <c r="BK136" i="3"/>
  <c r="BR204" i="3"/>
  <c r="BR212" i="3"/>
  <c r="BR254" i="3"/>
  <c r="BR277" i="3"/>
  <c r="AV146" i="3"/>
  <c r="AW180" i="3"/>
  <c r="BN76" i="3" l="1"/>
  <c r="AQ8" i="5" s="1"/>
  <c r="BO74" i="3"/>
  <c r="BO75" i="3" s="1"/>
  <c r="BR224" i="3"/>
  <c r="BR260" i="3" s="1"/>
  <c r="BP105" i="3"/>
  <c r="BP106" i="3" s="1"/>
  <c r="AS11" i="5" s="1"/>
  <c r="AQ405" i="3"/>
  <c r="BS254" i="3"/>
  <c r="BS262" i="3"/>
  <c r="BS211" i="3"/>
  <c r="BR223" i="3"/>
  <c r="BR240" i="3" s="1"/>
  <c r="BS216" i="3"/>
  <c r="BS214" i="3"/>
  <c r="BS242" i="3"/>
  <c r="BS212" i="3"/>
  <c r="BS251" i="3"/>
  <c r="AV30" i="6"/>
  <c r="BS273" i="3"/>
  <c r="AN393" i="3"/>
  <c r="AN394" i="3" s="1"/>
  <c r="BS274" i="3"/>
  <c r="BR225" i="3"/>
  <c r="BR271" i="3" s="1"/>
  <c r="BR281" i="3" s="1"/>
  <c r="AU25" i="5" s="1"/>
  <c r="BS264" i="3"/>
  <c r="BS255" i="3"/>
  <c r="BS207" i="3"/>
  <c r="BS276" i="3"/>
  <c r="BS215" i="3"/>
  <c r="BS248" i="3"/>
  <c r="BS204" i="3"/>
  <c r="BS217" i="3"/>
  <c r="BS275" i="3"/>
  <c r="BS249" i="3"/>
  <c r="AM10" i="6"/>
  <c r="BP92" i="3"/>
  <c r="BP112" i="3"/>
  <c r="BP117" i="3" s="1"/>
  <c r="BP119" i="3" s="1"/>
  <c r="BP125" i="3" s="1"/>
  <c r="AS10" i="5" s="1"/>
  <c r="BQ84" i="3"/>
  <c r="BQ85" i="3" s="1"/>
  <c r="BP90" i="3"/>
  <c r="BP93" i="3"/>
  <c r="BP91" i="3"/>
  <c r="BP94" i="3"/>
  <c r="AN24" i="5"/>
  <c r="AN26" i="5" s="1"/>
  <c r="BK283" i="3"/>
  <c r="BK147" i="3" s="1"/>
  <c r="AO35" i="4" s="1"/>
  <c r="BJ186" i="3"/>
  <c r="BJ192" i="3" s="1"/>
  <c r="AN16" i="4"/>
  <c r="BJ144" i="3"/>
  <c r="BJ138" i="3"/>
  <c r="BJ139" i="3" s="1"/>
  <c r="AV29" i="6"/>
  <c r="AW182" i="3"/>
  <c r="AW161" i="3"/>
  <c r="AM19" i="5"/>
  <c r="AP377" i="3"/>
  <c r="AP376" i="3"/>
  <c r="Z14" i="4"/>
  <c r="AV167" i="3"/>
  <c r="BR220" i="3"/>
  <c r="BR221" i="3" s="1"/>
  <c r="AV3" i="5"/>
  <c r="BS416" i="3"/>
  <c r="AV13" i="6" s="1"/>
  <c r="BS461" i="3"/>
  <c r="AV39" i="5" s="1"/>
  <c r="BS464" i="3"/>
  <c r="BV462" i="3" s="1"/>
  <c r="AY15" i="6" s="1"/>
  <c r="BS2" i="3"/>
  <c r="AV4" i="6"/>
  <c r="AW4" i="4"/>
  <c r="BO95" i="3"/>
  <c r="BO135" i="3" s="1"/>
  <c r="BO99" i="3"/>
  <c r="AV1" i="5"/>
  <c r="BS115" i="3"/>
  <c r="BS97" i="3"/>
  <c r="BS263" i="3"/>
  <c r="BS265" i="3"/>
  <c r="AP9" i="5"/>
  <c r="AP12" i="5" s="1"/>
  <c r="BM126" i="3"/>
  <c r="AU1" i="6"/>
  <c r="AV1" i="4"/>
  <c r="AW4" i="5"/>
  <c r="BT307" i="3"/>
  <c r="BT355" i="3"/>
  <c r="BT356" i="3" s="1"/>
  <c r="AX27" i="4" s="1"/>
  <c r="BT293" i="3"/>
  <c r="BT311" i="3"/>
  <c r="BT295" i="3"/>
  <c r="BT305" i="3"/>
  <c r="BT303" i="3"/>
  <c r="BT299" i="3"/>
  <c r="BT312" i="3"/>
  <c r="BT304" i="3"/>
  <c r="BT291" i="3"/>
  <c r="BT298" i="3"/>
  <c r="BT300" i="3"/>
  <c r="BT292" i="3"/>
  <c r="BT294" i="3"/>
  <c r="BT310" i="3"/>
  <c r="BT306" i="3"/>
  <c r="BT266" i="3"/>
  <c r="BT245" i="3"/>
  <c r="BT247" i="3"/>
  <c r="BT244" i="3"/>
  <c r="BT243" i="3"/>
  <c r="BT246" i="3"/>
  <c r="BU4" i="3"/>
  <c r="BT3" i="3"/>
  <c r="BT1" i="3"/>
  <c r="BT203" i="3" s="1"/>
  <c r="BT381" i="3"/>
  <c r="BT401" i="3"/>
  <c r="BT371" i="3"/>
  <c r="BT391" i="3"/>
  <c r="BR230" i="3"/>
  <c r="BR290" i="3" s="1"/>
  <c r="BR314" i="3" s="1"/>
  <c r="AP34" i="5"/>
  <c r="AQ10" i="4"/>
  <c r="AQ11" i="4" s="1"/>
  <c r="BN320" i="3"/>
  <c r="AR402" i="3"/>
  <c r="AR403" i="3" s="1"/>
  <c r="AK29" i="5"/>
  <c r="AM15" i="4"/>
  <c r="BQ226" i="3"/>
  <c r="BQ228" i="3" s="1"/>
  <c r="AQ385" i="3"/>
  <c r="AR380" i="3"/>
  <c r="AL28" i="5"/>
  <c r="AL20" i="5"/>
  <c r="AN16" i="5"/>
  <c r="AN17" i="5" s="1"/>
  <c r="BK137" i="3"/>
  <c r="BK144" i="3" s="1"/>
  <c r="BL324" i="3"/>
  <c r="BL325" i="3" s="1"/>
  <c r="AP37" i="4" s="1"/>
  <c r="AP14" i="6" s="1"/>
  <c r="BL261" i="3"/>
  <c r="BL268" i="3" s="1"/>
  <c r="BL165" i="3"/>
  <c r="BL171" i="3" s="1"/>
  <c r="BL241" i="3"/>
  <c r="BL257" i="3" s="1"/>
  <c r="AO23" i="5" s="1"/>
  <c r="BL136" i="3"/>
  <c r="AT2" i="6"/>
  <c r="AU2" i="4"/>
  <c r="X11" i="6"/>
  <c r="X18" i="6" s="1"/>
  <c r="AR9" i="4"/>
  <c r="BS206" i="3"/>
  <c r="BS203" i="3"/>
  <c r="BS279" i="3"/>
  <c r="BS278" i="3"/>
  <c r="AP375" i="3"/>
  <c r="AQ370" i="3"/>
  <c r="Z34" i="4"/>
  <c r="AV188" i="3"/>
  <c r="AV149" i="3"/>
  <c r="AQ15" i="5"/>
  <c r="BS213" i="3"/>
  <c r="BS253" i="3"/>
  <c r="BS252" i="3"/>
  <c r="AT25" i="5"/>
  <c r="AT22" i="6"/>
  <c r="AT24" i="6" s="1"/>
  <c r="BQ317" i="3"/>
  <c r="BQ318" i="3" s="1"/>
  <c r="BR316" i="3" s="1"/>
  <c r="Q41" i="5"/>
  <c r="Q38" i="5"/>
  <c r="BN100" i="3"/>
  <c r="BN124" i="3"/>
  <c r="AU3" i="6"/>
  <c r="AU2" i="5"/>
  <c r="AV3" i="4"/>
  <c r="BS205" i="3"/>
  <c r="BS208" i="3"/>
  <c r="BS272" i="3"/>
  <c r="BS277" i="3"/>
  <c r="BO76" i="3" l="1"/>
  <c r="AR8" i="5" s="1"/>
  <c r="BP74" i="3"/>
  <c r="BP75" i="3" s="1"/>
  <c r="BS224" i="3"/>
  <c r="BS260" i="3" s="1"/>
  <c r="Q31" i="6"/>
  <c r="Q33" i="6" s="1"/>
  <c r="Q35" i="6" s="1"/>
  <c r="BS223" i="3"/>
  <c r="BS240" i="3" s="1"/>
  <c r="BQ105" i="3"/>
  <c r="BQ106" i="3" s="1"/>
  <c r="AT11" i="5" s="1"/>
  <c r="BR226" i="3"/>
  <c r="BR228" i="3" s="1"/>
  <c r="AO16" i="4"/>
  <c r="AN10" i="6"/>
  <c r="BT263" i="3"/>
  <c r="BT214" i="3"/>
  <c r="AN397" i="3"/>
  <c r="AN396" i="3"/>
  <c r="BT206" i="3"/>
  <c r="BT213" i="3"/>
  <c r="BT279" i="3"/>
  <c r="BT265" i="3"/>
  <c r="R31" i="4"/>
  <c r="R32" i="4" s="1"/>
  <c r="AO390" i="3"/>
  <c r="AO392" i="3" s="1"/>
  <c r="R33" i="5" s="1"/>
  <c r="R35" i="5" s="1"/>
  <c r="R37" i="5" s="1"/>
  <c r="AN395" i="3"/>
  <c r="BT205" i="3"/>
  <c r="BT264" i="3"/>
  <c r="BT249" i="3"/>
  <c r="BT204" i="3"/>
  <c r="BT254" i="3"/>
  <c r="AU22" i="6"/>
  <c r="AU24" i="6" s="1"/>
  <c r="BR317" i="3"/>
  <c r="BR318" i="3" s="1"/>
  <c r="BS316" i="3" s="1"/>
  <c r="BT273" i="3"/>
  <c r="AQ372" i="3"/>
  <c r="BT248" i="3"/>
  <c r="BT242" i="3"/>
  <c r="BT274" i="3"/>
  <c r="AV3" i="6"/>
  <c r="AW3" i="4"/>
  <c r="AV2" i="5"/>
  <c r="AX159" i="3"/>
  <c r="AW148" i="3"/>
  <c r="AN15" i="4"/>
  <c r="AN19" i="5"/>
  <c r="AQ9" i="5"/>
  <c r="AQ12" i="5" s="1"/>
  <c r="BN126" i="3"/>
  <c r="AW30" i="6"/>
  <c r="BT217" i="3"/>
  <c r="BT212" i="3"/>
  <c r="BT252" i="3"/>
  <c r="BT278" i="3"/>
  <c r="BQ91" i="3"/>
  <c r="BQ90" i="3"/>
  <c r="BQ92" i="3"/>
  <c r="BR84" i="3"/>
  <c r="BR85" i="3" s="1"/>
  <c r="BQ93" i="3"/>
  <c r="BQ112" i="3"/>
  <c r="BQ117" i="3" s="1"/>
  <c r="BQ119" i="3" s="1"/>
  <c r="BQ125" i="3" s="1"/>
  <c r="AT10" i="5" s="1"/>
  <c r="BQ94" i="3"/>
  <c r="Y9" i="6"/>
  <c r="BT277" i="3"/>
  <c r="AV166" i="3"/>
  <c r="AV172" i="3" s="1"/>
  <c r="AV173" i="3" s="1"/>
  <c r="AW164" i="3"/>
  <c r="AW170" i="3" s="1"/>
  <c r="BT272" i="3"/>
  <c r="AW29" i="6"/>
  <c r="AV1" i="6"/>
  <c r="AW1" i="4"/>
  <c r="Y8" i="6"/>
  <c r="Q42" i="5"/>
  <c r="AN415" i="3"/>
  <c r="AW1" i="5"/>
  <c r="BT97" i="3"/>
  <c r="BT115" i="3"/>
  <c r="BT253" i="3"/>
  <c r="BT262" i="3"/>
  <c r="BO124" i="3"/>
  <c r="BO100" i="3"/>
  <c r="AR406" i="3"/>
  <c r="AR407" i="3"/>
  <c r="AO24" i="5"/>
  <c r="AO26" i="5" s="1"/>
  <c r="BL283" i="3"/>
  <c r="BL147" i="3" s="1"/>
  <c r="AP35" i="4" s="1"/>
  <c r="AR404" i="3"/>
  <c r="AW3" i="5"/>
  <c r="BT464" i="3"/>
  <c r="BW462" i="3" s="1"/>
  <c r="AZ15" i="6" s="1"/>
  <c r="BT416" i="3"/>
  <c r="AW13" i="6" s="1"/>
  <c r="BT461" i="3"/>
  <c r="AW39" i="5" s="1"/>
  <c r="BT2" i="3"/>
  <c r="BT211" i="3"/>
  <c r="BT208" i="3"/>
  <c r="AW4" i="6"/>
  <c r="AX4" i="4"/>
  <c r="AR15" i="5"/>
  <c r="BP99" i="3"/>
  <c r="BP95" i="3"/>
  <c r="BP135" i="3" s="1"/>
  <c r="AM28" i="5"/>
  <c r="AM20" i="5"/>
  <c r="AV187" i="3"/>
  <c r="AV193" i="3" s="1"/>
  <c r="AV194" i="3" s="1"/>
  <c r="AW185" i="3"/>
  <c r="AW191" i="3" s="1"/>
  <c r="AU2" i="6"/>
  <c r="AV2" i="4"/>
  <c r="AR382" i="3"/>
  <c r="AX4" i="5"/>
  <c r="BU307" i="3"/>
  <c r="BU355" i="3"/>
  <c r="BU356" i="3" s="1"/>
  <c r="AY27" i="4" s="1"/>
  <c r="BU300" i="3"/>
  <c r="BU401" i="3"/>
  <c r="BU311" i="3"/>
  <c r="BU295" i="3"/>
  <c r="BU305" i="3"/>
  <c r="BU303" i="3"/>
  <c r="BU299" i="3"/>
  <c r="BU312" i="3"/>
  <c r="BU304" i="3"/>
  <c r="BU291" i="3"/>
  <c r="BU298" i="3"/>
  <c r="BU292" i="3"/>
  <c r="BU294" i="3"/>
  <c r="BU310" i="3"/>
  <c r="BU306" i="3"/>
  <c r="BU266" i="3"/>
  <c r="BU245" i="3"/>
  <c r="BU247" i="3"/>
  <c r="BU293" i="3"/>
  <c r="BU244" i="3"/>
  <c r="BU243" i="3"/>
  <c r="BU246" i="3"/>
  <c r="BV4" i="3"/>
  <c r="BU3" i="3"/>
  <c r="BU1" i="3"/>
  <c r="BU275" i="3" s="1"/>
  <c r="BU381" i="3"/>
  <c r="BU371" i="3"/>
  <c r="BU391" i="3"/>
  <c r="BT276" i="3"/>
  <c r="BT250" i="3"/>
  <c r="AV150" i="3"/>
  <c r="BM324" i="3"/>
  <c r="BM325" i="3" s="1"/>
  <c r="AQ37" i="4" s="1"/>
  <c r="AQ14" i="6" s="1"/>
  <c r="AQ16" i="6" s="1"/>
  <c r="BM261" i="3"/>
  <c r="BM268" i="3" s="1"/>
  <c r="BM241" i="3"/>
  <c r="BM257" i="3" s="1"/>
  <c r="AP23" i="5" s="1"/>
  <c r="BM165" i="3"/>
  <c r="BM171" i="3" s="1"/>
  <c r="BM136" i="3"/>
  <c r="AS9" i="4"/>
  <c r="AO15" i="4"/>
  <c r="BT215" i="3"/>
  <c r="BT207" i="3"/>
  <c r="BT251" i="3"/>
  <c r="AW146" i="3"/>
  <c r="AX180" i="3"/>
  <c r="AL29" i="5"/>
  <c r="AO16" i="5"/>
  <c r="AO17" i="5" s="1"/>
  <c r="BL137" i="3"/>
  <c r="BS225" i="3"/>
  <c r="BS271" i="3" s="1"/>
  <c r="BS281" i="3" s="1"/>
  <c r="BS220" i="3"/>
  <c r="BS221" i="3" s="1"/>
  <c r="BS230" i="3"/>
  <c r="BS290" i="3" s="1"/>
  <c r="BS314" i="3" s="1"/>
  <c r="BT275" i="3"/>
  <c r="BK186" i="3"/>
  <c r="BK192" i="3" s="1"/>
  <c r="BK138" i="3"/>
  <c r="BK139" i="3" s="1"/>
  <c r="AQ34" i="5"/>
  <c r="AR10" i="4"/>
  <c r="AR11" i="4" s="1"/>
  <c r="BO320" i="3"/>
  <c r="BT216" i="3"/>
  <c r="BT255" i="3"/>
  <c r="BQ74" i="3" l="1"/>
  <c r="BQ75" i="3" s="1"/>
  <c r="BP76" i="3"/>
  <c r="AS8" i="5" s="1"/>
  <c r="BT224" i="3"/>
  <c r="BT260" i="3" s="1"/>
  <c r="BR105" i="3"/>
  <c r="BR106" i="3" s="1"/>
  <c r="AU11" i="5" s="1"/>
  <c r="BU277" i="3"/>
  <c r="BU263" i="3"/>
  <c r="BU254" i="3"/>
  <c r="BU252" i="3"/>
  <c r="BT223" i="3"/>
  <c r="BT240" i="3" s="1"/>
  <c r="BU250" i="3"/>
  <c r="BU204" i="3"/>
  <c r="BU208" i="3"/>
  <c r="BU216" i="3"/>
  <c r="BU248" i="3"/>
  <c r="BU214" i="3"/>
  <c r="Y11" i="6"/>
  <c r="Y18" i="6" s="1"/>
  <c r="AO10" i="6"/>
  <c r="BR91" i="3"/>
  <c r="BR112" i="3"/>
  <c r="BR117" i="3" s="1"/>
  <c r="BR119" i="3" s="1"/>
  <c r="BR125" i="3" s="1"/>
  <c r="AU10" i="5" s="1"/>
  <c r="BS84" i="3"/>
  <c r="BS85" i="3" s="1"/>
  <c r="BR90" i="3"/>
  <c r="BR93" i="3"/>
  <c r="BR94" i="3"/>
  <c r="BR92" i="3"/>
  <c r="BU249" i="3"/>
  <c r="AR383" i="3"/>
  <c r="AV25" i="5"/>
  <c r="BU206" i="3"/>
  <c r="BU205" i="3"/>
  <c r="BU278" i="3"/>
  <c r="BU279" i="3"/>
  <c r="AW1" i="6"/>
  <c r="AX1" i="4"/>
  <c r="BN261" i="3"/>
  <c r="BN268" i="3" s="1"/>
  <c r="BN241" i="3"/>
  <c r="BN257" i="3" s="1"/>
  <c r="AQ23" i="5" s="1"/>
  <c r="BN324" i="3"/>
  <c r="BN325" i="3" s="1"/>
  <c r="AR37" i="4" s="1"/>
  <c r="AR14" i="6" s="1"/>
  <c r="AR16" i="6" s="1"/>
  <c r="BN165" i="3"/>
  <c r="BN171" i="3" s="1"/>
  <c r="BN136" i="3"/>
  <c r="AO19" i="5"/>
  <c r="AT9" i="4"/>
  <c r="BU213" i="3"/>
  <c r="BU212" i="3"/>
  <c r="BU242" i="3"/>
  <c r="BU273" i="3"/>
  <c r="AR34" i="5"/>
  <c r="AS10" i="4"/>
  <c r="AS11" i="4" s="1"/>
  <c r="BP320" i="3"/>
  <c r="BL186" i="3"/>
  <c r="BL192" i="3" s="1"/>
  <c r="BL138" i="3"/>
  <c r="BL139" i="3" s="1"/>
  <c r="AV2" i="6"/>
  <c r="AW2" i="4"/>
  <c r="BU203" i="3"/>
  <c r="AX30" i="6"/>
  <c r="BU217" i="3"/>
  <c r="BU253" i="3"/>
  <c r="BU274" i="3"/>
  <c r="AP16" i="4"/>
  <c r="AN28" i="5"/>
  <c r="AN20" i="5"/>
  <c r="R41" i="5"/>
  <c r="R38" i="5"/>
  <c r="BT230" i="3"/>
  <c r="BT290" i="3" s="1"/>
  <c r="BT314" i="3" s="1"/>
  <c r="BQ99" i="3"/>
  <c r="BQ95" i="3"/>
  <c r="BQ135" i="3" s="1"/>
  <c r="AO393" i="3"/>
  <c r="BT220" i="3"/>
  <c r="BT221" i="3" s="1"/>
  <c r="AA34" i="4"/>
  <c r="AW188" i="3"/>
  <c r="AW149" i="3"/>
  <c r="AP16" i="5"/>
  <c r="AP17" i="5" s="1"/>
  <c r="BM137" i="3"/>
  <c r="AQ16" i="4" s="1"/>
  <c r="AX1" i="5"/>
  <c r="BU115" i="3"/>
  <c r="BU97" i="3"/>
  <c r="BU211" i="3"/>
  <c r="BU264" i="3"/>
  <c r="BU272" i="3"/>
  <c r="AX29" i="6"/>
  <c r="AM29" i="5"/>
  <c r="BS226" i="3"/>
  <c r="BS228" i="3" s="1"/>
  <c r="AO394" i="3"/>
  <c r="BT225" i="3"/>
  <c r="BT271" i="3" s="1"/>
  <c r="BT281" i="3" s="1"/>
  <c r="AX182" i="3"/>
  <c r="AX3" i="5"/>
  <c r="BU461" i="3"/>
  <c r="AX39" i="5" s="1"/>
  <c r="BU464" i="3"/>
  <c r="BX462" i="3" s="1"/>
  <c r="BA15" i="6" s="1"/>
  <c r="BU416" i="3"/>
  <c r="AX13" i="6" s="1"/>
  <c r="BU2" i="3"/>
  <c r="BU265" i="3"/>
  <c r="AY4" i="5"/>
  <c r="BV355" i="3"/>
  <c r="BV356" i="3" s="1"/>
  <c r="AZ27" i="4" s="1"/>
  <c r="BV300" i="3"/>
  <c r="BV311" i="3"/>
  <c r="BV295" i="3"/>
  <c r="BV307" i="3"/>
  <c r="BV305" i="3"/>
  <c r="BV303" i="3"/>
  <c r="BV299" i="3"/>
  <c r="BV292" i="3"/>
  <c r="BV298" i="3"/>
  <c r="BV294" i="3"/>
  <c r="BV310" i="3"/>
  <c r="BV306" i="3"/>
  <c r="BV266" i="3"/>
  <c r="BV245" i="3"/>
  <c r="BV247" i="3"/>
  <c r="BV304" i="3"/>
  <c r="BV291" i="3"/>
  <c r="BV244" i="3"/>
  <c r="BV293" i="3"/>
  <c r="BV246" i="3"/>
  <c r="BV312" i="3"/>
  <c r="BV243" i="3"/>
  <c r="BW4" i="3"/>
  <c r="BV3" i="3"/>
  <c r="BV1" i="3"/>
  <c r="BV254" i="3" s="1"/>
  <c r="BV371" i="3"/>
  <c r="BV401" i="3"/>
  <c r="BV391" i="3"/>
  <c r="BV381" i="3"/>
  <c r="BU255" i="3"/>
  <c r="BU276" i="3"/>
  <c r="BU262" i="3"/>
  <c r="AX4" i="6"/>
  <c r="AY4" i="4"/>
  <c r="AS15" i="5"/>
  <c r="AW3" i="6"/>
  <c r="AW2" i="5"/>
  <c r="AX3" i="4"/>
  <c r="AR9" i="5"/>
  <c r="AR12" i="5" s="1"/>
  <c r="BO126" i="3"/>
  <c r="AA14" i="4"/>
  <c r="AW167" i="3"/>
  <c r="BL144" i="3"/>
  <c r="AV22" i="6"/>
  <c r="AV24" i="6" s="1"/>
  <c r="BS317" i="3"/>
  <c r="BS318" i="3" s="1"/>
  <c r="BT316" i="3" s="1"/>
  <c r="AP24" i="5"/>
  <c r="AP26" i="5" s="1"/>
  <c r="BM283" i="3"/>
  <c r="BM147" i="3" s="1"/>
  <c r="AQ35" i="4" s="1"/>
  <c r="BU215" i="3"/>
  <c r="BU207" i="3"/>
  <c r="BU251" i="3"/>
  <c r="BP124" i="3"/>
  <c r="BP100" i="3"/>
  <c r="AR405" i="3"/>
  <c r="AS400" i="3"/>
  <c r="AX161" i="3"/>
  <c r="AQ373" i="3"/>
  <c r="BR74" i="3" l="1"/>
  <c r="BR75" i="3" s="1"/>
  <c r="BQ76" i="3"/>
  <c r="AT8" i="5" s="1"/>
  <c r="BS105" i="3"/>
  <c r="BS106" i="3" s="1"/>
  <c r="AV11" i="5" s="1"/>
  <c r="BU223" i="3"/>
  <c r="BU240" i="3" s="1"/>
  <c r="BU224" i="3"/>
  <c r="BU260" i="3" s="1"/>
  <c r="BV274" i="3"/>
  <c r="BV211" i="3"/>
  <c r="BV263" i="3"/>
  <c r="BV252" i="3"/>
  <c r="BV275" i="3"/>
  <c r="BV251" i="3"/>
  <c r="BV265" i="3"/>
  <c r="BV215" i="3"/>
  <c r="BV216" i="3"/>
  <c r="BV273" i="3"/>
  <c r="BV262" i="3"/>
  <c r="BV250" i="3"/>
  <c r="BV203" i="3"/>
  <c r="BV205" i="3"/>
  <c r="BV276" i="3"/>
  <c r="BV207" i="3"/>
  <c r="BV208" i="3"/>
  <c r="BV212" i="3"/>
  <c r="BV279" i="3"/>
  <c r="BV255" i="3"/>
  <c r="BV204" i="3"/>
  <c r="BV206" i="3"/>
  <c r="BV217" i="3"/>
  <c r="BV253" i="3"/>
  <c r="BV249" i="3"/>
  <c r="BV272" i="3"/>
  <c r="BV214" i="3"/>
  <c r="BV248" i="3"/>
  <c r="BV278" i="3"/>
  <c r="BV213" i="3"/>
  <c r="AP10" i="6"/>
  <c r="AW22" i="6"/>
  <c r="AW24" i="6" s="1"/>
  <c r="BT317" i="3"/>
  <c r="BT318" i="3" s="1"/>
  <c r="BU316" i="3" s="1"/>
  <c r="AQ16" i="5"/>
  <c r="AQ17" i="5" s="1"/>
  <c r="BN137" i="3"/>
  <c r="AR16" i="4" s="1"/>
  <c r="AP15" i="4"/>
  <c r="AX1" i="6"/>
  <c r="AY1" i="4"/>
  <c r="BM186" i="3"/>
  <c r="BM192" i="3" s="1"/>
  <c r="BM138" i="3"/>
  <c r="BM139" i="3" s="1"/>
  <c r="BM144" i="3"/>
  <c r="R42" i="5"/>
  <c r="AO415" i="3"/>
  <c r="AZ4" i="5"/>
  <c r="BW355" i="3"/>
  <c r="BW356" i="3" s="1"/>
  <c r="BA27" i="4" s="1"/>
  <c r="BW311" i="3"/>
  <c r="BW304" i="3"/>
  <c r="BW307" i="3"/>
  <c r="BW305" i="3"/>
  <c r="BW303" i="3"/>
  <c r="BW299" i="3"/>
  <c r="BW292" i="3"/>
  <c r="BW381" i="3"/>
  <c r="BW294" i="3"/>
  <c r="BW312" i="3"/>
  <c r="BW310" i="3"/>
  <c r="BW298" i="3"/>
  <c r="BW300" i="3"/>
  <c r="BW295" i="3"/>
  <c r="BW306" i="3"/>
  <c r="BW293" i="3"/>
  <c r="BW247" i="3"/>
  <c r="BW291" i="3"/>
  <c r="BW244" i="3"/>
  <c r="BW245" i="3"/>
  <c r="BW243" i="3"/>
  <c r="BW246" i="3"/>
  <c r="BW266" i="3"/>
  <c r="BX4" i="3"/>
  <c r="BW3" i="3"/>
  <c r="BW1" i="3"/>
  <c r="BW242" i="3" s="1"/>
  <c r="BW371" i="3"/>
  <c r="BW391" i="3"/>
  <c r="BW401" i="3"/>
  <c r="BS90" i="3"/>
  <c r="BS112" i="3"/>
  <c r="BS117" i="3" s="1"/>
  <c r="BS119" i="3" s="1"/>
  <c r="BS125" i="3" s="1"/>
  <c r="AV10" i="5" s="1"/>
  <c r="BT84" i="3"/>
  <c r="BT85" i="3" s="1"/>
  <c r="BS94" i="3"/>
  <c r="BS93" i="3"/>
  <c r="BS91" i="3"/>
  <c r="BS92" i="3"/>
  <c r="AP19" i="5"/>
  <c r="BR99" i="3"/>
  <c r="BR95" i="3"/>
  <c r="BR135" i="3" s="1"/>
  <c r="BU225" i="3"/>
  <c r="BU271" i="3" s="1"/>
  <c r="BU281" i="3" s="1"/>
  <c r="BU220" i="3"/>
  <c r="BU221" i="3" s="1"/>
  <c r="BU230" i="3"/>
  <c r="BU290" i="3" s="1"/>
  <c r="BU314" i="3" s="1"/>
  <c r="Z8" i="6"/>
  <c r="AX3" i="6"/>
  <c r="AX2" i="5"/>
  <c r="AY3" i="4"/>
  <c r="AW150" i="3"/>
  <c r="AN29" i="5"/>
  <c r="AX185" i="3"/>
  <c r="AX191" i="3" s="1"/>
  <c r="AW187" i="3"/>
  <c r="AW193" i="3" s="1"/>
  <c r="AW194" i="3" s="1"/>
  <c r="AQ24" i="5"/>
  <c r="AQ26" i="5" s="1"/>
  <c r="BN283" i="3"/>
  <c r="BN147" i="3" s="1"/>
  <c r="AR35" i="4" s="1"/>
  <c r="AR386" i="3"/>
  <c r="AR387" i="3"/>
  <c r="Z9" i="6"/>
  <c r="AS402" i="3"/>
  <c r="AS403" i="3" s="1"/>
  <c r="AS404" i="3" s="1"/>
  <c r="AO395" i="3"/>
  <c r="AP390" i="3"/>
  <c r="S31" i="4"/>
  <c r="AS9" i="5"/>
  <c r="AS12" i="5" s="1"/>
  <c r="BP126" i="3"/>
  <c r="AW2" i="6"/>
  <c r="AX2" i="4"/>
  <c r="AW166" i="3"/>
  <c r="AW172" i="3" s="1"/>
  <c r="AW173" i="3" s="1"/>
  <c r="AX164" i="3"/>
  <c r="AX170" i="3" s="1"/>
  <c r="AY30" i="6"/>
  <c r="AY29" i="6"/>
  <c r="AO397" i="3"/>
  <c r="AO396" i="3"/>
  <c r="R31" i="6"/>
  <c r="R33" i="6" s="1"/>
  <c r="AU9" i="4"/>
  <c r="BT226" i="3"/>
  <c r="BT228" i="3" s="1"/>
  <c r="AY159" i="3"/>
  <c r="AX148" i="3"/>
  <c r="BO261" i="3"/>
  <c r="BO268" i="3" s="1"/>
  <c r="BO241" i="3"/>
  <c r="BO257" i="3" s="1"/>
  <c r="AR23" i="5" s="1"/>
  <c r="BO324" i="3"/>
  <c r="BO325" i="3" s="1"/>
  <c r="AS37" i="4" s="1"/>
  <c r="AS14" i="6" s="1"/>
  <c r="AS16" i="6" s="1"/>
  <c r="BO165" i="3"/>
  <c r="BO171" i="3" s="1"/>
  <c r="BO136" i="3"/>
  <c r="AQ377" i="3"/>
  <c r="AQ376" i="3"/>
  <c r="AQ374" i="3"/>
  <c r="AY1" i="5"/>
  <c r="BV115" i="3"/>
  <c r="BV97" i="3"/>
  <c r="BV264" i="3"/>
  <c r="BV242" i="3"/>
  <c r="BV277" i="3"/>
  <c r="AY4" i="6"/>
  <c r="AZ4" i="4"/>
  <c r="AX146" i="3"/>
  <c r="AY180" i="3"/>
  <c r="AT15" i="5"/>
  <c r="AW25" i="5"/>
  <c r="AY3" i="5"/>
  <c r="BV2" i="3"/>
  <c r="BQ100" i="3"/>
  <c r="BQ124" i="3"/>
  <c r="AS34" i="5"/>
  <c r="AT10" i="4"/>
  <c r="AT11" i="4" s="1"/>
  <c r="BQ320" i="3"/>
  <c r="AO28" i="5"/>
  <c r="AO20" i="5"/>
  <c r="AR384" i="3"/>
  <c r="BN144" i="3" l="1"/>
  <c r="BS74" i="3"/>
  <c r="BS75" i="3" s="1"/>
  <c r="BR76" i="3"/>
  <c r="AU8" i="5" s="1"/>
  <c r="BT105" i="3"/>
  <c r="BT106" i="3" s="1"/>
  <c r="AW11" i="5" s="1"/>
  <c r="BV224" i="3"/>
  <c r="BV260" i="3" s="1"/>
  <c r="BV223" i="3"/>
  <c r="BV240" i="3" s="1"/>
  <c r="BV225" i="3"/>
  <c r="BV271" i="3" s="1"/>
  <c r="BV281" i="3" s="1"/>
  <c r="BW203" i="3"/>
  <c r="BW251" i="3"/>
  <c r="BW273" i="3"/>
  <c r="BW208" i="3"/>
  <c r="BW277" i="3"/>
  <c r="BW249" i="3"/>
  <c r="BW207" i="3"/>
  <c r="BW255" i="3"/>
  <c r="BW262" i="3"/>
  <c r="BW216" i="3"/>
  <c r="BW215" i="3"/>
  <c r="BW214" i="3"/>
  <c r="BW254" i="3"/>
  <c r="BW250" i="3"/>
  <c r="BV220" i="3"/>
  <c r="BV221" i="3" s="1"/>
  <c r="BW204" i="3"/>
  <c r="BW205" i="3"/>
  <c r="BW278" i="3"/>
  <c r="BW206" i="3"/>
  <c r="BW279" i="3"/>
  <c r="BW212" i="3"/>
  <c r="BW263" i="3"/>
  <c r="BV230" i="3"/>
  <c r="BV290" i="3" s="1"/>
  <c r="BV314" i="3" s="1"/>
  <c r="BW274" i="3"/>
  <c r="BW252" i="3"/>
  <c r="BW264" i="3"/>
  <c r="BW272" i="3"/>
  <c r="BW213" i="3"/>
  <c r="BW265" i="3"/>
  <c r="BW211" i="3"/>
  <c r="BW276" i="3"/>
  <c r="BT90" i="3"/>
  <c r="BT112" i="3"/>
  <c r="BT117" i="3" s="1"/>
  <c r="BT119" i="3" s="1"/>
  <c r="BT125" i="3" s="1"/>
  <c r="AW10" i="5" s="1"/>
  <c r="BT94" i="3"/>
  <c r="BT93" i="3"/>
  <c r="BT91" i="3"/>
  <c r="BT92" i="3"/>
  <c r="BU84" i="3"/>
  <c r="BU85" i="3" s="1"/>
  <c r="AZ3" i="5"/>
  <c r="BW464" i="3"/>
  <c r="BZ462" i="3" s="1"/>
  <c r="BC15" i="6" s="1"/>
  <c r="BW461" i="3"/>
  <c r="AZ39" i="5" s="1"/>
  <c r="BW416" i="3"/>
  <c r="AZ13" i="6" s="1"/>
  <c r="BW2" i="3"/>
  <c r="AZ4" i="6"/>
  <c r="BA4" i="4"/>
  <c r="AR16" i="5"/>
  <c r="AR17" i="5" s="1"/>
  <c r="BO137" i="3"/>
  <c r="AS16" i="4" s="1"/>
  <c r="AX22" i="6"/>
  <c r="AX24" i="6" s="1"/>
  <c r="BU317" i="3"/>
  <c r="BU318" i="3" s="1"/>
  <c r="BV316" i="3" s="1"/>
  <c r="AP392" i="3"/>
  <c r="S33" i="5" s="1"/>
  <c r="S35" i="5" s="1"/>
  <c r="S37" i="5" s="1"/>
  <c r="BA4" i="5"/>
  <c r="BX355" i="3"/>
  <c r="BX356" i="3" s="1"/>
  <c r="BB27" i="4" s="1"/>
  <c r="BX304" i="3"/>
  <c r="BX299" i="3"/>
  <c r="BX292" i="3"/>
  <c r="BX381" i="3"/>
  <c r="BX294" i="3"/>
  <c r="BX312" i="3"/>
  <c r="BX310" i="3"/>
  <c r="BX306" i="3"/>
  <c r="BX307" i="3"/>
  <c r="BX300" i="3"/>
  <c r="BX295" i="3"/>
  <c r="BX311" i="3"/>
  <c r="BX305" i="3"/>
  <c r="BX293" i="3"/>
  <c r="BX303" i="3"/>
  <c r="BX247" i="3"/>
  <c r="BX298" i="3"/>
  <c r="BX291" i="3"/>
  <c r="BX244" i="3"/>
  <c r="BX246" i="3"/>
  <c r="BX243" i="3"/>
  <c r="BX266" i="3"/>
  <c r="BX245" i="3"/>
  <c r="BX1" i="3"/>
  <c r="BX213" i="3" s="1"/>
  <c r="BY4" i="3"/>
  <c r="BX3" i="3"/>
  <c r="BX401" i="3"/>
  <c r="BX371" i="3"/>
  <c r="BX391" i="3"/>
  <c r="AS406" i="3"/>
  <c r="AS407" i="3"/>
  <c r="AR385" i="3"/>
  <c r="AS380" i="3"/>
  <c r="AY3" i="6"/>
  <c r="AY2" i="5"/>
  <c r="AZ3" i="4"/>
  <c r="AV9" i="4"/>
  <c r="AQ10" i="6"/>
  <c r="BN186" i="3"/>
  <c r="BN192" i="3" s="1"/>
  <c r="BN138" i="3"/>
  <c r="BN139" i="3" s="1"/>
  <c r="AQ15" i="4"/>
  <c r="AQ19" i="5"/>
  <c r="BW275" i="3"/>
  <c r="AX25" i="5"/>
  <c r="AR24" i="5"/>
  <c r="AR26" i="5" s="1"/>
  <c r="BO283" i="3"/>
  <c r="BO147" i="3" s="1"/>
  <c r="AS35" i="4" s="1"/>
  <c r="AU15" i="5"/>
  <c r="BS99" i="3"/>
  <c r="BS95" i="3"/>
  <c r="BS135" i="3" s="1"/>
  <c r="AS405" i="3"/>
  <c r="AT400" i="3"/>
  <c r="AO29" i="5"/>
  <c r="BR100" i="3"/>
  <c r="BR124" i="3"/>
  <c r="AB14" i="4"/>
  <c r="AX167" i="3"/>
  <c r="AQ375" i="3"/>
  <c r="AR370" i="3"/>
  <c r="AY161" i="3"/>
  <c r="AT34" i="5"/>
  <c r="AU10" i="4"/>
  <c r="AU11" i="4" s="1"/>
  <c r="BR320" i="3"/>
  <c r="AY1" i="6"/>
  <c r="AZ1" i="4"/>
  <c r="BP324" i="3"/>
  <c r="BP325" i="3" s="1"/>
  <c r="AT37" i="4" s="1"/>
  <c r="AT14" i="6" s="1"/>
  <c r="AT16" i="6" s="1"/>
  <c r="BP241" i="3"/>
  <c r="BP257" i="3" s="1"/>
  <c r="AS23" i="5" s="1"/>
  <c r="BP261" i="3"/>
  <c r="BP268" i="3" s="1"/>
  <c r="BP165" i="3"/>
  <c r="BP171" i="3" s="1"/>
  <c r="BP136" i="3"/>
  <c r="AX2" i="6"/>
  <c r="AY2" i="4"/>
  <c r="AP20" i="5"/>
  <c r="AP28" i="5"/>
  <c r="AZ30" i="6"/>
  <c r="AY182" i="3"/>
  <c r="BW217" i="3"/>
  <c r="BW248" i="3"/>
  <c r="BU226" i="3"/>
  <c r="BU228" i="3" s="1"/>
  <c r="AR15" i="4"/>
  <c r="AT9" i="5"/>
  <c r="AT12" i="5" s="1"/>
  <c r="BQ126" i="3"/>
  <c r="AB34" i="4"/>
  <c r="AX188" i="3"/>
  <c r="AX149" i="3"/>
  <c r="S32" i="4"/>
  <c r="Z11" i="6"/>
  <c r="Z18" i="6" s="1"/>
  <c r="AZ1" i="5"/>
  <c r="BW115" i="3"/>
  <c r="BW97" i="3"/>
  <c r="BW253" i="3"/>
  <c r="AZ29" i="6"/>
  <c r="BS76" i="3" l="1"/>
  <c r="AV8" i="5" s="1"/>
  <c r="BT74" i="3"/>
  <c r="BT75" i="3" s="1"/>
  <c r="BV226" i="3"/>
  <c r="BV228" i="3" s="1"/>
  <c r="BU105" i="3"/>
  <c r="BU106" i="3" s="1"/>
  <c r="AX11" i="5" s="1"/>
  <c r="BW223" i="3"/>
  <c r="BW240" i="3" s="1"/>
  <c r="BW225" i="3"/>
  <c r="BW271" i="3" s="1"/>
  <c r="BW281" i="3" s="1"/>
  <c r="AZ25" i="5" s="1"/>
  <c r="BW224" i="3"/>
  <c r="BW260" i="3" s="1"/>
  <c r="BW230" i="3"/>
  <c r="BW290" i="3" s="1"/>
  <c r="BW314" i="3" s="1"/>
  <c r="BW317" i="3" s="1"/>
  <c r="BW220" i="3"/>
  <c r="BW221" i="3" s="1"/>
  <c r="BX272" i="3"/>
  <c r="BX211" i="3"/>
  <c r="BX207" i="3"/>
  <c r="BX216" i="3"/>
  <c r="BX204" i="3"/>
  <c r="BX276" i="3"/>
  <c r="BX251" i="3"/>
  <c r="AP393" i="3"/>
  <c r="AP397" i="3" s="1"/>
  <c r="BX206" i="3"/>
  <c r="BX264" i="3"/>
  <c r="BX212" i="3"/>
  <c r="BX279" i="3"/>
  <c r="BO144" i="3"/>
  <c r="AS15" i="4" s="1"/>
  <c r="AR10" i="6"/>
  <c r="BU112" i="3"/>
  <c r="BU117" i="3" s="1"/>
  <c r="BU119" i="3" s="1"/>
  <c r="BU125" i="3" s="1"/>
  <c r="AX10" i="5" s="1"/>
  <c r="BU94" i="3"/>
  <c r="BU93" i="3"/>
  <c r="BU92" i="3"/>
  <c r="BU90" i="3"/>
  <c r="BU91" i="3"/>
  <c r="BV84" i="3"/>
  <c r="BV85" i="3" s="1"/>
  <c r="AU34" i="5"/>
  <c r="AV10" i="4"/>
  <c r="AV11" i="4" s="1"/>
  <c r="BS320" i="3"/>
  <c r="AP29" i="5"/>
  <c r="BX277" i="3"/>
  <c r="AZ3" i="6"/>
  <c r="AZ2" i="5"/>
  <c r="BA3" i="4"/>
  <c r="AR372" i="3"/>
  <c r="AT402" i="3"/>
  <c r="AT403" i="3" s="1"/>
  <c r="AT404" i="3" s="1"/>
  <c r="BX203" i="3"/>
  <c r="BX214" i="3"/>
  <c r="AZ1" i="6"/>
  <c r="BA1" i="4"/>
  <c r="BA30" i="6"/>
  <c r="BX208" i="3"/>
  <c r="BX250" i="3"/>
  <c r="BX249" i="3"/>
  <c r="BX265" i="3"/>
  <c r="BO186" i="3"/>
  <c r="BO192" i="3" s="1"/>
  <c r="BO138" i="3"/>
  <c r="BO139" i="3" s="1"/>
  <c r="AW9" i="4"/>
  <c r="BX262" i="3"/>
  <c r="BX255" i="3"/>
  <c r="BX278" i="3"/>
  <c r="AR19" i="5"/>
  <c r="BX273" i="3"/>
  <c r="AS24" i="5"/>
  <c r="AS26" i="5" s="1"/>
  <c r="BP283" i="3"/>
  <c r="BP147" i="3" s="1"/>
  <c r="AT35" i="4" s="1"/>
  <c r="AX166" i="3"/>
  <c r="AX172" i="3" s="1"/>
  <c r="AX173" i="3" s="1"/>
  <c r="AY164" i="3"/>
  <c r="AY170" i="3" s="1"/>
  <c r="AV15" i="5"/>
  <c r="BA3" i="5"/>
  <c r="BX464" i="3"/>
  <c r="CA462" i="3" s="1"/>
  <c r="BD15" i="6" s="1"/>
  <c r="BX416" i="3"/>
  <c r="BA13" i="6" s="1"/>
  <c r="BX461" i="3"/>
  <c r="BA39" i="5" s="1"/>
  <c r="BX2" i="3"/>
  <c r="BX215" i="3"/>
  <c r="BX248" i="3"/>
  <c r="BX254" i="3"/>
  <c r="BX275" i="3"/>
  <c r="BA29" i="6"/>
  <c r="AX150" i="3"/>
  <c r="AY185" i="3"/>
  <c r="AY191" i="3" s="1"/>
  <c r="AX187" i="3"/>
  <c r="AX193" i="3" s="1"/>
  <c r="AX194" i="3" s="1"/>
  <c r="AZ159" i="3"/>
  <c r="AY148" i="3"/>
  <c r="AA9" i="6"/>
  <c r="AY25" i="5"/>
  <c r="AA8" i="6"/>
  <c r="BS100" i="3"/>
  <c r="BS124" i="3"/>
  <c r="AQ20" i="5"/>
  <c r="AQ28" i="5"/>
  <c r="AY2" i="6"/>
  <c r="AZ2" i="4"/>
  <c r="BB4" i="5"/>
  <c r="BY306" i="3"/>
  <c r="BY292" i="3"/>
  <c r="BY381" i="3"/>
  <c r="BY371" i="3"/>
  <c r="BY294" i="3"/>
  <c r="BY312" i="3"/>
  <c r="BY310" i="3"/>
  <c r="BY298" i="3"/>
  <c r="BY307" i="3"/>
  <c r="BY300" i="3"/>
  <c r="BY295" i="3"/>
  <c r="BY311" i="3"/>
  <c r="BY305" i="3"/>
  <c r="BY293" i="3"/>
  <c r="BY355" i="3"/>
  <c r="BY356" i="3" s="1"/>
  <c r="BC27" i="4" s="1"/>
  <c r="BY303" i="3"/>
  <c r="BY291" i="3"/>
  <c r="BY244" i="3"/>
  <c r="BY304" i="3"/>
  <c r="BY246" i="3"/>
  <c r="BY299" i="3"/>
  <c r="BY247" i="3"/>
  <c r="BY243" i="3"/>
  <c r="BY266" i="3"/>
  <c r="BY245" i="3"/>
  <c r="BZ4" i="3"/>
  <c r="BY3" i="3"/>
  <c r="BY1" i="3"/>
  <c r="BY254" i="3" s="1"/>
  <c r="BY401" i="3"/>
  <c r="BY391" i="3"/>
  <c r="BX217" i="3"/>
  <c r="BX253" i="3"/>
  <c r="BX242" i="3"/>
  <c r="BA4" i="6"/>
  <c r="BB4" i="4"/>
  <c r="AS16" i="5"/>
  <c r="AS17" i="5" s="1"/>
  <c r="BP137" i="3"/>
  <c r="S41" i="5"/>
  <c r="S38" i="5"/>
  <c r="AY22" i="6"/>
  <c r="AY24" i="6" s="1"/>
  <c r="BV317" i="3"/>
  <c r="BV318" i="3" s="1"/>
  <c r="BW316" i="3" s="1"/>
  <c r="BA1" i="5"/>
  <c r="BX115" i="3"/>
  <c r="BX97" i="3"/>
  <c r="BQ324" i="3"/>
  <c r="BQ325" i="3" s="1"/>
  <c r="AU37" i="4" s="1"/>
  <c r="AU14" i="6" s="1"/>
  <c r="AU16" i="6" s="1"/>
  <c r="BQ241" i="3"/>
  <c r="BQ257" i="3" s="1"/>
  <c r="AT23" i="5" s="1"/>
  <c r="BQ261" i="3"/>
  <c r="BQ268" i="3" s="1"/>
  <c r="BQ165" i="3"/>
  <c r="BQ171" i="3" s="1"/>
  <c r="BQ136" i="3"/>
  <c r="AZ180" i="3"/>
  <c r="AY146" i="3"/>
  <c r="AU9" i="5"/>
  <c r="AU12" i="5" s="1"/>
  <c r="BR126" i="3"/>
  <c r="AS382" i="3"/>
  <c r="AS383" i="3" s="1"/>
  <c r="BX205" i="3"/>
  <c r="BX252" i="3"/>
  <c r="BX263" i="3"/>
  <c r="BX274" i="3"/>
  <c r="BT95" i="3"/>
  <c r="BT135" i="3" s="1"/>
  <c r="BT99" i="3"/>
  <c r="BT76" i="3" l="1"/>
  <c r="AW8" i="5" s="1"/>
  <c r="BU74" i="3"/>
  <c r="BU75" i="3" s="1"/>
  <c r="AZ22" i="6"/>
  <c r="AZ24" i="6" s="1"/>
  <c r="BW226" i="3"/>
  <c r="BW228" i="3" s="1"/>
  <c r="BV105" i="3"/>
  <c r="BV106" i="3" s="1"/>
  <c r="AY11" i="5" s="1"/>
  <c r="BW318" i="3"/>
  <c r="BX316" i="3" s="1"/>
  <c r="BX223" i="3"/>
  <c r="BX240" i="3" s="1"/>
  <c r="AP394" i="3"/>
  <c r="AP395" i="3" s="1"/>
  <c r="BY262" i="3"/>
  <c r="BY208" i="3"/>
  <c r="BY272" i="3"/>
  <c r="BY207" i="3"/>
  <c r="BX224" i="3"/>
  <c r="BX260" i="3" s="1"/>
  <c r="S31" i="6"/>
  <c r="S33" i="6" s="1"/>
  <c r="S35" i="6" s="1"/>
  <c r="AP396" i="3"/>
  <c r="AS10" i="6"/>
  <c r="AS384" i="3"/>
  <c r="AT380" i="3" s="1"/>
  <c r="BY276" i="3"/>
  <c r="AA11" i="6"/>
  <c r="AT405" i="3"/>
  <c r="AU400" i="3"/>
  <c r="BW84" i="3"/>
  <c r="BW85" i="3" s="1"/>
  <c r="BV93" i="3"/>
  <c r="BV92" i="3"/>
  <c r="BV90" i="3"/>
  <c r="BV91" i="3"/>
  <c r="BV112" i="3"/>
  <c r="BV117" i="3" s="1"/>
  <c r="BV119" i="3" s="1"/>
  <c r="BV125" i="3" s="1"/>
  <c r="AY10" i="5" s="1"/>
  <c r="BV94" i="3"/>
  <c r="AT407" i="3"/>
  <c r="AT406" i="3"/>
  <c r="BY216" i="3"/>
  <c r="BY251" i="3"/>
  <c r="BY277" i="3"/>
  <c r="BA3" i="6"/>
  <c r="BA2" i="5"/>
  <c r="BB3" i="4"/>
  <c r="BU95" i="3"/>
  <c r="BU135" i="3" s="1"/>
  <c r="BU99" i="3"/>
  <c r="BY255" i="3"/>
  <c r="BY273" i="3"/>
  <c r="AX9" i="4"/>
  <c r="AR373" i="3"/>
  <c r="AV34" i="5"/>
  <c r="AW10" i="4"/>
  <c r="AW11" i="4" s="1"/>
  <c r="BT320" i="3"/>
  <c r="AS386" i="3"/>
  <c r="AS387" i="3"/>
  <c r="BT100" i="3"/>
  <c r="BT124" i="3"/>
  <c r="BA1" i="6"/>
  <c r="BB1" i="4"/>
  <c r="BC4" i="5"/>
  <c r="BZ306" i="3"/>
  <c r="BZ401" i="3"/>
  <c r="BZ381" i="3"/>
  <c r="BZ371" i="3"/>
  <c r="BZ294" i="3"/>
  <c r="BZ312" i="3"/>
  <c r="BZ310" i="3"/>
  <c r="BZ298" i="3"/>
  <c r="BZ304" i="3"/>
  <c r="BZ300" i="3"/>
  <c r="BZ307" i="3"/>
  <c r="BZ295" i="3"/>
  <c r="BZ311" i="3"/>
  <c r="BZ292" i="3"/>
  <c r="BZ305" i="3"/>
  <c r="BZ293" i="3"/>
  <c r="BZ355" i="3"/>
  <c r="BZ356" i="3" s="1"/>
  <c r="BD27" i="4" s="1"/>
  <c r="BZ303" i="3"/>
  <c r="BZ291" i="3"/>
  <c r="BZ244" i="3"/>
  <c r="BZ246" i="3"/>
  <c r="BZ299" i="3"/>
  <c r="BZ243" i="3"/>
  <c r="BZ266" i="3"/>
  <c r="BZ247" i="3"/>
  <c r="BZ245" i="3"/>
  <c r="CA4" i="3"/>
  <c r="BZ3" i="3"/>
  <c r="BZ1" i="3"/>
  <c r="BZ272" i="3" s="1"/>
  <c r="BZ391" i="3"/>
  <c r="BY217" i="3"/>
  <c r="BY248" i="3"/>
  <c r="BY278" i="3"/>
  <c r="BY275" i="3"/>
  <c r="BB4" i="6"/>
  <c r="BC4" i="4"/>
  <c r="BY274" i="3"/>
  <c r="BY249" i="3"/>
  <c r="AW15" i="5"/>
  <c r="AC34" i="4"/>
  <c r="AY188" i="3"/>
  <c r="AY149" i="3"/>
  <c r="BY205" i="3"/>
  <c r="BY213" i="3"/>
  <c r="BY253" i="3"/>
  <c r="S42" i="5"/>
  <c r="AP415" i="3"/>
  <c r="BB1" i="5"/>
  <c r="BY97" i="3"/>
  <c r="BY115" i="3"/>
  <c r="BR324" i="3"/>
  <c r="BR325" i="3" s="1"/>
  <c r="AV37" i="4" s="1"/>
  <c r="AV14" i="6" s="1"/>
  <c r="AV16" i="6" s="1"/>
  <c r="BR261" i="3"/>
  <c r="BR268" i="3" s="1"/>
  <c r="BR241" i="3"/>
  <c r="BR257" i="3" s="1"/>
  <c r="AU23" i="5" s="1"/>
  <c r="BR136" i="3"/>
  <c r="BR165" i="3"/>
  <c r="BR171" i="3" s="1"/>
  <c r="BY215" i="3"/>
  <c r="BY204" i="3"/>
  <c r="AQ29" i="5"/>
  <c r="AZ2" i="6"/>
  <c r="BA2" i="4"/>
  <c r="BB3" i="5"/>
  <c r="BY464" i="3"/>
  <c r="CB462" i="3" s="1"/>
  <c r="BE15" i="6" s="1"/>
  <c r="BY461" i="3"/>
  <c r="BB39" i="5" s="1"/>
  <c r="BY416" i="3"/>
  <c r="BB13" i="6" s="1"/>
  <c r="BY2" i="3"/>
  <c r="AZ182" i="3"/>
  <c r="BY252" i="3"/>
  <c r="AT16" i="5"/>
  <c r="AT17" i="5" s="1"/>
  <c r="BQ137" i="3"/>
  <c r="BQ144" i="3" s="1"/>
  <c r="BY206" i="3"/>
  <c r="BB29" i="6"/>
  <c r="BY279" i="3"/>
  <c r="BP186" i="3"/>
  <c r="BP192" i="3" s="1"/>
  <c r="BP144" i="3"/>
  <c r="BP138" i="3"/>
  <c r="BP139" i="3" s="1"/>
  <c r="AT16" i="4"/>
  <c r="BY214" i="3"/>
  <c r="BY212" i="3"/>
  <c r="BY211" i="3"/>
  <c r="BY263" i="3"/>
  <c r="AV9" i="5"/>
  <c r="AV12" i="5" s="1"/>
  <c r="BS126" i="3"/>
  <c r="AC14" i="4"/>
  <c r="AY167" i="3"/>
  <c r="BX225" i="3"/>
  <c r="BX271" i="3" s="1"/>
  <c r="BX281" i="3" s="1"/>
  <c r="BX220" i="3"/>
  <c r="BX221" i="3" s="1"/>
  <c r="BX230" i="3"/>
  <c r="BX290" i="3" s="1"/>
  <c r="BX314" i="3" s="1"/>
  <c r="BY250" i="3"/>
  <c r="AS19" i="5"/>
  <c r="BY265" i="3"/>
  <c r="AT24" i="5"/>
  <c r="AT26" i="5" s="1"/>
  <c r="BQ283" i="3"/>
  <c r="BQ147" i="3" s="1"/>
  <c r="AU35" i="4" s="1"/>
  <c r="BY203" i="3"/>
  <c r="BY242" i="3"/>
  <c r="BY264" i="3"/>
  <c r="BB30" i="6"/>
  <c r="AZ161" i="3"/>
  <c r="AR28" i="5"/>
  <c r="AR20" i="5"/>
  <c r="BV74" i="3" l="1"/>
  <c r="BV75" i="3" s="1"/>
  <c r="BU76" i="3"/>
  <c r="AX8" i="5" s="1"/>
  <c r="T31" i="4"/>
  <c r="T32" i="4" s="1"/>
  <c r="AQ390" i="3"/>
  <c r="AQ392" i="3" s="1"/>
  <c r="T33" i="5" s="1"/>
  <c r="T35" i="5" s="1"/>
  <c r="T37" i="5" s="1"/>
  <c r="BW105" i="3"/>
  <c r="BW106" i="3" s="1"/>
  <c r="AZ11" i="5" s="1"/>
  <c r="BZ248" i="3"/>
  <c r="AS385" i="3"/>
  <c r="BZ204" i="3"/>
  <c r="BZ242" i="3"/>
  <c r="BZ255" i="3"/>
  <c r="BZ208" i="3"/>
  <c r="BZ216" i="3"/>
  <c r="BZ205" i="3"/>
  <c r="BZ214" i="3"/>
  <c r="BZ273" i="3"/>
  <c r="BZ206" i="3"/>
  <c r="BZ212" i="3"/>
  <c r="BZ207" i="3"/>
  <c r="BZ249" i="3"/>
  <c r="BY224" i="3"/>
  <c r="BY260" i="3" s="1"/>
  <c r="BZ217" i="3"/>
  <c r="BZ253" i="3"/>
  <c r="BZ277" i="3"/>
  <c r="BZ213" i="3"/>
  <c r="BZ203" i="3"/>
  <c r="BZ252" i="3"/>
  <c r="AT10" i="6"/>
  <c r="BW94" i="3"/>
  <c r="BW92" i="3"/>
  <c r="BW91" i="3"/>
  <c r="BW112" i="3"/>
  <c r="BW117" i="3" s="1"/>
  <c r="BW119" i="3" s="1"/>
  <c r="BW125" i="3" s="1"/>
  <c r="AZ10" i="5" s="1"/>
  <c r="BW93" i="3"/>
  <c r="BX84" i="3"/>
  <c r="BX85" i="3" s="1"/>
  <c r="BW90" i="3"/>
  <c r="BC4" i="6"/>
  <c r="BD4" i="4"/>
  <c r="AR377" i="3"/>
  <c r="AR376" i="3"/>
  <c r="AY9" i="4"/>
  <c r="BV99" i="3"/>
  <c r="BV95" i="3"/>
  <c r="BV135" i="3" s="1"/>
  <c r="BY225" i="3"/>
  <c r="BY271" i="3" s="1"/>
  <c r="BY281" i="3" s="1"/>
  <c r="BY230" i="3"/>
  <c r="BY290" i="3" s="1"/>
  <c r="BY314" i="3" s="1"/>
  <c r="BY220" i="3"/>
  <c r="BY221" i="3" s="1"/>
  <c r="BC29" i="6"/>
  <c r="BA25" i="5"/>
  <c r="AT19" i="5"/>
  <c r="AZ185" i="3"/>
  <c r="AZ191" i="3" s="1"/>
  <c r="AY187" i="3"/>
  <c r="AY193" i="3" s="1"/>
  <c r="AY194" i="3" s="1"/>
  <c r="AY150" i="3"/>
  <c r="BY223" i="3"/>
  <c r="BX226" i="3"/>
  <c r="BX228" i="3" s="1"/>
  <c r="AB9" i="6"/>
  <c r="BZ211" i="3"/>
  <c r="BZ265" i="3"/>
  <c r="BZ276" i="3"/>
  <c r="BZ279" i="3"/>
  <c r="AW9" i="5"/>
  <c r="AW12" i="5" s="1"/>
  <c r="BT126" i="3"/>
  <c r="BZ278" i="3"/>
  <c r="BU100" i="3"/>
  <c r="BU124" i="3"/>
  <c r="AU402" i="3"/>
  <c r="AU403" i="3" s="1"/>
  <c r="BC30" i="6"/>
  <c r="AX15" i="5"/>
  <c r="BB3" i="6"/>
  <c r="BB2" i="5"/>
  <c r="BC3" i="4"/>
  <c r="AU15" i="4"/>
  <c r="BS324" i="3"/>
  <c r="BS325" i="3" s="1"/>
  <c r="AW37" i="4" s="1"/>
  <c r="AW14" i="6" s="1"/>
  <c r="AW16" i="6" s="1"/>
  <c r="BS261" i="3"/>
  <c r="BS268" i="3" s="1"/>
  <c r="BS241" i="3"/>
  <c r="BS257" i="3" s="1"/>
  <c r="AV23" i="5" s="1"/>
  <c r="BS165" i="3"/>
  <c r="BS171" i="3" s="1"/>
  <c r="BS136" i="3"/>
  <c r="BA180" i="3"/>
  <c r="AZ146" i="3"/>
  <c r="BZ262" i="3"/>
  <c r="BZ263" i="3"/>
  <c r="BQ186" i="3"/>
  <c r="BQ192" i="3" s="1"/>
  <c r="BQ138" i="3"/>
  <c r="BQ139" i="3" s="1"/>
  <c r="AB8" i="6"/>
  <c r="AU16" i="5"/>
  <c r="AU17" i="5" s="1"/>
  <c r="BR137" i="3"/>
  <c r="BC1" i="5"/>
  <c r="BZ115" i="3"/>
  <c r="BZ97" i="3"/>
  <c r="BZ254" i="3"/>
  <c r="BZ264" i="3"/>
  <c r="AW34" i="5"/>
  <c r="AX10" i="4"/>
  <c r="AX11" i="4" s="1"/>
  <c r="BU320" i="3"/>
  <c r="AT382" i="3"/>
  <c r="AT383" i="3" s="1"/>
  <c r="AZ164" i="3"/>
  <c r="AZ170" i="3" s="1"/>
  <c r="AY166" i="3"/>
  <c r="AY172" i="3" s="1"/>
  <c r="AY173" i="3" s="1"/>
  <c r="BB1" i="6"/>
  <c r="BC1" i="4"/>
  <c r="AT15" i="4"/>
  <c r="AS28" i="5"/>
  <c r="AS20" i="5"/>
  <c r="AR29" i="5"/>
  <c r="BA159" i="3"/>
  <c r="AZ148" i="3"/>
  <c r="BZ464" i="3"/>
  <c r="CC462" i="3" s="1"/>
  <c r="BF15" i="6" s="1"/>
  <c r="BC3" i="5"/>
  <c r="BZ461" i="3"/>
  <c r="BC39" i="5" s="1"/>
  <c r="BZ416" i="3"/>
  <c r="BC13" i="6" s="1"/>
  <c r="BZ2" i="3"/>
  <c r="BZ274" i="3"/>
  <c r="BZ275" i="3"/>
  <c r="BZ251" i="3"/>
  <c r="AU16" i="4"/>
  <c r="BA22" i="6"/>
  <c r="BA24" i="6" s="1"/>
  <c r="BX317" i="3"/>
  <c r="BX318" i="3" s="1"/>
  <c r="BY316" i="3" s="1"/>
  <c r="AU24" i="5"/>
  <c r="AU26" i="5" s="1"/>
  <c r="BR283" i="3"/>
  <c r="BR147" i="3" s="1"/>
  <c r="AV35" i="4" s="1"/>
  <c r="BD4" i="5"/>
  <c r="CA299" i="3"/>
  <c r="CA310" i="3"/>
  <c r="CA401" i="3"/>
  <c r="CA381" i="3"/>
  <c r="CA371" i="3"/>
  <c r="CA294" i="3"/>
  <c r="CA312" i="3"/>
  <c r="CA298" i="3"/>
  <c r="CA306" i="3"/>
  <c r="CA304" i="3"/>
  <c r="CA300" i="3"/>
  <c r="CA291" i="3"/>
  <c r="CA295" i="3"/>
  <c r="CA311" i="3"/>
  <c r="CA292" i="3"/>
  <c r="CA305" i="3"/>
  <c r="CA293" i="3"/>
  <c r="CA355" i="3"/>
  <c r="CA356" i="3" s="1"/>
  <c r="BE27" i="4" s="1"/>
  <c r="CA303" i="3"/>
  <c r="CA244" i="3"/>
  <c r="CA246" i="3"/>
  <c r="CA243" i="3"/>
  <c r="CA307" i="3"/>
  <c r="CA266" i="3"/>
  <c r="CA245" i="3"/>
  <c r="CA247" i="3"/>
  <c r="CB4" i="3"/>
  <c r="CA3" i="3"/>
  <c r="CA1" i="3"/>
  <c r="CA252" i="3" s="1"/>
  <c r="CA391" i="3"/>
  <c r="BZ215" i="3"/>
  <c r="BZ250" i="3"/>
  <c r="BA2" i="6"/>
  <c r="BB2" i="4"/>
  <c r="AR374" i="3"/>
  <c r="BW74" i="3" l="1"/>
  <c r="BW75" i="3" s="1"/>
  <c r="BV76" i="3"/>
  <c r="AY8" i="5" s="1"/>
  <c r="BZ224" i="3"/>
  <c r="BZ260" i="3" s="1"/>
  <c r="BX105" i="3"/>
  <c r="BX106" i="3" s="1"/>
  <c r="BA11" i="5" s="1"/>
  <c r="BZ223" i="3"/>
  <c r="BZ240" i="3" s="1"/>
  <c r="BZ225" i="3"/>
  <c r="BZ271" i="3" s="1"/>
  <c r="BZ281" i="3" s="1"/>
  <c r="BD30" i="6"/>
  <c r="BZ230" i="3"/>
  <c r="BZ290" i="3" s="1"/>
  <c r="BZ314" i="3" s="1"/>
  <c r="BC22" i="6" s="1"/>
  <c r="BC24" i="6" s="1"/>
  <c r="AU10" i="6"/>
  <c r="AT386" i="3"/>
  <c r="AT387" i="3"/>
  <c r="AT384" i="3"/>
  <c r="AU406" i="3"/>
  <c r="AU407" i="3"/>
  <c r="AU404" i="3"/>
  <c r="BY84" i="3"/>
  <c r="BY85" i="3" s="1"/>
  <c r="BX93" i="3"/>
  <c r="BX91" i="3"/>
  <c r="BX112" i="3"/>
  <c r="BX117" i="3" s="1"/>
  <c r="BX119" i="3" s="1"/>
  <c r="BX125" i="3" s="1"/>
  <c r="BA10" i="5" s="1"/>
  <c r="BX94" i="3"/>
  <c r="BX92" i="3"/>
  <c r="BX90" i="3"/>
  <c r="AZ9" i="4"/>
  <c r="AX34" i="5"/>
  <c r="AY10" i="4"/>
  <c r="AY11" i="4" s="1"/>
  <c r="BV320" i="3"/>
  <c r="AV16" i="5"/>
  <c r="AV17" i="5" s="1"/>
  <c r="BS137" i="3"/>
  <c r="BW99" i="3"/>
  <c r="BW95" i="3"/>
  <c r="BW135" i="3" s="1"/>
  <c r="BD1" i="5"/>
  <c r="CA115" i="3"/>
  <c r="CA97" i="3"/>
  <c r="CA203" i="3"/>
  <c r="AV24" i="5"/>
  <c r="AV26" i="5" s="1"/>
  <c r="BS283" i="3"/>
  <c r="BS147" i="3" s="1"/>
  <c r="AW35" i="4" s="1"/>
  <c r="CA217" i="3"/>
  <c r="CA251" i="3"/>
  <c r="CA216" i="3"/>
  <c r="CA277" i="3"/>
  <c r="CA250" i="3"/>
  <c r="BD4" i="6"/>
  <c r="BE4" i="4"/>
  <c r="AQ393" i="3"/>
  <c r="AQ394" i="3" s="1"/>
  <c r="CA208" i="3"/>
  <c r="BY226" i="3"/>
  <c r="BY228" i="3" s="1"/>
  <c r="BY240" i="3"/>
  <c r="BC3" i="6"/>
  <c r="BC2" i="5"/>
  <c r="BD3" i="4"/>
  <c r="BT324" i="3"/>
  <c r="BT325" i="3" s="1"/>
  <c r="AX37" i="4" s="1"/>
  <c r="AX14" i="6" s="1"/>
  <c r="AX16" i="6" s="1"/>
  <c r="BT261" i="3"/>
  <c r="BT268" i="3" s="1"/>
  <c r="BT241" i="3"/>
  <c r="BT257" i="3" s="1"/>
  <c r="AW23" i="5" s="1"/>
  <c r="BT136" i="3"/>
  <c r="BT165" i="3"/>
  <c r="BT171" i="3" s="1"/>
  <c r="BB22" i="6"/>
  <c r="BB24" i="6" s="1"/>
  <c r="BY317" i="3"/>
  <c r="BY318" i="3" s="1"/>
  <c r="BZ316" i="3" s="1"/>
  <c r="CA265" i="3"/>
  <c r="T38" i="5"/>
  <c r="T41" i="5"/>
  <c r="CA205" i="3"/>
  <c r="BB25" i="5"/>
  <c r="CA263" i="3"/>
  <c r="CA264" i="3"/>
  <c r="AS29" i="5"/>
  <c r="CA275" i="3"/>
  <c r="CA206" i="3"/>
  <c r="AR375" i="3"/>
  <c r="AS370" i="3"/>
  <c r="CA274" i="3"/>
  <c r="BC1" i="6"/>
  <c r="BD1" i="4"/>
  <c r="BD3" i="5"/>
  <c r="CA416" i="3"/>
  <c r="BD13" i="6" s="1"/>
  <c r="CA464" i="3"/>
  <c r="CD462" i="3" s="1"/>
  <c r="BG15" i="6" s="1"/>
  <c r="CA461" i="3"/>
  <c r="BD39" i="5" s="1"/>
  <c r="CA2" i="3"/>
  <c r="BE4" i="5"/>
  <c r="CB310" i="3"/>
  <c r="CB303" i="3"/>
  <c r="CB312" i="3"/>
  <c r="CB298" i="3"/>
  <c r="CB306" i="3"/>
  <c r="CB304" i="3"/>
  <c r="CB300" i="3"/>
  <c r="CB291" i="3"/>
  <c r="CB355" i="3"/>
  <c r="CB356" i="3" s="1"/>
  <c r="BF27" i="4" s="1"/>
  <c r="CB311" i="3"/>
  <c r="CB292" i="3"/>
  <c r="CB305" i="3"/>
  <c r="CB294" i="3"/>
  <c r="CB293" i="3"/>
  <c r="CB371" i="3"/>
  <c r="CB246" i="3"/>
  <c r="CB299" i="3"/>
  <c r="CB243" i="3"/>
  <c r="CB307" i="3"/>
  <c r="CB266" i="3"/>
  <c r="CB247" i="3"/>
  <c r="CB244" i="3"/>
  <c r="CB245" i="3"/>
  <c r="CB295" i="3"/>
  <c r="CC4" i="3"/>
  <c r="CB3" i="3"/>
  <c r="CB1" i="3"/>
  <c r="CB278" i="3" s="1"/>
  <c r="CB401" i="3"/>
  <c r="CB391" i="3"/>
  <c r="CB381" i="3"/>
  <c r="CA213" i="3"/>
  <c r="CA207" i="3"/>
  <c r="CA211" i="3"/>
  <c r="CA248" i="3"/>
  <c r="CA276" i="3"/>
  <c r="AD14" i="4"/>
  <c r="AZ167" i="3"/>
  <c r="BR186" i="3"/>
  <c r="BR192" i="3" s="1"/>
  <c r="BR138" i="3"/>
  <c r="BR139" i="3" s="1"/>
  <c r="BR144" i="3"/>
  <c r="BB2" i="6"/>
  <c r="BC2" i="4"/>
  <c r="CA215" i="3"/>
  <c r="BD29" i="6"/>
  <c r="CA204" i="3"/>
  <c r="CA214" i="3"/>
  <c r="CA212" i="3"/>
  <c r="CA242" i="3"/>
  <c r="CA273" i="3"/>
  <c r="CA278" i="3"/>
  <c r="CA279" i="3"/>
  <c r="BA161" i="3"/>
  <c r="AU19" i="5"/>
  <c r="AD34" i="4"/>
  <c r="AZ188" i="3"/>
  <c r="AZ149" i="3"/>
  <c r="AT28" i="5"/>
  <c r="AT20" i="5"/>
  <c r="AY15" i="5"/>
  <c r="BZ220" i="3"/>
  <c r="BZ221" i="3" s="1"/>
  <c r="CA249" i="3"/>
  <c r="CA262" i="3"/>
  <c r="CA272" i="3"/>
  <c r="CA255" i="3"/>
  <c r="CA254" i="3"/>
  <c r="CA253" i="3"/>
  <c r="AB11" i="6"/>
  <c r="AB18" i="6" s="1"/>
  <c r="BA182" i="3"/>
  <c r="AX9" i="5"/>
  <c r="AX12" i="5" s="1"/>
  <c r="BU126" i="3"/>
  <c r="BV124" i="3"/>
  <c r="BV100" i="3"/>
  <c r="AV16" i="4"/>
  <c r="BX74" i="3" l="1"/>
  <c r="BX75" i="3" s="1"/>
  <c r="BW76" i="3"/>
  <c r="AZ8" i="5" s="1"/>
  <c r="BZ226" i="3"/>
  <c r="BZ317" i="3"/>
  <c r="BZ318" i="3" s="1"/>
  <c r="CA316" i="3" s="1"/>
  <c r="BY105" i="3"/>
  <c r="BY106" i="3" s="1"/>
  <c r="BB11" i="5" s="1"/>
  <c r="AV10" i="6"/>
  <c r="BZ228" i="3"/>
  <c r="CB212" i="3"/>
  <c r="CB208" i="3"/>
  <c r="CB253" i="3"/>
  <c r="BZ84" i="3"/>
  <c r="BZ85" i="3" s="1"/>
  <c r="BY94" i="3"/>
  <c r="BY92" i="3"/>
  <c r="BY91" i="3"/>
  <c r="BY90" i="3"/>
  <c r="BY112" i="3"/>
  <c r="BY117" i="3" s="1"/>
  <c r="BY119" i="3" s="1"/>
  <c r="BY125" i="3" s="1"/>
  <c r="BB10" i="5" s="1"/>
  <c r="BY93" i="3"/>
  <c r="AC8" i="6"/>
  <c r="CB214" i="3"/>
  <c r="CB213" i="3"/>
  <c r="CB248" i="3"/>
  <c r="CB276" i="3"/>
  <c r="CB274" i="3"/>
  <c r="AW24" i="5"/>
  <c r="AW26" i="5" s="1"/>
  <c r="BT283" i="3"/>
  <c r="BT147" i="3" s="1"/>
  <c r="AX35" i="4" s="1"/>
  <c r="CA230" i="3"/>
  <c r="CA290" i="3" s="1"/>
  <c r="CA314" i="3" s="1"/>
  <c r="CA225" i="3"/>
  <c r="CA271" i="3" s="1"/>
  <c r="CA281" i="3" s="1"/>
  <c r="CA220" i="3"/>
  <c r="CA221" i="3" s="1"/>
  <c r="BU324" i="3"/>
  <c r="BU325" i="3" s="1"/>
  <c r="AY37" i="4" s="1"/>
  <c r="AY14" i="6" s="1"/>
  <c r="BU261" i="3"/>
  <c r="BU268" i="3" s="1"/>
  <c r="BU241" i="3"/>
  <c r="BU257" i="3" s="1"/>
  <c r="AX23" i="5" s="1"/>
  <c r="BU136" i="3"/>
  <c r="BU165" i="3"/>
  <c r="BU171" i="3" s="1"/>
  <c r="CB273" i="3"/>
  <c r="AS372" i="3"/>
  <c r="AS373" i="3" s="1"/>
  <c r="BC25" i="5"/>
  <c r="BE1" i="5"/>
  <c r="CB115" i="3"/>
  <c r="CB97" i="3"/>
  <c r="CB204" i="3"/>
  <c r="CB279" i="3"/>
  <c r="T42" i="5"/>
  <c r="AQ415" i="3"/>
  <c r="BA9" i="4"/>
  <c r="AU405" i="3"/>
  <c r="AV400" i="3"/>
  <c r="CA224" i="3"/>
  <c r="CA260" i="3" s="1"/>
  <c r="BC2" i="6"/>
  <c r="BD2" i="4"/>
  <c r="BD1" i="6"/>
  <c r="BE1" i="4"/>
  <c r="BB180" i="3"/>
  <c r="BA146" i="3"/>
  <c r="BF4" i="5"/>
  <c r="CC303" i="3"/>
  <c r="CC312" i="3"/>
  <c r="CC298" i="3"/>
  <c r="CC310" i="3"/>
  <c r="CC306" i="3"/>
  <c r="CC304" i="3"/>
  <c r="CC300" i="3"/>
  <c r="CC291" i="3"/>
  <c r="CC293" i="3"/>
  <c r="CC305" i="3"/>
  <c r="CC294" i="3"/>
  <c r="CC355" i="3"/>
  <c r="CC356" i="3" s="1"/>
  <c r="BG27" i="4" s="1"/>
  <c r="CC371" i="3"/>
  <c r="CC299" i="3"/>
  <c r="CC246" i="3"/>
  <c r="CC311" i="3"/>
  <c r="CC243" i="3"/>
  <c r="CC307" i="3"/>
  <c r="CC292" i="3"/>
  <c r="CC266" i="3"/>
  <c r="CC245" i="3"/>
  <c r="CC247" i="3"/>
  <c r="CC244" i="3"/>
  <c r="CC295" i="3"/>
  <c r="CC3" i="3"/>
  <c r="CD4" i="3"/>
  <c r="CC1" i="3"/>
  <c r="CC272" i="3" s="1"/>
  <c r="CC391" i="3"/>
  <c r="CC381" i="3"/>
  <c r="CC401" i="3"/>
  <c r="CB254" i="3"/>
  <c r="CB252" i="3"/>
  <c r="CB265" i="3"/>
  <c r="BE4" i="6"/>
  <c r="BF4" i="4"/>
  <c r="AZ15" i="5"/>
  <c r="BW100" i="3"/>
  <c r="BW124" i="3"/>
  <c r="CB263" i="3"/>
  <c r="BE29" i="6"/>
  <c r="AT29" i="5"/>
  <c r="BA185" i="3"/>
  <c r="BA191" i="3" s="1"/>
  <c r="AZ187" i="3"/>
  <c r="AZ193" i="3" s="1"/>
  <c r="AZ194" i="3" s="1"/>
  <c r="CB211" i="3"/>
  <c r="CB215" i="3"/>
  <c r="CB275" i="3"/>
  <c r="CB264" i="3"/>
  <c r="BX99" i="3"/>
  <c r="BX95" i="3"/>
  <c r="BX135" i="3" s="1"/>
  <c r="CB203" i="3"/>
  <c r="CB217" i="3"/>
  <c r="CB250" i="3"/>
  <c r="CB251" i="3"/>
  <c r="AR390" i="3"/>
  <c r="AQ395" i="3"/>
  <c r="U31" i="4"/>
  <c r="BS186" i="3"/>
  <c r="BS192" i="3" s="1"/>
  <c r="BS144" i="3"/>
  <c r="AW16" i="4"/>
  <c r="BS138" i="3"/>
  <c r="BS139" i="3" s="1"/>
  <c r="AU380" i="3"/>
  <c r="AT385" i="3"/>
  <c r="CB249" i="3"/>
  <c r="AU20" i="5"/>
  <c r="AU28" i="5"/>
  <c r="CA223" i="3"/>
  <c r="CB216" i="3"/>
  <c r="CB272" i="3"/>
  <c r="CB255" i="3"/>
  <c r="BE30" i="6"/>
  <c r="BD3" i="6"/>
  <c r="BD2" i="5"/>
  <c r="BE3" i="4"/>
  <c r="AQ397" i="3"/>
  <c r="AQ396" i="3"/>
  <c r="T31" i="6"/>
  <c r="T33" i="6" s="1"/>
  <c r="T35" i="6" s="1"/>
  <c r="AV19" i="5"/>
  <c r="AV15" i="4"/>
  <c r="CB262" i="3"/>
  <c r="AZ150" i="3"/>
  <c r="CB207" i="3"/>
  <c r="AC9" i="6"/>
  <c r="CB277" i="3"/>
  <c r="AW16" i="5"/>
  <c r="AW17" i="5" s="1"/>
  <c r="BT137" i="3"/>
  <c r="AY34" i="5"/>
  <c r="AZ10" i="4"/>
  <c r="AZ11" i="4" s="1"/>
  <c r="BW320" i="3"/>
  <c r="BE3" i="5"/>
  <c r="CB416" i="3"/>
  <c r="BE13" i="6" s="1"/>
  <c r="CB461" i="3"/>
  <c r="BE39" i="5" s="1"/>
  <c r="CB464" i="3"/>
  <c r="CE462" i="3" s="1"/>
  <c r="BH15" i="6" s="1"/>
  <c r="CB2" i="3"/>
  <c r="CB205" i="3"/>
  <c r="AY9" i="5"/>
  <c r="AY12" i="5" s="1"/>
  <c r="BV126" i="3"/>
  <c r="BA148" i="3"/>
  <c r="BB159" i="3"/>
  <c r="BA164" i="3"/>
  <c r="BA170" i="3" s="1"/>
  <c r="AZ166" i="3"/>
  <c r="AZ172" i="3" s="1"/>
  <c r="AZ173" i="3" s="1"/>
  <c r="CB242" i="3"/>
  <c r="CB206" i="3"/>
  <c r="BY74" i="3" l="1"/>
  <c r="BY75" i="3" s="1"/>
  <c r="BX76" i="3"/>
  <c r="BA8" i="5" s="1"/>
  <c r="CB223" i="3"/>
  <c r="CB240" i="3" s="1"/>
  <c r="CB224" i="3"/>
  <c r="CB260" i="3" s="1"/>
  <c r="BZ105" i="3"/>
  <c r="BZ106" i="3" s="1"/>
  <c r="BC11" i="5" s="1"/>
  <c r="CC252" i="3"/>
  <c r="AS374" i="3"/>
  <c r="AT370" i="3" s="1"/>
  <c r="CC208" i="3"/>
  <c r="AW10" i="6"/>
  <c r="BD2" i="6"/>
  <c r="BE2" i="4"/>
  <c r="AV402" i="3"/>
  <c r="AV403" i="3" s="1"/>
  <c r="AC11" i="6"/>
  <c r="AC18" i="6" s="1"/>
  <c r="CB230" i="3"/>
  <c r="CB290" i="3" s="1"/>
  <c r="CB314" i="3" s="1"/>
  <c r="CB225" i="3"/>
  <c r="CB271" i="3" s="1"/>
  <c r="CB281" i="3" s="1"/>
  <c r="CB220" i="3"/>
  <c r="CB221" i="3" s="1"/>
  <c r="BF1" i="5"/>
  <c r="CC115" i="3"/>
  <c r="CC97" i="3"/>
  <c r="CC214" i="3"/>
  <c r="CC277" i="3"/>
  <c r="CC278" i="3"/>
  <c r="BG4" i="5"/>
  <c r="CD312" i="3"/>
  <c r="CD305" i="3"/>
  <c r="CD355" i="3"/>
  <c r="CD356" i="3" s="1"/>
  <c r="BH27" i="4" s="1"/>
  <c r="CD310" i="3"/>
  <c r="CD306" i="3"/>
  <c r="CD304" i="3"/>
  <c r="CD300" i="3"/>
  <c r="CD291" i="3"/>
  <c r="CD266" i="3"/>
  <c r="CD293" i="3"/>
  <c r="CD295" i="3"/>
  <c r="CD311" i="3"/>
  <c r="CD294" i="3"/>
  <c r="CD303" i="3"/>
  <c r="CD391" i="3"/>
  <c r="CD299" i="3"/>
  <c r="CD307" i="3"/>
  <c r="CD298" i="3"/>
  <c r="CD243" i="3"/>
  <c r="CD292" i="3"/>
  <c r="CD245" i="3"/>
  <c r="CD247" i="3"/>
  <c r="CD246" i="3"/>
  <c r="CD216" i="3"/>
  <c r="CD244" i="3"/>
  <c r="CE4" i="3"/>
  <c r="CD3" i="3"/>
  <c r="CD1" i="3"/>
  <c r="CD278" i="3" s="1"/>
  <c r="CD381" i="3"/>
  <c r="CD401" i="3"/>
  <c r="CD371" i="3"/>
  <c r="CC274" i="3"/>
  <c r="CC242" i="3"/>
  <c r="CC248" i="3"/>
  <c r="CC279" i="3"/>
  <c r="BB9" i="4"/>
  <c r="BD25" i="5"/>
  <c r="BE3" i="6"/>
  <c r="BE2" i="5"/>
  <c r="BF3" i="4"/>
  <c r="BF3" i="5"/>
  <c r="CC416" i="3"/>
  <c r="BF13" i="6" s="1"/>
  <c r="CC461" i="3"/>
  <c r="BF39" i="5" s="1"/>
  <c r="CC464" i="3"/>
  <c r="CF462" i="3" s="1"/>
  <c r="BI15" i="6" s="1"/>
  <c r="CC2" i="3"/>
  <c r="CC212" i="3"/>
  <c r="CC273" i="3"/>
  <c r="BF4" i="6"/>
  <c r="BG4" i="4"/>
  <c r="BZ94" i="3"/>
  <c r="BZ93" i="3"/>
  <c r="BZ90" i="3"/>
  <c r="BZ112" i="3"/>
  <c r="BZ117" i="3" s="1"/>
  <c r="BZ119" i="3" s="1"/>
  <c r="BZ125" i="3" s="1"/>
  <c r="BC10" i="5" s="1"/>
  <c r="BZ91" i="3"/>
  <c r="BZ92" i="3"/>
  <c r="CA84" i="3"/>
  <c r="CA85" i="3" s="1"/>
  <c r="AW15" i="4"/>
  <c r="CC203" i="3"/>
  <c r="CC249" i="3"/>
  <c r="CC253" i="3"/>
  <c r="CC276" i="3"/>
  <c r="BB182" i="3"/>
  <c r="AS377" i="3"/>
  <c r="AS376" i="3"/>
  <c r="AZ34" i="5"/>
  <c r="BA10" i="4"/>
  <c r="BA11" i="4" s="1"/>
  <c r="BX320" i="3"/>
  <c r="CA240" i="3"/>
  <c r="CA226" i="3"/>
  <c r="CA228" i="3" s="1"/>
  <c r="U32" i="4"/>
  <c r="CC216" i="3"/>
  <c r="CC215" i="3"/>
  <c r="CC262" i="3"/>
  <c r="CC265" i="3"/>
  <c r="AW19" i="5"/>
  <c r="AU29" i="5"/>
  <c r="BA15" i="5"/>
  <c r="CC211" i="3"/>
  <c r="CC217" i="3"/>
  <c r="BY99" i="3"/>
  <c r="BY95" i="3"/>
  <c r="BY135" i="3" s="1"/>
  <c r="AV20" i="5"/>
  <c r="AV28" i="5"/>
  <c r="BX100" i="3"/>
  <c r="BX124" i="3"/>
  <c r="CC207" i="3"/>
  <c r="CC206" i="3"/>
  <c r="CC275" i="3"/>
  <c r="CC263" i="3"/>
  <c r="AR392" i="3"/>
  <c r="U33" i="5" s="1"/>
  <c r="U35" i="5" s="1"/>
  <c r="U37" i="5" s="1"/>
  <c r="CC205" i="3"/>
  <c r="CC213" i="3"/>
  <c r="AX16" i="5"/>
  <c r="AX17" i="5" s="1"/>
  <c r="BU137" i="3"/>
  <c r="BD22" i="6"/>
  <c r="BD24" i="6" s="1"/>
  <c r="CA317" i="3"/>
  <c r="CA318" i="3" s="1"/>
  <c r="CB316" i="3" s="1"/>
  <c r="BB161" i="3"/>
  <c r="AE14" i="4"/>
  <c r="BA167" i="3"/>
  <c r="BV324" i="3"/>
  <c r="BV325" i="3" s="1"/>
  <c r="AZ37" i="4" s="1"/>
  <c r="BV261" i="3"/>
  <c r="BV268" i="3" s="1"/>
  <c r="BV241" i="3"/>
  <c r="BV257" i="3" s="1"/>
  <c r="AY23" i="5" s="1"/>
  <c r="BV165" i="3"/>
  <c r="BV171" i="3" s="1"/>
  <c r="BV136" i="3"/>
  <c r="AZ9" i="5"/>
  <c r="AZ12" i="5" s="1"/>
  <c r="BW126" i="3"/>
  <c r="CC204" i="3"/>
  <c r="CC250" i="3"/>
  <c r="BF30" i="6"/>
  <c r="AE34" i="4"/>
  <c r="BA188" i="3"/>
  <c r="BA149" i="3"/>
  <c r="BT186" i="3"/>
  <c r="BT192" i="3" s="1"/>
  <c r="AX16" i="4"/>
  <c r="BT138" i="3"/>
  <c r="BT139" i="3" s="1"/>
  <c r="BT144" i="3"/>
  <c r="AU382" i="3"/>
  <c r="AU383" i="3" s="1"/>
  <c r="CC251" i="3"/>
  <c r="CC254" i="3"/>
  <c r="CC255" i="3"/>
  <c r="BF29" i="6"/>
  <c r="CC264" i="3"/>
  <c r="BE1" i="6"/>
  <c r="BF1" i="4"/>
  <c r="AX24" i="5"/>
  <c r="AX26" i="5" s="1"/>
  <c r="BU283" i="3"/>
  <c r="BU147" i="3" s="1"/>
  <c r="AY35" i="4" s="1"/>
  <c r="BZ74" i="3" l="1"/>
  <c r="BZ75" i="3" s="1"/>
  <c r="BY76" i="3"/>
  <c r="BB8" i="5" s="1"/>
  <c r="AS375" i="3"/>
  <c r="CD214" i="3"/>
  <c r="CD249" i="3"/>
  <c r="CD254" i="3"/>
  <c r="CD204" i="3"/>
  <c r="CA105" i="3"/>
  <c r="CA106" i="3" s="1"/>
  <c r="BD11" i="5" s="1"/>
  <c r="CC224" i="3"/>
  <c r="CC260" i="3" s="1"/>
  <c r="CC223" i="3"/>
  <c r="CC240" i="3" s="1"/>
  <c r="AR393" i="3"/>
  <c r="AR396" i="3" s="1"/>
  <c r="CB226" i="3"/>
  <c r="CB228" i="3" s="1"/>
  <c r="AU384" i="3"/>
  <c r="AV380" i="3" s="1"/>
  <c r="CA93" i="3"/>
  <c r="CA92" i="3"/>
  <c r="CA91" i="3"/>
  <c r="CA90" i="3"/>
  <c r="CA112" i="3"/>
  <c r="CA117" i="3" s="1"/>
  <c r="CA119" i="3" s="1"/>
  <c r="CA125" i="3" s="1"/>
  <c r="BD10" i="5" s="1"/>
  <c r="CA94" i="3"/>
  <c r="CB84" i="3"/>
  <c r="CB85" i="3" s="1"/>
  <c r="AV407" i="3"/>
  <c r="AV406" i="3"/>
  <c r="AV404" i="3"/>
  <c r="BE25" i="5"/>
  <c r="BE2" i="6"/>
  <c r="BF2" i="4"/>
  <c r="CD248" i="3"/>
  <c r="BG29" i="6"/>
  <c r="AT372" i="3"/>
  <c r="AT373" i="3" s="1"/>
  <c r="BG1" i="5"/>
  <c r="CD115" i="3"/>
  <c r="CD97" i="3"/>
  <c r="CD251" i="3"/>
  <c r="CD272" i="3"/>
  <c r="CD273" i="3"/>
  <c r="CD279" i="3"/>
  <c r="BE22" i="6"/>
  <c r="BE24" i="6" s="1"/>
  <c r="CB317" i="3"/>
  <c r="CB318" i="3" s="1"/>
  <c r="CC316" i="3" s="1"/>
  <c r="CD277" i="3"/>
  <c r="BW324" i="3"/>
  <c r="BW325" i="3" s="1"/>
  <c r="BA37" i="4" s="1"/>
  <c r="BA14" i="6" s="1"/>
  <c r="BA16" i="6" s="1"/>
  <c r="BW261" i="3"/>
  <c r="BW268" i="3" s="1"/>
  <c r="BW241" i="3"/>
  <c r="BW257" i="3" s="1"/>
  <c r="AZ23" i="5" s="1"/>
  <c r="BW165" i="3"/>
  <c r="BW171" i="3" s="1"/>
  <c r="BW136" i="3"/>
  <c r="BC180" i="3"/>
  <c r="BB146" i="3"/>
  <c r="CD253" i="3"/>
  <c r="BG4" i="6"/>
  <c r="BH4" i="4"/>
  <c r="BY100" i="3"/>
  <c r="BY124" i="3"/>
  <c r="BC9" i="4"/>
  <c r="BH4" i="5"/>
  <c r="CE305" i="3"/>
  <c r="CE401" i="3"/>
  <c r="CE355" i="3"/>
  <c r="CE356" i="3" s="1"/>
  <c r="BI27" i="4" s="1"/>
  <c r="CE266" i="3"/>
  <c r="CE293" i="3"/>
  <c r="CE295" i="3"/>
  <c r="CE311" i="3"/>
  <c r="CE307" i="3"/>
  <c r="CE300" i="3"/>
  <c r="CE294" i="3"/>
  <c r="CE303" i="3"/>
  <c r="CE310" i="3"/>
  <c r="CE391" i="3"/>
  <c r="CE306" i="3"/>
  <c r="CE299" i="3"/>
  <c r="CE291" i="3"/>
  <c r="CE298" i="3"/>
  <c r="CE243" i="3"/>
  <c r="CE304" i="3"/>
  <c r="CE292" i="3"/>
  <c r="CE245" i="3"/>
  <c r="CE247" i="3"/>
  <c r="CE312" i="3"/>
  <c r="CE246" i="3"/>
  <c r="CE244" i="3"/>
  <c r="CE3" i="3"/>
  <c r="CE1" i="3"/>
  <c r="CE252" i="3" s="1"/>
  <c r="CF4" i="3"/>
  <c r="AE476" i="3" s="1"/>
  <c r="BR3" i="4" s="1"/>
  <c r="CE381" i="3"/>
  <c r="CE371" i="3"/>
  <c r="CD212" i="3"/>
  <c r="CD252" i="3"/>
  <c r="CD264" i="3"/>
  <c r="CD211" i="3"/>
  <c r="CD263" i="3"/>
  <c r="CD265" i="3"/>
  <c r="BG3" i="5"/>
  <c r="CD461" i="3"/>
  <c r="BG39" i="5" s="1"/>
  <c r="CD464" i="3"/>
  <c r="CG462" i="3" s="1"/>
  <c r="BJ15" i="6" s="1"/>
  <c r="CD416" i="3"/>
  <c r="BG13" i="6" s="1"/>
  <c r="CD2" i="3"/>
  <c r="AX19" i="5"/>
  <c r="BA9" i="5"/>
  <c r="BA12" i="5" s="1"/>
  <c r="BX126" i="3"/>
  <c r="CD203" i="3"/>
  <c r="CD262" i="3"/>
  <c r="CD276" i="3"/>
  <c r="AY16" i="5"/>
  <c r="AY17" i="5" s="1"/>
  <c r="BV137" i="3"/>
  <c r="AZ14" i="6"/>
  <c r="AZ16" i="6" s="1"/>
  <c r="U41" i="5"/>
  <c r="U38" i="5"/>
  <c r="CD207" i="3"/>
  <c r="CD208" i="3"/>
  <c r="CD275" i="3"/>
  <c r="AY24" i="5"/>
  <c r="AY26" i="5" s="1"/>
  <c r="BV283" i="3"/>
  <c r="BV147" i="3" s="1"/>
  <c r="AZ35" i="4" s="1"/>
  <c r="CC230" i="3"/>
  <c r="CC290" i="3" s="1"/>
  <c r="CC314" i="3" s="1"/>
  <c r="CC225" i="3"/>
  <c r="CC271" i="3" s="1"/>
  <c r="CC281" i="3" s="1"/>
  <c r="CC220" i="3"/>
  <c r="CC221" i="3" s="1"/>
  <c r="CD205" i="3"/>
  <c r="CD215" i="3"/>
  <c r="BA187" i="3"/>
  <c r="BA193" i="3" s="1"/>
  <c r="BA194" i="3" s="1"/>
  <c r="BB185" i="3"/>
  <c r="BB191" i="3" s="1"/>
  <c r="AU386" i="3"/>
  <c r="AU387" i="3"/>
  <c r="AD9" i="6"/>
  <c r="BA34" i="5"/>
  <c r="BB10" i="4"/>
  <c r="BB11" i="4" s="1"/>
  <c r="BY320" i="3"/>
  <c r="BZ99" i="3"/>
  <c r="BZ95" i="3"/>
  <c r="BZ135" i="3" s="1"/>
  <c r="BF3" i="6"/>
  <c r="BF2" i="5"/>
  <c r="BG3" i="4"/>
  <c r="CD242" i="3"/>
  <c r="CD217" i="3"/>
  <c r="CD250" i="3"/>
  <c r="BF1" i="6"/>
  <c r="BG1" i="4"/>
  <c r="BB15" i="5"/>
  <c r="BU186" i="3"/>
  <c r="BU192" i="3" s="1"/>
  <c r="AY16" i="4"/>
  <c r="BU138" i="3"/>
  <c r="BU139" i="3" s="1"/>
  <c r="BU144" i="3"/>
  <c r="BA150" i="3"/>
  <c r="AX10" i="6"/>
  <c r="BB164" i="3"/>
  <c r="BB170" i="3" s="1"/>
  <c r="BA166" i="3"/>
  <c r="BA172" i="3" s="1"/>
  <c r="BA173" i="3" s="1"/>
  <c r="AD8" i="6"/>
  <c r="AW28" i="5"/>
  <c r="AW20" i="5"/>
  <c r="AX15" i="4"/>
  <c r="BB148" i="3"/>
  <c r="BC159" i="3"/>
  <c r="AV29" i="5"/>
  <c r="BG30" i="6"/>
  <c r="CD213" i="3"/>
  <c r="CD206" i="3"/>
  <c r="CD255" i="3"/>
  <c r="CD274" i="3"/>
  <c r="BZ76" i="3" l="1"/>
  <c r="BC8" i="5" s="1"/>
  <c r="CA74" i="3"/>
  <c r="CA75" i="3" s="1"/>
  <c r="CD223" i="3"/>
  <c r="AR394" i="3"/>
  <c r="AR397" i="3"/>
  <c r="U31" i="6"/>
  <c r="U33" i="6" s="1"/>
  <c r="U35" i="6" s="1"/>
  <c r="BP3" i="5"/>
  <c r="BR2" i="4"/>
  <c r="CB105" i="3"/>
  <c r="CB106" i="3" s="1"/>
  <c r="BE11" i="5" s="1"/>
  <c r="AU385" i="3"/>
  <c r="AY10" i="6"/>
  <c r="CE250" i="3"/>
  <c r="BC161" i="3"/>
  <c r="CE242" i="3"/>
  <c r="BC182" i="3"/>
  <c r="CE274" i="3"/>
  <c r="CE248" i="3"/>
  <c r="CE273" i="3"/>
  <c r="BF22" i="6"/>
  <c r="BF24" i="6" s="1"/>
  <c r="CC317" i="3"/>
  <c r="CC318" i="3" s="1"/>
  <c r="CD316" i="3" s="1"/>
  <c r="AX28" i="5"/>
  <c r="AX20" i="5"/>
  <c r="CE207" i="3"/>
  <c r="CE263" i="3"/>
  <c r="BB9" i="5"/>
  <c r="BB12" i="5" s="1"/>
  <c r="BY126" i="3"/>
  <c r="AZ24" i="5"/>
  <c r="AZ26" i="5" s="1"/>
  <c r="BW283" i="3"/>
  <c r="BW147" i="3" s="1"/>
  <c r="BA35" i="4" s="1"/>
  <c r="BH1" i="5"/>
  <c r="CE115" i="3"/>
  <c r="CE97" i="3"/>
  <c r="BZ100" i="3"/>
  <c r="BZ124" i="3"/>
  <c r="CE251" i="3"/>
  <c r="CE214" i="3"/>
  <c r="BD9" i="4"/>
  <c r="CE277" i="3"/>
  <c r="U42" i="5"/>
  <c r="AR415" i="3"/>
  <c r="CE205" i="3"/>
  <c r="CE203" i="3"/>
  <c r="CE279" i="3"/>
  <c r="BC15" i="5"/>
  <c r="CE255" i="3"/>
  <c r="AZ16" i="5"/>
  <c r="AZ17" i="5" s="1"/>
  <c r="BW137" i="3"/>
  <c r="BW144" i="3" s="1"/>
  <c r="CD240" i="3"/>
  <c r="BX324" i="3"/>
  <c r="BX325" i="3" s="1"/>
  <c r="BB37" i="4" s="1"/>
  <c r="BB14" i="6" s="1"/>
  <c r="BX261" i="3"/>
  <c r="BX268" i="3" s="1"/>
  <c r="BX241" i="3"/>
  <c r="BX257" i="3" s="1"/>
  <c r="BA23" i="5" s="1"/>
  <c r="BX165" i="3"/>
  <c r="BX171" i="3" s="1"/>
  <c r="BX136" i="3"/>
  <c r="BF25" i="5"/>
  <c r="CE212" i="3"/>
  <c r="CE253" i="3"/>
  <c r="CE208" i="3"/>
  <c r="CE278" i="3"/>
  <c r="CC226" i="3"/>
  <c r="CC228" i="3" s="1"/>
  <c r="BG1" i="6"/>
  <c r="BH1" i="4"/>
  <c r="CA95" i="3"/>
  <c r="CA135" i="3" s="1"/>
  <c r="CA99" i="3"/>
  <c r="AT377" i="3"/>
  <c r="AT376" i="3"/>
  <c r="CE254" i="3"/>
  <c r="BH4" i="6"/>
  <c r="BI4" i="4"/>
  <c r="CE206" i="3"/>
  <c r="AW29" i="5"/>
  <c r="BH30" i="6"/>
  <c r="CE213" i="3"/>
  <c r="CE264" i="3"/>
  <c r="CE262" i="3"/>
  <c r="BG3" i="6"/>
  <c r="BG2" i="5"/>
  <c r="BH3" i="4"/>
  <c r="AF14" i="4"/>
  <c r="BB167" i="3"/>
  <c r="CE216" i="3"/>
  <c r="BB34" i="5"/>
  <c r="BC10" i="4"/>
  <c r="BC11" i="4" s="1"/>
  <c r="BZ320" i="3"/>
  <c r="CE211" i="3"/>
  <c r="CB92" i="3"/>
  <c r="CB112" i="3"/>
  <c r="CB117" i="3" s="1"/>
  <c r="CB119" i="3" s="1"/>
  <c r="CB125" i="3" s="1"/>
  <c r="BE10" i="5" s="1"/>
  <c r="CB91" i="3"/>
  <c r="CB94" i="3"/>
  <c r="CC84" i="3"/>
  <c r="CC85" i="3" s="1"/>
  <c r="CB90" i="3"/>
  <c r="CB93" i="3"/>
  <c r="CD224" i="3"/>
  <c r="CD260" i="3" s="1"/>
  <c r="AR395" i="3"/>
  <c r="AS390" i="3"/>
  <c r="V31" i="4"/>
  <c r="CE204" i="3"/>
  <c r="CE215" i="3"/>
  <c r="CE275" i="3"/>
  <c r="CE249" i="3"/>
  <c r="BH3" i="5"/>
  <c r="CE416" i="3"/>
  <c r="BH13" i="6" s="1"/>
  <c r="CE461" i="3"/>
  <c r="BH39" i="5" s="1"/>
  <c r="CE464" i="3"/>
  <c r="CH462" i="3" s="1"/>
  <c r="CE2" i="3"/>
  <c r="AV405" i="3"/>
  <c r="AW400" i="3"/>
  <c r="CE276" i="3"/>
  <c r="CD230" i="3"/>
  <c r="CD290" i="3" s="1"/>
  <c r="CD314" i="3" s="1"/>
  <c r="CD225" i="3"/>
  <c r="CD271" i="3" s="1"/>
  <c r="CD281" i="3" s="1"/>
  <c r="CD220" i="3"/>
  <c r="CD221" i="3" s="1"/>
  <c r="CE272" i="3"/>
  <c r="AY15" i="4"/>
  <c r="BV186" i="3"/>
  <c r="BV192" i="3" s="1"/>
  <c r="BV144" i="3"/>
  <c r="AZ16" i="4"/>
  <c r="BV138" i="3"/>
  <c r="BV139" i="3" s="1"/>
  <c r="AD11" i="6"/>
  <c r="BF2" i="6"/>
  <c r="BG2" i="4"/>
  <c r="AY19" i="5"/>
  <c r="BI4" i="5"/>
  <c r="CF307" i="3"/>
  <c r="CF355" i="3"/>
  <c r="CF356" i="3" s="1"/>
  <c r="BJ27" i="4" s="1"/>
  <c r="CF293" i="3"/>
  <c r="CF295" i="3"/>
  <c r="CF311" i="3"/>
  <c r="CF303" i="3"/>
  <c r="CF310" i="3"/>
  <c r="CF306" i="3"/>
  <c r="CF299" i="3"/>
  <c r="CF291" i="3"/>
  <c r="CF304" i="3"/>
  <c r="CF298" i="3"/>
  <c r="CF292" i="3"/>
  <c r="CF245" i="3"/>
  <c r="CF266" i="3"/>
  <c r="CF247" i="3"/>
  <c r="CF312" i="3"/>
  <c r="CF244" i="3"/>
  <c r="CF305" i="3"/>
  <c r="CF300" i="3"/>
  <c r="CF294" i="3"/>
  <c r="CF243" i="3"/>
  <c r="CF246" i="3"/>
  <c r="CF3" i="3"/>
  <c r="CF1" i="3"/>
  <c r="CF272" i="3" s="1"/>
  <c r="CG4" i="3"/>
  <c r="CF391" i="3"/>
  <c r="CF381" i="3"/>
  <c r="CF401" i="3"/>
  <c r="CF371" i="3"/>
  <c r="CE265" i="3"/>
  <c r="CE217" i="3"/>
  <c r="BH29" i="6"/>
  <c r="AF34" i="4"/>
  <c r="BB188" i="3"/>
  <c r="BB149" i="3"/>
  <c r="AT374" i="3"/>
  <c r="AV382" i="3"/>
  <c r="CB74" i="3" l="1"/>
  <c r="CB75" i="3" s="1"/>
  <c r="CA76" i="3"/>
  <c r="BD8" i="5" s="1"/>
  <c r="BI30" i="6"/>
  <c r="BP2" i="5"/>
  <c r="BP3" i="6"/>
  <c r="BP2" i="6" s="1"/>
  <c r="CC105" i="3"/>
  <c r="CC106" i="3" s="1"/>
  <c r="BF11" i="5" s="1"/>
  <c r="CF254" i="3"/>
  <c r="CF277" i="3"/>
  <c r="CF242" i="3"/>
  <c r="CF252" i="3"/>
  <c r="CF213" i="3"/>
  <c r="CF248" i="3"/>
  <c r="CF265" i="3"/>
  <c r="CF278" i="3"/>
  <c r="CF263" i="3"/>
  <c r="CF208" i="3"/>
  <c r="CF264" i="3"/>
  <c r="CF204" i="3"/>
  <c r="CE223" i="3"/>
  <c r="CE240" i="3" s="1"/>
  <c r="AZ10" i="6"/>
  <c r="CC91" i="3"/>
  <c r="CC90" i="3"/>
  <c r="CC94" i="3"/>
  <c r="CD84" i="3"/>
  <c r="CD85" i="3" s="1"/>
  <c r="CC112" i="3"/>
  <c r="CC117" i="3" s="1"/>
  <c r="CC119" i="3" s="1"/>
  <c r="CC125" i="3" s="1"/>
  <c r="BF10" i="5" s="1"/>
  <c r="CC92" i="3"/>
  <c r="CC93" i="3"/>
  <c r="BB187" i="3"/>
  <c r="BB193" i="3" s="1"/>
  <c r="BB194" i="3" s="1"/>
  <c r="BC185" i="3"/>
  <c r="BC191" i="3" s="1"/>
  <c r="CF211" i="3"/>
  <c r="AV383" i="3"/>
  <c r="CF253" i="3"/>
  <c r="CF212" i="3"/>
  <c r="BH3" i="6"/>
  <c r="BH2" i="5"/>
  <c r="BI3" i="4"/>
  <c r="CB99" i="3"/>
  <c r="CB95" i="3"/>
  <c r="CB135" i="3" s="1"/>
  <c r="AE8" i="6"/>
  <c r="CF273" i="3"/>
  <c r="BG25" i="5"/>
  <c r="BA16" i="5"/>
  <c r="BA17" i="5" s="1"/>
  <c r="BX137" i="3"/>
  <c r="BY324" i="3"/>
  <c r="BY325" i="3" s="1"/>
  <c r="BC37" i="4" s="1"/>
  <c r="BC14" i="6" s="1"/>
  <c r="BC16" i="6" s="1"/>
  <c r="BY261" i="3"/>
  <c r="BY268" i="3" s="1"/>
  <c r="BY241" i="3"/>
  <c r="BY257" i="3" s="1"/>
  <c r="BB23" i="5" s="1"/>
  <c r="BY165" i="3"/>
  <c r="BY171" i="3" s="1"/>
  <c r="BY136" i="3"/>
  <c r="BD180" i="3"/>
  <c r="BC146" i="3"/>
  <c r="BG22" i="6"/>
  <c r="BG24" i="6" s="1"/>
  <c r="CD317" i="3"/>
  <c r="CD318" i="3" s="1"/>
  <c r="CE316" i="3" s="1"/>
  <c r="BG2" i="6"/>
  <c r="BH2" i="4"/>
  <c r="CA124" i="3"/>
  <c r="CA100" i="3"/>
  <c r="BE9" i="4"/>
  <c r="AT375" i="3"/>
  <c r="AU370" i="3"/>
  <c r="CF203" i="3"/>
  <c r="AZ15" i="4"/>
  <c r="BD15" i="5"/>
  <c r="BI29" i="6"/>
  <c r="CE224" i="3"/>
  <c r="CE260" i="3" s="1"/>
  <c r="BC148" i="3"/>
  <c r="BD159" i="3"/>
  <c r="BA24" i="5"/>
  <c r="BA26" i="5" s="1"/>
  <c r="BX283" i="3"/>
  <c r="BX147" i="3" s="1"/>
  <c r="BB35" i="4" s="1"/>
  <c r="CE230" i="3"/>
  <c r="CE290" i="3" s="1"/>
  <c r="CE314" i="3" s="1"/>
  <c r="CE225" i="3"/>
  <c r="CE271" i="3" s="1"/>
  <c r="CE281" i="3" s="1"/>
  <c r="CE220" i="3"/>
  <c r="CE221" i="3" s="1"/>
  <c r="CF279" i="3"/>
  <c r="BI4" i="6"/>
  <c r="BJ4" i="4"/>
  <c r="AW402" i="3"/>
  <c r="V32" i="4"/>
  <c r="BC9" i="5"/>
  <c r="BC12" i="5" s="1"/>
  <c r="BZ126" i="3"/>
  <c r="AX29" i="5"/>
  <c r="BB150" i="3"/>
  <c r="AE9" i="6"/>
  <c r="CF251" i="3"/>
  <c r="BC34" i="5"/>
  <c r="BD10" i="4"/>
  <c r="BD11" i="4" s="1"/>
  <c r="CA320" i="3"/>
  <c r="CD226" i="3"/>
  <c r="CD228" i="3" s="1"/>
  <c r="CF217" i="3"/>
  <c r="CF216" i="3"/>
  <c r="CF262" i="3"/>
  <c r="BI1" i="5"/>
  <c r="CF97" i="3"/>
  <c r="CF115" i="3"/>
  <c r="CF207" i="3"/>
  <c r="CF274" i="3"/>
  <c r="BK15" i="6"/>
  <c r="BW186" i="3"/>
  <c r="BW192" i="3" s="1"/>
  <c r="BA16" i="4"/>
  <c r="BW138" i="3"/>
  <c r="BW139" i="3" s="1"/>
  <c r="BJ4" i="5"/>
  <c r="CG307" i="3"/>
  <c r="CG300" i="3"/>
  <c r="CG355" i="3"/>
  <c r="CG356" i="3" s="1"/>
  <c r="BK27" i="4" s="1"/>
  <c r="CG401" i="3"/>
  <c r="CG295" i="3"/>
  <c r="CG311" i="3"/>
  <c r="CG305" i="3"/>
  <c r="CG303" i="3"/>
  <c r="CG299" i="3"/>
  <c r="CG310" i="3"/>
  <c r="CG293" i="3"/>
  <c r="CG306" i="3"/>
  <c r="CG291" i="3"/>
  <c r="CG304" i="3"/>
  <c r="CG298" i="3"/>
  <c r="CG292" i="3"/>
  <c r="CG312" i="3"/>
  <c r="CG245" i="3"/>
  <c r="CG266" i="3"/>
  <c r="CG247" i="3"/>
  <c r="CG294" i="3"/>
  <c r="CG243" i="3"/>
  <c r="CG246" i="3"/>
  <c r="CG244" i="3"/>
  <c r="CG3" i="3"/>
  <c r="CG1" i="3"/>
  <c r="CG274" i="3" s="1"/>
  <c r="CH4" i="3"/>
  <c r="CG391" i="3"/>
  <c r="CG371" i="3"/>
  <c r="CG381" i="3"/>
  <c r="BI3" i="5"/>
  <c r="CF464" i="3"/>
  <c r="CF461" i="3"/>
  <c r="BI39" i="5" s="1"/>
  <c r="CF416" i="3"/>
  <c r="BI13" i="6" s="1"/>
  <c r="CF2" i="3"/>
  <c r="AY28" i="5"/>
  <c r="AY20" i="5"/>
  <c r="AS392" i="3"/>
  <c r="V33" i="5" s="1"/>
  <c r="V35" i="5" s="1"/>
  <c r="V37" i="5" s="1"/>
  <c r="CF214" i="3"/>
  <c r="CF275" i="3"/>
  <c r="CF206" i="3"/>
  <c r="CF250" i="3"/>
  <c r="CF276" i="3"/>
  <c r="AZ19" i="5"/>
  <c r="BH1" i="6"/>
  <c r="BI1" i="4"/>
  <c r="CF215" i="3"/>
  <c r="CF205" i="3"/>
  <c r="CF249" i="3"/>
  <c r="CF255" i="3"/>
  <c r="BA15" i="4"/>
  <c r="BC164" i="3"/>
  <c r="BC170" i="3" s="1"/>
  <c r="BB166" i="3"/>
  <c r="BB172" i="3" s="1"/>
  <c r="BB173" i="3" s="1"/>
  <c r="CC74" i="3" l="1"/>
  <c r="CC75" i="3" s="1"/>
  <c r="CB76" i="3"/>
  <c r="BE8" i="5" s="1"/>
  <c r="CF224" i="3"/>
  <c r="CF260" i="3" s="1"/>
  <c r="CG278" i="3"/>
  <c r="AS393" i="3"/>
  <c r="AS397" i="3" s="1"/>
  <c r="CD105" i="3"/>
  <c r="CD106" i="3" s="1"/>
  <c r="BG11" i="5" s="1"/>
  <c r="CF223" i="3"/>
  <c r="CF240" i="3" s="1"/>
  <c r="CG216" i="3"/>
  <c r="CG273" i="3"/>
  <c r="CG249" i="3"/>
  <c r="CG215" i="3"/>
  <c r="CG264" i="3"/>
  <c r="CG254" i="3"/>
  <c r="CG277" i="3"/>
  <c r="CG242" i="3"/>
  <c r="CG205" i="3"/>
  <c r="CG208" i="3"/>
  <c r="CG272" i="3"/>
  <c r="CG213" i="3"/>
  <c r="CG253" i="3"/>
  <c r="CG207" i="3"/>
  <c r="CE226" i="3"/>
  <c r="CE228" i="3" s="1"/>
  <c r="CG214" i="3"/>
  <c r="CG276" i="3"/>
  <c r="CG255" i="3"/>
  <c r="CG275" i="3"/>
  <c r="CG217" i="3"/>
  <c r="CG206" i="3"/>
  <c r="CG212" i="3"/>
  <c r="CG250" i="3"/>
  <c r="CB124" i="3"/>
  <c r="CB100" i="3"/>
  <c r="BE15" i="5"/>
  <c r="AG14" i="4"/>
  <c r="BC167" i="3"/>
  <c r="BB24" i="5"/>
  <c r="BB26" i="5" s="1"/>
  <c r="BY283" i="3"/>
  <c r="BY147" i="3" s="1"/>
  <c r="BC35" i="4" s="1"/>
  <c r="BH2" i="6"/>
  <c r="BI2" i="4"/>
  <c r="AW403" i="3"/>
  <c r="CF230" i="3"/>
  <c r="CF290" i="3" s="1"/>
  <c r="CF314" i="3" s="1"/>
  <c r="CF225" i="3"/>
  <c r="CF271" i="3" s="1"/>
  <c r="CF281" i="3" s="1"/>
  <c r="CF220" i="3"/>
  <c r="CF221" i="3" s="1"/>
  <c r="BX186" i="3"/>
  <c r="BX192" i="3" s="1"/>
  <c r="BX144" i="3"/>
  <c r="BX138" i="3"/>
  <c r="BX139" i="3" s="1"/>
  <c r="BB16" i="4"/>
  <c r="BD9" i="5"/>
  <c r="BD12" i="5" s="1"/>
  <c r="CA126" i="3"/>
  <c r="AU372" i="3"/>
  <c r="BA19" i="5"/>
  <c r="CD91" i="3"/>
  <c r="CD112" i="3"/>
  <c r="CD117" i="3" s="1"/>
  <c r="CD119" i="3" s="1"/>
  <c r="CD125" i="3" s="1"/>
  <c r="BG10" i="5" s="1"/>
  <c r="CD94" i="3"/>
  <c r="CE84" i="3"/>
  <c r="CE85" i="3" s="1"/>
  <c r="CD92" i="3"/>
  <c r="CD90" i="3"/>
  <c r="CD93" i="3"/>
  <c r="BJ29" i="6"/>
  <c r="BZ324" i="3"/>
  <c r="BZ325" i="3" s="1"/>
  <c r="BD37" i="4" s="1"/>
  <c r="BD14" i="6" s="1"/>
  <c r="BD16" i="6" s="1"/>
  <c r="BZ261" i="3"/>
  <c r="BZ268" i="3" s="1"/>
  <c r="BZ241" i="3"/>
  <c r="BZ257" i="3" s="1"/>
  <c r="BC23" i="5" s="1"/>
  <c r="BZ165" i="3"/>
  <c r="BZ171" i="3" s="1"/>
  <c r="BZ136" i="3"/>
  <c r="BH25" i="5"/>
  <c r="CC99" i="3"/>
  <c r="CC95" i="3"/>
  <c r="CC135" i="3" s="1"/>
  <c r="BD161" i="3"/>
  <c r="BI3" i="6"/>
  <c r="BI2" i="5"/>
  <c r="BJ3" i="4"/>
  <c r="BJ30" i="6"/>
  <c r="CG203" i="3"/>
  <c r="CG252" i="3"/>
  <c r="BH22" i="6"/>
  <c r="BH24" i="6" s="1"/>
  <c r="CE317" i="3"/>
  <c r="CE318" i="3" s="1"/>
  <c r="CF316" i="3" s="1"/>
  <c r="AV386" i="3"/>
  <c r="AV387" i="3"/>
  <c r="V38" i="5"/>
  <c r="V41" i="5"/>
  <c r="CG279" i="3"/>
  <c r="AG34" i="4"/>
  <c r="BC188" i="3"/>
  <c r="BC149" i="3"/>
  <c r="AV384" i="3"/>
  <c r="AZ28" i="5"/>
  <c r="AZ20" i="5"/>
  <c r="BI1" i="6"/>
  <c r="BJ1" i="4"/>
  <c r="BK4" i="5"/>
  <c r="CH355" i="3"/>
  <c r="CH356" i="3" s="1"/>
  <c r="BL27" i="4" s="1"/>
  <c r="CH401" i="3"/>
  <c r="CH300" i="3"/>
  <c r="CH311" i="3"/>
  <c r="CH295" i="3"/>
  <c r="CH307" i="3"/>
  <c r="CH305" i="3"/>
  <c r="CH303" i="3"/>
  <c r="CH299" i="3"/>
  <c r="CH292" i="3"/>
  <c r="CH310" i="3"/>
  <c r="CH293" i="3"/>
  <c r="CH306" i="3"/>
  <c r="CH291" i="3"/>
  <c r="CH304" i="3"/>
  <c r="CH298" i="3"/>
  <c r="CH312" i="3"/>
  <c r="CH245" i="3"/>
  <c r="CH266" i="3"/>
  <c r="CH247" i="3"/>
  <c r="CH244" i="3"/>
  <c r="CH294" i="3"/>
  <c r="CH246" i="3"/>
  <c r="CH243" i="3"/>
  <c r="CH3" i="3"/>
  <c r="AG476" i="3" s="1"/>
  <c r="CH1" i="3"/>
  <c r="CH381" i="3"/>
  <c r="CH391" i="3"/>
  <c r="CH371" i="3"/>
  <c r="CG265" i="3"/>
  <c r="BD34" i="5"/>
  <c r="BE10" i="4"/>
  <c r="BE11" i="4" s="1"/>
  <c r="CB320" i="3"/>
  <c r="BJ3" i="5"/>
  <c r="CG461" i="3"/>
  <c r="BJ39" i="5" s="1"/>
  <c r="CG464" i="3"/>
  <c r="CG416" i="3"/>
  <c r="BJ13" i="6" s="1"/>
  <c r="CG2" i="3"/>
  <c r="CG248" i="3"/>
  <c r="BJ4" i="6"/>
  <c r="BK4" i="4"/>
  <c r="BA10" i="6"/>
  <c r="BF9" i="4"/>
  <c r="BD182" i="3"/>
  <c r="AE11" i="6"/>
  <c r="AE18" i="6" s="1"/>
  <c r="BB16" i="5"/>
  <c r="BB17" i="5" s="1"/>
  <c r="BY137" i="3"/>
  <c r="BJ1" i="5"/>
  <c r="CG115" i="3"/>
  <c r="CG97" i="3"/>
  <c r="CG263" i="3"/>
  <c r="AY29" i="5"/>
  <c r="CG204" i="3"/>
  <c r="CG211" i="3"/>
  <c r="CG251" i="3"/>
  <c r="CG262" i="3"/>
  <c r="CD74" i="3" l="1"/>
  <c r="CD75" i="3" s="1"/>
  <c r="CC76" i="3"/>
  <c r="BF8" i="5" s="1"/>
  <c r="AS394" i="3"/>
  <c r="V31" i="6"/>
  <c r="V33" i="6" s="1"/>
  <c r="V35" i="6" s="1"/>
  <c r="AS396" i="3"/>
  <c r="CH263" i="3"/>
  <c r="I263" i="3" s="1"/>
  <c r="K75" i="3"/>
  <c r="J75" i="3"/>
  <c r="L75" i="3"/>
  <c r="I245" i="3"/>
  <c r="CG224" i="3"/>
  <c r="CG260" i="3" s="1"/>
  <c r="CE105" i="3"/>
  <c r="CE106" i="3" s="1"/>
  <c r="BH11" i="5" s="1"/>
  <c r="I305" i="3"/>
  <c r="CG223" i="3"/>
  <c r="CG240" i="3" s="1"/>
  <c r="CH215" i="3"/>
  <c r="M215" i="3" s="1"/>
  <c r="CH262" i="3"/>
  <c r="M262" i="3" s="1"/>
  <c r="CH278" i="3"/>
  <c r="I278" i="3" s="1"/>
  <c r="CH211" i="3"/>
  <c r="AF476" i="3"/>
  <c r="BS3" i="4" s="1"/>
  <c r="BS2" i="4" s="1"/>
  <c r="CH253" i="3"/>
  <c r="I253" i="3" s="1"/>
  <c r="CH264" i="3"/>
  <c r="M264" i="3" s="1"/>
  <c r="BK30" i="6"/>
  <c r="CH203" i="3"/>
  <c r="M203" i="3" s="1"/>
  <c r="I294" i="3"/>
  <c r="CH213" i="3"/>
  <c r="I213" i="3" s="1"/>
  <c r="CH251" i="3"/>
  <c r="M251" i="3" s="1"/>
  <c r="CH275" i="3"/>
  <c r="I275" i="3" s="1"/>
  <c r="CH277" i="3"/>
  <c r="I277" i="3" s="1"/>
  <c r="I311" i="3"/>
  <c r="CH216" i="3"/>
  <c r="M216" i="3" s="1"/>
  <c r="CH249" i="3"/>
  <c r="M249" i="3" s="1"/>
  <c r="I291" i="3"/>
  <c r="CH204" i="3"/>
  <c r="M204" i="3" s="1"/>
  <c r="CH214" i="3"/>
  <c r="CH272" i="3"/>
  <c r="I272" i="3" s="1"/>
  <c r="CH207" i="3"/>
  <c r="M207" i="3" s="1"/>
  <c r="CH250" i="3"/>
  <c r="M250" i="3" s="1"/>
  <c r="CH205" i="3"/>
  <c r="M205" i="3" s="1"/>
  <c r="CH254" i="3"/>
  <c r="I254" i="3" s="1"/>
  <c r="CH206" i="3"/>
  <c r="M206" i="3" s="1"/>
  <c r="CH255" i="3"/>
  <c r="M255" i="3" s="1"/>
  <c r="CH242" i="3"/>
  <c r="M242" i="3" s="1"/>
  <c r="CH208" i="3"/>
  <c r="CH212" i="3"/>
  <c r="I212" i="3" s="1"/>
  <c r="CH217" i="3"/>
  <c r="I243" i="3"/>
  <c r="BB10" i="6"/>
  <c r="CE90" i="3"/>
  <c r="CE112" i="3"/>
  <c r="CE117" i="3" s="1"/>
  <c r="CE119" i="3" s="1"/>
  <c r="CE125" i="3" s="1"/>
  <c r="BH10" i="5" s="1"/>
  <c r="CF84" i="3"/>
  <c r="CF85" i="3" s="1"/>
  <c r="CE94" i="3"/>
  <c r="CE91" i="3"/>
  <c r="CE92" i="3"/>
  <c r="CE93" i="3"/>
  <c r="BG9" i="4"/>
  <c r="I206" i="3"/>
  <c r="BC16" i="5"/>
  <c r="BC17" i="5" s="1"/>
  <c r="BZ137" i="3"/>
  <c r="BD16" i="4" s="1"/>
  <c r="CA324" i="3"/>
  <c r="CA325" i="3" s="1"/>
  <c r="BE37" i="4" s="1"/>
  <c r="BE14" i="6" s="1"/>
  <c r="BE16" i="6" s="1"/>
  <c r="CA261" i="3"/>
  <c r="CA268" i="3" s="1"/>
  <c r="CA241" i="3"/>
  <c r="CA257" i="3" s="1"/>
  <c r="BD23" i="5" s="1"/>
  <c r="CA165" i="3"/>
  <c r="CA171" i="3" s="1"/>
  <c r="CA136" i="3"/>
  <c r="BI22" i="6"/>
  <c r="BI24" i="6" s="1"/>
  <c r="CF317" i="3"/>
  <c r="CF318" i="3" s="1"/>
  <c r="CG316" i="3" s="1"/>
  <c r="AZ29" i="5"/>
  <c r="AW406" i="3"/>
  <c r="AW407" i="3"/>
  <c r="AW380" i="3"/>
  <c r="AV385" i="3"/>
  <c r="AF8" i="6"/>
  <c r="BC150" i="3"/>
  <c r="BI2" i="6"/>
  <c r="BJ2" i="4"/>
  <c r="BE9" i="5"/>
  <c r="BE12" i="5" s="1"/>
  <c r="CB126" i="3"/>
  <c r="CD99" i="3"/>
  <c r="CD95" i="3"/>
  <c r="CD135" i="3" s="1"/>
  <c r="BC187" i="3"/>
  <c r="BC193" i="3" s="1"/>
  <c r="BC194" i="3" s="1"/>
  <c r="BD185" i="3"/>
  <c r="BD191" i="3" s="1"/>
  <c r="BC24" i="5"/>
  <c r="BC26" i="5" s="1"/>
  <c r="BZ283" i="3"/>
  <c r="BZ147" i="3" s="1"/>
  <c r="BD35" i="4" s="1"/>
  <c r="BE34" i="5"/>
  <c r="BF10" i="4"/>
  <c r="BF11" i="4" s="1"/>
  <c r="CC320" i="3"/>
  <c r="BY186" i="3"/>
  <c r="BY192" i="3" s="1"/>
  <c r="BY138" i="3"/>
  <c r="BY139" i="3" s="1"/>
  <c r="BC16" i="4"/>
  <c r="BY144" i="3"/>
  <c r="AF9" i="6"/>
  <c r="BE159" i="3"/>
  <c r="BD148" i="3"/>
  <c r="BB15" i="4"/>
  <c r="AW404" i="3"/>
  <c r="BA28" i="5"/>
  <c r="BA20" i="5"/>
  <c r="I204" i="3"/>
  <c r="BJ1" i="6"/>
  <c r="BK1" i="4"/>
  <c r="AS395" i="3"/>
  <c r="AT390" i="3"/>
  <c r="W31" i="4"/>
  <c r="BK1" i="5"/>
  <c r="CH115" i="3"/>
  <c r="I115" i="3" s="1"/>
  <c r="CH97" i="3"/>
  <c r="I97" i="3" s="1"/>
  <c r="I250" i="3"/>
  <c r="I215" i="3"/>
  <c r="L165" i="3"/>
  <c r="I265" i="3"/>
  <c r="I214" i="3"/>
  <c r="I216" i="3"/>
  <c r="I276" i="3"/>
  <c r="I203" i="3"/>
  <c r="I255" i="3"/>
  <c r="I249" i="3"/>
  <c r="I264" i="3"/>
  <c r="I207" i="3"/>
  <c r="I242" i="3"/>
  <c r="J84" i="3"/>
  <c r="I262" i="3"/>
  <c r="I274" i="3"/>
  <c r="I251" i="3"/>
  <c r="I217" i="3"/>
  <c r="K306" i="3"/>
  <c r="K294" i="3"/>
  <c r="J226" i="3"/>
  <c r="L242" i="3"/>
  <c r="J165" i="3"/>
  <c r="J119" i="3"/>
  <c r="J120" i="3" s="1"/>
  <c r="K266" i="3"/>
  <c r="J271" i="3"/>
  <c r="J208" i="3"/>
  <c r="J314" i="3"/>
  <c r="J148" i="3"/>
  <c r="L255" i="3"/>
  <c r="K371" i="3"/>
  <c r="J320" i="3"/>
  <c r="K138" i="3"/>
  <c r="K264" i="3"/>
  <c r="I298" i="3"/>
  <c r="K300" i="3"/>
  <c r="K205" i="3"/>
  <c r="K147" i="3"/>
  <c r="L224" i="3"/>
  <c r="L306" i="3"/>
  <c r="K135" i="3"/>
  <c r="J310" i="3"/>
  <c r="L271" i="3"/>
  <c r="J95" i="3"/>
  <c r="J243" i="3"/>
  <c r="K117" i="3"/>
  <c r="K84" i="3"/>
  <c r="L135" i="3"/>
  <c r="K246" i="3"/>
  <c r="K427" i="3"/>
  <c r="K428" i="3" s="1"/>
  <c r="L119" i="3"/>
  <c r="L120" i="3" s="1"/>
  <c r="L254" i="3"/>
  <c r="K243" i="3"/>
  <c r="K97" i="3"/>
  <c r="J312" i="3"/>
  <c r="J248" i="3"/>
  <c r="K257" i="3"/>
  <c r="J266" i="3"/>
  <c r="L205" i="3"/>
  <c r="K262" i="3"/>
  <c r="J262" i="3"/>
  <c r="L427" i="3"/>
  <c r="L428" i="3" s="1"/>
  <c r="L371" i="3"/>
  <c r="J254" i="3"/>
  <c r="L325" i="3"/>
  <c r="L314" i="3"/>
  <c r="L215" i="3"/>
  <c r="K298" i="3"/>
  <c r="L171" i="3"/>
  <c r="J117" i="3"/>
  <c r="J401" i="3"/>
  <c r="L97" i="3"/>
  <c r="K125" i="3"/>
  <c r="K263" i="3"/>
  <c r="K95" i="3"/>
  <c r="J253" i="3"/>
  <c r="J371" i="3"/>
  <c r="J268" i="3"/>
  <c r="L273" i="3"/>
  <c r="K112" i="3"/>
  <c r="K215" i="3"/>
  <c r="L250" i="3"/>
  <c r="L263" i="3"/>
  <c r="K324" i="3"/>
  <c r="K401" i="3"/>
  <c r="L299" i="3"/>
  <c r="L310" i="3"/>
  <c r="I279" i="3"/>
  <c r="K217" i="3"/>
  <c r="J251" i="3"/>
  <c r="J292" i="3"/>
  <c r="K320" i="3"/>
  <c r="K214" i="3"/>
  <c r="J147" i="3"/>
  <c r="K144" i="3"/>
  <c r="I306" i="3"/>
  <c r="J276" i="3"/>
  <c r="J391" i="3"/>
  <c r="J221" i="3"/>
  <c r="K299" i="3"/>
  <c r="L225" i="3"/>
  <c r="L312" i="3"/>
  <c r="J160" i="3"/>
  <c r="L268" i="3"/>
  <c r="J85" i="3"/>
  <c r="K247" i="3"/>
  <c r="I246" i="3"/>
  <c r="L240" i="3"/>
  <c r="L262" i="3"/>
  <c r="L192" i="3"/>
  <c r="K295" i="3"/>
  <c r="K165" i="3"/>
  <c r="K278" i="3"/>
  <c r="I310" i="3"/>
  <c r="L245" i="3"/>
  <c r="J381" i="3"/>
  <c r="K212" i="3"/>
  <c r="K276" i="3"/>
  <c r="L248" i="3"/>
  <c r="J207" i="3"/>
  <c r="L203" i="3"/>
  <c r="I312" i="3"/>
  <c r="I304" i="3"/>
  <c r="I292" i="3"/>
  <c r="I300" i="3"/>
  <c r="K230" i="3"/>
  <c r="J274" i="3"/>
  <c r="K281" i="3"/>
  <c r="I303" i="3"/>
  <c r="L204" i="3"/>
  <c r="J255" i="3"/>
  <c r="L223" i="3"/>
  <c r="K279" i="3"/>
  <c r="J192" i="3"/>
  <c r="J240" i="3"/>
  <c r="K124" i="3"/>
  <c r="L213" i="3"/>
  <c r="K244" i="3"/>
  <c r="L275" i="3"/>
  <c r="J203" i="3"/>
  <c r="J257" i="3"/>
  <c r="L221" i="3"/>
  <c r="L261" i="3"/>
  <c r="J138" i="3"/>
  <c r="L283" i="3"/>
  <c r="L303" i="3"/>
  <c r="K207" i="3"/>
  <c r="L117" i="3"/>
  <c r="J295" i="3"/>
  <c r="K265" i="3"/>
  <c r="K310" i="3"/>
  <c r="J125" i="3"/>
  <c r="L276" i="3"/>
  <c r="J304" i="3"/>
  <c r="K240" i="3"/>
  <c r="L355" i="3"/>
  <c r="L356" i="3" s="1"/>
  <c r="K272" i="3"/>
  <c r="J303" i="3"/>
  <c r="J216" i="3"/>
  <c r="L277" i="3"/>
  <c r="L274" i="3"/>
  <c r="J115" i="3"/>
  <c r="J211" i="3"/>
  <c r="L294" i="3"/>
  <c r="J298" i="3"/>
  <c r="J241" i="3"/>
  <c r="I211" i="3"/>
  <c r="J260" i="3"/>
  <c r="J224" i="3"/>
  <c r="K137" i="3"/>
  <c r="K381" i="3"/>
  <c r="K261" i="3"/>
  <c r="K273" i="3"/>
  <c r="K283" i="3"/>
  <c r="K224" i="3"/>
  <c r="J146" i="3"/>
  <c r="K304" i="3"/>
  <c r="K314" i="3"/>
  <c r="J97" i="3"/>
  <c r="J265" i="3"/>
  <c r="I266" i="3"/>
  <c r="I401" i="3"/>
  <c r="J242" i="3"/>
  <c r="L211" i="3"/>
  <c r="J171" i="3"/>
  <c r="I244" i="3"/>
  <c r="K226" i="3"/>
  <c r="L265" i="3"/>
  <c r="J275" i="3"/>
  <c r="J212" i="3"/>
  <c r="L253" i="3"/>
  <c r="K221" i="3"/>
  <c r="L125" i="3"/>
  <c r="J291" i="3"/>
  <c r="J250" i="3"/>
  <c r="L307" i="3"/>
  <c r="J181" i="3"/>
  <c r="J261" i="3"/>
  <c r="L264" i="3"/>
  <c r="I371" i="3"/>
  <c r="K305" i="3"/>
  <c r="L84" i="3"/>
  <c r="J273" i="3"/>
  <c r="J186" i="3"/>
  <c r="K311" i="3"/>
  <c r="K242" i="3"/>
  <c r="K292" i="3"/>
  <c r="L291" i="3"/>
  <c r="J294" i="3"/>
  <c r="J277" i="3"/>
  <c r="J99" i="3"/>
  <c r="J100" i="3" s="1"/>
  <c r="L252" i="3"/>
  <c r="K253" i="3"/>
  <c r="L208" i="3"/>
  <c r="J252" i="3"/>
  <c r="L305" i="3"/>
  <c r="I391" i="3"/>
  <c r="J283" i="3"/>
  <c r="L214" i="3"/>
  <c r="K274" i="3"/>
  <c r="J263" i="3"/>
  <c r="L206" i="3"/>
  <c r="K99" i="3"/>
  <c r="K100" i="3" s="1"/>
  <c r="J249" i="3"/>
  <c r="K303" i="3"/>
  <c r="M381" i="3"/>
  <c r="J311" i="3"/>
  <c r="J135" i="3"/>
  <c r="J214" i="3"/>
  <c r="J306" i="3"/>
  <c r="J225" i="3"/>
  <c r="L217" i="3"/>
  <c r="K254" i="3"/>
  <c r="L212" i="3"/>
  <c r="J247" i="3"/>
  <c r="J245" i="3"/>
  <c r="L304" i="3"/>
  <c r="L99" i="3"/>
  <c r="L100" i="3" s="1"/>
  <c r="L85" i="3"/>
  <c r="K277" i="3"/>
  <c r="J244" i="3"/>
  <c r="L241" i="3"/>
  <c r="K171" i="3"/>
  <c r="K275" i="3"/>
  <c r="L216" i="3"/>
  <c r="K206" i="3"/>
  <c r="J206" i="3"/>
  <c r="J172" i="3"/>
  <c r="K85" i="3"/>
  <c r="J230" i="3"/>
  <c r="K241" i="3"/>
  <c r="K252" i="3"/>
  <c r="L147" i="3"/>
  <c r="L244" i="3"/>
  <c r="L115" i="3"/>
  <c r="J193" i="3"/>
  <c r="J246" i="3"/>
  <c r="J317" i="3"/>
  <c r="L124" i="3"/>
  <c r="L391" i="3"/>
  <c r="K317" i="3"/>
  <c r="J187" i="3"/>
  <c r="J307" i="3"/>
  <c r="K251" i="3"/>
  <c r="K119" i="3"/>
  <c r="K120" i="3" s="1"/>
  <c r="J299" i="3"/>
  <c r="L278" i="3"/>
  <c r="K325" i="3"/>
  <c r="L260" i="3"/>
  <c r="J272" i="3"/>
  <c r="J264" i="3"/>
  <c r="K186" i="3"/>
  <c r="K220" i="3"/>
  <c r="K216" i="3"/>
  <c r="J427" i="3"/>
  <c r="J428" i="3" s="1"/>
  <c r="L281" i="3"/>
  <c r="K245" i="3"/>
  <c r="K204" i="3"/>
  <c r="K293" i="3"/>
  <c r="J204" i="3"/>
  <c r="K225" i="3"/>
  <c r="K223" i="3"/>
  <c r="J217" i="3"/>
  <c r="L226" i="3"/>
  <c r="L243" i="3"/>
  <c r="J213" i="3"/>
  <c r="J281" i="3"/>
  <c r="J279" i="3"/>
  <c r="K181" i="3"/>
  <c r="J293" i="3"/>
  <c r="L136" i="3"/>
  <c r="L295" i="3"/>
  <c r="J144" i="3"/>
  <c r="K290" i="3"/>
  <c r="K260" i="3"/>
  <c r="L311" i="3"/>
  <c r="M243" i="3"/>
  <c r="J223" i="3"/>
  <c r="J355" i="3"/>
  <c r="J356" i="3" s="1"/>
  <c r="L247" i="3"/>
  <c r="K211" i="3"/>
  <c r="K136" i="3"/>
  <c r="L381" i="3"/>
  <c r="K249" i="3"/>
  <c r="L246" i="3"/>
  <c r="K203" i="3"/>
  <c r="J278" i="3"/>
  <c r="J205" i="3"/>
  <c r="J215" i="3"/>
  <c r="K271" i="3"/>
  <c r="L207" i="3"/>
  <c r="K160" i="3"/>
  <c r="K391" i="3"/>
  <c r="K255" i="3"/>
  <c r="J290" i="3"/>
  <c r="K307" i="3"/>
  <c r="L144" i="3"/>
  <c r="K115" i="3"/>
  <c r="J220" i="3"/>
  <c r="J124" i="3"/>
  <c r="J324" i="3"/>
  <c r="J137" i="3"/>
  <c r="J300" i="3"/>
  <c r="J166" i="3"/>
  <c r="L160" i="3"/>
  <c r="K291" i="3"/>
  <c r="K208" i="3"/>
  <c r="L266" i="3"/>
  <c r="L279" i="3"/>
  <c r="J136" i="3"/>
  <c r="J305" i="3"/>
  <c r="J112" i="3"/>
  <c r="K192" i="3"/>
  <c r="L317" i="3"/>
  <c r="K250" i="3"/>
  <c r="K268" i="3"/>
  <c r="K355" i="3"/>
  <c r="K356" i="3" s="1"/>
  <c r="K248" i="3"/>
  <c r="K312" i="3"/>
  <c r="K213" i="3"/>
  <c r="J325" i="3"/>
  <c r="I381" i="3"/>
  <c r="L251" i="3"/>
  <c r="I208" i="3"/>
  <c r="I307" i="3"/>
  <c r="L95" i="3"/>
  <c r="M355" i="3"/>
  <c r="M356" i="3" s="1"/>
  <c r="L137" i="3"/>
  <c r="I293" i="3"/>
  <c r="M97" i="3"/>
  <c r="L293" i="3"/>
  <c r="L401" i="3"/>
  <c r="M310" i="3"/>
  <c r="M298" i="3"/>
  <c r="M312" i="3"/>
  <c r="M266" i="3"/>
  <c r="M427" i="3"/>
  <c r="M428" i="3" s="1"/>
  <c r="M305" i="3"/>
  <c r="M391" i="3"/>
  <c r="M303" i="3"/>
  <c r="M295" i="3"/>
  <c r="L112" i="3"/>
  <c r="M306" i="3"/>
  <c r="L320" i="3"/>
  <c r="L220" i="3"/>
  <c r="L230" i="3"/>
  <c r="M211" i="3"/>
  <c r="L257" i="3"/>
  <c r="L249" i="3"/>
  <c r="L290" i="3"/>
  <c r="M371" i="3"/>
  <c r="M307" i="3"/>
  <c r="I160" i="3"/>
  <c r="I161" i="3" s="1"/>
  <c r="J159" i="3" s="1"/>
  <c r="L300" i="3"/>
  <c r="I205" i="3"/>
  <c r="M291" i="3"/>
  <c r="L292" i="3"/>
  <c r="M311" i="3"/>
  <c r="M181" i="3"/>
  <c r="M208" i="3"/>
  <c r="M245" i="3"/>
  <c r="M299" i="3"/>
  <c r="L186" i="3"/>
  <c r="M401" i="3"/>
  <c r="I247" i="3"/>
  <c r="M304" i="3"/>
  <c r="L324" i="3"/>
  <c r="M294" i="3"/>
  <c r="M300" i="3"/>
  <c r="I181" i="3"/>
  <c r="I182" i="3" s="1"/>
  <c r="J180" i="3" s="1"/>
  <c r="L181" i="3"/>
  <c r="M293" i="3"/>
  <c r="M244" i="3"/>
  <c r="L272" i="3"/>
  <c r="M292" i="3"/>
  <c r="M246" i="3"/>
  <c r="L138" i="3"/>
  <c r="M247" i="3"/>
  <c r="I355" i="3"/>
  <c r="I356" i="3" s="1"/>
  <c r="L298" i="3"/>
  <c r="M214" i="3"/>
  <c r="M160" i="3"/>
  <c r="I295" i="3"/>
  <c r="I290" i="3"/>
  <c r="I314" i="3"/>
  <c r="I317" i="3"/>
  <c r="I318" i="3" s="1"/>
  <c r="J316" i="3" s="1"/>
  <c r="I462" i="3"/>
  <c r="CH248" i="3"/>
  <c r="I248" i="3" s="1"/>
  <c r="CH265" i="3"/>
  <c r="M265" i="3" s="1"/>
  <c r="CH276" i="3"/>
  <c r="M276" i="3" s="1"/>
  <c r="BK29" i="6"/>
  <c r="CF226" i="3"/>
  <c r="BF15" i="5"/>
  <c r="BI25" i="5"/>
  <c r="BB19" i="5"/>
  <c r="CH252" i="3"/>
  <c r="I252" i="3" s="1"/>
  <c r="BK4" i="6"/>
  <c r="B45" i="6" s="1" a="1"/>
  <c r="BL4" i="4"/>
  <c r="CC100" i="3"/>
  <c r="CC124" i="3"/>
  <c r="AU373" i="3"/>
  <c r="BK3" i="5"/>
  <c r="CH2" i="3"/>
  <c r="I230" i="3"/>
  <c r="I146" i="3"/>
  <c r="I148" i="3"/>
  <c r="I147" i="3"/>
  <c r="I144" i="3"/>
  <c r="BE180" i="3"/>
  <c r="BD146" i="3"/>
  <c r="BJ3" i="6"/>
  <c r="BJ2" i="5"/>
  <c r="BK3" i="4"/>
  <c r="CH273" i="3"/>
  <c r="I273" i="3" s="1"/>
  <c r="CH274" i="3"/>
  <c r="M274" i="3" s="1"/>
  <c r="CH279" i="3"/>
  <c r="M279" i="3" s="1"/>
  <c r="I299" i="3"/>
  <c r="V42" i="5"/>
  <c r="AS415" i="3"/>
  <c r="CG230" i="3"/>
  <c r="CG290" i="3" s="1"/>
  <c r="CG314" i="3" s="1"/>
  <c r="CG225" i="3"/>
  <c r="CG271" i="3" s="1"/>
  <c r="CG281" i="3" s="1"/>
  <c r="CG220" i="3"/>
  <c r="CG221" i="3" s="1"/>
  <c r="BD164" i="3"/>
  <c r="BD170" i="3" s="1"/>
  <c r="BC166" i="3"/>
  <c r="BC172" i="3" s="1"/>
  <c r="BC173" i="3" s="1"/>
  <c r="M275" i="3" l="1"/>
  <c r="CE74" i="3"/>
  <c r="CE75" i="3" s="1"/>
  <c r="CD76" i="3"/>
  <c r="BG8" i="5" s="1"/>
  <c r="M263" i="3"/>
  <c r="M212" i="3"/>
  <c r="CH224" i="3"/>
  <c r="M224" i="3" s="1"/>
  <c r="CH225" i="3"/>
  <c r="CH271" i="3" s="1"/>
  <c r="M271" i="3" s="1"/>
  <c r="M115" i="3"/>
  <c r="J318" i="3"/>
  <c r="K316" i="3" s="1"/>
  <c r="K318" i="3" s="1"/>
  <c r="L316" i="3" s="1"/>
  <c r="L318" i="3" s="1"/>
  <c r="M316" i="3" s="1"/>
  <c r="M217" i="3"/>
  <c r="J126" i="3"/>
  <c r="J127" i="3" s="1"/>
  <c r="BQ3" i="5"/>
  <c r="BQ2" i="5" s="1"/>
  <c r="BP8" i="5"/>
  <c r="BN8" i="5"/>
  <c r="BO8" i="5"/>
  <c r="BM8" i="5"/>
  <c r="M277" i="3"/>
  <c r="M253" i="3"/>
  <c r="M278" i="3"/>
  <c r="M254" i="3"/>
  <c r="I167" i="3"/>
  <c r="J164" i="3" s="1"/>
  <c r="J170" i="3" s="1"/>
  <c r="J173" i="3" s="1"/>
  <c r="L105" i="3"/>
  <c r="L106" i="3" s="1"/>
  <c r="L76" i="3"/>
  <c r="CF105" i="3"/>
  <c r="CF106" i="3" s="1"/>
  <c r="BI11" i="5" s="1"/>
  <c r="K105" i="3"/>
  <c r="K106" i="3" s="1"/>
  <c r="K76" i="3"/>
  <c r="J105" i="3"/>
  <c r="J106" i="3" s="1"/>
  <c r="J76" i="3"/>
  <c r="BZ144" i="3"/>
  <c r="BD15" i="4" s="1"/>
  <c r="I188" i="3"/>
  <c r="J185" i="3" s="1"/>
  <c r="J191" i="3" s="1"/>
  <c r="J194" i="3" s="1"/>
  <c r="M213" i="3"/>
  <c r="CH230" i="3"/>
  <c r="M230" i="3" s="1"/>
  <c r="CH220" i="3"/>
  <c r="I220" i="3" s="1"/>
  <c r="BO11" i="5"/>
  <c r="D10" i="2" s="1"/>
  <c r="BP11" i="5"/>
  <c r="E10" i="2" s="1"/>
  <c r="BN11" i="5"/>
  <c r="C10" i="2" s="1"/>
  <c r="J149" i="3"/>
  <c r="M272" i="3"/>
  <c r="CH223" i="3"/>
  <c r="M223" i="3" s="1"/>
  <c r="L126" i="3"/>
  <c r="L127" i="3" s="1"/>
  <c r="I149" i="3"/>
  <c r="BC10" i="6"/>
  <c r="K126" i="3"/>
  <c r="K127" i="3" s="1"/>
  <c r="AH14" i="4"/>
  <c r="BD167" i="3"/>
  <c r="CF228" i="3"/>
  <c r="B101" i="6"/>
  <c r="B89" i="6"/>
  <c r="B77" i="6"/>
  <c r="B65" i="6"/>
  <c r="B53" i="6"/>
  <c r="B100" i="6"/>
  <c r="B88" i="6"/>
  <c r="B76" i="6"/>
  <c r="B64" i="6"/>
  <c r="B52" i="6"/>
  <c r="B94" i="6"/>
  <c r="B80" i="6"/>
  <c r="B66" i="6"/>
  <c r="B50" i="6"/>
  <c r="B93" i="6"/>
  <c r="B79" i="6"/>
  <c r="B63" i="6"/>
  <c r="B49" i="6"/>
  <c r="B92" i="6"/>
  <c r="B78" i="6"/>
  <c r="B62" i="6"/>
  <c r="B48" i="6"/>
  <c r="B104" i="6"/>
  <c r="B85" i="6"/>
  <c r="B68" i="6"/>
  <c r="B46" i="6"/>
  <c r="B99" i="6"/>
  <c r="B82" i="6"/>
  <c r="B60" i="6"/>
  <c r="B98" i="6"/>
  <c r="B81" i="6"/>
  <c r="B59" i="6"/>
  <c r="B97" i="6"/>
  <c r="B75" i="6"/>
  <c r="B58" i="6"/>
  <c r="B96" i="6"/>
  <c r="B74" i="6"/>
  <c r="B57" i="6"/>
  <c r="B95" i="6"/>
  <c r="B73" i="6"/>
  <c r="B56" i="6"/>
  <c r="B91" i="6"/>
  <c r="B72" i="6"/>
  <c r="B55" i="6"/>
  <c r="B61" i="6"/>
  <c r="B103" i="6"/>
  <c r="B54" i="6"/>
  <c r="B102" i="6"/>
  <c r="B51" i="6"/>
  <c r="B90" i="6"/>
  <c r="B47" i="6"/>
  <c r="B87" i="6"/>
  <c r="B86" i="6"/>
  <c r="B45" i="6"/>
  <c r="B84" i="6"/>
  <c r="B83" i="6"/>
  <c r="B71" i="6"/>
  <c r="B70" i="6"/>
  <c r="B69" i="6"/>
  <c r="B67" i="6"/>
  <c r="I223" i="3"/>
  <c r="BE161" i="3"/>
  <c r="BJ22" i="6"/>
  <c r="BJ24" i="6" s="1"/>
  <c r="CG317" i="3"/>
  <c r="CG318" i="3" s="1"/>
  <c r="CH316" i="3" s="1"/>
  <c r="BD16" i="5"/>
  <c r="BD17" i="5" s="1"/>
  <c r="CA137" i="3"/>
  <c r="CF90" i="3"/>
  <c r="CF112" i="3"/>
  <c r="CG84" i="3"/>
  <c r="CG85" i="3" s="1"/>
  <c r="CF94" i="3"/>
  <c r="CF93" i="3"/>
  <c r="CF91" i="3"/>
  <c r="CF92" i="3"/>
  <c r="AH34" i="4"/>
  <c r="BD188" i="3"/>
  <c r="BD149" i="3"/>
  <c r="BE182" i="3"/>
  <c r="AF11" i="6"/>
  <c r="AF18" i="6" s="1"/>
  <c r="BB28" i="5"/>
  <c r="BB20" i="5"/>
  <c r="BK3" i="6"/>
  <c r="BK2" i="5"/>
  <c r="BL3" i="4"/>
  <c r="BA29" i="5"/>
  <c r="I221" i="3"/>
  <c r="M252" i="3"/>
  <c r="BK1" i="6"/>
  <c r="BL1" i="4"/>
  <c r="BO16" i="5"/>
  <c r="BN23" i="5"/>
  <c r="BO23" i="5"/>
  <c r="BP10" i="5"/>
  <c r="E9" i="2" s="1"/>
  <c r="BN34" i="5"/>
  <c r="C22" i="2" s="1"/>
  <c r="BP9" i="5"/>
  <c r="BO10" i="5"/>
  <c r="D9" i="2" s="1"/>
  <c r="BP16" i="5"/>
  <c r="BN24" i="5"/>
  <c r="C16" i="2" s="1"/>
  <c r="BN15" i="5"/>
  <c r="BO9" i="5"/>
  <c r="BP25" i="5"/>
  <c r="E17" i="2" s="1"/>
  <c r="BO24" i="5"/>
  <c r="D16" i="2" s="1"/>
  <c r="BO34" i="5"/>
  <c r="D22" i="2" s="1"/>
  <c r="BO25" i="5"/>
  <c r="D17" i="2" s="1"/>
  <c r="BP15" i="5"/>
  <c r="BN25" i="5"/>
  <c r="C17" i="2" s="1"/>
  <c r="BN9" i="5"/>
  <c r="BP23" i="5"/>
  <c r="BP24" i="5"/>
  <c r="E16" i="2" s="1"/>
  <c r="BP34" i="5"/>
  <c r="E22" i="2" s="1"/>
  <c r="BN10" i="5"/>
  <c r="C9" i="2" s="1"/>
  <c r="BO15" i="5"/>
  <c r="BN16" i="5"/>
  <c r="BC15" i="4"/>
  <c r="BD24" i="5"/>
  <c r="BD26" i="5" s="1"/>
  <c r="CA283" i="3"/>
  <c r="CG226" i="3"/>
  <c r="CG228" i="3" s="1"/>
  <c r="M273" i="3"/>
  <c r="J182" i="3"/>
  <c r="K180" i="3" s="1"/>
  <c r="J161" i="3"/>
  <c r="K159" i="3" s="1"/>
  <c r="W32" i="4"/>
  <c r="BG15" i="5"/>
  <c r="I225" i="3"/>
  <c r="AT392" i="3"/>
  <c r="AW405" i="3"/>
  <c r="AX400" i="3"/>
  <c r="CD100" i="3"/>
  <c r="CD124" i="3"/>
  <c r="BZ186" i="3"/>
  <c r="BZ138" i="3"/>
  <c r="CB324" i="3"/>
  <c r="CB241" i="3"/>
  <c r="CB261" i="3"/>
  <c r="CB165" i="3"/>
  <c r="CB136" i="3"/>
  <c r="BC19" i="5"/>
  <c r="AU376" i="3"/>
  <c r="AU377" i="3"/>
  <c r="M248" i="3"/>
  <c r="AW382" i="3"/>
  <c r="CE99" i="3"/>
  <c r="CE95" i="3"/>
  <c r="BJ2" i="6"/>
  <c r="BK2" i="4"/>
  <c r="BJ25" i="5"/>
  <c r="BF9" i="5"/>
  <c r="BF12" i="5" s="1"/>
  <c r="CC126" i="3"/>
  <c r="I224" i="3"/>
  <c r="AU374" i="3"/>
  <c r="BF34" i="5"/>
  <c r="BG10" i="4"/>
  <c r="BG11" i="4" s="1"/>
  <c r="CD320" i="3"/>
  <c r="BH9" i="4"/>
  <c r="CF74" i="3" l="1"/>
  <c r="CF75" i="3" s="1"/>
  <c r="CE76" i="3"/>
  <c r="BH8" i="5" s="1"/>
  <c r="M225" i="3"/>
  <c r="CH260" i="3"/>
  <c r="M260" i="3" s="1"/>
  <c r="BQ3" i="6"/>
  <c r="BQ2" i="6" s="1"/>
  <c r="BS27" i="4"/>
  <c r="AE422" i="3" s="1"/>
  <c r="J139" i="3"/>
  <c r="M220" i="3"/>
  <c r="CH221" i="3"/>
  <c r="M221" i="3" s="1"/>
  <c r="B7" i="2"/>
  <c r="BO12" i="5"/>
  <c r="D7" i="2"/>
  <c r="BN12" i="5"/>
  <c r="C7" i="2"/>
  <c r="BP12" i="5"/>
  <c r="E7" i="2"/>
  <c r="CH290" i="3"/>
  <c r="CH314" i="3" s="1"/>
  <c r="M314" i="3" s="1"/>
  <c r="CG105" i="3"/>
  <c r="CG106" i="3" s="1"/>
  <c r="BJ11" i="5" s="1"/>
  <c r="K139" i="3"/>
  <c r="J150" i="3"/>
  <c r="CH226" i="3"/>
  <c r="I226" i="3" s="1"/>
  <c r="CH240" i="3"/>
  <c r="M240" i="3" s="1"/>
  <c r="L139" i="3"/>
  <c r="I150" i="3"/>
  <c r="AW383" i="3"/>
  <c r="AW384" i="3" s="1"/>
  <c r="BO17" i="5"/>
  <c r="D12" i="2" s="1"/>
  <c r="BP17" i="5"/>
  <c r="E12" i="2" s="1"/>
  <c r="CB325" i="3"/>
  <c r="K161" i="3"/>
  <c r="L159" i="3" s="1"/>
  <c r="BE164" i="3"/>
  <c r="BE170" i="3" s="1"/>
  <c r="BD166" i="3"/>
  <c r="AV370" i="3"/>
  <c r="AU375" i="3"/>
  <c r="CE100" i="3"/>
  <c r="CE124" i="3"/>
  <c r="J167" i="3"/>
  <c r="K164" i="3" s="1"/>
  <c r="K170" i="3" s="1"/>
  <c r="BN26" i="5"/>
  <c r="C15" i="2"/>
  <c r="CA186" i="3"/>
  <c r="CA192" i="3" s="1"/>
  <c r="CA144" i="3"/>
  <c r="BE16" i="4"/>
  <c r="CA138" i="3"/>
  <c r="CA139" i="3" s="1"/>
  <c r="BF159" i="3"/>
  <c r="BE148" i="3"/>
  <c r="AG8" i="6"/>
  <c r="CE135" i="3"/>
  <c r="AX402" i="3"/>
  <c r="J402" i="3" s="1"/>
  <c r="W33" i="5"/>
  <c r="K182" i="3"/>
  <c r="L180" i="3" s="1"/>
  <c r="C8" i="2"/>
  <c r="BD150" i="3"/>
  <c r="BD19" i="5"/>
  <c r="AT393" i="3"/>
  <c r="CH281" i="3"/>
  <c r="I271" i="3"/>
  <c r="BO37" i="4"/>
  <c r="BP35" i="4"/>
  <c r="BP10" i="4"/>
  <c r="BP27" i="4"/>
  <c r="BO35" i="4"/>
  <c r="BO16" i="4"/>
  <c r="BP16" i="4"/>
  <c r="BO10" i="4"/>
  <c r="BP15" i="4"/>
  <c r="BQ27" i="4"/>
  <c r="BO34" i="4"/>
  <c r="BO15" i="4"/>
  <c r="BO14" i="4"/>
  <c r="BP9" i="4"/>
  <c r="BO9" i="4"/>
  <c r="BO31" i="4"/>
  <c r="BO32" i="4" s="1"/>
  <c r="BO27" i="4"/>
  <c r="BQ9" i="4"/>
  <c r="BP37" i="4"/>
  <c r="BQ10" i="4"/>
  <c r="BQ37" i="4"/>
  <c r="BQ35" i="4"/>
  <c r="BQ16" i="4"/>
  <c r="BQ15" i="4"/>
  <c r="BP14" i="4"/>
  <c r="BP34" i="4"/>
  <c r="BR37" i="4"/>
  <c r="BR35" i="4"/>
  <c r="BR16" i="4"/>
  <c r="BR9" i="4"/>
  <c r="BR15" i="4"/>
  <c r="BR10" i="4"/>
  <c r="BR27" i="4"/>
  <c r="BE185" i="3"/>
  <c r="BE191" i="3" s="1"/>
  <c r="BD187" i="3"/>
  <c r="BO26" i="5"/>
  <c r="D15" i="2"/>
  <c r="BC20" i="5"/>
  <c r="BC28" i="5"/>
  <c r="BN17" i="5"/>
  <c r="BM15" i="6"/>
  <c r="BQ30" i="6"/>
  <c r="BM30" i="6"/>
  <c r="BP14" i="6"/>
  <c r="BP30" i="6"/>
  <c r="BO14" i="6"/>
  <c r="BN22" i="6"/>
  <c r="BN24" i="6" s="1"/>
  <c r="BN9" i="6"/>
  <c r="BP22" i="6"/>
  <c r="BP24" i="6" s="1"/>
  <c r="BN14" i="6"/>
  <c r="BP29" i="6"/>
  <c r="BO10" i="6"/>
  <c r="BO30" i="6"/>
  <c r="BN30" i="6"/>
  <c r="BN8" i="6"/>
  <c r="BQ29" i="6"/>
  <c r="BO29" i="6"/>
  <c r="BM29" i="6"/>
  <c r="BN10" i="6"/>
  <c r="BO22" i="6"/>
  <c r="BO24" i="6" s="1"/>
  <c r="BN29" i="6"/>
  <c r="BP10" i="6"/>
  <c r="BM22" i="6"/>
  <c r="BM24" i="6" s="1"/>
  <c r="BK2" i="6"/>
  <c r="BL2" i="4"/>
  <c r="AG9" i="6"/>
  <c r="CC324" i="3"/>
  <c r="CC325" i="3" s="1"/>
  <c r="BG37" i="4" s="1"/>
  <c r="BG14" i="6" s="1"/>
  <c r="BG16" i="6" s="1"/>
  <c r="CC241" i="3"/>
  <c r="CC257" i="3" s="1"/>
  <c r="BF23" i="5" s="1"/>
  <c r="CC261" i="3"/>
  <c r="CC268" i="3" s="1"/>
  <c r="CC136" i="3"/>
  <c r="CC165" i="3"/>
  <c r="CC171" i="3" s="1"/>
  <c r="BZ139" i="3"/>
  <c r="CG112" i="3"/>
  <c r="CG117" i="3" s="1"/>
  <c r="CG119" i="3" s="1"/>
  <c r="CG125" i="3" s="1"/>
  <c r="BJ10" i="5" s="1"/>
  <c r="CG94" i="3"/>
  <c r="CG93" i="3"/>
  <c r="CG92" i="3"/>
  <c r="CH84" i="3"/>
  <c r="I84" i="3" s="1"/>
  <c r="CG90" i="3"/>
  <c r="CG91" i="3"/>
  <c r="I240" i="3"/>
  <c r="BE146" i="3"/>
  <c r="BF180" i="3"/>
  <c r="BI9" i="4"/>
  <c r="CA147" i="3"/>
  <c r="BE35" i="4" s="1"/>
  <c r="BD10" i="6" s="1"/>
  <c r="J188" i="3"/>
  <c r="K185" i="3" s="1"/>
  <c r="K191" i="3" s="1"/>
  <c r="D8" i="2"/>
  <c r="CF95" i="3"/>
  <c r="CF135" i="3" s="1"/>
  <c r="CF99" i="3"/>
  <c r="I260" i="3"/>
  <c r="BE16" i="5"/>
  <c r="CB137" i="3"/>
  <c r="BZ192" i="3"/>
  <c r="BB29" i="5"/>
  <c r="E8" i="2"/>
  <c r="BG34" i="5"/>
  <c r="BH10" i="4"/>
  <c r="BH11" i="4" s="1"/>
  <c r="CE320" i="3"/>
  <c r="CB171" i="3"/>
  <c r="CB268" i="3"/>
  <c r="BG9" i="5"/>
  <c r="BG12" i="5" s="1"/>
  <c r="CD126" i="3"/>
  <c r="CB257" i="3"/>
  <c r="BP26" i="5"/>
  <c r="E15" i="2"/>
  <c r="CF117" i="3"/>
  <c r="CG74" i="3" l="1"/>
  <c r="CG75" i="3" s="1"/>
  <c r="CF76" i="3"/>
  <c r="BI8" i="5" s="1"/>
  <c r="BK22" i="6"/>
  <c r="BK24" i="6" s="1"/>
  <c r="AW387" i="3"/>
  <c r="F9" i="7"/>
  <c r="CH317" i="3"/>
  <c r="M317" i="3" s="1"/>
  <c r="M318" i="3" s="1"/>
  <c r="F16" i="8"/>
  <c r="F31" i="8" s="1"/>
  <c r="G9" i="7"/>
  <c r="G16" i="8"/>
  <c r="G46" i="8" s="1"/>
  <c r="M290" i="3"/>
  <c r="CH228" i="3"/>
  <c r="M226" i="3"/>
  <c r="AW386" i="3"/>
  <c r="BP11" i="4"/>
  <c r="BQ22" i="6"/>
  <c r="BQ24" i="6" s="1"/>
  <c r="F31" i="2" s="1"/>
  <c r="BO11" i="4"/>
  <c r="AX380" i="3"/>
  <c r="AX382" i="3" s="1"/>
  <c r="J382" i="3" s="1"/>
  <c r="AW385" i="3"/>
  <c r="BR11" i="4"/>
  <c r="BQ11" i="4"/>
  <c r="AG11" i="6"/>
  <c r="AG18" i="6" s="1"/>
  <c r="F8" i="7"/>
  <c r="F10" i="7" s="1"/>
  <c r="F15" i="8"/>
  <c r="BO19" i="5"/>
  <c r="D11" i="2"/>
  <c r="BJ9" i="4"/>
  <c r="CG95" i="3"/>
  <c r="CG135" i="3" s="1"/>
  <c r="CG99" i="3"/>
  <c r="B31" i="2"/>
  <c r="BC29" i="5"/>
  <c r="W35" i="5"/>
  <c r="W37" i="5" s="1"/>
  <c r="AA422" i="3"/>
  <c r="AV372" i="3"/>
  <c r="AV373" i="3" s="1"/>
  <c r="CF119" i="3"/>
  <c r="BE24" i="5"/>
  <c r="CB283" i="3"/>
  <c r="G8" i="7"/>
  <c r="G15" i="8"/>
  <c r="BP19" i="5"/>
  <c r="E11" i="2"/>
  <c r="BF16" i="5"/>
  <c r="BF17" i="5" s="1"/>
  <c r="CC137" i="3"/>
  <c r="BN11" i="6"/>
  <c r="E25" i="7" s="1"/>
  <c r="C43" i="2" s="1"/>
  <c r="AB422" i="3"/>
  <c r="BD28" i="5"/>
  <c r="BD20" i="5"/>
  <c r="BE15" i="4"/>
  <c r="BD172" i="3"/>
  <c r="G17" i="8"/>
  <c r="E18" i="2"/>
  <c r="CF100" i="3"/>
  <c r="CF124" i="3"/>
  <c r="E31" i="2"/>
  <c r="AX403" i="3"/>
  <c r="AX404" i="3" s="1"/>
  <c r="BI15" i="5"/>
  <c r="BF182" i="3"/>
  <c r="L161" i="3"/>
  <c r="M159" i="3" s="1"/>
  <c r="BF24" i="5"/>
  <c r="BF26" i="5" s="1"/>
  <c r="CC283" i="3"/>
  <c r="CC147" i="3" s="1"/>
  <c r="BG35" i="4" s="1"/>
  <c r="BE23" i="5"/>
  <c r="AI34" i="4"/>
  <c r="BE188" i="3"/>
  <c r="BE149" i="3"/>
  <c r="D31" i="2"/>
  <c r="F17" i="8"/>
  <c r="D18" i="2"/>
  <c r="BH15" i="5"/>
  <c r="M84" i="3"/>
  <c r="CB186" i="3"/>
  <c r="CB144" i="3"/>
  <c r="CB138" i="3"/>
  <c r="BF16" i="4"/>
  <c r="E16" i="8"/>
  <c r="E9" i="7"/>
  <c r="C12" i="2"/>
  <c r="BD193" i="3"/>
  <c r="E8" i="7"/>
  <c r="E15" i="8"/>
  <c r="BN19" i="5"/>
  <c r="C11" i="2"/>
  <c r="E17" i="8"/>
  <c r="C18" i="2"/>
  <c r="BF37" i="4"/>
  <c r="BH34" i="5"/>
  <c r="BI10" i="4"/>
  <c r="BI11" i="4" s="1"/>
  <c r="CF320" i="3"/>
  <c r="BE17" i="5"/>
  <c r="E24" i="7"/>
  <c r="C42" i="2" s="1"/>
  <c r="C31" i="2"/>
  <c r="AC422" i="3"/>
  <c r="BK25" i="5"/>
  <c r="I281" i="3"/>
  <c r="M281" i="3"/>
  <c r="CD324" i="3"/>
  <c r="CD325" i="3" s="1"/>
  <c r="BH37" i="4" s="1"/>
  <c r="BH14" i="6" s="1"/>
  <c r="BH16" i="6" s="1"/>
  <c r="CD241" i="3"/>
  <c r="CD136" i="3"/>
  <c r="CD261" i="3"/>
  <c r="CD165" i="3"/>
  <c r="M422" i="3"/>
  <c r="CH85" i="3"/>
  <c r="I75" i="3" s="1"/>
  <c r="I76" i="3" s="1"/>
  <c r="AD422" i="3"/>
  <c r="AT397" i="3"/>
  <c r="AT396" i="3"/>
  <c r="W31" i="6"/>
  <c r="AT394" i="3"/>
  <c r="L182" i="3"/>
  <c r="M180" i="3" s="1"/>
  <c r="AI14" i="4"/>
  <c r="BE167" i="3"/>
  <c r="BF161" i="3"/>
  <c r="BH9" i="5"/>
  <c r="BH12" i="5" s="1"/>
  <c r="CE126" i="3"/>
  <c r="CG76" i="3" l="1"/>
  <c r="BJ8" i="5" s="1"/>
  <c r="CH74" i="3"/>
  <c r="I74" i="3" s="1"/>
  <c r="I85" i="3"/>
  <c r="I105" i="3" s="1"/>
  <c r="CH318" i="3"/>
  <c r="F46" i="8"/>
  <c r="J74" i="3"/>
  <c r="K74" i="3"/>
  <c r="L74" i="3"/>
  <c r="G31" i="8"/>
  <c r="G10" i="7"/>
  <c r="G11" i="7" s="1"/>
  <c r="CH105" i="3"/>
  <c r="CH106" i="3" s="1"/>
  <c r="BK11" i="5" s="1"/>
  <c r="D26" i="2"/>
  <c r="F8" i="9" s="1"/>
  <c r="D13" i="2"/>
  <c r="BF14" i="6"/>
  <c r="BE150" i="3"/>
  <c r="BO28" i="5"/>
  <c r="BO20" i="5"/>
  <c r="CD257" i="3"/>
  <c r="AX405" i="3"/>
  <c r="AY400" i="3"/>
  <c r="F18" i="8"/>
  <c r="F45" i="8"/>
  <c r="F30" i="8"/>
  <c r="BF185" i="3"/>
  <c r="BF191" i="3" s="1"/>
  <c r="BE187" i="3"/>
  <c r="BP28" i="5"/>
  <c r="BP20" i="5"/>
  <c r="C13" i="2"/>
  <c r="AH9" i="6"/>
  <c r="BG180" i="3"/>
  <c r="BF146" i="3"/>
  <c r="BI9" i="5"/>
  <c r="BD29" i="5"/>
  <c r="G18" i="8"/>
  <c r="G45" i="8"/>
  <c r="G30" i="8"/>
  <c r="F11" i="7"/>
  <c r="BD173" i="3"/>
  <c r="I422" i="3"/>
  <c r="BN28" i="5"/>
  <c r="BN20" i="5"/>
  <c r="J422" i="3"/>
  <c r="AT395" i="3"/>
  <c r="AU390" i="3"/>
  <c r="X31" i="4"/>
  <c r="BF19" i="5"/>
  <c r="E26" i="2"/>
  <c r="G8" i="9" s="1"/>
  <c r="E13" i="2"/>
  <c r="CB139" i="3"/>
  <c r="E18" i="8"/>
  <c r="E45" i="8"/>
  <c r="E30" i="8"/>
  <c r="BF15" i="4"/>
  <c r="CC144" i="3"/>
  <c r="BK9" i="4"/>
  <c r="AV374" i="3"/>
  <c r="E32" i="8"/>
  <c r="E47" i="8"/>
  <c r="CH93" i="3"/>
  <c r="CH92" i="3"/>
  <c r="CH94" i="3"/>
  <c r="CH112" i="3"/>
  <c r="CH90" i="3"/>
  <c r="CH91" i="3"/>
  <c r="M85" i="3"/>
  <c r="E10" i="7"/>
  <c r="F32" i="8"/>
  <c r="F47" i="8"/>
  <c r="CB147" i="3"/>
  <c r="BF35" i="4" s="1"/>
  <c r="BF10" i="6" s="1"/>
  <c r="BG16" i="5"/>
  <c r="BG17" i="5" s="1"/>
  <c r="CD137" i="3"/>
  <c r="CD144" i="3" s="1"/>
  <c r="E31" i="8"/>
  <c r="E46" i="8"/>
  <c r="CC186" i="3"/>
  <c r="CC192" i="3" s="1"/>
  <c r="CC138" i="3"/>
  <c r="CC139" i="3" s="1"/>
  <c r="CD268" i="3"/>
  <c r="BI34" i="5"/>
  <c r="BJ10" i="4"/>
  <c r="BJ11" i="4" s="1"/>
  <c r="CG320" i="3"/>
  <c r="CE324" i="3"/>
  <c r="CE261" i="3"/>
  <c r="CE268" i="3" s="1"/>
  <c r="CE241" i="3"/>
  <c r="CE257" i="3" s="1"/>
  <c r="BH23" i="5" s="1"/>
  <c r="CE165" i="3"/>
  <c r="CE171" i="3" s="1"/>
  <c r="CE136" i="3"/>
  <c r="AH8" i="6"/>
  <c r="BM25" i="5"/>
  <c r="B17" i="2" s="1"/>
  <c r="BQ25" i="5"/>
  <c r="F17" i="2" s="1"/>
  <c r="CB192" i="3"/>
  <c r="G47" i="8"/>
  <c r="G32" i="8"/>
  <c r="AX383" i="3"/>
  <c r="W38" i="5"/>
  <c r="W41" i="5"/>
  <c r="CG100" i="3"/>
  <c r="CG124" i="3"/>
  <c r="AV376" i="3"/>
  <c r="AV377" i="3"/>
  <c r="BG159" i="3"/>
  <c r="BF148" i="3"/>
  <c r="W33" i="6"/>
  <c r="W35" i="6" s="1"/>
  <c r="L422" i="3"/>
  <c r="BE19" i="5"/>
  <c r="BH16" i="4"/>
  <c r="BE26" i="5"/>
  <c r="BE166" i="3"/>
  <c r="BF164" i="3"/>
  <c r="BF170" i="3" s="1"/>
  <c r="M429" i="3"/>
  <c r="BG16" i="4"/>
  <c r="M182" i="3"/>
  <c r="CD171" i="3"/>
  <c r="K422" i="3"/>
  <c r="BD194" i="3"/>
  <c r="M161" i="3"/>
  <c r="AX407" i="3"/>
  <c r="AX406" i="3"/>
  <c r="J403" i="3"/>
  <c r="CF125" i="3"/>
  <c r="CF126" i="3" s="1"/>
  <c r="BJ15" i="5"/>
  <c r="M74" i="3" l="1"/>
  <c r="CH75" i="3"/>
  <c r="M105" i="3"/>
  <c r="M106" i="3" s="1"/>
  <c r="I106" i="3"/>
  <c r="BM11" i="5"/>
  <c r="B10" i="2" s="1"/>
  <c r="BQ11" i="5"/>
  <c r="F10" i="2" s="1"/>
  <c r="BE10" i="6"/>
  <c r="G33" i="8"/>
  <c r="BH15" i="4"/>
  <c r="CF324" i="3"/>
  <c r="CF325" i="3" s="1"/>
  <c r="BJ37" i="4" s="1"/>
  <c r="BJ14" i="6" s="1"/>
  <c r="BJ16" i="6" s="1"/>
  <c r="CF261" i="3"/>
  <c r="CF268" i="3" s="1"/>
  <c r="CF136" i="3"/>
  <c r="CF241" i="3"/>
  <c r="CF165" i="3"/>
  <c r="CF171" i="3" s="1"/>
  <c r="AW370" i="3"/>
  <c r="AV375" i="3"/>
  <c r="E14" i="2"/>
  <c r="G11" i="9" s="1"/>
  <c r="E19" i="2"/>
  <c r="G48" i="8"/>
  <c r="BP29" i="5"/>
  <c r="BG23" i="5"/>
  <c r="AJ14" i="4"/>
  <c r="BF167" i="3"/>
  <c r="BH24" i="5"/>
  <c r="BH26" i="5" s="1"/>
  <c r="CE283" i="3"/>
  <c r="CE147" i="3" s="1"/>
  <c r="BI35" i="4" s="1"/>
  <c r="E11" i="7"/>
  <c r="BL9" i="4"/>
  <c r="BN29" i="5"/>
  <c r="BE193" i="3"/>
  <c r="BE172" i="3"/>
  <c r="CE325" i="3"/>
  <c r="BO29" i="5"/>
  <c r="BG15" i="4"/>
  <c r="BF28" i="5"/>
  <c r="BF20" i="5"/>
  <c r="BJ34" i="5"/>
  <c r="BK10" i="4"/>
  <c r="BK11" i="4" s="1"/>
  <c r="CH320" i="3"/>
  <c r="F33" i="8"/>
  <c r="AX386" i="3"/>
  <c r="AX387" i="3"/>
  <c r="J383" i="3"/>
  <c r="AX384" i="3"/>
  <c r="X32" i="4"/>
  <c r="F48" i="8"/>
  <c r="BI10" i="5"/>
  <c r="BI12" i="5" s="1"/>
  <c r="AH11" i="6"/>
  <c r="CD186" i="3"/>
  <c r="CD138" i="3"/>
  <c r="CD139" i="3" s="1"/>
  <c r="CH117" i="3"/>
  <c r="I112" i="3"/>
  <c r="M112" i="3"/>
  <c r="E33" i="8"/>
  <c r="AU392" i="3"/>
  <c r="AJ34" i="4"/>
  <c r="BF188" i="3"/>
  <c r="BF149" i="3"/>
  <c r="BF16" i="6"/>
  <c r="K429" i="3"/>
  <c r="BG19" i="5"/>
  <c r="E48" i="8"/>
  <c r="BG182" i="3"/>
  <c r="D14" i="2"/>
  <c r="F11" i="9" s="1"/>
  <c r="D19" i="2"/>
  <c r="BG161" i="3"/>
  <c r="BJ9" i="5"/>
  <c r="BJ12" i="5" s="1"/>
  <c r="CG126" i="3"/>
  <c r="BG24" i="5"/>
  <c r="CD283" i="3"/>
  <c r="J406" i="3"/>
  <c r="J407" i="3"/>
  <c r="L429" i="3"/>
  <c r="W42" i="5"/>
  <c r="AT415" i="3"/>
  <c r="AY402" i="3"/>
  <c r="AY403" i="3" s="1"/>
  <c r="CH99" i="3"/>
  <c r="CH95" i="3"/>
  <c r="BE28" i="5"/>
  <c r="BE20" i="5"/>
  <c r="BH16" i="5"/>
  <c r="BH17" i="5" s="1"/>
  <c r="CE137" i="3"/>
  <c r="CE144" i="3" s="1"/>
  <c r="J429" i="3"/>
  <c r="C14" i="2"/>
  <c r="E11" i="9" s="1"/>
  <c r="C19" i="2"/>
  <c r="M75" i="3" l="1"/>
  <c r="M76" i="3" s="1"/>
  <c r="CH76" i="3"/>
  <c r="BK8" i="5" s="1"/>
  <c r="BQ8" i="5" s="1"/>
  <c r="F7" i="2" s="1"/>
  <c r="AY407" i="3"/>
  <c r="AY406" i="3"/>
  <c r="CD192" i="3"/>
  <c r="BF29" i="5"/>
  <c r="BE173" i="3"/>
  <c r="BG164" i="3"/>
  <c r="BG170" i="3" s="1"/>
  <c r="BF166" i="3"/>
  <c r="BF150" i="3"/>
  <c r="AY404" i="3"/>
  <c r="BF187" i="3"/>
  <c r="BG185" i="3"/>
  <c r="BG191" i="3" s="1"/>
  <c r="AY380" i="3"/>
  <c r="AX385" i="3"/>
  <c r="AI8" i="6"/>
  <c r="BG26" i="5"/>
  <c r="BG28" i="5" s="1"/>
  <c r="CF257" i="3"/>
  <c r="CF283" i="3" s="1"/>
  <c r="CF147" i="3" s="1"/>
  <c r="BJ35" i="4" s="1"/>
  <c r="C20" i="2"/>
  <c r="X33" i="5"/>
  <c r="AU393" i="3"/>
  <c r="BI16" i="5"/>
  <c r="CF137" i="3"/>
  <c r="CF144" i="3" s="1"/>
  <c r="J386" i="3"/>
  <c r="J387" i="3"/>
  <c r="BI24" i="5"/>
  <c r="BH180" i="3"/>
  <c r="BG146" i="3"/>
  <c r="BS9" i="4"/>
  <c r="BG20" i="5"/>
  <c r="BK34" i="5"/>
  <c r="BL10" i="4"/>
  <c r="BS10" i="4" s="1"/>
  <c r="I320" i="3"/>
  <c r="M320" i="3"/>
  <c r="E20" i="2"/>
  <c r="CE186" i="3"/>
  <c r="CE192" i="3" s="1"/>
  <c r="BI16" i="4"/>
  <c r="CE138" i="3"/>
  <c r="AI9" i="6"/>
  <c r="CG324" i="3"/>
  <c r="CG261" i="3"/>
  <c r="CG136" i="3"/>
  <c r="CG165" i="3"/>
  <c r="CG241" i="3"/>
  <c r="CG257" i="3" s="1"/>
  <c r="BJ23" i="5" s="1"/>
  <c r="BH19" i="5"/>
  <c r="CH119" i="3"/>
  <c r="I117" i="3"/>
  <c r="M117" i="3"/>
  <c r="BE194" i="3"/>
  <c r="CD147" i="3"/>
  <c r="BH35" i="4" s="1"/>
  <c r="BH10" i="6" s="1"/>
  <c r="AH18" i="6"/>
  <c r="BI15" i="4"/>
  <c r="BI37" i="4"/>
  <c r="AW372" i="3"/>
  <c r="AW373" i="3" s="1"/>
  <c r="BE29" i="5"/>
  <c r="BG148" i="3"/>
  <c r="BH159" i="3"/>
  <c r="CH135" i="3"/>
  <c r="I95" i="3"/>
  <c r="M95" i="3"/>
  <c r="D20" i="2"/>
  <c r="CH124" i="3"/>
  <c r="CH100" i="3"/>
  <c r="I99" i="3"/>
  <c r="I100" i="3" s="1"/>
  <c r="M99" i="3"/>
  <c r="M100" i="3" s="1"/>
  <c r="AW374" i="3" l="1"/>
  <c r="AX370" i="3" s="1"/>
  <c r="BI17" i="5"/>
  <c r="BI19" i="5" s="1"/>
  <c r="AI11" i="6"/>
  <c r="AK34" i="4"/>
  <c r="BG188" i="3"/>
  <c r="BG149" i="3"/>
  <c r="AU396" i="3"/>
  <c r="AU397" i="3"/>
  <c r="X31" i="6"/>
  <c r="BH182" i="3"/>
  <c r="CG268" i="3"/>
  <c r="BM34" i="5"/>
  <c r="B22" i="2" s="1"/>
  <c r="BQ34" i="5"/>
  <c r="F22" i="2" s="1"/>
  <c r="X35" i="5"/>
  <c r="X37" i="5" s="1"/>
  <c r="AY382" i="3"/>
  <c r="AY383" i="3" s="1"/>
  <c r="BF193" i="3"/>
  <c r="AU394" i="3"/>
  <c r="AY405" i="3"/>
  <c r="AZ400" i="3"/>
  <c r="CG325" i="3"/>
  <c r="BK15" i="5"/>
  <c r="I135" i="3"/>
  <c r="M135" i="3"/>
  <c r="AK14" i="4"/>
  <c r="BG167" i="3"/>
  <c r="BH20" i="5"/>
  <c r="BH28" i="5"/>
  <c r="CE139" i="3"/>
  <c r="BG29" i="5"/>
  <c r="BI23" i="5"/>
  <c r="BK9" i="5"/>
  <c r="BM9" i="5" s="1"/>
  <c r="I124" i="3"/>
  <c r="M124" i="3"/>
  <c r="CG171" i="3"/>
  <c r="BF172" i="3"/>
  <c r="BI14" i="6"/>
  <c r="BH161" i="3"/>
  <c r="CH125" i="3"/>
  <c r="CH126" i="3" s="1"/>
  <c r="I119" i="3"/>
  <c r="I120" i="3" s="1"/>
  <c r="M119" i="3"/>
  <c r="M120" i="3" s="1"/>
  <c r="BJ15" i="4"/>
  <c r="AW376" i="3"/>
  <c r="AW377" i="3"/>
  <c r="BS11" i="4"/>
  <c r="BJ16" i="5"/>
  <c r="BJ17" i="5" s="1"/>
  <c r="CG137" i="3"/>
  <c r="BL11" i="4"/>
  <c r="CF186" i="3"/>
  <c r="CF138" i="3"/>
  <c r="CF139" i="3" s="1"/>
  <c r="BJ16" i="4"/>
  <c r="BG10" i="6"/>
  <c r="AW375" i="3" l="1"/>
  <c r="B8" i="2"/>
  <c r="CH324" i="3"/>
  <c r="CH261" i="3"/>
  <c r="CH241" i="3"/>
  <c r="CH165" i="3"/>
  <c r="CH136" i="3"/>
  <c r="AY387" i="3"/>
  <c r="AY386" i="3"/>
  <c r="BK37" i="4"/>
  <c r="X33" i="6"/>
  <c r="X35" i="6" s="1"/>
  <c r="AZ402" i="3"/>
  <c r="AZ403" i="3" s="1"/>
  <c r="X41" i="5"/>
  <c r="X38" i="5"/>
  <c r="BF173" i="3"/>
  <c r="AU395" i="3"/>
  <c r="AV390" i="3"/>
  <c r="Y31" i="4"/>
  <c r="BG150" i="3"/>
  <c r="BI20" i="5"/>
  <c r="BH185" i="3"/>
  <c r="BH191" i="3" s="1"/>
  <c r="BG187" i="3"/>
  <c r="BH164" i="3"/>
  <c r="BH170" i="3" s="1"/>
  <c r="BG166" i="3"/>
  <c r="BG172" i="3" s="1"/>
  <c r="BG173" i="3" s="1"/>
  <c r="BF194" i="3"/>
  <c r="AJ9" i="6"/>
  <c r="AX372" i="3"/>
  <c r="AX373" i="3" s="1"/>
  <c r="BJ24" i="5"/>
  <c r="BJ26" i="5" s="1"/>
  <c r="CG283" i="3"/>
  <c r="CG147" i="3" s="1"/>
  <c r="BK35" i="4" s="1"/>
  <c r="AI18" i="6"/>
  <c r="BJ19" i="5"/>
  <c r="AJ8" i="6"/>
  <c r="BQ9" i="5"/>
  <c r="BH148" i="3"/>
  <c r="BI159" i="3"/>
  <c r="BI180" i="3"/>
  <c r="BH146" i="3"/>
  <c r="BI26" i="5"/>
  <c r="BI10" i="6" s="1"/>
  <c r="CF192" i="3"/>
  <c r="BI16" i="6"/>
  <c r="BM15" i="5"/>
  <c r="BQ15" i="5"/>
  <c r="BH29" i="5"/>
  <c r="CG186" i="3"/>
  <c r="CG192" i="3" s="1"/>
  <c r="BK16" i="4"/>
  <c r="CG138" i="3"/>
  <c r="CG139" i="3" s="1"/>
  <c r="CG144" i="3"/>
  <c r="BK10" i="5"/>
  <c r="BM10" i="5" s="1"/>
  <c r="BM12" i="5" s="1"/>
  <c r="B11" i="2" s="1"/>
  <c r="I125" i="3"/>
  <c r="I126" i="3" s="1"/>
  <c r="I127" i="3" s="1"/>
  <c r="M125" i="3"/>
  <c r="M126" i="3" s="1"/>
  <c r="M127" i="3" s="1"/>
  <c r="AY384" i="3"/>
  <c r="BK12" i="5" l="1"/>
  <c r="B9" i="2"/>
  <c r="AZ407" i="3"/>
  <c r="AZ406" i="3"/>
  <c r="AZ404" i="3"/>
  <c r="AV392" i="3"/>
  <c r="BK14" i="6"/>
  <c r="Y32" i="4"/>
  <c r="F8" i="2"/>
  <c r="BJ10" i="6"/>
  <c r="BG193" i="3"/>
  <c r="AL34" i="4"/>
  <c r="BH188" i="3"/>
  <c r="BH149" i="3"/>
  <c r="BI182" i="3"/>
  <c r="AY385" i="3"/>
  <c r="AZ380" i="3"/>
  <c r="BI161" i="3"/>
  <c r="X42" i="5"/>
  <c r="AU415" i="3"/>
  <c r="BK16" i="5"/>
  <c r="I136" i="3"/>
  <c r="M136" i="3"/>
  <c r="CH137" i="3"/>
  <c r="BI28" i="5"/>
  <c r="CH171" i="3"/>
  <c r="I165" i="3"/>
  <c r="M165" i="3"/>
  <c r="BJ28" i="5"/>
  <c r="BJ20" i="5"/>
  <c r="AL14" i="4"/>
  <c r="BH167" i="3"/>
  <c r="BQ10" i="5"/>
  <c r="F9" i="2" s="1"/>
  <c r="AX376" i="3"/>
  <c r="AX377" i="3"/>
  <c r="BK15" i="4"/>
  <c r="J372" i="3"/>
  <c r="AJ11" i="6"/>
  <c r="AX374" i="3"/>
  <c r="I241" i="3"/>
  <c r="CH257" i="3"/>
  <c r="M241" i="3"/>
  <c r="I261" i="3"/>
  <c r="CH268" i="3"/>
  <c r="M261" i="3"/>
  <c r="CH325" i="3"/>
  <c r="I324" i="3"/>
  <c r="M324" i="3"/>
  <c r="BQ12" i="5" l="1"/>
  <c r="BM16" i="5"/>
  <c r="BM17" i="5" s="1"/>
  <c r="BM19" i="5" s="1"/>
  <c r="BQ16" i="5"/>
  <c r="BQ17" i="5" s="1"/>
  <c r="BK17" i="5"/>
  <c r="BM14" i="6"/>
  <c r="BQ14" i="6"/>
  <c r="BH187" i="3"/>
  <c r="BH193" i="3" s="1"/>
  <c r="BH194" i="3" s="1"/>
  <c r="BI185" i="3"/>
  <c r="BI191" i="3" s="1"/>
  <c r="Y33" i="5"/>
  <c r="BH150" i="3"/>
  <c r="AK9" i="6"/>
  <c r="AV393" i="3"/>
  <c r="AV394" i="3" s="1"/>
  <c r="BG194" i="3"/>
  <c r="I171" i="3"/>
  <c r="M171" i="3"/>
  <c r="D8" i="7"/>
  <c r="D15" i="8"/>
  <c r="AZ405" i="3"/>
  <c r="BA400" i="3"/>
  <c r="AK8" i="6"/>
  <c r="AJ18" i="6"/>
  <c r="BJ29" i="5"/>
  <c r="BI29" i="5"/>
  <c r="BJ159" i="3"/>
  <c r="BI148" i="3"/>
  <c r="BK23" i="5"/>
  <c r="I257" i="3"/>
  <c r="M257" i="3"/>
  <c r="CH186" i="3"/>
  <c r="I137" i="3"/>
  <c r="M137" i="3"/>
  <c r="CH144" i="3"/>
  <c r="CH138" i="3"/>
  <c r="AZ382" i="3"/>
  <c r="AZ383" i="3" s="1"/>
  <c r="AZ384" i="3" s="1"/>
  <c r="BK24" i="5"/>
  <c r="I268" i="3"/>
  <c r="CH283" i="3"/>
  <c r="M268" i="3"/>
  <c r="BL37" i="4"/>
  <c r="I325" i="3"/>
  <c r="M325" i="3"/>
  <c r="AY370" i="3"/>
  <c r="AX375" i="3"/>
  <c r="BH166" i="3"/>
  <c r="BH172" i="3" s="1"/>
  <c r="BH173" i="3" s="1"/>
  <c r="BI164" i="3"/>
  <c r="BI170" i="3" s="1"/>
  <c r="BI146" i="3"/>
  <c r="BJ180" i="3"/>
  <c r="AK11" i="6" l="1"/>
  <c r="AK18" i="6" s="1"/>
  <c r="AV395" i="3"/>
  <c r="AW390" i="3"/>
  <c r="Z31" i="4"/>
  <c r="AZ385" i="3"/>
  <c r="BA380" i="3"/>
  <c r="AY372" i="3"/>
  <c r="AY373" i="3" s="1"/>
  <c r="CH139" i="3"/>
  <c r="I138" i="3"/>
  <c r="I139" i="3" s="1"/>
  <c r="M138" i="3"/>
  <c r="M139" i="3" s="1"/>
  <c r="BM20" i="5"/>
  <c r="BL15" i="4"/>
  <c r="BS15" i="4" s="1"/>
  <c r="M144" i="3"/>
  <c r="D45" i="8"/>
  <c r="D30" i="8"/>
  <c r="BL16" i="4"/>
  <c r="BS16" i="4" s="1"/>
  <c r="Y35" i="5"/>
  <c r="Y37" i="5" s="1"/>
  <c r="CH192" i="3"/>
  <c r="I186" i="3"/>
  <c r="M186" i="3"/>
  <c r="CH147" i="3"/>
  <c r="I283" i="3"/>
  <c r="M283" i="3"/>
  <c r="AZ387" i="3"/>
  <c r="AZ386" i="3"/>
  <c r="BK19" i="5"/>
  <c r="AM14" i="4"/>
  <c r="BI167" i="3"/>
  <c r="BJ161" i="3"/>
  <c r="BS37" i="4"/>
  <c r="BJ182" i="3"/>
  <c r="AM34" i="4"/>
  <c r="BI188" i="3"/>
  <c r="BI149" i="3"/>
  <c r="BM24" i="5"/>
  <c r="B16" i="2" s="1"/>
  <c r="BQ24" i="5"/>
  <c r="F16" i="2" s="1"/>
  <c r="BK26" i="5"/>
  <c r="BM23" i="5"/>
  <c r="BQ23" i="5"/>
  <c r="AV397" i="3"/>
  <c r="AV396" i="3"/>
  <c r="Y31" i="6"/>
  <c r="H16" i="8"/>
  <c r="H9" i="7"/>
  <c r="F12" i="2"/>
  <c r="H15" i="8"/>
  <c r="H8" i="7"/>
  <c r="BQ19" i="5"/>
  <c r="F11" i="2"/>
  <c r="BA402" i="3"/>
  <c r="BA403" i="3"/>
  <c r="BA404" i="3" s="1"/>
  <c r="D16" i="8"/>
  <c r="D9" i="7"/>
  <c r="D10" i="7" s="1"/>
  <c r="B12" i="2"/>
  <c r="B13" i="2" s="1"/>
  <c r="D11" i="7" l="1"/>
  <c r="BA405" i="3"/>
  <c r="BB400" i="3"/>
  <c r="AY376" i="3"/>
  <c r="AY377" i="3"/>
  <c r="BL35" i="4"/>
  <c r="BS35" i="4" s="1"/>
  <c r="M147" i="3"/>
  <c r="AY374" i="3"/>
  <c r="BJ185" i="3"/>
  <c r="BJ191" i="3" s="1"/>
  <c r="BI187" i="3"/>
  <c r="BI193" i="3" s="1"/>
  <c r="BI194" i="3" s="1"/>
  <c r="H46" i="8"/>
  <c r="H31" i="8"/>
  <c r="BJ146" i="3"/>
  <c r="BK180" i="3"/>
  <c r="BQ20" i="5"/>
  <c r="B14" i="2"/>
  <c r="D11" i="9" s="1"/>
  <c r="D46" i="8"/>
  <c r="D31" i="8"/>
  <c r="BA406" i="3"/>
  <c r="BA407" i="3"/>
  <c r="Y33" i="6"/>
  <c r="Y35" i="6" s="1"/>
  <c r="BA382" i="3"/>
  <c r="BA383" i="3" s="1"/>
  <c r="H45" i="8"/>
  <c r="H30" i="8"/>
  <c r="BI166" i="3"/>
  <c r="BI172" i="3" s="1"/>
  <c r="BI173" i="3" s="1"/>
  <c r="BJ164" i="3"/>
  <c r="BJ170" i="3" s="1"/>
  <c r="I192" i="3"/>
  <c r="M192" i="3"/>
  <c r="F13" i="2"/>
  <c r="F26" i="2"/>
  <c r="H8" i="9" s="1"/>
  <c r="BM26" i="5"/>
  <c r="B15" i="2"/>
  <c r="BK159" i="3"/>
  <c r="BJ148" i="3"/>
  <c r="Z32" i="4"/>
  <c r="Y38" i="5"/>
  <c r="Y41" i="5"/>
  <c r="AL9" i="6"/>
  <c r="BQ26" i="5"/>
  <c r="BQ28" i="5" s="1"/>
  <c r="F15" i="2"/>
  <c r="H10" i="7"/>
  <c r="BK28" i="5"/>
  <c r="BK20" i="5"/>
  <c r="AW392" i="3"/>
  <c r="AL8" i="6"/>
  <c r="BI150" i="3"/>
  <c r="BK10" i="6" l="1"/>
  <c r="BQ10" i="6" s="1"/>
  <c r="BA387" i="3"/>
  <c r="BA386" i="3"/>
  <c r="BA384" i="3"/>
  <c r="H11" i="7"/>
  <c r="BQ29" i="5"/>
  <c r="F14" i="2"/>
  <c r="H11" i="9" s="1"/>
  <c r="BK182" i="3"/>
  <c r="D17" i="8"/>
  <c r="B18" i="2"/>
  <c r="B19" i="2" s="1"/>
  <c r="BM28" i="5"/>
  <c r="Z33" i="5"/>
  <c r="AN34" i="4"/>
  <c r="BJ188" i="3"/>
  <c r="BJ149" i="3"/>
  <c r="K146" i="3"/>
  <c r="Y42" i="5"/>
  <c r="AV415" i="3"/>
  <c r="BM10" i="6"/>
  <c r="AZ370" i="3"/>
  <c r="AY375" i="3"/>
  <c r="BB402" i="3"/>
  <c r="BB403" i="3" s="1"/>
  <c r="AL11" i="6"/>
  <c r="AL18" i="6" s="1"/>
  <c r="AW393" i="3"/>
  <c r="AW394" i="3" s="1"/>
  <c r="AN14" i="4"/>
  <c r="BJ167" i="3"/>
  <c r="K148" i="3"/>
  <c r="K167" i="3" s="1"/>
  <c r="L164" i="3" s="1"/>
  <c r="L170" i="3" s="1"/>
  <c r="H17" i="8"/>
  <c r="F18" i="2"/>
  <c r="F19" i="2" s="1"/>
  <c r="BK161" i="3"/>
  <c r="BK29" i="5"/>
  <c r="F20" i="2" l="1"/>
  <c r="BQ34" i="4"/>
  <c r="AM9" i="6"/>
  <c r="AZ372" i="3"/>
  <c r="AZ373" i="3" s="1"/>
  <c r="BB407" i="3"/>
  <c r="BB406" i="3"/>
  <c r="BM29" i="5"/>
  <c r="BK185" i="3"/>
  <c r="BK191" i="3" s="1"/>
  <c r="BJ187" i="3"/>
  <c r="BJ193" i="3" s="1"/>
  <c r="BJ194" i="3" s="1"/>
  <c r="BB404" i="3"/>
  <c r="H47" i="8"/>
  <c r="H48" i="8" s="1"/>
  <c r="H32" i="8"/>
  <c r="H33" i="8" s="1"/>
  <c r="H18" i="8"/>
  <c r="Z35" i="5"/>
  <c r="Z37" i="5" s="1"/>
  <c r="BA385" i="3"/>
  <c r="BB380" i="3"/>
  <c r="B20" i="2"/>
  <c r="BJ166" i="3"/>
  <c r="BJ172" i="3" s="1"/>
  <c r="BJ173" i="3" s="1"/>
  <c r="BK164" i="3"/>
  <c r="BK170" i="3" s="1"/>
  <c r="K188" i="3"/>
  <c r="L185" i="3" s="1"/>
  <c r="L191" i="3" s="1"/>
  <c r="K149" i="3"/>
  <c r="BQ14" i="4"/>
  <c r="AM8" i="6"/>
  <c r="AM11" i="6" s="1"/>
  <c r="AW395" i="3"/>
  <c r="AX390" i="3"/>
  <c r="AA31" i="4"/>
  <c r="D47" i="8"/>
  <c r="D48" i="8" s="1"/>
  <c r="D32" i="8"/>
  <c r="D33" i="8" s="1"/>
  <c r="D18" i="8"/>
  <c r="AW396" i="3"/>
  <c r="AW397" i="3"/>
  <c r="Z31" i="6"/>
  <c r="BL159" i="3"/>
  <c r="BK148" i="3"/>
  <c r="BJ150" i="3"/>
  <c r="BK146" i="3"/>
  <c r="BL180" i="3"/>
  <c r="BL161" i="3" l="1"/>
  <c r="AX392" i="3"/>
  <c r="AA33" i="5" s="1"/>
  <c r="AA35" i="5" s="1"/>
  <c r="AA37" i="5" s="1"/>
  <c r="BB382" i="3"/>
  <c r="BB383" i="3" s="1"/>
  <c r="AZ376" i="3"/>
  <c r="AZ377" i="3"/>
  <c r="AO14" i="4"/>
  <c r="BK167" i="3"/>
  <c r="AZ374" i="3"/>
  <c r="Z38" i="5"/>
  <c r="Z41" i="5"/>
  <c r="K150" i="3"/>
  <c r="BB405" i="3"/>
  <c r="BC400" i="3"/>
  <c r="Z33" i="6"/>
  <c r="Z35" i="6" s="1"/>
  <c r="BL182" i="3"/>
  <c r="AO34" i="4"/>
  <c r="BK188" i="3"/>
  <c r="BK149" i="3"/>
  <c r="AA32" i="4"/>
  <c r="BB387" i="3" l="1"/>
  <c r="BB386" i="3"/>
  <c r="BA370" i="3"/>
  <c r="AZ375" i="3"/>
  <c r="BB384" i="3"/>
  <c r="BK150" i="3"/>
  <c r="AN9" i="6"/>
  <c r="AX393" i="3"/>
  <c r="AX394" i="3" s="1"/>
  <c r="AA38" i="5"/>
  <c r="BL185" i="3"/>
  <c r="BL191" i="3" s="1"/>
  <c r="BK187" i="3"/>
  <c r="BC402" i="3"/>
  <c r="BC403" i="3" s="1"/>
  <c r="BC404" i="3" s="1"/>
  <c r="BL164" i="3"/>
  <c r="BL170" i="3" s="1"/>
  <c r="BK166" i="3"/>
  <c r="BM159" i="3"/>
  <c r="BL148" i="3"/>
  <c r="Z42" i="5"/>
  <c r="AW415" i="3"/>
  <c r="BM180" i="3"/>
  <c r="BL146" i="3"/>
  <c r="AN8" i="6"/>
  <c r="AX395" i="3" l="1"/>
  <c r="AY390" i="3"/>
  <c r="AB31" i="4"/>
  <c r="BC405" i="3"/>
  <c r="BD400" i="3"/>
  <c r="BM161" i="3"/>
  <c r="BA372" i="3"/>
  <c r="AX396" i="3"/>
  <c r="AX397" i="3"/>
  <c r="AA31" i="6"/>
  <c r="AA33" i="6" s="1"/>
  <c r="BC406" i="3"/>
  <c r="BC407" i="3"/>
  <c r="BK172" i="3"/>
  <c r="AN11" i="6"/>
  <c r="AN18" i="6" s="1"/>
  <c r="AP34" i="4"/>
  <c r="BL188" i="3"/>
  <c r="BL149" i="3"/>
  <c r="BM182" i="3"/>
  <c r="AP14" i="4"/>
  <c r="BL167" i="3"/>
  <c r="BB385" i="3"/>
  <c r="BC380" i="3"/>
  <c r="BK193" i="3"/>
  <c r="BA373" i="3" l="1"/>
  <c r="AO9" i="6"/>
  <c r="BK194" i="3"/>
  <c r="BM185" i="3"/>
  <c r="BM191" i="3" s="1"/>
  <c r="BL187" i="3"/>
  <c r="BK173" i="3"/>
  <c r="AB32" i="4"/>
  <c r="BP31" i="4"/>
  <c r="BP32" i="4" s="1"/>
  <c r="BN159" i="3"/>
  <c r="BM148" i="3"/>
  <c r="BC382" i="3"/>
  <c r="BC383" i="3" s="1"/>
  <c r="AY392" i="3"/>
  <c r="AY393" i="3" s="1"/>
  <c r="AY394" i="3" s="1"/>
  <c r="BL150" i="3"/>
  <c r="BD402" i="3"/>
  <c r="BM164" i="3"/>
  <c r="BM170" i="3" s="1"/>
  <c r="BL166" i="3"/>
  <c r="AO8" i="6"/>
  <c r="BN180" i="3"/>
  <c r="BM146" i="3"/>
  <c r="BC387" i="3" l="1"/>
  <c r="BC386" i="3"/>
  <c r="BC384" i="3"/>
  <c r="AY395" i="3"/>
  <c r="AZ390" i="3"/>
  <c r="AC31" i="4"/>
  <c r="AO11" i="6"/>
  <c r="AO18" i="6" s="1"/>
  <c r="BL172" i="3"/>
  <c r="BN161" i="3"/>
  <c r="AY396" i="3"/>
  <c r="AY397" i="3"/>
  <c r="AB31" i="6"/>
  <c r="BL193" i="3"/>
  <c r="BD403" i="3"/>
  <c r="BD404" i="3" s="1"/>
  <c r="AQ34" i="4"/>
  <c r="BM188" i="3"/>
  <c r="BM149" i="3"/>
  <c r="BN182" i="3"/>
  <c r="AB33" i="5"/>
  <c r="AQ14" i="4"/>
  <c r="BM167" i="3"/>
  <c r="BA376" i="3"/>
  <c r="BA377" i="3"/>
  <c r="BA374" i="3"/>
  <c r="BD405" i="3" l="1"/>
  <c r="BE400" i="3"/>
  <c r="AP9" i="6"/>
  <c r="BN164" i="3"/>
  <c r="BN170" i="3" s="1"/>
  <c r="BM166" i="3"/>
  <c r="BL173" i="3"/>
  <c r="BM187" i="3"/>
  <c r="BN185" i="3"/>
  <c r="BN191" i="3" s="1"/>
  <c r="AP8" i="6"/>
  <c r="AC32" i="4"/>
  <c r="AB33" i="6"/>
  <c r="AB35" i="6" s="1"/>
  <c r="AZ392" i="3"/>
  <c r="BC385" i="3"/>
  <c r="BD380" i="3"/>
  <c r="BL194" i="3"/>
  <c r="AB35" i="5"/>
  <c r="AB37" i="5" s="1"/>
  <c r="BD406" i="3"/>
  <c r="BD407" i="3"/>
  <c r="BO180" i="3"/>
  <c r="BN146" i="3"/>
  <c r="BA375" i="3"/>
  <c r="BB370" i="3"/>
  <c r="BM150" i="3"/>
  <c r="BN148" i="3"/>
  <c r="BO159" i="3"/>
  <c r="BD382" i="3" l="1"/>
  <c r="BO161" i="3"/>
  <c r="BM193" i="3"/>
  <c r="AR14" i="4"/>
  <c r="BN167" i="3"/>
  <c r="BB372" i="3"/>
  <c r="AC33" i="5"/>
  <c r="AZ393" i="3"/>
  <c r="BO182" i="3"/>
  <c r="BE402" i="3"/>
  <c r="AR34" i="4"/>
  <c r="BN188" i="3"/>
  <c r="BN149" i="3"/>
  <c r="BM172" i="3"/>
  <c r="AB38" i="5"/>
  <c r="AB41" i="5"/>
  <c r="AP11" i="6"/>
  <c r="BE403" i="3" l="1"/>
  <c r="BE404" i="3" s="1"/>
  <c r="BB373" i="3"/>
  <c r="BO164" i="3"/>
  <c r="BO170" i="3" s="1"/>
  <c r="BN166" i="3"/>
  <c r="BM194" i="3"/>
  <c r="AQ9" i="6"/>
  <c r="AB42" i="5"/>
  <c r="AY415" i="3"/>
  <c r="BN187" i="3"/>
  <c r="BO185" i="3"/>
  <c r="BO191" i="3" s="1"/>
  <c r="AQ8" i="6"/>
  <c r="BE406" i="3"/>
  <c r="BE407" i="3"/>
  <c r="BP180" i="3"/>
  <c r="BO146" i="3"/>
  <c r="AZ397" i="3"/>
  <c r="AZ396" i="3"/>
  <c r="AC31" i="6"/>
  <c r="AZ394" i="3"/>
  <c r="AC35" i="5"/>
  <c r="AC37" i="5" s="1"/>
  <c r="BD383" i="3"/>
  <c r="BO148" i="3"/>
  <c r="BP159" i="3"/>
  <c r="BM173" i="3"/>
  <c r="BN150" i="3"/>
  <c r="BE405" i="3" l="1"/>
  <c r="BF400" i="3"/>
  <c r="BB377" i="3"/>
  <c r="BB376" i="3"/>
  <c r="AQ11" i="6"/>
  <c r="AQ18" i="6" s="1"/>
  <c r="BP182" i="3"/>
  <c r="BP161" i="3"/>
  <c r="BD386" i="3"/>
  <c r="BD387" i="3"/>
  <c r="AC41" i="5"/>
  <c r="AC38" i="5"/>
  <c r="AZ395" i="3"/>
  <c r="BA390" i="3"/>
  <c r="AD31" i="4"/>
  <c r="BN193" i="3"/>
  <c r="BN172" i="3"/>
  <c r="AC33" i="6"/>
  <c r="AC35" i="6" s="1"/>
  <c r="BD384" i="3"/>
  <c r="BF402" i="3"/>
  <c r="BF403" i="3" s="1"/>
  <c r="AS14" i="4"/>
  <c r="BO167" i="3"/>
  <c r="AS34" i="4"/>
  <c r="BO188" i="3"/>
  <c r="BO149" i="3"/>
  <c r="BB374" i="3"/>
  <c r="BF406" i="3" l="1"/>
  <c r="BF407" i="3"/>
  <c r="BF404" i="3"/>
  <c r="BO150" i="3"/>
  <c r="BO187" i="3"/>
  <c r="BO193" i="3" s="1"/>
  <c r="BO194" i="3" s="1"/>
  <c r="BP185" i="3"/>
  <c r="BP191" i="3" s="1"/>
  <c r="BN173" i="3"/>
  <c r="BN194" i="3"/>
  <c r="BQ180" i="3"/>
  <c r="BP146" i="3"/>
  <c r="BP164" i="3"/>
  <c r="BP170" i="3" s="1"/>
  <c r="BO166" i="3"/>
  <c r="BO172" i="3" s="1"/>
  <c r="BO173" i="3" s="1"/>
  <c r="AD32" i="4"/>
  <c r="AC42" i="5"/>
  <c r="AZ415" i="3"/>
  <c r="BP148" i="3"/>
  <c r="BQ159" i="3"/>
  <c r="AR9" i="6"/>
  <c r="AR8" i="6"/>
  <c r="BA392" i="3"/>
  <c r="BD385" i="3"/>
  <c r="BE380" i="3"/>
  <c r="BB375" i="3"/>
  <c r="BC370" i="3"/>
  <c r="AR11" i="6" l="1"/>
  <c r="AR18" i="6" s="1"/>
  <c r="BQ161" i="3"/>
  <c r="BC372" i="3"/>
  <c r="AD33" i="5"/>
  <c r="BF405" i="3"/>
  <c r="BG400" i="3"/>
  <c r="AT14" i="4"/>
  <c r="BP167" i="3"/>
  <c r="AT34" i="4"/>
  <c r="BP188" i="3"/>
  <c r="BP149" i="3"/>
  <c r="BE382" i="3"/>
  <c r="BA393" i="3"/>
  <c r="BQ182" i="3"/>
  <c r="BR180" i="3" l="1"/>
  <c r="BQ146" i="3"/>
  <c r="BQ164" i="3"/>
  <c r="BQ170" i="3" s="1"/>
  <c r="BP166" i="3"/>
  <c r="BP172" i="3" s="1"/>
  <c r="BP173" i="3" s="1"/>
  <c r="BG402" i="3"/>
  <c r="BG403" i="3" s="1"/>
  <c r="BE383" i="3"/>
  <c r="BP150" i="3"/>
  <c r="BQ148" i="3"/>
  <c r="BR159" i="3"/>
  <c r="AS8" i="6"/>
  <c r="BA397" i="3"/>
  <c r="BA396" i="3"/>
  <c r="AD31" i="6"/>
  <c r="BA394" i="3"/>
  <c r="AD35" i="5"/>
  <c r="AD37" i="5" s="1"/>
  <c r="BC373" i="3"/>
  <c r="BP187" i="3"/>
  <c r="BP193" i="3" s="1"/>
  <c r="BP194" i="3" s="1"/>
  <c r="BQ185" i="3"/>
  <c r="BQ191" i="3" s="1"/>
  <c r="AS9" i="6"/>
  <c r="BG406" i="3" l="1"/>
  <c r="BG407" i="3"/>
  <c r="AU14" i="4"/>
  <c r="BQ167" i="3"/>
  <c r="AD41" i="5"/>
  <c r="AD38" i="5"/>
  <c r="BB390" i="3"/>
  <c r="BA395" i="3"/>
  <c r="AE31" i="4"/>
  <c r="BE386" i="3"/>
  <c r="BE387" i="3"/>
  <c r="AD33" i="6"/>
  <c r="AU34" i="4"/>
  <c r="BQ188" i="3"/>
  <c r="BQ149" i="3"/>
  <c r="BR182" i="3"/>
  <c r="BG404" i="3"/>
  <c r="AS11" i="6"/>
  <c r="AS18" i="6" s="1"/>
  <c r="BC377" i="3"/>
  <c r="BC376" i="3"/>
  <c r="BC374" i="3"/>
  <c r="BR161" i="3"/>
  <c r="BE384" i="3"/>
  <c r="AD42" i="5" l="1"/>
  <c r="BA415" i="3"/>
  <c r="BR164" i="3"/>
  <c r="BR170" i="3" s="1"/>
  <c r="BQ166" i="3"/>
  <c r="BQ172" i="3" s="1"/>
  <c r="BQ173" i="3" s="1"/>
  <c r="BG405" i="3"/>
  <c r="BH400" i="3"/>
  <c r="BB392" i="3"/>
  <c r="BS180" i="3"/>
  <c r="BR146" i="3"/>
  <c r="BR148" i="3"/>
  <c r="BS159" i="3"/>
  <c r="AT9" i="6"/>
  <c r="AT8" i="6"/>
  <c r="BE385" i="3"/>
  <c r="BF380" i="3"/>
  <c r="BQ187" i="3"/>
  <c r="BQ193" i="3" s="1"/>
  <c r="BQ194" i="3" s="1"/>
  <c r="BR185" i="3"/>
  <c r="BR191" i="3" s="1"/>
  <c r="BC375" i="3"/>
  <c r="BD370" i="3"/>
  <c r="AE32" i="4"/>
  <c r="BQ150" i="3"/>
  <c r="AT11" i="6" l="1"/>
  <c r="AT18" i="6" s="1"/>
  <c r="AE33" i="5"/>
  <c r="BB393" i="3"/>
  <c r="BF382" i="3"/>
  <c r="BD372" i="3"/>
  <c r="BS161" i="3"/>
  <c r="AV34" i="4"/>
  <c r="BR188" i="3"/>
  <c r="BR149" i="3"/>
  <c r="BS182" i="3"/>
  <c r="BH402" i="3"/>
  <c r="BH403" i="3" s="1"/>
  <c r="AV14" i="4"/>
  <c r="BR167" i="3"/>
  <c r="BH406" i="3" l="1"/>
  <c r="BH407" i="3"/>
  <c r="BR150" i="3"/>
  <c r="AU8" i="6"/>
  <c r="BF383" i="3"/>
  <c r="BR187" i="3"/>
  <c r="BR193" i="3" s="1"/>
  <c r="BR194" i="3" s="1"/>
  <c r="BS185" i="3"/>
  <c r="BS191" i="3" s="1"/>
  <c r="BB397" i="3"/>
  <c r="BB396" i="3"/>
  <c r="AE31" i="6"/>
  <c r="BB394" i="3"/>
  <c r="BT180" i="3"/>
  <c r="BS146" i="3"/>
  <c r="BD373" i="3"/>
  <c r="BH404" i="3"/>
  <c r="AU9" i="6"/>
  <c r="BT159" i="3"/>
  <c r="BS148" i="3"/>
  <c r="BS164" i="3"/>
  <c r="BS170" i="3" s="1"/>
  <c r="BR166" i="3"/>
  <c r="BR172" i="3" s="1"/>
  <c r="BR173" i="3" s="1"/>
  <c r="AE35" i="5"/>
  <c r="AE37" i="5" s="1"/>
  <c r="BD377" i="3" l="1"/>
  <c r="BD376" i="3"/>
  <c r="BD374" i="3"/>
  <c r="AU11" i="6"/>
  <c r="AU18" i="6" s="1"/>
  <c r="BF386" i="3"/>
  <c r="BF387" i="3"/>
  <c r="AW34" i="4"/>
  <c r="BS188" i="3"/>
  <c r="BS149" i="3"/>
  <c r="BT182" i="3"/>
  <c r="BB395" i="3"/>
  <c r="BC390" i="3"/>
  <c r="AF31" i="4"/>
  <c r="AE33" i="6"/>
  <c r="AE35" i="6" s="1"/>
  <c r="BF384" i="3"/>
  <c r="BH405" i="3"/>
  <c r="BI400" i="3"/>
  <c r="AW14" i="4"/>
  <c r="BS167" i="3"/>
  <c r="AE38" i="5"/>
  <c r="AE41" i="5"/>
  <c r="BT161" i="3"/>
  <c r="AV8" i="6" l="1"/>
  <c r="BT164" i="3"/>
  <c r="BT170" i="3" s="1"/>
  <c r="BS166" i="3"/>
  <c r="BS172" i="3" s="1"/>
  <c r="BS173" i="3" s="1"/>
  <c r="BF385" i="3"/>
  <c r="BG380" i="3"/>
  <c r="BU159" i="3"/>
  <c r="BT148" i="3"/>
  <c r="BS150" i="3"/>
  <c r="BS187" i="3"/>
  <c r="BS193" i="3" s="1"/>
  <c r="BS194" i="3" s="1"/>
  <c r="BT185" i="3"/>
  <c r="BT191" i="3" s="1"/>
  <c r="AF32" i="4"/>
  <c r="BC392" i="3"/>
  <c r="AF33" i="5" s="1"/>
  <c r="AF35" i="5" s="1"/>
  <c r="AF37" i="5" s="1"/>
  <c r="BT146" i="3"/>
  <c r="BU180" i="3"/>
  <c r="BI402" i="3"/>
  <c r="BI403" i="3" s="1"/>
  <c r="AV9" i="6"/>
  <c r="BD375" i="3"/>
  <c r="BE370" i="3"/>
  <c r="AE42" i="5"/>
  <c r="BB415" i="3"/>
  <c r="BI404" i="3" l="1"/>
  <c r="BI405" i="3" s="1"/>
  <c r="BC393" i="3"/>
  <c r="BC396" i="3" s="1"/>
  <c r="AV11" i="6"/>
  <c r="AV18" i="6" s="1"/>
  <c r="BJ400" i="3"/>
  <c r="BU161" i="3"/>
  <c r="AX34" i="4"/>
  <c r="BT188" i="3"/>
  <c r="BT149" i="3"/>
  <c r="BU182" i="3"/>
  <c r="BG382" i="3"/>
  <c r="BG383" i="3" s="1"/>
  <c r="AF38" i="5"/>
  <c r="AF41" i="5"/>
  <c r="BE372" i="3"/>
  <c r="BE373" i="3" s="1"/>
  <c r="BI407" i="3"/>
  <c r="BI406" i="3"/>
  <c r="AX14" i="4"/>
  <c r="BT167" i="3"/>
  <c r="BC394" i="3"/>
  <c r="BC397" i="3" l="1"/>
  <c r="AF31" i="6"/>
  <c r="AF33" i="6" s="1"/>
  <c r="AF35" i="6" s="1"/>
  <c r="BG384" i="3"/>
  <c r="BH380" i="3" s="1"/>
  <c r="BE377" i="3"/>
  <c r="BE376" i="3"/>
  <c r="BU185" i="3"/>
  <c r="BU191" i="3" s="1"/>
  <c r="BT187" i="3"/>
  <c r="BT193" i="3" s="1"/>
  <c r="BT194" i="3" s="1"/>
  <c r="AF42" i="5"/>
  <c r="BC415" i="3"/>
  <c r="AW9" i="6"/>
  <c r="BD390" i="3"/>
  <c r="BC395" i="3"/>
  <c r="AG31" i="4"/>
  <c r="BV159" i="3"/>
  <c r="BU148" i="3"/>
  <c r="BV180" i="3"/>
  <c r="BU146" i="3"/>
  <c r="BT150" i="3"/>
  <c r="BJ402" i="3"/>
  <c r="BJ403" i="3" s="1"/>
  <c r="BE374" i="3"/>
  <c r="BG386" i="3"/>
  <c r="BG387" i="3"/>
  <c r="BU164" i="3"/>
  <c r="BU170" i="3" s="1"/>
  <c r="BT166" i="3"/>
  <c r="BT172" i="3" s="1"/>
  <c r="BT173" i="3" s="1"/>
  <c r="AW8" i="6"/>
  <c r="BG385" i="3" l="1"/>
  <c r="BJ404" i="3"/>
  <c r="BJ405" i="3" s="1"/>
  <c r="AW11" i="6"/>
  <c r="AW18" i="6" s="1"/>
  <c r="BV182" i="3"/>
  <c r="AY34" i="4"/>
  <c r="BU188" i="3"/>
  <c r="BU149" i="3"/>
  <c r="BD392" i="3"/>
  <c r="AG33" i="5" s="1"/>
  <c r="AG35" i="5" s="1"/>
  <c r="AG37" i="5" s="1"/>
  <c r="BJ407" i="3"/>
  <c r="BJ406" i="3"/>
  <c r="AY14" i="4"/>
  <c r="BU167" i="3"/>
  <c r="BV161" i="3"/>
  <c r="AG32" i="4"/>
  <c r="BE375" i="3"/>
  <c r="BF370" i="3"/>
  <c r="BH382" i="3"/>
  <c r="BH383" i="3" s="1"/>
  <c r="BK400" i="3" l="1"/>
  <c r="BD393" i="3"/>
  <c r="AG31" i="6" s="1"/>
  <c r="AG33" i="6" s="1"/>
  <c r="AG35" i="6" s="1"/>
  <c r="BH386" i="3"/>
  <c r="BH387" i="3"/>
  <c r="BH384" i="3"/>
  <c r="BF372" i="3"/>
  <c r="BF373" i="3" s="1"/>
  <c r="BF374" i="3" s="1"/>
  <c r="AX8" i="6"/>
  <c r="BD397" i="3"/>
  <c r="BU150" i="3"/>
  <c r="AG41" i="5"/>
  <c r="AG38" i="5"/>
  <c r="BV185" i="3"/>
  <c r="BV191" i="3" s="1"/>
  <c r="BU187" i="3"/>
  <c r="BU193" i="3" s="1"/>
  <c r="BU194" i="3" s="1"/>
  <c r="BW159" i="3"/>
  <c r="BV148" i="3"/>
  <c r="AX9" i="6"/>
  <c r="BU166" i="3"/>
  <c r="BU172" i="3" s="1"/>
  <c r="BU173" i="3" s="1"/>
  <c r="BV164" i="3"/>
  <c r="BV170" i="3" s="1"/>
  <c r="BW180" i="3"/>
  <c r="BV146" i="3"/>
  <c r="BK402" i="3"/>
  <c r="BK403" i="3" s="1"/>
  <c r="BK404" i="3" s="1"/>
  <c r="BD396" i="3" l="1"/>
  <c r="BD394" i="3"/>
  <c r="AH31" i="4" s="1"/>
  <c r="AX11" i="6"/>
  <c r="AX18" i="6" s="1"/>
  <c r="BK405" i="3"/>
  <c r="BL400" i="3"/>
  <c r="BW161" i="3"/>
  <c r="BD395" i="3"/>
  <c r="BE390" i="3"/>
  <c r="BK407" i="3"/>
  <c r="BK406" i="3"/>
  <c r="BI380" i="3"/>
  <c r="BH385" i="3"/>
  <c r="BF375" i="3"/>
  <c r="BG370" i="3"/>
  <c r="BF377" i="3"/>
  <c r="BF376" i="3"/>
  <c r="AZ34" i="4"/>
  <c r="BV188" i="3"/>
  <c r="BV149" i="3"/>
  <c r="L146" i="3"/>
  <c r="BW182" i="3"/>
  <c r="AZ14" i="4"/>
  <c r="BV167" i="3"/>
  <c r="L148" i="3"/>
  <c r="L167" i="3" s="1"/>
  <c r="M164" i="3" s="1"/>
  <c r="M170" i="3" s="1"/>
  <c r="AG42" i="5"/>
  <c r="BD415" i="3"/>
  <c r="BR34" i="4" l="1"/>
  <c r="AY9" i="6"/>
  <c r="BI382" i="3"/>
  <c r="BI383" i="3" s="1"/>
  <c r="BV150" i="3"/>
  <c r="BW185" i="3"/>
  <c r="BW191" i="3" s="1"/>
  <c r="BV187" i="3"/>
  <c r="BV193" i="3" s="1"/>
  <c r="BV194" i="3" s="1"/>
  <c r="BE392" i="3"/>
  <c r="AH33" i="5" s="1"/>
  <c r="AH35" i="5" s="1"/>
  <c r="AH37" i="5" s="1"/>
  <c r="BV166" i="3"/>
  <c r="BV172" i="3" s="1"/>
  <c r="BV173" i="3" s="1"/>
  <c r="BW164" i="3"/>
  <c r="BW170" i="3" s="1"/>
  <c r="BG372" i="3"/>
  <c r="L188" i="3"/>
  <c r="M185" i="3" s="1"/>
  <c r="M191" i="3" s="1"/>
  <c r="L149" i="3"/>
  <c r="AH32" i="4"/>
  <c r="BL402" i="3"/>
  <c r="BW148" i="3"/>
  <c r="BX159" i="3"/>
  <c r="BR14" i="4"/>
  <c r="AY8" i="6"/>
  <c r="AY11" i="6" s="1"/>
  <c r="BW146" i="3"/>
  <c r="BX180" i="3"/>
  <c r="BG373" i="3" l="1"/>
  <c r="BG374" i="3" s="1"/>
  <c r="BI386" i="3"/>
  <c r="BI387" i="3"/>
  <c r="AH38" i="5"/>
  <c r="AH41" i="5"/>
  <c r="BA34" i="4"/>
  <c r="BW188" i="3"/>
  <c r="BW149" i="3"/>
  <c r="L150" i="3"/>
  <c r="BA14" i="4"/>
  <c r="BW167" i="3"/>
  <c r="BX182" i="3"/>
  <c r="BI384" i="3"/>
  <c r="BX161" i="3"/>
  <c r="BL403" i="3"/>
  <c r="BE393" i="3"/>
  <c r="BG375" i="3" l="1"/>
  <c r="BH370" i="3"/>
  <c r="BG376" i="3"/>
  <c r="BG377" i="3"/>
  <c r="AZ9" i="6"/>
  <c r="BE397" i="3"/>
  <c r="BE396" i="3"/>
  <c r="AH31" i="6"/>
  <c r="AH33" i="6" s="1"/>
  <c r="AH35" i="6" s="1"/>
  <c r="BX185" i="3"/>
  <c r="BX191" i="3" s="1"/>
  <c r="BW187" i="3"/>
  <c r="BL407" i="3"/>
  <c r="BL406" i="3"/>
  <c r="BY180" i="3"/>
  <c r="BX146" i="3"/>
  <c r="BE394" i="3"/>
  <c r="BX164" i="3"/>
  <c r="BX170" i="3" s="1"/>
  <c r="BW166" i="3"/>
  <c r="BH372" i="3"/>
  <c r="AZ8" i="6"/>
  <c r="BL404" i="3"/>
  <c r="AH42" i="5"/>
  <c r="BE415" i="3"/>
  <c r="BX148" i="3"/>
  <c r="BY159" i="3"/>
  <c r="BJ380" i="3"/>
  <c r="BI385" i="3"/>
  <c r="BW150" i="3"/>
  <c r="AZ11" i="6" l="1"/>
  <c r="AZ18" i="6" s="1"/>
  <c r="BJ382" i="3"/>
  <c r="BY161" i="3"/>
  <c r="BW172" i="3"/>
  <c r="BL405" i="3"/>
  <c r="BM400" i="3"/>
  <c r="BB34" i="4"/>
  <c r="BX188" i="3"/>
  <c r="BX149" i="3"/>
  <c r="BY182" i="3"/>
  <c r="BW193" i="3"/>
  <c r="BH373" i="3"/>
  <c r="BH374" i="3" s="1"/>
  <c r="BB14" i="4"/>
  <c r="BX167" i="3"/>
  <c r="BF390" i="3"/>
  <c r="BE395" i="3"/>
  <c r="AI31" i="4"/>
  <c r="BH375" i="3" l="1"/>
  <c r="BI370" i="3"/>
  <c r="BW194" i="3"/>
  <c r="BX150" i="3"/>
  <c r="BZ159" i="3"/>
  <c r="BY148" i="3"/>
  <c r="BY185" i="3"/>
  <c r="BY191" i="3" s="1"/>
  <c r="BX187" i="3"/>
  <c r="BJ383" i="3"/>
  <c r="BJ384" i="3" s="1"/>
  <c r="BH377" i="3"/>
  <c r="BH376" i="3"/>
  <c r="AI32" i="4"/>
  <c r="BA9" i="6"/>
  <c r="BF392" i="3"/>
  <c r="AI33" i="5" s="1"/>
  <c r="AI35" i="5" s="1"/>
  <c r="AI37" i="5" s="1"/>
  <c r="BW173" i="3"/>
  <c r="BZ180" i="3"/>
  <c r="BY146" i="3"/>
  <c r="BX166" i="3"/>
  <c r="BY164" i="3"/>
  <c r="BY170" i="3" s="1"/>
  <c r="BM402" i="3"/>
  <c r="BM403" i="3" s="1"/>
  <c r="BA8" i="6"/>
  <c r="BM404" i="3" l="1"/>
  <c r="BN400" i="3" s="1"/>
  <c r="BK380" i="3"/>
  <c r="BJ385" i="3"/>
  <c r="BZ161" i="3"/>
  <c r="BA11" i="6"/>
  <c r="BA18" i="6" s="1"/>
  <c r="BF393" i="3"/>
  <c r="BM407" i="3"/>
  <c r="BM406" i="3"/>
  <c r="AI38" i="5"/>
  <c r="AI41" i="5"/>
  <c r="BI372" i="3"/>
  <c r="BI373" i="3" s="1"/>
  <c r="BJ386" i="3"/>
  <c r="BJ387" i="3"/>
  <c r="BX193" i="3"/>
  <c r="BC14" i="4"/>
  <c r="BY167" i="3"/>
  <c r="BX172" i="3"/>
  <c r="BC34" i="4"/>
  <c r="BY188" i="3"/>
  <c r="BY149" i="3"/>
  <c r="BZ182" i="3"/>
  <c r="BM405" i="3" l="1"/>
  <c r="BX194" i="3"/>
  <c r="BI376" i="3"/>
  <c r="BI377" i="3"/>
  <c r="BY150" i="3"/>
  <c r="CA180" i="3"/>
  <c r="BZ146" i="3"/>
  <c r="BF397" i="3"/>
  <c r="BF396" i="3"/>
  <c r="AI31" i="6"/>
  <c r="AI33" i="6" s="1"/>
  <c r="AI35" i="6" s="1"/>
  <c r="BB9" i="6"/>
  <c r="BI374" i="3"/>
  <c r="BZ148" i="3"/>
  <c r="CA159" i="3"/>
  <c r="AI42" i="5"/>
  <c r="BF415" i="3"/>
  <c r="BN402" i="3"/>
  <c r="BN403" i="3" s="1"/>
  <c r="BX173" i="3"/>
  <c r="BZ164" i="3"/>
  <c r="BZ170" i="3" s="1"/>
  <c r="BY166" i="3"/>
  <c r="BF394" i="3"/>
  <c r="BY187" i="3"/>
  <c r="BZ185" i="3"/>
  <c r="BZ191" i="3" s="1"/>
  <c r="BB8" i="6"/>
  <c r="BK382" i="3"/>
  <c r="BN407" i="3" l="1"/>
  <c r="BN406" i="3"/>
  <c r="BB11" i="6"/>
  <c r="BY193" i="3"/>
  <c r="BN404" i="3"/>
  <c r="CA161" i="3"/>
  <c r="BD14" i="4"/>
  <c r="BZ167" i="3"/>
  <c r="BY172" i="3"/>
  <c r="BJ370" i="3"/>
  <c r="BI375" i="3"/>
  <c r="CA182" i="3"/>
  <c r="BG390" i="3"/>
  <c r="BF395" i="3"/>
  <c r="AJ31" i="4"/>
  <c r="BD34" i="4"/>
  <c r="BZ188" i="3"/>
  <c r="BZ149" i="3"/>
  <c r="BK383" i="3"/>
  <c r="BK384" i="3" s="1"/>
  <c r="BN405" i="3" l="1"/>
  <c r="BO400" i="3"/>
  <c r="BK385" i="3"/>
  <c r="BL380" i="3"/>
  <c r="BK387" i="3"/>
  <c r="BK386" i="3"/>
  <c r="BJ372" i="3"/>
  <c r="BJ373" i="3" s="1"/>
  <c r="BG392" i="3"/>
  <c r="AJ33" i="5" s="1"/>
  <c r="AJ35" i="5" s="1"/>
  <c r="AJ37" i="5" s="1"/>
  <c r="CB180" i="3"/>
  <c r="CA146" i="3"/>
  <c r="BY194" i="3"/>
  <c r="BZ187" i="3"/>
  <c r="CA185" i="3"/>
  <c r="CA191" i="3" s="1"/>
  <c r="BY173" i="3"/>
  <c r="CA164" i="3"/>
  <c r="CA170" i="3" s="1"/>
  <c r="BZ166" i="3"/>
  <c r="BC8" i="6"/>
  <c r="CA148" i="3"/>
  <c r="CB159" i="3"/>
  <c r="BZ150" i="3"/>
  <c r="BC9" i="6"/>
  <c r="AJ32" i="4"/>
  <c r="BJ376" i="3" l="1"/>
  <c r="BJ377" i="3"/>
  <c r="BJ374" i="3"/>
  <c r="BE14" i="4"/>
  <c r="CA167" i="3"/>
  <c r="AJ41" i="5"/>
  <c r="AJ38" i="5"/>
  <c r="BZ193" i="3"/>
  <c r="BL382" i="3"/>
  <c r="BC11" i="6"/>
  <c r="BC18" i="6" s="1"/>
  <c r="CB182" i="3"/>
  <c r="BO402" i="3"/>
  <c r="BZ172" i="3"/>
  <c r="CB161" i="3"/>
  <c r="BE34" i="4"/>
  <c r="CA188" i="3"/>
  <c r="CA149" i="3"/>
  <c r="BG393" i="3"/>
  <c r="AJ42" i="5" l="1"/>
  <c r="BG415" i="3"/>
  <c r="CB146" i="3"/>
  <c r="CC180" i="3"/>
  <c r="BZ173" i="3"/>
  <c r="BG396" i="3"/>
  <c r="BG397" i="3"/>
  <c r="AJ31" i="6"/>
  <c r="AJ33" i="6" s="1"/>
  <c r="AJ35" i="6" s="1"/>
  <c r="BG394" i="3"/>
  <c r="BD8" i="6"/>
  <c r="CA187" i="3"/>
  <c r="CA193" i="3" s="1"/>
  <c r="CA194" i="3" s="1"/>
  <c r="CB185" i="3"/>
  <c r="CB191" i="3" s="1"/>
  <c r="BK370" i="3"/>
  <c r="BJ375" i="3"/>
  <c r="BD9" i="6"/>
  <c r="BZ194" i="3"/>
  <c r="BO403" i="3"/>
  <c r="CB164" i="3"/>
  <c r="CB170" i="3" s="1"/>
  <c r="CA166" i="3"/>
  <c r="CA172" i="3" s="1"/>
  <c r="CA173" i="3" s="1"/>
  <c r="CA150" i="3"/>
  <c r="BL383" i="3"/>
  <c r="BL384" i="3" s="1"/>
  <c r="CC159" i="3"/>
  <c r="CB148" i="3"/>
  <c r="BH390" i="3" l="1"/>
  <c r="BG395" i="3"/>
  <c r="AK31" i="4"/>
  <c r="BO406" i="3"/>
  <c r="BO407" i="3"/>
  <c r="CC161" i="3"/>
  <c r="CC182" i="3"/>
  <c r="BF14" i="4"/>
  <c r="CB167" i="3"/>
  <c r="BL387" i="3"/>
  <c r="BL386" i="3"/>
  <c r="BK372" i="3"/>
  <c r="BK373" i="3" s="1"/>
  <c r="BL385" i="3"/>
  <c r="BM380" i="3"/>
  <c r="BF34" i="4"/>
  <c r="CB188" i="3"/>
  <c r="CB149" i="3"/>
  <c r="BD11" i="6"/>
  <c r="BD18" i="6" s="1"/>
  <c r="BO404" i="3"/>
  <c r="BM382" i="3" l="1"/>
  <c r="CD180" i="3"/>
  <c r="CC146" i="3"/>
  <c r="CB150" i="3"/>
  <c r="CB187" i="3"/>
  <c r="CB193" i="3" s="1"/>
  <c r="CB194" i="3" s="1"/>
  <c r="CC185" i="3"/>
  <c r="CC191" i="3" s="1"/>
  <c r="BK376" i="3"/>
  <c r="BK377" i="3"/>
  <c r="BE9" i="6"/>
  <c r="BK374" i="3"/>
  <c r="AK32" i="4"/>
  <c r="CC164" i="3"/>
  <c r="CC170" i="3" s="1"/>
  <c r="CB166" i="3"/>
  <c r="CB172" i="3" s="1"/>
  <c r="CB173" i="3" s="1"/>
  <c r="CC148" i="3"/>
  <c r="CD159" i="3"/>
  <c r="BO405" i="3"/>
  <c r="BP400" i="3"/>
  <c r="BE8" i="6"/>
  <c r="BH392" i="3"/>
  <c r="AK33" i="5" s="1"/>
  <c r="AK35" i="5" s="1"/>
  <c r="AK37" i="5" s="1"/>
  <c r="BE11" i="6" l="1"/>
  <c r="BE18" i="6" s="1"/>
  <c r="CD161" i="3"/>
  <c r="AK38" i="5"/>
  <c r="AK41" i="5"/>
  <c r="BG14" i="4"/>
  <c r="CC167" i="3"/>
  <c r="BL370" i="3"/>
  <c r="BK375" i="3"/>
  <c r="CD182" i="3"/>
  <c r="BM383" i="3"/>
  <c r="BH393" i="3"/>
  <c r="BG34" i="4"/>
  <c r="CC188" i="3"/>
  <c r="CC149" i="3"/>
  <c r="BP402" i="3"/>
  <c r="BP403" i="3" s="1"/>
  <c r="BP406" i="3" l="1"/>
  <c r="BP407" i="3"/>
  <c r="BP404" i="3"/>
  <c r="CD164" i="3"/>
  <c r="CD170" i="3" s="1"/>
  <c r="CC166" i="3"/>
  <c r="CC172" i="3" s="1"/>
  <c r="CC173" i="3" s="1"/>
  <c r="CC150" i="3"/>
  <c r="CD148" i="3"/>
  <c r="CE159" i="3"/>
  <c r="BL372" i="3"/>
  <c r="AK42" i="5"/>
  <c r="BH415" i="3"/>
  <c r="BH396" i="3"/>
  <c r="BH397" i="3"/>
  <c r="AK31" i="6"/>
  <c r="AK33" i="6" s="1"/>
  <c r="AK35" i="6" s="1"/>
  <c r="CE180" i="3"/>
  <c r="CD146" i="3"/>
  <c r="BF8" i="6"/>
  <c r="CC187" i="3"/>
  <c r="CC193" i="3" s="1"/>
  <c r="CC194" i="3" s="1"/>
  <c r="CD185" i="3"/>
  <c r="CD191" i="3" s="1"/>
  <c r="BF9" i="6"/>
  <c r="BH394" i="3"/>
  <c r="BM387" i="3"/>
  <c r="BM386" i="3"/>
  <c r="BM384" i="3"/>
  <c r="BF11" i="6" l="1"/>
  <c r="BF18" i="6" s="1"/>
  <c r="CE161" i="3"/>
  <c r="BN380" i="3"/>
  <c r="BM385" i="3"/>
  <c r="BH14" i="4"/>
  <c r="CD167" i="3"/>
  <c r="BL373" i="3"/>
  <c r="BI390" i="3"/>
  <c r="BH395" i="3"/>
  <c r="AL31" i="4"/>
  <c r="BP405" i="3"/>
  <c r="BQ400" i="3"/>
  <c r="CE182" i="3"/>
  <c r="BH34" i="4"/>
  <c r="CD188" i="3"/>
  <c r="CD149" i="3"/>
  <c r="BL376" i="3" l="1"/>
  <c r="BL377" i="3"/>
  <c r="CD187" i="3"/>
  <c r="CD193" i="3" s="1"/>
  <c r="CD194" i="3" s="1"/>
  <c r="CE185" i="3"/>
  <c r="CE191" i="3" s="1"/>
  <c r="BG9" i="6"/>
  <c r="BG8" i="6"/>
  <c r="CF180" i="3"/>
  <c r="CE146" i="3"/>
  <c r="BQ402" i="3"/>
  <c r="BN382" i="3"/>
  <c r="BN383" i="3" s="1"/>
  <c r="AL32" i="4"/>
  <c r="CE148" i="3"/>
  <c r="CF159" i="3"/>
  <c r="BI392" i="3"/>
  <c r="AL33" i="5" s="1"/>
  <c r="AL35" i="5" s="1"/>
  <c r="AL37" i="5" s="1"/>
  <c r="BL374" i="3"/>
  <c r="CD150" i="3"/>
  <c r="CE164" i="3"/>
  <c r="CE170" i="3" s="1"/>
  <c r="CD166" i="3"/>
  <c r="CD172" i="3" s="1"/>
  <c r="CD173" i="3" s="1"/>
  <c r="BG11" i="6" l="1"/>
  <c r="BG18" i="6" s="1"/>
  <c r="BN387" i="3"/>
  <c r="BN386" i="3"/>
  <c r="CF161" i="3"/>
  <c r="BN384" i="3"/>
  <c r="BQ403" i="3"/>
  <c r="CF182" i="3"/>
  <c r="AL38" i="5"/>
  <c r="AL41" i="5"/>
  <c r="BI14" i="4"/>
  <c r="CE167" i="3"/>
  <c r="BM370" i="3"/>
  <c r="BL375" i="3"/>
  <c r="BI393" i="3"/>
  <c r="BI34" i="4"/>
  <c r="CE188" i="3"/>
  <c r="CE149" i="3"/>
  <c r="BH9" i="6" l="1"/>
  <c r="CG180" i="3"/>
  <c r="CF146" i="3"/>
  <c r="BQ406" i="3"/>
  <c r="BQ407" i="3"/>
  <c r="BO380" i="3"/>
  <c r="BN385" i="3"/>
  <c r="CG159" i="3"/>
  <c r="CF148" i="3"/>
  <c r="CE150" i="3"/>
  <c r="CE187" i="3"/>
  <c r="CE193" i="3" s="1"/>
  <c r="CE194" i="3" s="1"/>
  <c r="CF185" i="3"/>
  <c r="CF191" i="3" s="1"/>
  <c r="BI396" i="3"/>
  <c r="BI397" i="3"/>
  <c r="AL31" i="6"/>
  <c r="AL33" i="6" s="1"/>
  <c r="AL35" i="6" s="1"/>
  <c r="BI394" i="3"/>
  <c r="BM372" i="3"/>
  <c r="BM373" i="3" s="1"/>
  <c r="CF164" i="3"/>
  <c r="CF170" i="3" s="1"/>
  <c r="CE166" i="3"/>
  <c r="CE172" i="3" s="1"/>
  <c r="CE173" i="3" s="1"/>
  <c r="BH8" i="6"/>
  <c r="AL42" i="5"/>
  <c r="BI415" i="3"/>
  <c r="BQ404" i="3"/>
  <c r="BH11" i="6" l="1"/>
  <c r="BH18" i="6" s="1"/>
  <c r="BM376" i="3"/>
  <c r="BM377" i="3"/>
  <c r="CG161" i="3"/>
  <c r="BI395" i="3"/>
  <c r="BJ390" i="3"/>
  <c r="AM31" i="4"/>
  <c r="BJ14" i="4"/>
  <c r="CF167" i="3"/>
  <c r="BM374" i="3"/>
  <c r="BO382" i="3"/>
  <c r="BO383" i="3" s="1"/>
  <c r="CG182" i="3"/>
  <c r="BQ405" i="3"/>
  <c r="BR400" i="3"/>
  <c r="BJ34" i="4"/>
  <c r="CF188" i="3"/>
  <c r="CF149" i="3"/>
  <c r="BO386" i="3" l="1"/>
  <c r="BO387" i="3"/>
  <c r="BO384" i="3"/>
  <c r="CF187" i="3"/>
  <c r="CF193" i="3" s="1"/>
  <c r="CF194" i="3" s="1"/>
  <c r="CG185" i="3"/>
  <c r="CG191" i="3" s="1"/>
  <c r="CF150" i="3"/>
  <c r="BN370" i="3"/>
  <c r="BM375" i="3"/>
  <c r="BI8" i="6"/>
  <c r="AM32" i="4"/>
  <c r="BJ392" i="3"/>
  <c r="AM33" i="5" s="1"/>
  <c r="AM35" i="5" s="1"/>
  <c r="AM37" i="5" s="1"/>
  <c r="CH159" i="3"/>
  <c r="CG148" i="3"/>
  <c r="CH180" i="3"/>
  <c r="CG146" i="3"/>
  <c r="CF166" i="3"/>
  <c r="CF172" i="3" s="1"/>
  <c r="CF173" i="3" s="1"/>
  <c r="CG164" i="3"/>
  <c r="CG170" i="3" s="1"/>
  <c r="BI9" i="6"/>
  <c r="BR402" i="3"/>
  <c r="BR403" i="3" s="1"/>
  <c r="BI11" i="6" l="1"/>
  <c r="BI18" i="6" s="1"/>
  <c r="BR406" i="3"/>
  <c r="BR407" i="3"/>
  <c r="BN372" i="3"/>
  <c r="CH182" i="3"/>
  <c r="CH146" i="3" s="1"/>
  <c r="BK14" i="4"/>
  <c r="CG167" i="3"/>
  <c r="CH161" i="3"/>
  <c r="CH148" i="3" s="1"/>
  <c r="BJ393" i="3"/>
  <c r="BO385" i="3"/>
  <c r="BP380" i="3"/>
  <c r="BK34" i="4"/>
  <c r="CG188" i="3"/>
  <c r="CG149" i="3"/>
  <c r="AM38" i="5"/>
  <c r="BR404" i="3"/>
  <c r="BL14" i="4" l="1"/>
  <c r="CH167" i="3"/>
  <c r="M148" i="3"/>
  <c r="M167" i="3" s="1"/>
  <c r="CG166" i="3"/>
  <c r="CG172" i="3" s="1"/>
  <c r="CG173" i="3" s="1"/>
  <c r="CH164" i="3"/>
  <c r="CH170" i="3" s="1"/>
  <c r="CG150" i="3"/>
  <c r="BK8" i="6"/>
  <c r="BJ8" i="6"/>
  <c r="BJ9" i="6"/>
  <c r="BP382" i="3"/>
  <c r="BN373" i="3"/>
  <c r="BS400" i="3"/>
  <c r="BR405" i="3"/>
  <c r="BL34" i="4"/>
  <c r="CH188" i="3"/>
  <c r="M146" i="3"/>
  <c r="CH149" i="3"/>
  <c r="CH150" i="3" s="1"/>
  <c r="CH185" i="3"/>
  <c r="CH191" i="3" s="1"/>
  <c r="CG187" i="3"/>
  <c r="CG193" i="3" s="1"/>
  <c r="CG194" i="3" s="1"/>
  <c r="BJ396" i="3"/>
  <c r="BJ397" i="3"/>
  <c r="AM31" i="6"/>
  <c r="AM33" i="6" s="1"/>
  <c r="BJ394" i="3"/>
  <c r="BJ11" i="6" l="1"/>
  <c r="BJ18" i="6" s="1"/>
  <c r="CH187" i="3"/>
  <c r="CH193" i="3" s="1"/>
  <c r="CH194" i="3" s="1"/>
  <c r="I187" i="3"/>
  <c r="K187" i="3"/>
  <c r="L187" i="3"/>
  <c r="M187" i="3"/>
  <c r="BM8" i="6"/>
  <c r="BO8" i="6"/>
  <c r="BP8" i="6"/>
  <c r="BQ8" i="6"/>
  <c r="BJ395" i="3"/>
  <c r="BK390" i="3"/>
  <c r="AN31" i="4"/>
  <c r="CH166" i="3"/>
  <c r="M188" i="3"/>
  <c r="M149" i="3"/>
  <c r="M150" i="3" s="1"/>
  <c r="BS34" i="4"/>
  <c r="BK9" i="6"/>
  <c r="BS402" i="3"/>
  <c r="BN376" i="3"/>
  <c r="BN377" i="3"/>
  <c r="BP383" i="3"/>
  <c r="BN374" i="3"/>
  <c r="BS14" i="4"/>
  <c r="BK11" i="6" l="1"/>
  <c r="BM9" i="6"/>
  <c r="BM11" i="6" s="1"/>
  <c r="BS403" i="3"/>
  <c r="BO9" i="6"/>
  <c r="F24" i="7" s="1"/>
  <c r="D42" i="2" s="1"/>
  <c r="BP9" i="6"/>
  <c r="G24" i="7" s="1"/>
  <c r="E42" i="2" s="1"/>
  <c r="BQ9" i="6"/>
  <c r="H24" i="7" s="1"/>
  <c r="F42" i="2" s="1"/>
  <c r="BO370" i="3"/>
  <c r="BN375" i="3"/>
  <c r="I193" i="3"/>
  <c r="I194" i="3" s="1"/>
  <c r="K193" i="3"/>
  <c r="K194" i="3" s="1"/>
  <c r="L193" i="3"/>
  <c r="L194" i="3" s="1"/>
  <c r="M193" i="3"/>
  <c r="M194" i="3" s="1"/>
  <c r="BP386" i="3"/>
  <c r="BP387" i="3"/>
  <c r="CH172" i="3"/>
  <c r="I166" i="3"/>
  <c r="K166" i="3"/>
  <c r="L166" i="3"/>
  <c r="M166" i="3"/>
  <c r="AN32" i="4"/>
  <c r="BQ31" i="4"/>
  <c r="BQ32" i="4" s="1"/>
  <c r="BK392" i="3"/>
  <c r="BP384" i="3"/>
  <c r="D24" i="7" l="1"/>
  <c r="B42" i="2" s="1"/>
  <c r="AN33" i="5"/>
  <c r="BK393" i="3"/>
  <c r="BK394" i="3" s="1"/>
  <c r="BS406" i="3"/>
  <c r="BS407" i="3"/>
  <c r="BQ11" i="6"/>
  <c r="I172" i="3"/>
  <c r="I173" i="3" s="1"/>
  <c r="K172" i="3"/>
  <c r="K173" i="3" s="1"/>
  <c r="L172" i="3"/>
  <c r="L173" i="3" s="1"/>
  <c r="M172" i="3"/>
  <c r="M173" i="3" s="1"/>
  <c r="CH173" i="3"/>
  <c r="BP385" i="3"/>
  <c r="BQ380" i="3"/>
  <c r="BP11" i="6"/>
  <c r="BO372" i="3"/>
  <c r="BO373" i="3" s="1"/>
  <c r="BO11" i="6"/>
  <c r="D25" i="7"/>
  <c r="BS404" i="3"/>
  <c r="BO376" i="3" l="1"/>
  <c r="BO377" i="3"/>
  <c r="F26" i="7"/>
  <c r="D44" i="2" s="1"/>
  <c r="D26" i="7"/>
  <c r="E26" i="7"/>
  <c r="F25" i="7"/>
  <c r="D43" i="2" s="1"/>
  <c r="B43" i="2"/>
  <c r="BK396" i="3"/>
  <c r="BK397" i="3"/>
  <c r="AN31" i="6"/>
  <c r="BT400" i="3"/>
  <c r="BS405" i="3"/>
  <c r="BO374" i="3"/>
  <c r="BQ382" i="3"/>
  <c r="AN35" i="5"/>
  <c r="AN37" i="5" s="1"/>
  <c r="BK395" i="3"/>
  <c r="BL390" i="3"/>
  <c r="AO31" i="4"/>
  <c r="C44" i="2" l="1"/>
  <c r="B44" i="2" s="1"/>
  <c r="AN38" i="5"/>
  <c r="AN41" i="5"/>
  <c r="BQ383" i="3"/>
  <c r="BL392" i="3"/>
  <c r="I25" i="7"/>
  <c r="BO375" i="3"/>
  <c r="BP370" i="3"/>
  <c r="I26" i="7"/>
  <c r="BT402" i="3"/>
  <c r="AO32" i="4"/>
  <c r="AN33" i="6"/>
  <c r="AN35" i="6" s="1"/>
  <c r="BT403" i="3" l="1"/>
  <c r="BT404" i="3" s="1"/>
  <c r="BU400" i="3" s="1"/>
  <c r="AN42" i="5"/>
  <c r="BK415" i="3"/>
  <c r="AO33" i="5"/>
  <c r="BP372" i="3"/>
  <c r="BL393" i="3"/>
  <c r="BQ386" i="3"/>
  <c r="BQ387" i="3"/>
  <c r="BQ384" i="3"/>
  <c r="BT406" i="3" l="1"/>
  <c r="BT407" i="3"/>
  <c r="BT405" i="3"/>
  <c r="BP373" i="3"/>
  <c r="BP374" i="3" s="1"/>
  <c r="BQ385" i="3"/>
  <c r="BR380" i="3"/>
  <c r="BL397" i="3"/>
  <c r="BL396" i="3"/>
  <c r="AO31" i="6"/>
  <c r="BU402" i="3"/>
  <c r="AO35" i="5"/>
  <c r="AO37" i="5" s="1"/>
  <c r="BL394" i="3"/>
  <c r="AO41" i="5" l="1"/>
  <c r="AO38" i="5"/>
  <c r="BU403" i="3"/>
  <c r="AO33" i="6"/>
  <c r="AO35" i="6" s="1"/>
  <c r="BP375" i="3"/>
  <c r="BQ370" i="3"/>
  <c r="BL395" i="3"/>
  <c r="BM390" i="3"/>
  <c r="AP31" i="4"/>
  <c r="BR382" i="3"/>
  <c r="BR383" i="3" s="1"/>
  <c r="BP377" i="3"/>
  <c r="BP376" i="3"/>
  <c r="AP32" i="4" l="1"/>
  <c r="BR386" i="3"/>
  <c r="BR387" i="3"/>
  <c r="BU406" i="3"/>
  <c r="BU407" i="3"/>
  <c r="BM392" i="3"/>
  <c r="BQ372" i="3"/>
  <c r="AO42" i="5"/>
  <c r="BL415" i="3"/>
  <c r="BR384" i="3"/>
  <c r="BU404" i="3"/>
  <c r="BM393" i="3" l="1"/>
  <c r="BU405" i="3"/>
  <c r="BV400" i="3"/>
  <c r="BQ373" i="3"/>
  <c r="AP33" i="5"/>
  <c r="BR385" i="3"/>
  <c r="BS380" i="3"/>
  <c r="BS382" i="3" l="1"/>
  <c r="BS383" i="3" s="1"/>
  <c r="BV402" i="3"/>
  <c r="BV403" i="3" s="1"/>
  <c r="BQ377" i="3"/>
  <c r="BQ376" i="3"/>
  <c r="BQ374" i="3"/>
  <c r="AP35" i="5"/>
  <c r="AP37" i="5" s="1"/>
  <c r="BM397" i="3"/>
  <c r="BM396" i="3"/>
  <c r="AP31" i="6"/>
  <c r="BM394" i="3"/>
  <c r="BV407" i="3" l="1"/>
  <c r="BV406" i="3"/>
  <c r="BV404" i="3"/>
  <c r="BS386" i="3"/>
  <c r="BS387" i="3"/>
  <c r="AP41" i="5"/>
  <c r="AP38" i="5"/>
  <c r="BM395" i="3"/>
  <c r="BN390" i="3"/>
  <c r="AQ31" i="4"/>
  <c r="BS384" i="3"/>
  <c r="BQ375" i="3"/>
  <c r="BR370" i="3"/>
  <c r="AP33" i="6"/>
  <c r="AQ32" i="4" l="1"/>
  <c r="BV405" i="3"/>
  <c r="BW400" i="3"/>
  <c r="AP42" i="5"/>
  <c r="BM415" i="3"/>
  <c r="BS385" i="3"/>
  <c r="BT380" i="3"/>
  <c r="BN392" i="3"/>
  <c r="BN393" i="3" s="1"/>
  <c r="BR372" i="3"/>
  <c r="BR373" i="3" s="1"/>
  <c r="BR374" i="3" s="1"/>
  <c r="BN397" i="3" l="1"/>
  <c r="BN396" i="3"/>
  <c r="AQ31" i="6"/>
  <c r="BN394" i="3"/>
  <c r="BR375" i="3"/>
  <c r="BS370" i="3"/>
  <c r="BT382" i="3"/>
  <c r="AQ33" i="5"/>
  <c r="BR377" i="3"/>
  <c r="BR376" i="3"/>
  <c r="BW402" i="3"/>
  <c r="BT383" i="3" l="1"/>
  <c r="BN395" i="3"/>
  <c r="BO390" i="3"/>
  <c r="AR31" i="4"/>
  <c r="AQ35" i="5"/>
  <c r="AQ37" i="5" s="1"/>
  <c r="BS372" i="3"/>
  <c r="BS373" i="3" s="1"/>
  <c r="BS374" i="3" s="1"/>
  <c r="BW403" i="3"/>
  <c r="BW404" i="3" s="1"/>
  <c r="AQ33" i="6"/>
  <c r="AQ35" i="6" s="1"/>
  <c r="BS375" i="3" l="1"/>
  <c r="BT370" i="3"/>
  <c r="BX400" i="3"/>
  <c r="BW405" i="3"/>
  <c r="AQ38" i="5"/>
  <c r="AQ41" i="5"/>
  <c r="AR32" i="4"/>
  <c r="BO392" i="3"/>
  <c r="AR33" i="5" s="1"/>
  <c r="AR35" i="5" s="1"/>
  <c r="AR37" i="5" s="1"/>
  <c r="BT387" i="3"/>
  <c r="BT386" i="3"/>
  <c r="BS377" i="3"/>
  <c r="BS376" i="3"/>
  <c r="BW407" i="3"/>
  <c r="BW406" i="3"/>
  <c r="BT384" i="3"/>
  <c r="BO393" i="3" l="1"/>
  <c r="BO394" i="3" s="1"/>
  <c r="AS31" i="4" s="1"/>
  <c r="BT385" i="3"/>
  <c r="BU380" i="3"/>
  <c r="AQ42" i="5"/>
  <c r="BN415" i="3"/>
  <c r="BT372" i="3"/>
  <c r="AR38" i="5"/>
  <c r="AR41" i="5"/>
  <c r="BX402" i="3"/>
  <c r="BX403" i="3" s="1"/>
  <c r="BP390" i="3" l="1"/>
  <c r="BO395" i="3"/>
  <c r="AR31" i="6"/>
  <c r="AR33" i="6" s="1"/>
  <c r="AR35" i="6" s="1"/>
  <c r="BO396" i="3"/>
  <c r="BO397" i="3"/>
  <c r="BT373" i="3"/>
  <c r="BT374" i="3" s="1"/>
  <c r="BX407" i="3"/>
  <c r="BX406" i="3"/>
  <c r="BX404" i="3"/>
  <c r="AS32" i="4"/>
  <c r="AR42" i="5"/>
  <c r="BO415" i="3"/>
  <c r="BU382" i="3"/>
  <c r="BU383" i="3" s="1"/>
  <c r="BP392" i="3"/>
  <c r="AS33" i="5" s="1"/>
  <c r="AS35" i="5" s="1"/>
  <c r="AS37" i="5" s="1"/>
  <c r="BU387" i="3" l="1"/>
  <c r="BU386" i="3"/>
  <c r="BT375" i="3"/>
  <c r="BU370" i="3"/>
  <c r="BX405" i="3"/>
  <c r="BY400" i="3"/>
  <c r="BT377" i="3"/>
  <c r="BT376" i="3"/>
  <c r="AS41" i="5"/>
  <c r="AS38" i="5"/>
  <c r="BP393" i="3"/>
  <c r="BU384" i="3"/>
  <c r="BP397" i="3" l="1"/>
  <c r="BP396" i="3"/>
  <c r="AS31" i="6"/>
  <c r="AS33" i="6" s="1"/>
  <c r="AS35" i="6" s="1"/>
  <c r="AS42" i="5"/>
  <c r="BP415" i="3"/>
  <c r="BY402" i="3"/>
  <c r="BU372" i="3"/>
  <c r="BV380" i="3"/>
  <c r="BU385" i="3"/>
  <c r="BP394" i="3"/>
  <c r="BY403" i="3" l="1"/>
  <c r="BY404" i="3" s="1"/>
  <c r="BZ400" i="3" s="1"/>
  <c r="BU373" i="3"/>
  <c r="BP395" i="3"/>
  <c r="BQ390" i="3"/>
  <c r="AT31" i="4"/>
  <c r="BV382" i="3"/>
  <c r="BV383" i="3" s="1"/>
  <c r="BY406" i="3" l="1"/>
  <c r="BY407" i="3"/>
  <c r="BY405" i="3"/>
  <c r="BV387" i="3"/>
  <c r="BV386" i="3"/>
  <c r="BU377" i="3"/>
  <c r="BU376" i="3"/>
  <c r="BQ392" i="3"/>
  <c r="AT33" i="5" s="1"/>
  <c r="AT35" i="5" s="1"/>
  <c r="AT37" i="5" s="1"/>
  <c r="BV384" i="3"/>
  <c r="AT32" i="4"/>
  <c r="BU374" i="3"/>
  <c r="BZ402" i="3"/>
  <c r="BZ403" i="3" s="1"/>
  <c r="BQ393" i="3" l="1"/>
  <c r="BQ394" i="3" s="1"/>
  <c r="BZ404" i="3"/>
  <c r="BZ405" i="3" s="1"/>
  <c r="BU375" i="3"/>
  <c r="BV370" i="3"/>
  <c r="BW380" i="3"/>
  <c r="BV385" i="3"/>
  <c r="AT38" i="5"/>
  <c r="AT41" i="5"/>
  <c r="BZ407" i="3"/>
  <c r="BZ406" i="3"/>
  <c r="BQ397" i="3" l="1"/>
  <c r="AT31" i="6"/>
  <c r="AT33" i="6" s="1"/>
  <c r="AT35" i="6" s="1"/>
  <c r="BQ396" i="3"/>
  <c r="CA400" i="3"/>
  <c r="CA402" i="3" s="1"/>
  <c r="AT42" i="5"/>
  <c r="BQ415" i="3"/>
  <c r="BR390" i="3"/>
  <c r="BQ395" i="3"/>
  <c r="AU31" i="4"/>
  <c r="BW382" i="3"/>
  <c r="BV372" i="3"/>
  <c r="AU32" i="4" l="1"/>
  <c r="BV373" i="3"/>
  <c r="BW383" i="3"/>
  <c r="BW384" i="3" s="1"/>
  <c r="CA403" i="3"/>
  <c r="BR392" i="3"/>
  <c r="AU33" i="5" s="1"/>
  <c r="AU35" i="5" s="1"/>
  <c r="AU37" i="5" s="1"/>
  <c r="BW385" i="3" l="1"/>
  <c r="BX380" i="3"/>
  <c r="CA406" i="3"/>
  <c r="CA407" i="3"/>
  <c r="AU38" i="5"/>
  <c r="AU41" i="5"/>
  <c r="BR393" i="3"/>
  <c r="BR394" i="3" s="1"/>
  <c r="BW387" i="3"/>
  <c r="BW386" i="3"/>
  <c r="BV376" i="3"/>
  <c r="BV377" i="3"/>
  <c r="BV374" i="3"/>
  <c r="CA404" i="3"/>
  <c r="AU42" i="5" l="1"/>
  <c r="BR415" i="3"/>
  <c r="BS390" i="3"/>
  <c r="BR395" i="3"/>
  <c r="AV31" i="4"/>
  <c r="BX382" i="3"/>
  <c r="BR397" i="3"/>
  <c r="BR396" i="3"/>
  <c r="AU31" i="6"/>
  <c r="AU33" i="6" s="1"/>
  <c r="AU35" i="6" s="1"/>
  <c r="CA405" i="3"/>
  <c r="CB400" i="3"/>
  <c r="BV375" i="3"/>
  <c r="BW370" i="3"/>
  <c r="BX383" i="3" l="1"/>
  <c r="AV32" i="4"/>
  <c r="BW372" i="3"/>
  <c r="BW373" i="3" s="1"/>
  <c r="BS392" i="3"/>
  <c r="AV33" i="5" s="1"/>
  <c r="AV35" i="5" s="1"/>
  <c r="AV37" i="5" s="1"/>
  <c r="CB402" i="3"/>
  <c r="BS393" i="3" l="1"/>
  <c r="BS396" i="3" s="1"/>
  <c r="BX387" i="3"/>
  <c r="BX386" i="3"/>
  <c r="AV41" i="5"/>
  <c r="AV38" i="5"/>
  <c r="BW376" i="3"/>
  <c r="BW377" i="3"/>
  <c r="BW374" i="3"/>
  <c r="CB403" i="3"/>
  <c r="BX384" i="3"/>
  <c r="BS394" i="3" l="1"/>
  <c r="AW31" i="4" s="1"/>
  <c r="AV31" i="6"/>
  <c r="AV33" i="6" s="1"/>
  <c r="AV35" i="6" s="1"/>
  <c r="BS397" i="3"/>
  <c r="CB406" i="3"/>
  <c r="CB407" i="3"/>
  <c r="BX370" i="3"/>
  <c r="BW375" i="3"/>
  <c r="AV42" i="5"/>
  <c r="BS415" i="3"/>
  <c r="BX385" i="3"/>
  <c r="BY380" i="3"/>
  <c r="CB404" i="3"/>
  <c r="BS395" i="3" l="1"/>
  <c r="BT390" i="3"/>
  <c r="BT392" i="3" s="1"/>
  <c r="AW33" i="5" s="1"/>
  <c r="AW35" i="5" s="1"/>
  <c r="AW37" i="5" s="1"/>
  <c r="AW32" i="4"/>
  <c r="BX372" i="3"/>
  <c r="BX373" i="3" s="1"/>
  <c r="CB405" i="3"/>
  <c r="CC400" i="3"/>
  <c r="BY382" i="3"/>
  <c r="BY383" i="3" s="1"/>
  <c r="BY387" i="3" l="1"/>
  <c r="BY386" i="3"/>
  <c r="BX376" i="3"/>
  <c r="BX377" i="3"/>
  <c r="CC402" i="3"/>
  <c r="BX374" i="3"/>
  <c r="BY384" i="3"/>
  <c r="AW38" i="5"/>
  <c r="AW41" i="5"/>
  <c r="BT393" i="3"/>
  <c r="BT394" i="3" s="1"/>
  <c r="BU390" i="3" l="1"/>
  <c r="BT395" i="3"/>
  <c r="AX31" i="4"/>
  <c r="CC403" i="3"/>
  <c r="BT396" i="3"/>
  <c r="BT397" i="3"/>
  <c r="AW31" i="6"/>
  <c r="AW33" i="6" s="1"/>
  <c r="AW35" i="6" s="1"/>
  <c r="AW42" i="5"/>
  <c r="BT415" i="3"/>
  <c r="BZ380" i="3"/>
  <c r="BY385" i="3"/>
  <c r="BY370" i="3"/>
  <c r="BX375" i="3"/>
  <c r="BZ382" i="3" l="1"/>
  <c r="BZ383" i="3" s="1"/>
  <c r="CC406" i="3"/>
  <c r="CC407" i="3"/>
  <c r="BU392" i="3"/>
  <c r="AX33" i="5" s="1"/>
  <c r="AX35" i="5" s="1"/>
  <c r="AX37" i="5" s="1"/>
  <c r="AX32" i="4"/>
  <c r="BY372" i="3"/>
  <c r="BY373" i="3" s="1"/>
  <c r="CC404" i="3"/>
  <c r="AX38" i="5" l="1"/>
  <c r="AX41" i="5"/>
  <c r="BZ387" i="3"/>
  <c r="BZ386" i="3"/>
  <c r="BY376" i="3"/>
  <c r="BY377" i="3"/>
  <c r="BU393" i="3"/>
  <c r="BZ384" i="3"/>
  <c r="CC405" i="3"/>
  <c r="CD400" i="3"/>
  <c r="BY374" i="3"/>
  <c r="BU396" i="3" l="1"/>
  <c r="BU397" i="3"/>
  <c r="AX31" i="6"/>
  <c r="AX33" i="6" s="1"/>
  <c r="AX35" i="6" s="1"/>
  <c r="BZ370" i="3"/>
  <c r="BY375" i="3"/>
  <c r="BU394" i="3"/>
  <c r="AX42" i="5"/>
  <c r="BU415" i="3"/>
  <c r="CD402" i="3"/>
  <c r="CD403" i="3" s="1"/>
  <c r="CA380" i="3"/>
  <c r="BZ385" i="3"/>
  <c r="CD407" i="3" l="1"/>
  <c r="CD406" i="3"/>
  <c r="CD404" i="3"/>
  <c r="BU395" i="3"/>
  <c r="BV390" i="3"/>
  <c r="AY31" i="4"/>
  <c r="BZ372" i="3"/>
  <c r="CA382" i="3"/>
  <c r="CA383" i="3" s="1"/>
  <c r="CA386" i="3" l="1"/>
  <c r="CA387" i="3"/>
  <c r="BZ373" i="3"/>
  <c r="CA384" i="3"/>
  <c r="AY32" i="4"/>
  <c r="BV392" i="3"/>
  <c r="AY33" i="5" s="1"/>
  <c r="AY35" i="5" s="1"/>
  <c r="AY37" i="5" s="1"/>
  <c r="CD405" i="3"/>
  <c r="CE400" i="3"/>
  <c r="AY38" i="5" l="1"/>
  <c r="BV393" i="3"/>
  <c r="BZ376" i="3"/>
  <c r="BZ377" i="3"/>
  <c r="CB380" i="3"/>
  <c r="CA385" i="3"/>
  <c r="BZ374" i="3"/>
  <c r="CE402" i="3"/>
  <c r="CA370" i="3" l="1"/>
  <c r="BZ375" i="3"/>
  <c r="BV397" i="3"/>
  <c r="BV396" i="3"/>
  <c r="AY31" i="6"/>
  <c r="AY33" i="6" s="1"/>
  <c r="BV394" i="3"/>
  <c r="CE403" i="3"/>
  <c r="CB382" i="3"/>
  <c r="CB383" i="3" s="1"/>
  <c r="CB386" i="3" l="1"/>
  <c r="CB387" i="3"/>
  <c r="CB384" i="3"/>
  <c r="CE406" i="3"/>
  <c r="CE407" i="3"/>
  <c r="BV395" i="3"/>
  <c r="BW390" i="3"/>
  <c r="AZ31" i="4"/>
  <c r="CA372" i="3"/>
  <c r="CA373" i="3" s="1"/>
  <c r="CE404" i="3"/>
  <c r="AZ32" i="4" l="1"/>
  <c r="BR31" i="4"/>
  <c r="BR32" i="4" s="1"/>
  <c r="BW392" i="3"/>
  <c r="CA376" i="3"/>
  <c r="CA377" i="3"/>
  <c r="CA374" i="3"/>
  <c r="CC380" i="3"/>
  <c r="CB385" i="3"/>
  <c r="CE405" i="3"/>
  <c r="CF400" i="3"/>
  <c r="CC382" i="3" l="1"/>
  <c r="CC383" i="3" s="1"/>
  <c r="AZ33" i="5"/>
  <c r="CA375" i="3"/>
  <c r="CB370" i="3"/>
  <c r="BW393" i="3"/>
  <c r="BW394" i="3" s="1"/>
  <c r="CF402" i="3"/>
  <c r="CC384" i="3" l="1"/>
  <c r="CC385" i="3" s="1"/>
  <c r="BW395" i="3"/>
  <c r="BX390" i="3"/>
  <c r="BA31" i="4"/>
  <c r="CF403" i="3"/>
  <c r="CC386" i="3"/>
  <c r="CC387" i="3"/>
  <c r="BW396" i="3"/>
  <c r="BW397" i="3"/>
  <c r="AZ31" i="6"/>
  <c r="CB372" i="3"/>
  <c r="AZ35" i="5"/>
  <c r="AZ37" i="5" s="1"/>
  <c r="CD380" i="3" l="1"/>
  <c r="BX392" i="3"/>
  <c r="CF407" i="3"/>
  <c r="CF406" i="3"/>
  <c r="CD382" i="3"/>
  <c r="CD383" i="3" s="1"/>
  <c r="CB373" i="3"/>
  <c r="AZ38" i="5"/>
  <c r="AZ41" i="5"/>
  <c r="BA32" i="4"/>
  <c r="AZ33" i="6"/>
  <c r="AZ35" i="6" s="1"/>
  <c r="CF404" i="3"/>
  <c r="CD386" i="3" l="1"/>
  <c r="CD387" i="3"/>
  <c r="CD384" i="3"/>
  <c r="CF405" i="3"/>
  <c r="CG400" i="3"/>
  <c r="CB376" i="3"/>
  <c r="CB377" i="3"/>
  <c r="BA33" i="5"/>
  <c r="BX393" i="3"/>
  <c r="CB374" i="3"/>
  <c r="AZ42" i="5"/>
  <c r="BW415" i="3"/>
  <c r="CB375" i="3" l="1"/>
  <c r="CC370" i="3"/>
  <c r="BX396" i="3"/>
  <c r="BX397" i="3"/>
  <c r="BA31" i="6"/>
  <c r="CD385" i="3"/>
  <c r="CE380" i="3"/>
  <c r="BA35" i="5"/>
  <c r="BA37" i="5" s="1"/>
  <c r="CG402" i="3"/>
  <c r="CG403" i="3" s="1"/>
  <c r="BX394" i="3"/>
  <c r="CG406" i="3" l="1"/>
  <c r="CG407" i="3"/>
  <c r="CG404" i="3"/>
  <c r="BA41" i="5"/>
  <c r="BA38" i="5"/>
  <c r="CE382" i="3"/>
  <c r="CE383" i="3" s="1"/>
  <c r="CC372" i="3"/>
  <c r="BA33" i="6"/>
  <c r="BA35" i="6" s="1"/>
  <c r="BX395" i="3"/>
  <c r="BY390" i="3"/>
  <c r="BB31" i="4"/>
  <c r="CE386" i="3" l="1"/>
  <c r="CE387" i="3"/>
  <c r="CC373" i="3"/>
  <c r="CG405" i="3"/>
  <c r="CH400" i="3"/>
  <c r="CE384" i="3"/>
  <c r="BB32" i="4"/>
  <c r="BA42" i="5"/>
  <c r="BX415" i="3"/>
  <c r="BY392" i="3"/>
  <c r="BY393" i="3" s="1"/>
  <c r="BY396" i="3" l="1"/>
  <c r="BY397" i="3"/>
  <c r="BB31" i="6"/>
  <c r="BY394" i="3"/>
  <c r="CC377" i="3"/>
  <c r="CC376" i="3"/>
  <c r="CE385" i="3"/>
  <c r="CF380" i="3"/>
  <c r="CH402" i="3"/>
  <c r="BB33" i="5"/>
  <c r="CC374" i="3"/>
  <c r="CF382" i="3" l="1"/>
  <c r="CF383" i="3" s="1"/>
  <c r="CD370" i="3"/>
  <c r="CC375" i="3"/>
  <c r="BY395" i="3"/>
  <c r="BZ390" i="3"/>
  <c r="BC31" i="4"/>
  <c r="BB33" i="6"/>
  <c r="BB35" i="5"/>
  <c r="BB37" i="5" s="1"/>
  <c r="I402" i="3"/>
  <c r="K402" i="3"/>
  <c r="L402" i="3"/>
  <c r="M402" i="3"/>
  <c r="CH403" i="3"/>
  <c r="CF386" i="3" l="1"/>
  <c r="CF387" i="3"/>
  <c r="BC32" i="4"/>
  <c r="CF384" i="3"/>
  <c r="BB41" i="5"/>
  <c r="BB38" i="5"/>
  <c r="BZ392" i="3"/>
  <c r="CH407" i="3"/>
  <c r="CH406" i="3"/>
  <c r="I403" i="3"/>
  <c r="I404" i="3" s="1"/>
  <c r="K403" i="3"/>
  <c r="L403" i="3"/>
  <c r="M403" i="3"/>
  <c r="CH404" i="3"/>
  <c r="CH405" i="3" s="1"/>
  <c r="CD372" i="3"/>
  <c r="CD373" i="3" s="1"/>
  <c r="CD374" i="3" s="1"/>
  <c r="CE370" i="3" l="1"/>
  <c r="CD375" i="3"/>
  <c r="I405" i="3"/>
  <c r="J400" i="3"/>
  <c r="J404" i="3" s="1"/>
  <c r="BB42" i="5"/>
  <c r="BY415" i="3"/>
  <c r="M407" i="3"/>
  <c r="M406" i="3"/>
  <c r="CF385" i="3"/>
  <c r="CG380" i="3"/>
  <c r="BC33" i="5"/>
  <c r="BZ393" i="3"/>
  <c r="BZ394" i="3" s="1"/>
  <c r="L407" i="3"/>
  <c r="L406" i="3"/>
  <c r="K406" i="3"/>
  <c r="K407" i="3"/>
  <c r="CD377" i="3"/>
  <c r="CD376" i="3"/>
  <c r="I406" i="3"/>
  <c r="I407" i="3"/>
  <c r="CG382" i="3" l="1"/>
  <c r="CG383" i="3" s="1"/>
  <c r="BC35" i="5"/>
  <c r="BC37" i="5" s="1"/>
  <c r="BZ395" i="3"/>
  <c r="CA390" i="3"/>
  <c r="BD31" i="4"/>
  <c r="J405" i="3"/>
  <c r="K400" i="3"/>
  <c r="K404" i="3" s="1"/>
  <c r="BZ397" i="3"/>
  <c r="BZ396" i="3"/>
  <c r="BC31" i="6"/>
  <c r="CE372" i="3"/>
  <c r="CE373" i="3" s="1"/>
  <c r="CG386" i="3" l="1"/>
  <c r="CG387" i="3"/>
  <c r="CE377" i="3"/>
  <c r="CE376" i="3"/>
  <c r="BC41" i="5"/>
  <c r="BC38" i="5"/>
  <c r="K405" i="3"/>
  <c r="L400" i="3"/>
  <c r="L404" i="3" s="1"/>
  <c r="BD32" i="4"/>
  <c r="CE374" i="3"/>
  <c r="CG384" i="3"/>
  <c r="CA392" i="3"/>
  <c r="BD33" i="5" s="1"/>
  <c r="BD35" i="5" s="1"/>
  <c r="BD37" i="5" s="1"/>
  <c r="BC33" i="6"/>
  <c r="BC35" i="6" s="1"/>
  <c r="CA393" i="3" l="1"/>
  <c r="CA397" i="3" s="1"/>
  <c r="BC42" i="5"/>
  <c r="BZ415" i="3"/>
  <c r="L405" i="3"/>
  <c r="M400" i="3"/>
  <c r="M404" i="3" s="1"/>
  <c r="M405" i="3" s="1"/>
  <c r="BD38" i="5"/>
  <c r="BD41" i="5"/>
  <c r="CG385" i="3"/>
  <c r="CH380" i="3"/>
  <c r="CE375" i="3"/>
  <c r="CF370" i="3"/>
  <c r="BD31" i="6" l="1"/>
  <c r="BD33" i="6" s="1"/>
  <c r="BD35" i="6" s="1"/>
  <c r="CA396" i="3"/>
  <c r="CA394" i="3"/>
  <c r="CB390" i="3" s="1"/>
  <c r="BE31" i="4"/>
  <c r="BD42" i="5"/>
  <c r="CA415" i="3"/>
  <c r="CF372" i="3"/>
  <c r="CH382" i="3"/>
  <c r="CA395" i="3" l="1"/>
  <c r="CF373" i="3"/>
  <c r="BE32" i="4"/>
  <c r="CB392" i="3"/>
  <c r="BE33" i="5" s="1"/>
  <c r="BE35" i="5" s="1"/>
  <c r="BE37" i="5" s="1"/>
  <c r="I382" i="3"/>
  <c r="K382" i="3"/>
  <c r="L382" i="3"/>
  <c r="M382" i="3"/>
  <c r="CH383" i="3"/>
  <c r="CF377" i="3" l="1"/>
  <c r="CF376" i="3"/>
  <c r="BE41" i="5"/>
  <c r="BE38" i="5"/>
  <c r="CB393" i="3"/>
  <c r="CB394" i="3" s="1"/>
  <c r="CH386" i="3"/>
  <c r="CH387" i="3"/>
  <c r="I383" i="3"/>
  <c r="K383" i="3"/>
  <c r="L383" i="3"/>
  <c r="M383" i="3"/>
  <c r="CH384" i="3"/>
  <c r="CH385" i="3" s="1"/>
  <c r="CF374" i="3"/>
  <c r="CB395" i="3" l="1"/>
  <c r="CC390" i="3"/>
  <c r="BF31" i="4"/>
  <c r="K387" i="3"/>
  <c r="K386" i="3"/>
  <c r="CF375" i="3"/>
  <c r="CG370" i="3"/>
  <c r="I386" i="3"/>
  <c r="I387" i="3"/>
  <c r="BE42" i="5"/>
  <c r="CB415" i="3"/>
  <c r="M387" i="3"/>
  <c r="M386" i="3"/>
  <c r="CB397" i="3"/>
  <c r="CB396" i="3"/>
  <c r="BE31" i="6"/>
  <c r="BE33" i="6" s="1"/>
  <c r="BE35" i="6" s="1"/>
  <c r="L387" i="3"/>
  <c r="L386" i="3"/>
  <c r="I384" i="3"/>
  <c r="J380" i="3" l="1"/>
  <c r="J384" i="3" s="1"/>
  <c r="I385" i="3"/>
  <c r="CG372" i="3"/>
  <c r="CC392" i="3"/>
  <c r="BF33" i="5" s="1"/>
  <c r="BF35" i="5" s="1"/>
  <c r="BF37" i="5" s="1"/>
  <c r="BF32" i="4"/>
  <c r="BF38" i="5" l="1"/>
  <c r="BF41" i="5"/>
  <c r="CC393" i="3"/>
  <c r="CC394" i="3" s="1"/>
  <c r="CG373" i="3"/>
  <c r="J385" i="3"/>
  <c r="K380" i="3"/>
  <c r="K384" i="3" s="1"/>
  <c r="CC395" i="3" l="1"/>
  <c r="CD390" i="3"/>
  <c r="BG31" i="4"/>
  <c r="CG377" i="3"/>
  <c r="CG376" i="3"/>
  <c r="BF42" i="5"/>
  <c r="CC415" i="3"/>
  <c r="K385" i="3"/>
  <c r="L380" i="3"/>
  <c r="L384" i="3" s="1"/>
  <c r="CG374" i="3"/>
  <c r="CC397" i="3"/>
  <c r="CC396" i="3"/>
  <c r="BF31" i="6"/>
  <c r="BF33" i="6" s="1"/>
  <c r="BF35" i="6" s="1"/>
  <c r="CG375" i="3" l="1"/>
  <c r="CH370" i="3"/>
  <c r="CD392" i="3"/>
  <c r="BG33" i="5" s="1"/>
  <c r="BG35" i="5" s="1"/>
  <c r="BG37" i="5" s="1"/>
  <c r="L385" i="3"/>
  <c r="M380" i="3"/>
  <c r="M384" i="3" s="1"/>
  <c r="M385" i="3" s="1"/>
  <c r="BG32" i="4"/>
  <c r="BG38" i="5" l="1"/>
  <c r="BG41" i="5"/>
  <c r="CD393" i="3"/>
  <c r="CH372" i="3"/>
  <c r="I372" i="3" l="1"/>
  <c r="K372" i="3"/>
  <c r="L372" i="3"/>
  <c r="M372" i="3"/>
  <c r="BG42" i="5"/>
  <c r="CD415" i="3"/>
  <c r="CH373" i="3"/>
  <c r="CD397" i="3"/>
  <c r="CD396" i="3"/>
  <c r="BG31" i="6"/>
  <c r="BG33" i="6" s="1"/>
  <c r="BG35" i="6" s="1"/>
  <c r="CD394" i="3"/>
  <c r="CH376" i="3" l="1"/>
  <c r="CH377" i="3"/>
  <c r="I373" i="3"/>
  <c r="I374" i="3" s="1"/>
  <c r="J373" i="3"/>
  <c r="K373" i="3"/>
  <c r="L373" i="3"/>
  <c r="M373" i="3"/>
  <c r="CH374" i="3"/>
  <c r="CH375" i="3" s="1"/>
  <c r="CE390" i="3"/>
  <c r="CD395" i="3"/>
  <c r="BH31" i="4"/>
  <c r="CE392" i="3" l="1"/>
  <c r="BH33" i="5" s="1"/>
  <c r="BH35" i="5" s="1"/>
  <c r="BH37" i="5" s="1"/>
  <c r="J370" i="3"/>
  <c r="J374" i="3" s="1"/>
  <c r="I375" i="3"/>
  <c r="L377" i="3"/>
  <c r="L376" i="3"/>
  <c r="J376" i="3"/>
  <c r="J377" i="3"/>
  <c r="K377" i="3"/>
  <c r="K376" i="3"/>
  <c r="M376" i="3"/>
  <c r="M377" i="3"/>
  <c r="I377" i="3"/>
  <c r="I376" i="3"/>
  <c r="BH32" i="4"/>
  <c r="CE393" i="3" l="1"/>
  <c r="CE396" i="3" s="1"/>
  <c r="K370" i="3"/>
  <c r="K374" i="3" s="1"/>
  <c r="J375" i="3"/>
  <c r="BH41" i="5"/>
  <c r="BH38" i="5"/>
  <c r="CE394" i="3" l="1"/>
  <c r="CF390" i="3" s="1"/>
  <c r="BH31" i="6"/>
  <c r="BH33" i="6" s="1"/>
  <c r="BH35" i="6" s="1"/>
  <c r="CE397" i="3"/>
  <c r="BH42" i="5"/>
  <c r="CE415" i="3"/>
  <c r="L370" i="3"/>
  <c r="L374" i="3" s="1"/>
  <c r="K375" i="3"/>
  <c r="CE395" i="3" l="1"/>
  <c r="BI31" i="4"/>
  <c r="BI32" i="4" s="1"/>
  <c r="L375" i="3"/>
  <c r="M370" i="3"/>
  <c r="M374" i="3" s="1"/>
  <c r="M375" i="3" s="1"/>
  <c r="CF392" i="3"/>
  <c r="BI33" i="5" s="1"/>
  <c r="BI35" i="5" s="1"/>
  <c r="BI37" i="5" s="1"/>
  <c r="CF393" i="3" l="1"/>
  <c r="CF394" i="3" s="1"/>
  <c r="CG390" i="3" s="1"/>
  <c r="BI38" i="5"/>
  <c r="BI41" i="5"/>
  <c r="BI31" i="6" l="1"/>
  <c r="BI33" i="6" s="1"/>
  <c r="BI35" i="6" s="1"/>
  <c r="CF396" i="3"/>
  <c r="CF397" i="3"/>
  <c r="BJ31" i="4"/>
  <c r="BJ32" i="4" s="1"/>
  <c r="CF395" i="3"/>
  <c r="BI42" i="5"/>
  <c r="CF415" i="3"/>
  <c r="CG392" i="3"/>
  <c r="BJ33" i="5" s="1"/>
  <c r="BJ35" i="5" s="1"/>
  <c r="BJ37" i="5" s="1"/>
  <c r="CG393" i="3" l="1"/>
  <c r="CG396" i="3" s="1"/>
  <c r="BJ38" i="5"/>
  <c r="BJ41" i="5"/>
  <c r="CG394" i="3" l="1"/>
  <c r="CG395" i="3" s="1"/>
  <c r="BJ31" i="6"/>
  <c r="BJ33" i="6" s="1"/>
  <c r="BJ35" i="6" s="1"/>
  <c r="CG397" i="3"/>
  <c r="BJ42" i="5"/>
  <c r="CG415" i="3"/>
  <c r="BK31" i="4" l="1"/>
  <c r="BK32" i="4" s="1"/>
  <c r="CH390" i="3"/>
  <c r="CH392" i="3" s="1"/>
  <c r="I392" i="3" l="1"/>
  <c r="J392" i="3"/>
  <c r="K392" i="3"/>
  <c r="L392" i="3"/>
  <c r="M392" i="3"/>
  <c r="BK33" i="5"/>
  <c r="CH393" i="3"/>
  <c r="CH396" i="3" l="1"/>
  <c r="CH397" i="3"/>
  <c r="I393" i="3"/>
  <c r="I394" i="3" s="1"/>
  <c r="J393" i="3"/>
  <c r="K393" i="3"/>
  <c r="L393" i="3"/>
  <c r="M393" i="3"/>
  <c r="BK31" i="6"/>
  <c r="CH394" i="3"/>
  <c r="BK35" i="5"/>
  <c r="BK37" i="5" s="1"/>
  <c r="BM33" i="5"/>
  <c r="BN33" i="5"/>
  <c r="BO33" i="5"/>
  <c r="BP33" i="5"/>
  <c r="BQ33" i="5"/>
  <c r="BN35" i="5" l="1"/>
  <c r="C21" i="2"/>
  <c r="BM31" i="6"/>
  <c r="BM33" i="6" s="1"/>
  <c r="BK33" i="6"/>
  <c r="BN31" i="6"/>
  <c r="BN33" i="6" s="1"/>
  <c r="BO31" i="6"/>
  <c r="BO33" i="6" s="1"/>
  <c r="BP31" i="6"/>
  <c r="BP33" i="6" s="1"/>
  <c r="BQ31" i="6"/>
  <c r="BQ33" i="6" s="1"/>
  <c r="L396" i="3"/>
  <c r="L397" i="3"/>
  <c r="K397" i="3"/>
  <c r="K396" i="3"/>
  <c r="BK38" i="5"/>
  <c r="J396" i="3"/>
  <c r="J397" i="3"/>
  <c r="M397" i="3"/>
  <c r="M396" i="3"/>
  <c r="J390" i="3"/>
  <c r="J394" i="3" s="1"/>
  <c r="I395" i="3"/>
  <c r="I397" i="3"/>
  <c r="I396" i="3"/>
  <c r="BM35" i="5"/>
  <c r="B21" i="2"/>
  <c r="CH395" i="3"/>
  <c r="BL31" i="4"/>
  <c r="BP35" i="5"/>
  <c r="E21" i="2"/>
  <c r="BQ35" i="5"/>
  <c r="F21" i="2"/>
  <c r="BO35" i="5"/>
  <c r="D21" i="2"/>
  <c r="F32" i="2" l="1"/>
  <c r="F19" i="8"/>
  <c r="F13" i="7"/>
  <c r="F15" i="7" s="1"/>
  <c r="BO37" i="5"/>
  <c r="D19" i="8"/>
  <c r="D13" i="7"/>
  <c r="D15" i="7" s="1"/>
  <c r="BM37" i="5"/>
  <c r="K390" i="3"/>
  <c r="K394" i="3" s="1"/>
  <c r="J395" i="3"/>
  <c r="E32" i="2"/>
  <c r="B32" i="2"/>
  <c r="C32" i="2"/>
  <c r="G19" i="8"/>
  <c r="G13" i="7"/>
  <c r="G15" i="7" s="1"/>
  <c r="BP37" i="5"/>
  <c r="D32" i="2"/>
  <c r="H19" i="8"/>
  <c r="BQ37" i="5"/>
  <c r="H13" i="7"/>
  <c r="H15" i="7" s="1"/>
  <c r="BL32" i="4"/>
  <c r="BS31" i="4"/>
  <c r="BS32" i="4" s="1"/>
  <c r="E19" i="8"/>
  <c r="E13" i="7"/>
  <c r="E15" i="7" s="1"/>
  <c r="BN37" i="5"/>
  <c r="BP38" i="5" l="1"/>
  <c r="AD451" i="3"/>
  <c r="BN38" i="5"/>
  <c r="AB451" i="3"/>
  <c r="G49" i="8"/>
  <c r="G50" i="8" s="1"/>
  <c r="G34" i="8"/>
  <c r="G35" i="8" s="1"/>
  <c r="G20" i="8"/>
  <c r="L390" i="3"/>
  <c r="L394" i="3" s="1"/>
  <c r="K395" i="3"/>
  <c r="D16" i="7"/>
  <c r="B40" i="2" s="1"/>
  <c r="B39" i="2"/>
  <c r="D49" i="8"/>
  <c r="D50" i="8" s="1"/>
  <c r="D34" i="8"/>
  <c r="D35" i="8" s="1"/>
  <c r="D20" i="8"/>
  <c r="F49" i="8"/>
  <c r="F50" i="8" s="1"/>
  <c r="F34" i="8"/>
  <c r="F35" i="8" s="1"/>
  <c r="F20" i="8"/>
  <c r="E16" i="7"/>
  <c r="C40" i="2" s="1"/>
  <c r="C39" i="2"/>
  <c r="H16" i="7"/>
  <c r="F40" i="2" s="1"/>
  <c r="F39" i="2"/>
  <c r="G16" i="7"/>
  <c r="E40" i="2" s="1"/>
  <c r="E39" i="2"/>
  <c r="E49" i="8"/>
  <c r="E50" i="8" s="1"/>
  <c r="E34" i="8"/>
  <c r="E35" i="8" s="1"/>
  <c r="E20" i="8"/>
  <c r="BM38" i="5"/>
  <c r="AA451" i="3"/>
  <c r="BO38" i="5"/>
  <c r="AC451" i="3"/>
  <c r="BQ38" i="5"/>
  <c r="AE451" i="3"/>
  <c r="F16" i="7"/>
  <c r="D40" i="2" s="1"/>
  <c r="D39" i="2"/>
  <c r="H49" i="8"/>
  <c r="H50" i="8" s="1"/>
  <c r="H34" i="8"/>
  <c r="H35" i="8" s="1"/>
  <c r="H20" i="8"/>
  <c r="AA455" i="3" l="1"/>
  <c r="I451" i="3"/>
  <c r="I452" i="3" s="1"/>
  <c r="AA452" i="3"/>
  <c r="AC455" i="3"/>
  <c r="K451" i="3"/>
  <c r="AD455" i="3"/>
  <c r="L451" i="3"/>
  <c r="L395" i="3"/>
  <c r="M390" i="3"/>
  <c r="M394" i="3" s="1"/>
  <c r="M395" i="3" s="1"/>
  <c r="J451" i="3"/>
  <c r="AB455" i="3"/>
  <c r="AE455" i="3"/>
  <c r="M451" i="3"/>
  <c r="K455" i="3" l="1"/>
  <c r="BJ461" i="3"/>
  <c r="L455" i="3"/>
  <c r="BV461" i="3"/>
  <c r="AB450" i="3"/>
  <c r="J455" i="3"/>
  <c r="AX461" i="3"/>
  <c r="M455" i="3"/>
  <c r="CH461" i="3"/>
  <c r="I455" i="3"/>
  <c r="AA456" i="3"/>
  <c r="AA458" i="3" s="1"/>
  <c r="I458" i="3" s="1"/>
  <c r="AL461" i="3"/>
  <c r="BK39" i="5" l="1"/>
  <c r="I461" i="3"/>
  <c r="I463" i="3" s="1"/>
  <c r="J460" i="3" s="1"/>
  <c r="M461" i="3"/>
  <c r="AB452" i="3"/>
  <c r="J450" i="3"/>
  <c r="J452" i="3" s="1"/>
  <c r="AA39" i="5"/>
  <c r="J461" i="3"/>
  <c r="AM39" i="5"/>
  <c r="K461" i="3"/>
  <c r="I456" i="3"/>
  <c r="AB454" i="3"/>
  <c r="J454" i="3" s="1"/>
  <c r="AA457" i="3"/>
  <c r="AY39" i="5"/>
  <c r="L461" i="3"/>
  <c r="O39" i="5"/>
  <c r="O41" i="5" s="1"/>
  <c r="AL463" i="3"/>
  <c r="BO39" i="5" l="1"/>
  <c r="AM41" i="5"/>
  <c r="BN39" i="5"/>
  <c r="AA41" i="5"/>
  <c r="P36" i="4"/>
  <c r="P17" i="4"/>
  <c r="AM460" i="3"/>
  <c r="AM463" i="3" s="1"/>
  <c r="AB456" i="3"/>
  <c r="AC450" i="3"/>
  <c r="I457" i="3"/>
  <c r="AL464" i="3"/>
  <c r="O42" i="5"/>
  <c r="AL415" i="3"/>
  <c r="BP39" i="5"/>
  <c r="AY41" i="5"/>
  <c r="BM39" i="5"/>
  <c r="BQ39" i="5"/>
  <c r="BK41" i="5"/>
  <c r="AC452" i="3" l="1"/>
  <c r="K450" i="3"/>
  <c r="K452" i="3" s="1"/>
  <c r="H21" i="8"/>
  <c r="F23" i="2"/>
  <c r="F24" i="2" s="1"/>
  <c r="BQ41" i="5"/>
  <c r="AC454" i="3"/>
  <c r="K454" i="3" s="1"/>
  <c r="AB457" i="3"/>
  <c r="J456" i="3"/>
  <c r="G21" i="8"/>
  <c r="E23" i="2"/>
  <c r="E24" i="2" s="1"/>
  <c r="BP41" i="5"/>
  <c r="AA42" i="5"/>
  <c r="AX415" i="3"/>
  <c r="D21" i="8"/>
  <c r="B23" i="2"/>
  <c r="B24" i="2" s="1"/>
  <c r="B25" i="2" s="1"/>
  <c r="D12" i="9" s="1"/>
  <c r="BM41" i="5"/>
  <c r="E21" i="8"/>
  <c r="C23" i="2"/>
  <c r="C24" i="2" s="1"/>
  <c r="BN41" i="5"/>
  <c r="Q36" i="4"/>
  <c r="Q38" i="4" s="1"/>
  <c r="Q17" i="4"/>
  <c r="AN460" i="3"/>
  <c r="AN463" i="3" s="1"/>
  <c r="BO17" i="4"/>
  <c r="P38" i="4"/>
  <c r="BO36" i="4"/>
  <c r="BO38" i="4" s="1"/>
  <c r="AM42" i="5"/>
  <c r="BJ415" i="3"/>
  <c r="BK42" i="5"/>
  <c r="CH415" i="3"/>
  <c r="AB458" i="3"/>
  <c r="J458" i="3" s="1"/>
  <c r="AY42" i="5"/>
  <c r="BV415" i="3"/>
  <c r="AO462" i="3"/>
  <c r="I464" i="3"/>
  <c r="F21" i="8"/>
  <c r="D23" i="2"/>
  <c r="D24" i="2" s="1"/>
  <c r="BO41" i="5"/>
  <c r="G51" i="8" l="1"/>
  <c r="G52" i="8" s="1"/>
  <c r="G54" i="8" s="1"/>
  <c r="G36" i="8"/>
  <c r="G37" i="8" s="1"/>
  <c r="G39" i="8" s="1"/>
  <c r="G22" i="8"/>
  <c r="G24" i="8" s="1"/>
  <c r="BN42" i="5"/>
  <c r="AB419" i="3"/>
  <c r="E25" i="2"/>
  <c r="G12" i="9" s="1"/>
  <c r="E27" i="2"/>
  <c r="G9" i="9" s="1"/>
  <c r="C25" i="2"/>
  <c r="E12" i="9" s="1"/>
  <c r="C27" i="2"/>
  <c r="E9" i="9" s="1"/>
  <c r="J457" i="3"/>
  <c r="AX464" i="3"/>
  <c r="E36" i="8"/>
  <c r="E37" i="8" s="1"/>
  <c r="E39" i="8" s="1"/>
  <c r="E51" i="8"/>
  <c r="E52" i="8" s="1"/>
  <c r="E54" i="8" s="1"/>
  <c r="E22" i="8"/>
  <c r="E24" i="8" s="1"/>
  <c r="R17" i="4"/>
  <c r="R36" i="4"/>
  <c r="R38" i="4" s="1"/>
  <c r="AO460" i="3"/>
  <c r="AO463" i="3" s="1"/>
  <c r="D25" i="2"/>
  <c r="F12" i="9" s="1"/>
  <c r="D27" i="2"/>
  <c r="F9" i="9" s="1"/>
  <c r="BQ42" i="5"/>
  <c r="AE419" i="3"/>
  <c r="BP42" i="5"/>
  <c r="AD419" i="3"/>
  <c r="I415" i="3"/>
  <c r="AL416" i="3"/>
  <c r="AX416" i="3"/>
  <c r="J415" i="3"/>
  <c r="BJ416" i="3"/>
  <c r="K415" i="3"/>
  <c r="BV416" i="3"/>
  <c r="L415" i="3"/>
  <c r="M415" i="3"/>
  <c r="CH416" i="3"/>
  <c r="BM42" i="5"/>
  <c r="AA419" i="3"/>
  <c r="F36" i="8"/>
  <c r="F37" i="8" s="1"/>
  <c r="F39" i="8" s="1"/>
  <c r="F51" i="8"/>
  <c r="F52" i="8" s="1"/>
  <c r="F54" i="8" s="1"/>
  <c r="F22" i="8"/>
  <c r="F24" i="8" s="1"/>
  <c r="F25" i="2"/>
  <c r="H12" i="9" s="1"/>
  <c r="F27" i="2"/>
  <c r="H9" i="9" s="1"/>
  <c r="BO42" i="5"/>
  <c r="AC419" i="3"/>
  <c r="B36" i="2"/>
  <c r="D36" i="8"/>
  <c r="D37" i="8" s="1"/>
  <c r="D39" i="8" s="1"/>
  <c r="D51" i="8"/>
  <c r="D52" i="8" s="1"/>
  <c r="D54" i="8" s="1"/>
  <c r="D22" i="8"/>
  <c r="D24" i="8" s="1"/>
  <c r="H36" i="8"/>
  <c r="H37" i="8" s="1"/>
  <c r="H39" i="8" s="1"/>
  <c r="H51" i="8"/>
  <c r="H52" i="8" s="1"/>
  <c r="H54" i="8" s="1"/>
  <c r="H22" i="8"/>
  <c r="H24" i="8" s="1"/>
  <c r="R15" i="6"/>
  <c r="J462" i="3"/>
  <c r="J463" i="3" s="1"/>
  <c r="K460" i="3" s="1"/>
  <c r="AC456" i="3"/>
  <c r="AC458" i="3" s="1"/>
  <c r="K458" i="3" s="1"/>
  <c r="AD450" i="3"/>
  <c r="BK13" i="6" l="1"/>
  <c r="I416" i="3"/>
  <c r="M416" i="3"/>
  <c r="L450" i="3"/>
  <c r="L452" i="3" s="1"/>
  <c r="AD452" i="3"/>
  <c r="M419" i="3"/>
  <c r="AE427" i="3"/>
  <c r="S17" i="4"/>
  <c r="S36" i="4"/>
  <c r="S38" i="4" s="1"/>
  <c r="AP460" i="3"/>
  <c r="AP463" i="3" s="1"/>
  <c r="AM13" i="6"/>
  <c r="K416" i="3"/>
  <c r="J419" i="3"/>
  <c r="AB427" i="3"/>
  <c r="AY13" i="6"/>
  <c r="L416" i="3"/>
  <c r="AA13" i="6"/>
  <c r="J416" i="3"/>
  <c r="BA462" i="3"/>
  <c r="J464" i="3"/>
  <c r="K419" i="3"/>
  <c r="AC427" i="3"/>
  <c r="R16" i="6"/>
  <c r="R18" i="6" s="1"/>
  <c r="R35" i="6" s="1"/>
  <c r="BN15" i="6"/>
  <c r="O13" i="6"/>
  <c r="O16" i="6" s="1"/>
  <c r="O18" i="6" s="1"/>
  <c r="O35" i="6" s="1"/>
  <c r="O39" i="6" s="1"/>
  <c r="P28" i="4"/>
  <c r="K456" i="3"/>
  <c r="AD454" i="3"/>
  <c r="L454" i="3" s="1"/>
  <c r="AC457" i="3"/>
  <c r="I419" i="3"/>
  <c r="AA427" i="3"/>
  <c r="AD427" i="3"/>
  <c r="L419" i="3"/>
  <c r="AA16" i="6" l="1"/>
  <c r="AA18" i="6" s="1"/>
  <c r="AA35" i="6" s="1"/>
  <c r="BN13" i="6"/>
  <c r="BN16" i="6" s="1"/>
  <c r="BN18" i="6" s="1"/>
  <c r="L430" i="3"/>
  <c r="L431" i="3"/>
  <c r="AD436" i="3"/>
  <c r="AD437" i="3"/>
  <c r="L437" i="3" s="1"/>
  <c r="AD428" i="3"/>
  <c r="AE436" i="3"/>
  <c r="AE428" i="3"/>
  <c r="AE437" i="3"/>
  <c r="M437" i="3" s="1"/>
  <c r="AB437" i="3"/>
  <c r="J437" i="3" s="1"/>
  <c r="AB428" i="3"/>
  <c r="AB436" i="3"/>
  <c r="M431" i="3"/>
  <c r="M430" i="3"/>
  <c r="AD456" i="3"/>
  <c r="AD458" i="3" s="1"/>
  <c r="L458" i="3" s="1"/>
  <c r="AE450" i="3"/>
  <c r="T17" i="4"/>
  <c r="T36" i="4"/>
  <c r="T38" i="4" s="1"/>
  <c r="AQ460" i="3"/>
  <c r="AQ463" i="3" s="1"/>
  <c r="P29" i="4"/>
  <c r="BO28" i="4"/>
  <c r="Q28" i="4"/>
  <c r="AY16" i="6"/>
  <c r="AY18" i="6" s="1"/>
  <c r="AY35" i="6" s="1"/>
  <c r="BP13" i="6"/>
  <c r="AA437" i="3"/>
  <c r="I437" i="3" s="1"/>
  <c r="AA436" i="3"/>
  <c r="AA428" i="3"/>
  <c r="I427" i="3"/>
  <c r="I428" i="3" s="1"/>
  <c r="AC437" i="3"/>
  <c r="K437" i="3" s="1"/>
  <c r="AC428" i="3"/>
  <c r="AC436" i="3"/>
  <c r="J431" i="3"/>
  <c r="J430" i="3"/>
  <c r="K431" i="3"/>
  <c r="K430" i="3"/>
  <c r="P18" i="4"/>
  <c r="AL329" i="3"/>
  <c r="K457" i="3"/>
  <c r="BJ464" i="3"/>
  <c r="AD15" i="6"/>
  <c r="K462" i="3"/>
  <c r="K463" i="3" s="1"/>
  <c r="L460" i="3" s="1"/>
  <c r="AM16" i="6"/>
  <c r="AM18" i="6" s="1"/>
  <c r="AM35" i="6" s="1"/>
  <c r="BO13" i="6"/>
  <c r="BK16" i="6"/>
  <c r="BK18" i="6" s="1"/>
  <c r="BK35" i="6" s="1"/>
  <c r="BM13" i="6"/>
  <c r="BM16" i="6" s="1"/>
  <c r="BQ13" i="6"/>
  <c r="BM18" i="6" l="1"/>
  <c r="B30" i="2" s="1"/>
  <c r="B33" i="2" s="1"/>
  <c r="AC439" i="3"/>
  <c r="K439" i="3" s="1"/>
  <c r="K436" i="3"/>
  <c r="K438" i="3" s="1"/>
  <c r="AC438" i="3"/>
  <c r="AC431" i="3"/>
  <c r="F15" i="9" s="1"/>
  <c r="AC430" i="3"/>
  <c r="F14" i="9" s="1"/>
  <c r="AC429" i="3"/>
  <c r="AC433" i="3"/>
  <c r="K433" i="3" s="1"/>
  <c r="AE439" i="3"/>
  <c r="M439" i="3" s="1"/>
  <c r="AE438" i="3"/>
  <c r="M436" i="3"/>
  <c r="M438" i="3" s="1"/>
  <c r="BM462" i="3"/>
  <c r="K464" i="3"/>
  <c r="AE452" i="3"/>
  <c r="M450" i="3"/>
  <c r="M452" i="3" s="1"/>
  <c r="AD430" i="3"/>
  <c r="G14" i="9" s="1"/>
  <c r="AD431" i="3"/>
  <c r="G15" i="9" s="1"/>
  <c r="AD429" i="3"/>
  <c r="AD433" i="3"/>
  <c r="L433" i="3" s="1"/>
  <c r="AA430" i="3"/>
  <c r="D14" i="9" s="1"/>
  <c r="AA431" i="3"/>
  <c r="D15" i="9" s="1"/>
  <c r="AA429" i="3"/>
  <c r="AA433" i="3"/>
  <c r="I433" i="3" s="1"/>
  <c r="AD16" i="6"/>
  <c r="AD18" i="6" s="1"/>
  <c r="AD35" i="6" s="1"/>
  <c r="BO15" i="6"/>
  <c r="BO16" i="6" s="1"/>
  <c r="BO18" i="6" s="1"/>
  <c r="AA438" i="3"/>
  <c r="AA439" i="3"/>
  <c r="I439" i="3" s="1"/>
  <c r="I436" i="3"/>
  <c r="I438" i="3" s="1"/>
  <c r="AE454" i="3"/>
  <c r="M454" i="3" s="1"/>
  <c r="AD457" i="3"/>
  <c r="L456" i="3"/>
  <c r="AD439" i="3"/>
  <c r="L439" i="3" s="1"/>
  <c r="AD438" i="3"/>
  <c r="L436" i="3"/>
  <c r="L438" i="3" s="1"/>
  <c r="I431" i="3"/>
  <c r="I430" i="3"/>
  <c r="I429" i="3"/>
  <c r="U17" i="4"/>
  <c r="U36" i="4"/>
  <c r="U38" i="4" s="1"/>
  <c r="AR460" i="3"/>
  <c r="AR463" i="3" s="1"/>
  <c r="AE430" i="3"/>
  <c r="H14" i="9" s="1"/>
  <c r="AE429" i="3"/>
  <c r="AE431" i="3"/>
  <c r="H15" i="9" s="1"/>
  <c r="AE433" i="3"/>
  <c r="M433" i="3" s="1"/>
  <c r="P37" i="6"/>
  <c r="P39" i="6" s="1"/>
  <c r="AL414" i="3"/>
  <c r="I414" i="3" s="1"/>
  <c r="BO18" i="4"/>
  <c r="P19" i="4"/>
  <c r="P21" i="4" s="1"/>
  <c r="C30" i="2"/>
  <c r="BN35" i="6"/>
  <c r="BM35" i="6"/>
  <c r="BM39" i="6" s="1"/>
  <c r="BN37" i="6" s="1"/>
  <c r="C29" i="2" s="1"/>
  <c r="Q29" i="4"/>
  <c r="R28" i="4"/>
  <c r="J436" i="3"/>
  <c r="J438" i="3" s="1"/>
  <c r="AB439" i="3"/>
  <c r="J439" i="3" s="1"/>
  <c r="AB438" i="3"/>
  <c r="P46" i="4"/>
  <c r="P40" i="4"/>
  <c r="AA423" i="3"/>
  <c r="BO29" i="4"/>
  <c r="AB429" i="3"/>
  <c r="AB430" i="3"/>
  <c r="E14" i="9" s="1"/>
  <c r="AB431" i="3"/>
  <c r="E15" i="9" s="1"/>
  <c r="AB433" i="3"/>
  <c r="J433" i="3" s="1"/>
  <c r="AE440" i="3" l="1"/>
  <c r="M440" i="3" s="1"/>
  <c r="AA440" i="3"/>
  <c r="I440" i="3" s="1"/>
  <c r="BN39" i="6"/>
  <c r="BO37" i="6" s="1"/>
  <c r="D29" i="2" s="1"/>
  <c r="D30" i="2"/>
  <c r="BO35" i="6"/>
  <c r="AA420" i="3"/>
  <c r="I420" i="3" s="1"/>
  <c r="BO19" i="4"/>
  <c r="BO21" i="4" s="1"/>
  <c r="AB440" i="3"/>
  <c r="J440" i="3" s="1"/>
  <c r="Q18" i="4"/>
  <c r="AM329" i="3"/>
  <c r="R29" i="4"/>
  <c r="S28" i="4"/>
  <c r="AE456" i="3"/>
  <c r="AE458" i="3" s="1"/>
  <c r="M458" i="3" s="1"/>
  <c r="L457" i="3"/>
  <c r="BV464" i="3"/>
  <c r="AC440" i="3"/>
  <c r="K440" i="3" s="1"/>
  <c r="P44" i="4"/>
  <c r="P41" i="4"/>
  <c r="O40" i="6" s="1"/>
  <c r="O43" i="5" s="1"/>
  <c r="C33" i="2"/>
  <c r="AD440" i="3"/>
  <c r="L440" i="3" s="1"/>
  <c r="AP15" i="6"/>
  <c r="L462" i="3"/>
  <c r="L463" i="3" s="1"/>
  <c r="M460" i="3" s="1"/>
  <c r="Q46" i="4"/>
  <c r="Q40" i="4"/>
  <c r="BO46" i="4"/>
  <c r="B37" i="2"/>
  <c r="BO40" i="4"/>
  <c r="I423" i="3"/>
  <c r="I424" i="3" s="1"/>
  <c r="AA424" i="3"/>
  <c r="D16" i="9" s="1"/>
  <c r="V17" i="4"/>
  <c r="V36" i="4"/>
  <c r="V38" i="4" s="1"/>
  <c r="AS460" i="3"/>
  <c r="AS463" i="3" s="1"/>
  <c r="BO39" i="6" l="1"/>
  <c r="BP37" i="6" s="1"/>
  <c r="E29" i="2" s="1"/>
  <c r="D33" i="2"/>
  <c r="M456" i="3"/>
  <c r="AE457" i="3"/>
  <c r="AP16" i="6"/>
  <c r="AP18" i="6" s="1"/>
  <c r="AP35" i="6" s="1"/>
  <c r="BP15" i="6"/>
  <c r="BP16" i="6" s="1"/>
  <c r="BP18" i="6" s="1"/>
  <c r="S29" i="4"/>
  <c r="T28" i="4"/>
  <c r="R46" i="4"/>
  <c r="R40" i="4"/>
  <c r="Q37" i="6"/>
  <c r="Q39" i="6" s="1"/>
  <c r="AM414" i="3"/>
  <c r="Q19" i="4"/>
  <c r="Q21" i="4" s="1"/>
  <c r="BO44" i="4"/>
  <c r="BO41" i="4"/>
  <c r="B4" i="2" s="1"/>
  <c r="B35" i="2"/>
  <c r="W36" i="4"/>
  <c r="W38" i="4" s="1"/>
  <c r="W17" i="4"/>
  <c r="AT460" i="3"/>
  <c r="AT463" i="3" s="1"/>
  <c r="BY462" i="3"/>
  <c r="L464" i="3"/>
  <c r="BB15" i="6" l="1"/>
  <c r="M462" i="3"/>
  <c r="M463" i="3" s="1"/>
  <c r="BM40" i="6"/>
  <c r="BM43" i="5" s="1"/>
  <c r="R18" i="4"/>
  <c r="AN329" i="3"/>
  <c r="E30" i="2"/>
  <c r="E33" i="2" s="1"/>
  <c r="BP35" i="6"/>
  <c r="BP39" i="6" s="1"/>
  <c r="BQ37" i="6" s="1"/>
  <c r="F29" i="2" s="1"/>
  <c r="M457" i="3"/>
  <c r="CH464" i="3"/>
  <c r="M464" i="3" s="1"/>
  <c r="X36" i="4"/>
  <c r="X38" i="4" s="1"/>
  <c r="X17" i="4"/>
  <c r="AU460" i="3"/>
  <c r="AU463" i="3" s="1"/>
  <c r="T29" i="4"/>
  <c r="U28" i="4"/>
  <c r="S46" i="4"/>
  <c r="S40" i="4"/>
  <c r="Q41" i="4"/>
  <c r="P40" i="6" s="1"/>
  <c r="P43" i="5" s="1"/>
  <c r="Q44" i="4"/>
  <c r="U29" i="4" l="1"/>
  <c r="V28" i="4"/>
  <c r="R37" i="6"/>
  <c r="R39" i="6" s="1"/>
  <c r="AN414" i="3"/>
  <c r="R19" i="4"/>
  <c r="R21" i="4" s="1"/>
  <c r="T46" i="4"/>
  <c r="T40" i="4"/>
  <c r="Y36" i="4"/>
  <c r="Y38" i="4" s="1"/>
  <c r="Y17" i="4"/>
  <c r="AV460" i="3"/>
  <c r="AV463" i="3" s="1"/>
  <c r="BB16" i="6"/>
  <c r="BB18" i="6" s="1"/>
  <c r="BB35" i="6" s="1"/>
  <c r="BQ15" i="6"/>
  <c r="BQ16" i="6" s="1"/>
  <c r="BQ18" i="6" s="1"/>
  <c r="Z36" i="4" l="1"/>
  <c r="Z38" i="4" s="1"/>
  <c r="Z17" i="4"/>
  <c r="AW460" i="3"/>
  <c r="AW463" i="3" s="1"/>
  <c r="S18" i="4"/>
  <c r="AO329" i="3"/>
  <c r="V29" i="4"/>
  <c r="W28" i="4"/>
  <c r="F30" i="2"/>
  <c r="F33" i="2" s="1"/>
  <c r="BQ35" i="6"/>
  <c r="BQ39" i="6" s="1"/>
  <c r="U46" i="4"/>
  <c r="U40" i="4"/>
  <c r="R41" i="4"/>
  <c r="Q40" i="6" s="1"/>
  <c r="Q43" i="5" s="1"/>
  <c r="R44" i="4"/>
  <c r="S37" i="6" l="1"/>
  <c r="S39" i="6" s="1"/>
  <c r="AO414" i="3"/>
  <c r="S19" i="4"/>
  <c r="S21" i="4" s="1"/>
  <c r="W29" i="4"/>
  <c r="X28" i="4"/>
  <c r="AA36" i="4"/>
  <c r="AA38" i="4" s="1"/>
  <c r="AA17" i="4"/>
  <c r="AX460" i="3"/>
  <c r="AX463" i="3" s="1"/>
  <c r="V46" i="4"/>
  <c r="V40" i="4"/>
  <c r="X29" i="4" l="1"/>
  <c r="Y28" i="4"/>
  <c r="AB36" i="4"/>
  <c r="AY460" i="3"/>
  <c r="AY463" i="3" s="1"/>
  <c r="AB17" i="4"/>
  <c r="W46" i="4"/>
  <c r="W40" i="4"/>
  <c r="S41" i="4"/>
  <c r="R40" i="6" s="1"/>
  <c r="R43" i="5" s="1"/>
  <c r="S44" i="4"/>
  <c r="T18" i="4"/>
  <c r="AP329" i="3"/>
  <c r="BP36" i="4" l="1"/>
  <c r="BP38" i="4" s="1"/>
  <c r="AB38" i="4"/>
  <c r="Y29" i="4"/>
  <c r="Z28" i="4"/>
  <c r="T37" i="6"/>
  <c r="T39" i="6" s="1"/>
  <c r="AP414" i="3"/>
  <c r="T19" i="4"/>
  <c r="T21" i="4" s="1"/>
  <c r="BP17" i="4"/>
  <c r="AC36" i="4"/>
  <c r="AC38" i="4" s="1"/>
  <c r="AZ460" i="3"/>
  <c r="AZ463" i="3" s="1"/>
  <c r="AC17" i="4"/>
  <c r="X46" i="4"/>
  <c r="X40" i="4"/>
  <c r="AD36" i="4" l="1"/>
  <c r="AD38" i="4" s="1"/>
  <c r="AD17" i="4"/>
  <c r="BA460" i="3"/>
  <c r="BA463" i="3" s="1"/>
  <c r="Y46" i="4"/>
  <c r="Y40" i="4"/>
  <c r="T41" i="4"/>
  <c r="S40" i="6" s="1"/>
  <c r="S43" i="5" s="1"/>
  <c r="T44" i="4"/>
  <c r="U18" i="4"/>
  <c r="AQ329" i="3"/>
  <c r="Z29" i="4"/>
  <c r="AA28" i="4"/>
  <c r="C36" i="2"/>
  <c r="AE36" i="4" l="1"/>
  <c r="AE38" i="4" s="1"/>
  <c r="AE17" i="4"/>
  <c r="BB460" i="3"/>
  <c r="BB463" i="3" s="1"/>
  <c r="AA29" i="4"/>
  <c r="AB28" i="4"/>
  <c r="U37" i="6"/>
  <c r="U39" i="6" s="1"/>
  <c r="AQ414" i="3"/>
  <c r="U19" i="4"/>
  <c r="U21" i="4" s="1"/>
  <c r="Z46" i="4"/>
  <c r="Z40" i="4"/>
  <c r="AF17" i="4" l="1"/>
  <c r="AF36" i="4"/>
  <c r="AF38" i="4" s="1"/>
  <c r="BC460" i="3"/>
  <c r="BC463" i="3" s="1"/>
  <c r="V18" i="4"/>
  <c r="AR329" i="3"/>
  <c r="U41" i="4"/>
  <c r="T40" i="6" s="1"/>
  <c r="T43" i="5" s="1"/>
  <c r="U44" i="4"/>
  <c r="AB29" i="4"/>
  <c r="BP28" i="4"/>
  <c r="AC28" i="4"/>
  <c r="AA46" i="4"/>
  <c r="AA40" i="4"/>
  <c r="AB46" i="4" l="1"/>
  <c r="AB40" i="4"/>
  <c r="AC29" i="4"/>
  <c r="AD28" i="4"/>
  <c r="AG17" i="4"/>
  <c r="AG36" i="4"/>
  <c r="AG38" i="4" s="1"/>
  <c r="BD460" i="3"/>
  <c r="BD463" i="3" s="1"/>
  <c r="AB423" i="3"/>
  <c r="BP29" i="4"/>
  <c r="V37" i="6"/>
  <c r="V39" i="6" s="1"/>
  <c r="AR414" i="3"/>
  <c r="V19" i="4"/>
  <c r="V21" i="4" s="1"/>
  <c r="J423" i="3" l="1"/>
  <c r="J424" i="3" s="1"/>
  <c r="AB424" i="3"/>
  <c r="E16" i="9" s="1"/>
  <c r="W18" i="4"/>
  <c r="AS329" i="3"/>
  <c r="AH36" i="4"/>
  <c r="AH38" i="4" s="1"/>
  <c r="AH17" i="4"/>
  <c r="BE460" i="3"/>
  <c r="BE463" i="3" s="1"/>
  <c r="AC46" i="4"/>
  <c r="AC40" i="4"/>
  <c r="BP46" i="4"/>
  <c r="C37" i="2"/>
  <c r="BP40" i="4"/>
  <c r="AD29" i="4"/>
  <c r="AE28" i="4"/>
  <c r="V41" i="4"/>
  <c r="U40" i="6" s="1"/>
  <c r="U43" i="5" s="1"/>
  <c r="V44" i="4"/>
  <c r="W37" i="6" l="1"/>
  <c r="W39" i="6" s="1"/>
  <c r="AS414" i="3"/>
  <c r="W19" i="4"/>
  <c r="W21" i="4" s="1"/>
  <c r="AI17" i="4"/>
  <c r="AI36" i="4"/>
  <c r="AI38" i="4" s="1"/>
  <c r="BF460" i="3"/>
  <c r="BF463" i="3" s="1"/>
  <c r="AE29" i="4"/>
  <c r="AF28" i="4"/>
  <c r="AD46" i="4"/>
  <c r="AD40" i="4"/>
  <c r="AJ36" i="4" l="1"/>
  <c r="AJ38" i="4" s="1"/>
  <c r="AJ17" i="4"/>
  <c r="BG460" i="3"/>
  <c r="BG463" i="3" s="1"/>
  <c r="AF29" i="4"/>
  <c r="AG28" i="4"/>
  <c r="AE46" i="4"/>
  <c r="AE40" i="4"/>
  <c r="W44" i="4"/>
  <c r="W41" i="4"/>
  <c r="V40" i="6" s="1"/>
  <c r="V43" i="5" s="1"/>
  <c r="X18" i="4"/>
  <c r="AT329" i="3"/>
  <c r="X37" i="6" l="1"/>
  <c r="X39" i="6" s="1"/>
  <c r="AT414" i="3"/>
  <c r="X19" i="4"/>
  <c r="X21" i="4" s="1"/>
  <c r="AK36" i="4"/>
  <c r="AK38" i="4" s="1"/>
  <c r="AK17" i="4"/>
  <c r="BH460" i="3"/>
  <c r="BH463" i="3" s="1"/>
  <c r="AG29" i="4"/>
  <c r="AH28" i="4"/>
  <c r="AF46" i="4"/>
  <c r="AF40" i="4"/>
  <c r="AH29" i="4" l="1"/>
  <c r="AI28" i="4"/>
  <c r="AL36" i="4"/>
  <c r="AL38" i="4" s="1"/>
  <c r="AL17" i="4"/>
  <c r="BI460" i="3"/>
  <c r="BI463" i="3" s="1"/>
  <c r="X44" i="4"/>
  <c r="X41" i="4"/>
  <c r="W40" i="6" s="1"/>
  <c r="W43" i="5" s="1"/>
  <c r="AG46" i="4"/>
  <c r="AG40" i="4"/>
  <c r="Y18" i="4"/>
  <c r="AU329" i="3"/>
  <c r="Y37" i="6" l="1"/>
  <c r="Y39" i="6" s="1"/>
  <c r="AU414" i="3"/>
  <c r="Y19" i="4"/>
  <c r="Y21" i="4" s="1"/>
  <c r="AM36" i="4"/>
  <c r="AM38" i="4" s="1"/>
  <c r="AM17" i="4"/>
  <c r="BJ460" i="3"/>
  <c r="BJ463" i="3" s="1"/>
  <c r="AI29" i="4"/>
  <c r="AJ28" i="4"/>
  <c r="AH46" i="4"/>
  <c r="AH40" i="4"/>
  <c r="AI46" i="4" l="1"/>
  <c r="AI40" i="4"/>
  <c r="AN36" i="4"/>
  <c r="BK460" i="3"/>
  <c r="BK463" i="3" s="1"/>
  <c r="AN17" i="4"/>
  <c r="AJ29" i="4"/>
  <c r="AK28" i="4"/>
  <c r="Y44" i="4"/>
  <c r="Y41" i="4"/>
  <c r="X40" i="6" s="1"/>
  <c r="X43" i="5" s="1"/>
  <c r="Z18" i="4"/>
  <c r="AV329" i="3"/>
  <c r="BQ17" i="4" l="1"/>
  <c r="AJ46" i="4"/>
  <c r="AJ40" i="4"/>
  <c r="Z37" i="6"/>
  <c r="Z39" i="6" s="1"/>
  <c r="AV414" i="3"/>
  <c r="Z19" i="4"/>
  <c r="Z21" i="4" s="1"/>
  <c r="AK29" i="4"/>
  <c r="AL28" i="4"/>
  <c r="AO36" i="4"/>
  <c r="AO38" i="4" s="1"/>
  <c r="BL460" i="3"/>
  <c r="BL463" i="3" s="1"/>
  <c r="AO17" i="4"/>
  <c r="BQ36" i="4"/>
  <c r="BQ38" i="4" s="1"/>
  <c r="AN38" i="4"/>
  <c r="Z44" i="4" l="1"/>
  <c r="Z41" i="4"/>
  <c r="Y40" i="6" s="1"/>
  <c r="Y43" i="5" s="1"/>
  <c r="D36" i="2"/>
  <c r="AP36" i="4"/>
  <c r="AP38" i="4" s="1"/>
  <c r="AP17" i="4"/>
  <c r="BM460" i="3"/>
  <c r="BM463" i="3" s="1"/>
  <c r="AL29" i="4"/>
  <c r="AM28" i="4"/>
  <c r="AK46" i="4"/>
  <c r="AK40" i="4"/>
  <c r="AA18" i="4"/>
  <c r="AW329" i="3"/>
  <c r="AL46" i="4" l="1"/>
  <c r="AL40" i="4"/>
  <c r="AM29" i="4"/>
  <c r="AN28" i="4"/>
  <c r="AQ36" i="4"/>
  <c r="AQ38" i="4" s="1"/>
  <c r="BN460" i="3"/>
  <c r="BN463" i="3" s="1"/>
  <c r="AQ17" i="4"/>
  <c r="AA37" i="6"/>
  <c r="AA39" i="6" s="1"/>
  <c r="AW414" i="3"/>
  <c r="AA19" i="4"/>
  <c r="AA21" i="4" s="1"/>
  <c r="AR36" i="4" l="1"/>
  <c r="AR38" i="4" s="1"/>
  <c r="AR17" i="4"/>
  <c r="BO460" i="3"/>
  <c r="BO463" i="3" s="1"/>
  <c r="AB18" i="4"/>
  <c r="AX329" i="3"/>
  <c r="AN29" i="4"/>
  <c r="BQ28" i="4"/>
  <c r="AO28" i="4"/>
  <c r="AA44" i="4"/>
  <c r="AA41" i="4"/>
  <c r="Z40" i="6" s="1"/>
  <c r="Z43" i="5" s="1"/>
  <c r="AM46" i="4"/>
  <c r="AM40" i="4"/>
  <c r="AB37" i="6" l="1"/>
  <c r="AB39" i="6" s="1"/>
  <c r="AX414" i="3"/>
  <c r="J414" i="3" s="1"/>
  <c r="BP18" i="4"/>
  <c r="AB19" i="4"/>
  <c r="AB21" i="4" s="1"/>
  <c r="AC423" i="3"/>
  <c r="BQ29" i="4"/>
  <c r="AO29" i="4"/>
  <c r="AP28" i="4"/>
  <c r="AN46" i="4"/>
  <c r="AN40" i="4"/>
  <c r="AS17" i="4"/>
  <c r="AS36" i="4"/>
  <c r="AS38" i="4" s="1"/>
  <c r="BP460" i="3"/>
  <c r="BP463" i="3" s="1"/>
  <c r="K423" i="3" l="1"/>
  <c r="K424" i="3" s="1"/>
  <c r="AC424" i="3"/>
  <c r="F16" i="9" s="1"/>
  <c r="AB420" i="3"/>
  <c r="J420" i="3" s="1"/>
  <c r="BP19" i="4"/>
  <c r="BP21" i="4" s="1"/>
  <c r="AP29" i="4"/>
  <c r="AQ28" i="4"/>
  <c r="AO46" i="4"/>
  <c r="AO40" i="4"/>
  <c r="BQ46" i="4"/>
  <c r="D37" i="2"/>
  <c r="BQ40" i="4"/>
  <c r="AB41" i="4"/>
  <c r="AA40" i="6" s="1"/>
  <c r="AA43" i="5" s="1"/>
  <c r="AB44" i="4"/>
  <c r="AT17" i="4"/>
  <c r="AT36" i="4"/>
  <c r="AT38" i="4" s="1"/>
  <c r="BQ460" i="3"/>
  <c r="BQ463" i="3" s="1"/>
  <c r="AC18" i="4"/>
  <c r="AY329" i="3"/>
  <c r="AC37" i="6" l="1"/>
  <c r="AC39" i="6" s="1"/>
  <c r="AY414" i="3"/>
  <c r="AC19" i="4"/>
  <c r="AC21" i="4" s="1"/>
  <c r="BP44" i="4"/>
  <c r="BP41" i="4"/>
  <c r="C35" i="2"/>
  <c r="AQ29" i="4"/>
  <c r="AR28" i="4"/>
  <c r="AP46" i="4"/>
  <c r="AP40" i="4"/>
  <c r="AU36" i="4"/>
  <c r="AU38" i="4" s="1"/>
  <c r="AU17" i="4"/>
  <c r="BR460" i="3"/>
  <c r="BR463" i="3" s="1"/>
  <c r="AR29" i="4" l="1"/>
  <c r="AS28" i="4"/>
  <c r="BN40" i="6"/>
  <c r="BN43" i="5" s="1"/>
  <c r="C4" i="2"/>
  <c r="AC41" i="4"/>
  <c r="AB40" i="6" s="1"/>
  <c r="AB43" i="5" s="1"/>
  <c r="AC44" i="4"/>
  <c r="AD18" i="4"/>
  <c r="AZ329" i="3"/>
  <c r="AQ46" i="4"/>
  <c r="AQ40" i="4"/>
  <c r="AV36" i="4"/>
  <c r="AV38" i="4" s="1"/>
  <c r="AV17" i="4"/>
  <c r="BS460" i="3"/>
  <c r="BS463" i="3" s="1"/>
  <c r="AW36" i="4" l="1"/>
  <c r="AW38" i="4" s="1"/>
  <c r="AW17" i="4"/>
  <c r="BT460" i="3"/>
  <c r="BT463" i="3" s="1"/>
  <c r="AS29" i="4"/>
  <c r="AT28" i="4"/>
  <c r="AD37" i="6"/>
  <c r="AD39" i="6" s="1"/>
  <c r="AZ414" i="3"/>
  <c r="AD19" i="4"/>
  <c r="AD21" i="4" s="1"/>
  <c r="AR46" i="4"/>
  <c r="AR40" i="4"/>
  <c r="AD44" i="4" l="1"/>
  <c r="AD41" i="4"/>
  <c r="AC40" i="6" s="1"/>
  <c r="AC43" i="5" s="1"/>
  <c r="AX17" i="4"/>
  <c r="AX36" i="4"/>
  <c r="AX38" i="4" s="1"/>
  <c r="BU460" i="3"/>
  <c r="BU463" i="3" s="1"/>
  <c r="AT29" i="4"/>
  <c r="AU28" i="4"/>
  <c r="AS46" i="4"/>
  <c r="AS40" i="4"/>
  <c r="AE18" i="4"/>
  <c r="BA329" i="3"/>
  <c r="AT46" i="4" l="1"/>
  <c r="AT40" i="4"/>
  <c r="AE37" i="6"/>
  <c r="AE39" i="6" s="1"/>
  <c r="BA414" i="3"/>
  <c r="AE19" i="4"/>
  <c r="AE21" i="4" s="1"/>
  <c r="AU29" i="4"/>
  <c r="AV28" i="4"/>
  <c r="AY17" i="4"/>
  <c r="AY36" i="4"/>
  <c r="AY38" i="4" s="1"/>
  <c r="BV460" i="3"/>
  <c r="BV463" i="3" s="1"/>
  <c r="AU46" i="4" l="1"/>
  <c r="AU40" i="4"/>
  <c r="AZ36" i="4"/>
  <c r="AZ17" i="4"/>
  <c r="BW460" i="3"/>
  <c r="BW463" i="3" s="1"/>
  <c r="AE41" i="4"/>
  <c r="AD40" i="6" s="1"/>
  <c r="AD43" i="5" s="1"/>
  <c r="AE44" i="4"/>
  <c r="AV29" i="4"/>
  <c r="AW28" i="4"/>
  <c r="AF18" i="4"/>
  <c r="BB329" i="3"/>
  <c r="BA36" i="4" l="1"/>
  <c r="BA38" i="4" s="1"/>
  <c r="BA17" i="4"/>
  <c r="BX460" i="3"/>
  <c r="BX463" i="3" s="1"/>
  <c r="AW29" i="4"/>
  <c r="AX28" i="4"/>
  <c r="BR17" i="4"/>
  <c r="AF37" i="6"/>
  <c r="AF39" i="6" s="1"/>
  <c r="BB414" i="3"/>
  <c r="AF19" i="4"/>
  <c r="AF21" i="4" s="1"/>
  <c r="AV46" i="4"/>
  <c r="AV40" i="4"/>
  <c r="BR36" i="4"/>
  <c r="BR38" i="4" s="1"/>
  <c r="AZ38" i="4"/>
  <c r="AW46" i="4" l="1"/>
  <c r="AW40" i="4"/>
  <c r="AF41" i="4"/>
  <c r="AE40" i="6" s="1"/>
  <c r="AE43" i="5" s="1"/>
  <c r="AF44" i="4"/>
  <c r="AG18" i="4"/>
  <c r="BC329" i="3"/>
  <c r="AX29" i="4"/>
  <c r="AY28" i="4"/>
  <c r="BB36" i="4"/>
  <c r="BB38" i="4" s="1"/>
  <c r="BB17" i="4"/>
  <c r="BY460" i="3"/>
  <c r="BY463" i="3" s="1"/>
  <c r="E36" i="2"/>
  <c r="AG37" i="6" l="1"/>
  <c r="AG39" i="6" s="1"/>
  <c r="BC414" i="3"/>
  <c r="AG19" i="4"/>
  <c r="AG21" i="4" s="1"/>
  <c r="AX46" i="4"/>
  <c r="AX40" i="4"/>
  <c r="BC36" i="4"/>
  <c r="BC38" i="4" s="1"/>
  <c r="BC17" i="4"/>
  <c r="BZ460" i="3"/>
  <c r="BZ463" i="3" s="1"/>
  <c r="AY29" i="4"/>
  <c r="AZ28" i="4"/>
  <c r="AY46" i="4" l="1"/>
  <c r="AY40" i="4"/>
  <c r="BD17" i="4"/>
  <c r="BD36" i="4"/>
  <c r="BD38" i="4" s="1"/>
  <c r="CA460" i="3"/>
  <c r="CA463" i="3" s="1"/>
  <c r="AZ29" i="4"/>
  <c r="BR28" i="4"/>
  <c r="BA28" i="4"/>
  <c r="AG41" i="4"/>
  <c r="AF40" i="6" s="1"/>
  <c r="AF43" i="5" s="1"/>
  <c r="AG44" i="4"/>
  <c r="AH18" i="4"/>
  <c r="BD329" i="3"/>
  <c r="BA29" i="4" l="1"/>
  <c r="BB28" i="4"/>
  <c r="AD423" i="3"/>
  <c r="BR29" i="4"/>
  <c r="BE17" i="4"/>
  <c r="BE36" i="4"/>
  <c r="BE38" i="4" s="1"/>
  <c r="CB460" i="3"/>
  <c r="CB463" i="3" s="1"/>
  <c r="AZ46" i="4"/>
  <c r="AZ40" i="4"/>
  <c r="AH37" i="6"/>
  <c r="AH39" i="6" s="1"/>
  <c r="BD414" i="3"/>
  <c r="AH19" i="4"/>
  <c r="AH21" i="4" s="1"/>
  <c r="AI18" i="4" l="1"/>
  <c r="BE329" i="3"/>
  <c r="BF36" i="4"/>
  <c r="BF38" i="4" s="1"/>
  <c r="BF17" i="4"/>
  <c r="CC460" i="3"/>
  <c r="CC463" i="3" s="1"/>
  <c r="BR46" i="4"/>
  <c r="E37" i="2"/>
  <c r="BR40" i="4"/>
  <c r="BB29" i="4"/>
  <c r="BC28" i="4"/>
  <c r="L423" i="3"/>
  <c r="L424" i="3" s="1"/>
  <c r="AD424" i="3"/>
  <c r="G16" i="9" s="1"/>
  <c r="AH41" i="4"/>
  <c r="AG40" i="6" s="1"/>
  <c r="AG43" i="5" s="1"/>
  <c r="AH44" i="4"/>
  <c r="BA46" i="4"/>
  <c r="BA40" i="4"/>
  <c r="BC29" i="4" l="1"/>
  <c r="BD28" i="4"/>
  <c r="BB46" i="4"/>
  <c r="BB40" i="4"/>
  <c r="BG36" i="4"/>
  <c r="BG38" i="4" s="1"/>
  <c r="BG17" i="4"/>
  <c r="CD460" i="3"/>
  <c r="CD463" i="3" s="1"/>
  <c r="AI37" i="6"/>
  <c r="AI39" i="6" s="1"/>
  <c r="BE414" i="3"/>
  <c r="AI19" i="4"/>
  <c r="AI21" i="4" s="1"/>
  <c r="AJ18" i="4" l="1"/>
  <c r="BF329" i="3"/>
  <c r="BH36" i="4"/>
  <c r="BH38" i="4" s="1"/>
  <c r="CE460" i="3"/>
  <c r="CE463" i="3" s="1"/>
  <c r="BH17" i="4"/>
  <c r="BD29" i="4"/>
  <c r="BE28" i="4"/>
  <c r="AI41" i="4"/>
  <c r="AH40" i="6" s="1"/>
  <c r="AH43" i="5" s="1"/>
  <c r="AI44" i="4"/>
  <c r="BC46" i="4"/>
  <c r="BC40" i="4"/>
  <c r="BE29" i="4" l="1"/>
  <c r="BF28" i="4"/>
  <c r="BI36" i="4"/>
  <c r="BI38" i="4" s="1"/>
  <c r="BI17" i="4"/>
  <c r="CF460" i="3"/>
  <c r="CF463" i="3" s="1"/>
  <c r="BD46" i="4"/>
  <c r="BD40" i="4"/>
  <c r="AJ37" i="6"/>
  <c r="AJ39" i="6" s="1"/>
  <c r="BF414" i="3"/>
  <c r="AJ19" i="4"/>
  <c r="AJ21" i="4" s="1"/>
  <c r="AJ41" i="4" l="1"/>
  <c r="AI40" i="6" s="1"/>
  <c r="AI43" i="5" s="1"/>
  <c r="AJ44" i="4"/>
  <c r="BJ36" i="4"/>
  <c r="BJ38" i="4" s="1"/>
  <c r="CG460" i="3"/>
  <c r="CG463" i="3" s="1"/>
  <c r="BJ17" i="4"/>
  <c r="BE46" i="4"/>
  <c r="BE40" i="4"/>
  <c r="AK18" i="4"/>
  <c r="BG329" i="3"/>
  <c r="BF29" i="4"/>
  <c r="BG28" i="4"/>
  <c r="AK37" i="6" l="1"/>
  <c r="AK39" i="6" s="1"/>
  <c r="BG414" i="3"/>
  <c r="AK19" i="4"/>
  <c r="AK21" i="4" s="1"/>
  <c r="BK17" i="4"/>
  <c r="BK36" i="4"/>
  <c r="BK38" i="4" s="1"/>
  <c r="CH460" i="3"/>
  <c r="CH463" i="3" s="1"/>
  <c r="BF46" i="4"/>
  <c r="BF40" i="4"/>
  <c r="BG29" i="4"/>
  <c r="BH28" i="4"/>
  <c r="AL18" i="4" l="1"/>
  <c r="BH329" i="3"/>
  <c r="BH29" i="4"/>
  <c r="BI28" i="4"/>
  <c r="BG46" i="4"/>
  <c r="BG40" i="4"/>
  <c r="BL17" i="4"/>
  <c r="BL36" i="4"/>
  <c r="AK44" i="4"/>
  <c r="AK41" i="4"/>
  <c r="AJ40" i="6" s="1"/>
  <c r="AJ43" i="5" s="1"/>
  <c r="BS36" i="4" l="1"/>
  <c r="BS38" i="4" s="1"/>
  <c r="BL38" i="4"/>
  <c r="BI29" i="4"/>
  <c r="BJ28" i="4"/>
  <c r="BS17" i="4"/>
  <c r="BH46" i="4"/>
  <c r="BH40" i="4"/>
  <c r="AL37" i="6"/>
  <c r="AL39" i="6" s="1"/>
  <c r="BH414" i="3"/>
  <c r="AL19" i="4"/>
  <c r="AL21" i="4" s="1"/>
  <c r="AL44" i="4" l="1"/>
  <c r="AL41" i="4"/>
  <c r="AK40" i="6" s="1"/>
  <c r="AK43" i="5" s="1"/>
  <c r="AM18" i="4"/>
  <c r="BI329" i="3"/>
  <c r="BI46" i="4"/>
  <c r="BI40" i="4"/>
  <c r="BJ29" i="4"/>
  <c r="BK28" i="4"/>
  <c r="F36" i="2"/>
  <c r="BJ46" i="4" l="1"/>
  <c r="BJ40" i="4"/>
  <c r="BK29" i="4"/>
  <c r="BL28" i="4"/>
  <c r="AM37" i="6"/>
  <c r="AM39" i="6" s="1"/>
  <c r="BI414" i="3"/>
  <c r="AM19" i="4"/>
  <c r="AM21" i="4" s="1"/>
  <c r="AM44" i="4" l="1"/>
  <c r="AM41" i="4"/>
  <c r="AL40" i="6" s="1"/>
  <c r="AL43" i="5" s="1"/>
  <c r="BL29" i="4"/>
  <c r="BS28" i="4"/>
  <c r="AN18" i="4"/>
  <c r="BJ329" i="3"/>
  <c r="BK46" i="4"/>
  <c r="BK40" i="4"/>
  <c r="AN37" i="6" l="1"/>
  <c r="AN39" i="6" s="1"/>
  <c r="BJ414" i="3"/>
  <c r="K414" i="3" s="1"/>
  <c r="BQ18" i="4"/>
  <c r="AN19" i="4"/>
  <c r="AN21" i="4" s="1"/>
  <c r="AE423" i="3"/>
  <c r="BS29" i="4"/>
  <c r="BL46" i="4"/>
  <c r="BL40" i="4"/>
  <c r="BS46" i="4" l="1"/>
  <c r="F37" i="2"/>
  <c r="BS40" i="4"/>
  <c r="M423" i="3"/>
  <c r="M424" i="3" s="1"/>
  <c r="AE424" i="3"/>
  <c r="H16" i="9" s="1"/>
  <c r="AN44" i="4"/>
  <c r="AN41" i="4"/>
  <c r="AM40" i="6" s="1"/>
  <c r="AM43" i="5" s="1"/>
  <c r="AC420" i="3"/>
  <c r="K420" i="3" s="1"/>
  <c r="BQ19" i="4"/>
  <c r="BQ21" i="4" s="1"/>
  <c r="AO18" i="4"/>
  <c r="BK329" i="3"/>
  <c r="AO37" i="6" l="1"/>
  <c r="AO39" i="6" s="1"/>
  <c r="BK414" i="3"/>
  <c r="AO19" i="4"/>
  <c r="AO21" i="4" s="1"/>
  <c r="BQ41" i="4"/>
  <c r="BQ44" i="4"/>
  <c r="D35" i="2"/>
  <c r="BO40" i="6" l="1"/>
  <c r="BO43" i="5" s="1"/>
  <c r="D4" i="2"/>
  <c r="AO44" i="4"/>
  <c r="AO41" i="4"/>
  <c r="AN40" i="6" s="1"/>
  <c r="AN43" i="5" s="1"/>
  <c r="AP18" i="4"/>
  <c r="BL329" i="3"/>
  <c r="AP37" i="6" l="1"/>
  <c r="AP39" i="6" s="1"/>
  <c r="BL414" i="3"/>
  <c r="AP19" i="4"/>
  <c r="AP21" i="4" s="1"/>
  <c r="AP41" i="4" l="1"/>
  <c r="AO40" i="6" s="1"/>
  <c r="AO43" i="5" s="1"/>
  <c r="AP44" i="4"/>
  <c r="AQ18" i="4"/>
  <c r="BM329" i="3"/>
  <c r="AQ37" i="6" l="1"/>
  <c r="AQ39" i="6" s="1"/>
  <c r="BM414" i="3"/>
  <c r="AQ19" i="4"/>
  <c r="AQ21" i="4" s="1"/>
  <c r="AQ41" i="4" l="1"/>
  <c r="AP40" i="6" s="1"/>
  <c r="AP43" i="5" s="1"/>
  <c r="AQ44" i="4"/>
  <c r="AR18" i="4"/>
  <c r="BN329" i="3"/>
  <c r="AR37" i="6" l="1"/>
  <c r="AR39" i="6" s="1"/>
  <c r="BN414" i="3"/>
  <c r="AR19" i="4"/>
  <c r="AR21" i="4" s="1"/>
  <c r="AR41" i="4" l="1"/>
  <c r="AQ40" i="6" s="1"/>
  <c r="AQ43" i="5" s="1"/>
  <c r="AR44" i="4"/>
  <c r="AS18" i="4"/>
  <c r="BO329" i="3"/>
  <c r="AS37" i="6" l="1"/>
  <c r="AS39" i="6" s="1"/>
  <c r="BO414" i="3"/>
  <c r="AS19" i="4"/>
  <c r="AS21" i="4" s="1"/>
  <c r="AS41" i="4" l="1"/>
  <c r="AR40" i="6" s="1"/>
  <c r="AR43" i="5" s="1"/>
  <c r="AS44" i="4"/>
  <c r="AT18" i="4"/>
  <c r="BP329" i="3"/>
  <c r="AT37" i="6" l="1"/>
  <c r="AT39" i="6" s="1"/>
  <c r="BP414" i="3"/>
  <c r="AT19" i="4"/>
  <c r="AT21" i="4" s="1"/>
  <c r="AT44" i="4" l="1"/>
  <c r="AT41" i="4"/>
  <c r="AS40" i="6" s="1"/>
  <c r="AS43" i="5" s="1"/>
  <c r="AU18" i="4"/>
  <c r="BQ329" i="3"/>
  <c r="AU37" i="6" l="1"/>
  <c r="AU39" i="6" s="1"/>
  <c r="BQ414" i="3"/>
  <c r="AU19" i="4"/>
  <c r="AU21" i="4" s="1"/>
  <c r="AU41" i="4" l="1"/>
  <c r="AT40" i="6" s="1"/>
  <c r="AT43" i="5" s="1"/>
  <c r="AU44" i="4"/>
  <c r="AV18" i="4"/>
  <c r="BR329" i="3"/>
  <c r="AV37" i="6" l="1"/>
  <c r="AV39" i="6" s="1"/>
  <c r="BR414" i="3"/>
  <c r="AV19" i="4"/>
  <c r="AV21" i="4" s="1"/>
  <c r="AV41" i="4" l="1"/>
  <c r="AU40" i="6" s="1"/>
  <c r="AU43" i="5" s="1"/>
  <c r="AV44" i="4"/>
  <c r="AW18" i="4"/>
  <c r="BS329" i="3"/>
  <c r="AW37" i="6" l="1"/>
  <c r="AW39" i="6" s="1"/>
  <c r="BS414" i="3"/>
  <c r="AW19" i="4"/>
  <c r="AW21" i="4" s="1"/>
  <c r="AW44" i="4" l="1"/>
  <c r="AW41" i="4"/>
  <c r="AV40" i="6" s="1"/>
  <c r="AV43" i="5" s="1"/>
  <c r="AX18" i="4"/>
  <c r="BT329" i="3"/>
  <c r="AX37" i="6" l="1"/>
  <c r="AX39" i="6" s="1"/>
  <c r="BT414" i="3"/>
  <c r="AX19" i="4"/>
  <c r="AX21" i="4" s="1"/>
  <c r="AX44" i="4" l="1"/>
  <c r="AX41" i="4"/>
  <c r="AW40" i="6" s="1"/>
  <c r="AW43" i="5" s="1"/>
  <c r="AY18" i="4"/>
  <c r="BU329" i="3"/>
  <c r="AY37" i="6" l="1"/>
  <c r="AY39" i="6" s="1"/>
  <c r="BU414" i="3"/>
  <c r="AY19" i="4"/>
  <c r="AY21" i="4" s="1"/>
  <c r="AY41" i="4" l="1"/>
  <c r="AX40" i="6" s="1"/>
  <c r="AX43" i="5" s="1"/>
  <c r="AY44" i="4"/>
  <c r="AZ18" i="4"/>
  <c r="BV329" i="3"/>
  <c r="AZ37" i="6" l="1"/>
  <c r="AZ39" i="6" s="1"/>
  <c r="BV414" i="3"/>
  <c r="L414" i="3" s="1"/>
  <c r="BR18" i="4"/>
  <c r="AZ19" i="4"/>
  <c r="AZ21" i="4" s="1"/>
  <c r="AZ44" i="4" l="1"/>
  <c r="AZ41" i="4"/>
  <c r="AY40" i="6" s="1"/>
  <c r="AY43" i="5" s="1"/>
  <c r="AD420" i="3"/>
  <c r="L420" i="3" s="1"/>
  <c r="BR19" i="4"/>
  <c r="BR21" i="4" s="1"/>
  <c r="BA18" i="4"/>
  <c r="BW329" i="3"/>
  <c r="BA37" i="6" l="1"/>
  <c r="BA39" i="6" s="1"/>
  <c r="BW414" i="3"/>
  <c r="BA19" i="4"/>
  <c r="BA21" i="4" s="1"/>
  <c r="BR41" i="4"/>
  <c r="BR44" i="4"/>
  <c r="E35" i="2"/>
  <c r="BP40" i="6" l="1"/>
  <c r="BP43" i="5" s="1"/>
  <c r="E4" i="2"/>
  <c r="BA44" i="4"/>
  <c r="BA41" i="4"/>
  <c r="AZ40" i="6" s="1"/>
  <c r="AZ43" i="5" s="1"/>
  <c r="BB18" i="4"/>
  <c r="BX329" i="3"/>
  <c r="BB37" i="6" l="1"/>
  <c r="BB39" i="6" s="1"/>
  <c r="BX414" i="3"/>
  <c r="BB19" i="4"/>
  <c r="BB21" i="4" s="1"/>
  <c r="BB44" i="4" l="1"/>
  <c r="BB41" i="4"/>
  <c r="BA40" i="6" s="1"/>
  <c r="BA43" i="5" s="1"/>
  <c r="BC18" i="4"/>
  <c r="BY329" i="3"/>
  <c r="BC37" i="6" l="1"/>
  <c r="BC39" i="6" s="1"/>
  <c r="BY414" i="3"/>
  <c r="BC19" i="4"/>
  <c r="BC21" i="4" s="1"/>
  <c r="BC44" i="4" l="1"/>
  <c r="BC41" i="4"/>
  <c r="BB40" i="6" s="1"/>
  <c r="BB43" i="5" s="1"/>
  <c r="BD18" i="4"/>
  <c r="BZ329" i="3"/>
  <c r="BD37" i="6" l="1"/>
  <c r="BD39" i="6" s="1"/>
  <c r="BZ414" i="3"/>
  <c r="BD19" i="4"/>
  <c r="BD21" i="4" s="1"/>
  <c r="BD41" i="4" l="1"/>
  <c r="BC40" i="6" s="1"/>
  <c r="BC43" i="5" s="1"/>
  <c r="BD44" i="4"/>
  <c r="BE18" i="4"/>
  <c r="CA329" i="3"/>
  <c r="BE37" i="6" l="1"/>
  <c r="BE39" i="6" s="1"/>
  <c r="CA414" i="3"/>
  <c r="BE19" i="4"/>
  <c r="BE21" i="4" s="1"/>
  <c r="BE41" i="4" l="1"/>
  <c r="BD40" i="6" s="1"/>
  <c r="BD43" i="5" s="1"/>
  <c r="BE44" i="4"/>
  <c r="BF18" i="4"/>
  <c r="CB329" i="3"/>
  <c r="BF37" i="6" l="1"/>
  <c r="BF39" i="6" s="1"/>
  <c r="CB414" i="3"/>
  <c r="BF19" i="4"/>
  <c r="BF21" i="4" s="1"/>
  <c r="BF44" i="4" l="1"/>
  <c r="BF41" i="4"/>
  <c r="BE40" i="6" s="1"/>
  <c r="BE43" i="5" s="1"/>
  <c r="BG18" i="4"/>
  <c r="CC329" i="3"/>
  <c r="BG37" i="6" l="1"/>
  <c r="BG39" i="6" s="1"/>
  <c r="CC414" i="3"/>
  <c r="BG19" i="4"/>
  <c r="BG21" i="4" s="1"/>
  <c r="BG44" i="4" l="1"/>
  <c r="BG41" i="4"/>
  <c r="BF40" i="6" s="1"/>
  <c r="BF43" i="5" s="1"/>
  <c r="BH18" i="4"/>
  <c r="CD329" i="3"/>
  <c r="BH37" i="6" l="1"/>
  <c r="BH39" i="6" s="1"/>
  <c r="CD414" i="3"/>
  <c r="BH19" i="4"/>
  <c r="BH21" i="4" s="1"/>
  <c r="BH44" i="4" l="1"/>
  <c r="BH41" i="4"/>
  <c r="BG40" i="6" s="1"/>
  <c r="BG43" i="5" s="1"/>
  <c r="BI18" i="4"/>
  <c r="CE329" i="3"/>
  <c r="BI37" i="6" l="1"/>
  <c r="BI39" i="6" s="1"/>
  <c r="CE414" i="3"/>
  <c r="BI19" i="4"/>
  <c r="BI21" i="4" s="1"/>
  <c r="BI44" i="4" l="1"/>
  <c r="BI41" i="4"/>
  <c r="BH40" i="6" s="1"/>
  <c r="BH43" i="5" s="1"/>
  <c r="BJ18" i="4"/>
  <c r="CF329" i="3"/>
  <c r="BJ37" i="6" l="1"/>
  <c r="BJ39" i="6" s="1"/>
  <c r="CF414" i="3"/>
  <c r="BJ19" i="4"/>
  <c r="BJ21" i="4" s="1"/>
  <c r="BJ44" i="4" l="1"/>
  <c r="BJ41" i="4"/>
  <c r="BI40" i="6" s="1"/>
  <c r="BI43" i="5" s="1"/>
  <c r="BK18" i="4"/>
  <c r="CG329" i="3"/>
  <c r="BK37" i="6" l="1"/>
  <c r="BK39" i="6" s="1"/>
  <c r="CG414" i="3"/>
  <c r="BK19" i="4"/>
  <c r="BK21" i="4" s="1"/>
  <c r="BK41" i="4" l="1"/>
  <c r="BJ40" i="6" s="1"/>
  <c r="BJ43" i="5" s="1"/>
  <c r="BK44" i="4"/>
  <c r="BL18" i="4"/>
  <c r="CH329" i="3"/>
  <c r="D1" i="3" s="1"/>
  <c r="D45" i="6" a="1"/>
  <c r="AB333" i="3" l="1"/>
  <c r="D100" i="6"/>
  <c r="D88" i="6"/>
  <c r="D76" i="6"/>
  <c r="D64" i="6"/>
  <c r="D52" i="6"/>
  <c r="D99" i="6"/>
  <c r="D87" i="6"/>
  <c r="D75" i="6"/>
  <c r="D63" i="6"/>
  <c r="D51" i="6"/>
  <c r="D97" i="6"/>
  <c r="D91" i="6"/>
  <c r="D77" i="6"/>
  <c r="D61" i="6"/>
  <c r="D47" i="6"/>
  <c r="D90" i="6"/>
  <c r="D74" i="6"/>
  <c r="D60" i="6"/>
  <c r="D46" i="6"/>
  <c r="D104" i="6"/>
  <c r="D89" i="6"/>
  <c r="D73" i="6"/>
  <c r="D59" i="6"/>
  <c r="D102" i="6"/>
  <c r="D82" i="6"/>
  <c r="D65" i="6"/>
  <c r="D96" i="6"/>
  <c r="D79" i="6"/>
  <c r="D57" i="6"/>
  <c r="D95" i="6"/>
  <c r="D78" i="6"/>
  <c r="D56" i="6"/>
  <c r="D94" i="6"/>
  <c r="D72" i="6"/>
  <c r="D55" i="6"/>
  <c r="D93" i="6"/>
  <c r="D71" i="6"/>
  <c r="D54" i="6"/>
  <c r="D92" i="6"/>
  <c r="D70" i="6"/>
  <c r="D53" i="6"/>
  <c r="D86" i="6"/>
  <c r="D69" i="6"/>
  <c r="D50" i="6"/>
  <c r="D85" i="6"/>
  <c r="D45" i="6"/>
  <c r="D84" i="6"/>
  <c r="D83" i="6"/>
  <c r="D81" i="6"/>
  <c r="D80" i="6"/>
  <c r="D68" i="6"/>
  <c r="D67" i="6"/>
  <c r="D66" i="6"/>
  <c r="D62" i="6"/>
  <c r="D103" i="6"/>
  <c r="D58" i="6"/>
  <c r="D101" i="6"/>
  <c r="D49" i="6"/>
  <c r="D98" i="6"/>
  <c r="D48" i="6"/>
  <c r="CH414" i="3"/>
  <c r="M414" i="3" s="1"/>
  <c r="BS18" i="4"/>
  <c r="BL19" i="4"/>
  <c r="BL21" i="4" s="1"/>
  <c r="AA337" i="3" l="1"/>
  <c r="AB337" i="3" s="1"/>
  <c r="AA339" i="3"/>
  <c r="AB339" i="3" s="1"/>
  <c r="AA342" i="3"/>
  <c r="AB342" i="3" s="1"/>
  <c r="AA340" i="3"/>
  <c r="AB340" i="3" s="1"/>
  <c r="AA336" i="3"/>
  <c r="AB336" i="3" s="1"/>
  <c r="AA341" i="3"/>
  <c r="AB341" i="3" s="1"/>
  <c r="AA338" i="3"/>
  <c r="AB338" i="3" s="1"/>
  <c r="BL41" i="4"/>
  <c r="BK40" i="6" s="1"/>
  <c r="BK43" i="5" s="1"/>
  <c r="BL44" i="4"/>
  <c r="AE420" i="3"/>
  <c r="M420" i="3" s="1"/>
  <c r="BS19" i="4"/>
  <c r="BS21" i="4" s="1"/>
  <c r="AC336" i="3" l="1"/>
  <c r="AB343" i="3"/>
  <c r="AD343" i="3" s="1"/>
  <c r="AC337" i="3"/>
  <c r="AD337" i="3" s="1"/>
  <c r="AE337" i="3" s="1"/>
  <c r="AC341" i="3"/>
  <c r="AD341" i="3" s="1"/>
  <c r="AE341" i="3" s="1"/>
  <c r="AC338" i="3"/>
  <c r="AD338" i="3" s="1"/>
  <c r="AE338" i="3" s="1"/>
  <c r="AC339" i="3"/>
  <c r="AD339" i="3" s="1"/>
  <c r="AE339" i="3" s="1"/>
  <c r="AC340" i="3"/>
  <c r="AD340" i="3" s="1"/>
  <c r="AE340" i="3" s="1"/>
  <c r="AC344" i="3"/>
  <c r="BS44" i="4"/>
  <c r="BS41" i="4"/>
  <c r="F35" i="2"/>
  <c r="AB344" i="3" l="1"/>
  <c r="AB345" i="3" s="1"/>
  <c r="AD336" i="3"/>
  <c r="AD344" i="3" s="1"/>
  <c r="AF341" i="3" s="1"/>
  <c r="BQ40" i="6"/>
  <c r="BQ43" i="5" s="1"/>
  <c r="F4" i="2"/>
  <c r="AF336" i="3" l="1"/>
  <c r="AF339" i="3"/>
  <c r="AF342" i="3"/>
  <c r="AE344" i="3"/>
  <c r="AF338" i="3"/>
  <c r="AF340" i="3"/>
  <c r="AF337" i="3"/>
  <c r="AF343" i="3"/>
  <c r="AE336" i="3"/>
  <c r="AE343" i="3" l="1"/>
</calcChain>
</file>

<file path=xl/sharedStrings.xml><?xml version="1.0" encoding="utf-8"?>
<sst xmlns="http://schemas.openxmlformats.org/spreadsheetml/2006/main" count="823" uniqueCount="486">
  <si>
    <t>FINANCIAL MODEL DOCUMENTATION</t>
  </si>
  <si>
    <t>GLOSSARY</t>
  </si>
  <si>
    <t>CAPEX</t>
  </si>
  <si>
    <t>Capital Expenditure</t>
  </si>
  <si>
    <t>OPEX</t>
  </si>
  <si>
    <t>Operating Expenditure</t>
  </si>
  <si>
    <t>PL</t>
  </si>
  <si>
    <t>Profit or Loss Account 
(Also narrated as SOCI - Statement of Change in Comprehensive Income)</t>
  </si>
  <si>
    <t>BS</t>
  </si>
  <si>
    <t>Balance Sheet 
(Also narrated as SOFP - Statement of Changes in Financial Position)</t>
  </si>
  <si>
    <t>CF</t>
  </si>
  <si>
    <t>Cashflow Statement</t>
  </si>
  <si>
    <t>SOCE</t>
  </si>
  <si>
    <t>Statement of Changes in Equity (For Modeling Purposes, there is no separate statement prepared for this. However Schedules Tab covers this part.</t>
  </si>
  <si>
    <t>WACC</t>
  </si>
  <si>
    <t>Weighted Average Cost of Capital</t>
  </si>
  <si>
    <t>IRR</t>
  </si>
  <si>
    <t>Internal Rate of Return</t>
  </si>
  <si>
    <t>NPV</t>
  </si>
  <si>
    <t>Net Present Value</t>
  </si>
  <si>
    <t>PE</t>
  </si>
  <si>
    <t>Price Earning Ratio</t>
  </si>
  <si>
    <t>GP / GM %</t>
  </si>
  <si>
    <t>Gross Profit / Margin Ratio</t>
  </si>
  <si>
    <t>NP / NP %</t>
  </si>
  <si>
    <t>Net Profit / Net Profit Marging Ratio</t>
  </si>
  <si>
    <t>SAAS</t>
  </si>
  <si>
    <t>Software as a Service</t>
  </si>
  <si>
    <t>BE</t>
  </si>
  <si>
    <t>Breakeven Sales</t>
  </si>
  <si>
    <t>FCFF</t>
  </si>
  <si>
    <t>Free Cashflow to the Firm</t>
  </si>
  <si>
    <t>FCFE</t>
  </si>
  <si>
    <t>Free Cashflow to the Equity</t>
  </si>
  <si>
    <t>EXPLANATION OF SCHEDULES</t>
  </si>
  <si>
    <t>Starting Date of Model can be set in Row 8 of "Schedules". Once you setup starting date, dropdown list in next row will auto adjusted based on year selected.</t>
  </si>
  <si>
    <t>Historical information includes the opening balance which defines the initial investment made by founders and investors.</t>
  </si>
  <si>
    <t>Revenue Modeling Section in "Schedules" defines the assumptions related to calculation of Revenue and segregation of Revenue Streams to be shown in PL. The numbers for Revenue will follow up in PL and Receivables will follow up in BS. It also defines segregation of categories of revenue streams and how payment cycle will run up.</t>
  </si>
  <si>
    <t>Direct Costs are Costs Attributable or Direct Linked to Sales. Ultimately they are Variable Costs (VC). Sales minus Direct Costs result in Gross Profit / Margin.</t>
  </si>
  <si>
    <t>Working Capital Section in "Schedules" defines the assumptions related to turnover of cycle of receipt of payments from customers / clients. The numbers follow up in BS and CF.</t>
  </si>
  <si>
    <t>Salaries and Other Benefits section consists of all headcounts working as full time employee eligible for employee benefits. Each headcount consists of not more than 1 person. However if two people are joining on same dates and same salary, then you can mark them as one headcount.</t>
  </si>
  <si>
    <t>For Modeling Purposes, OPEX are defined into two categories:
1) Non Recurring - Those expenses which are never repeated and one off.
2) Recurring - Those expenses which are repeating nature however you can setup starting dates along with setting up of Intervals.</t>
  </si>
  <si>
    <t>CAPEX are such expenses which are:
1) One off expenses and Material amounts.
2) It differs from Non Recurring Expenses being more than useful life of more than 1 year. Normally Furniture, Fittings, Vehicles, Software, Licensing, Development of App are classified as CAPEX.</t>
  </si>
  <si>
    <t>VAT is Applied on Revenue for Modeling Purposes. There is no setting off for adjustment / refunds of expenses being conservative.</t>
  </si>
  <si>
    <t>Investment Calculator is to arrive how much investment is required to cover up expenses. So breakdown of Investment can be arrived through this calculator. Investment required can be broken down into two categories:
1- Working Capital (Calculated from Cashflow Position)
2- Other Specific Expenses
Some expenses like Interest Payment &amp; Tax Payment can't be arrived through this calculator if business nature is very intense with tough working capital requirement. Then it needs to be entered manually.</t>
  </si>
  <si>
    <t>External Financing Section in "Schedules" Tab refers to the injection of Equity and Loan on specific dates mentioned in Investment Calculator.</t>
  </si>
  <si>
    <t>Important Indicators are highlighted at top of Schedules Tab. This help you keep eye of these indicators if you change any variable in Schedules tab.</t>
  </si>
  <si>
    <t>EXPLANATION OF COHORTS AND ATTRITION</t>
  </si>
  <si>
    <t>Subscription section under "Revenue Schedules" has four categories of pricing which defines churn rate year over year. You can define billing period as per below:
a) Monthly; b) Quarterly; c) Half Yearly and d) Annually</t>
  </si>
  <si>
    <t>Each above set of pricing plans has separate cohort in outlined in Cohort tab and churn rate defined separately. The cohort analysis is a way to measure company's customers through bucketing and view its attrition.</t>
  </si>
  <si>
    <t>SUMMARY PAGE</t>
  </si>
  <si>
    <t>Revenue</t>
  </si>
  <si>
    <t>Total Sales</t>
  </si>
  <si>
    <t>Cost of Sales</t>
  </si>
  <si>
    <t>Gross Margin</t>
  </si>
  <si>
    <t xml:space="preserve"> </t>
  </si>
  <si>
    <t>Operating Expenses</t>
  </si>
  <si>
    <t>EBITDA</t>
  </si>
  <si>
    <t>EBITDA Margin</t>
  </si>
  <si>
    <t>Interest</t>
  </si>
  <si>
    <t>Depreciation</t>
  </si>
  <si>
    <t>Tax</t>
  </si>
  <si>
    <t>Net Profit</t>
  </si>
  <si>
    <t>NP Margin</t>
  </si>
  <si>
    <t>CAGR in Revenue</t>
  </si>
  <si>
    <t>CAGR in Profit</t>
  </si>
  <si>
    <t>Cash, Beginning of Period</t>
  </si>
  <si>
    <t>Cash Flow from Operations</t>
  </si>
  <si>
    <t>Cash Flow from Investing</t>
  </si>
  <si>
    <t>Cash Flow from Financing</t>
  </si>
  <si>
    <t>Cash, End of Period</t>
  </si>
  <si>
    <t>Total Assets</t>
  </si>
  <si>
    <t>Total Liabilities</t>
  </si>
  <si>
    <t>Total Equity</t>
  </si>
  <si>
    <t>Margin of Safety</t>
  </si>
  <si>
    <t>Gross Burn</t>
  </si>
  <si>
    <t>Net Burn</t>
  </si>
  <si>
    <t>Net Burn Coverage Months</t>
  </si>
  <si>
    <t>Min CF</t>
  </si>
  <si>
    <t>Inv</t>
  </si>
  <si>
    <t>Proptlly</t>
  </si>
  <si>
    <t>ASSUMPTIONS</t>
  </si>
  <si>
    <t>DATES SELECTION</t>
  </si>
  <si>
    <t>Starting Year of Model</t>
  </si>
  <si>
    <t>Starting Date of Model</t>
  </si>
  <si>
    <t>First Fiscal Year End</t>
  </si>
  <si>
    <t>Legal Name</t>
  </si>
  <si>
    <t>Doing Business As</t>
  </si>
  <si>
    <t>HISTORICAL INFORMATION</t>
  </si>
  <si>
    <t>Non Current Assets</t>
  </si>
  <si>
    <t>Technology - CAPEX</t>
  </si>
  <si>
    <t>Accumulated Depreciation</t>
  </si>
  <si>
    <t>Subtotal</t>
  </si>
  <si>
    <t>Current Assets</t>
  </si>
  <si>
    <t>Account Receivable</t>
  </si>
  <si>
    <t>Deferred Tax Assets / Losses</t>
  </si>
  <si>
    <t>Bank Balance</t>
  </si>
  <si>
    <t>TOTAL ASSETS</t>
  </si>
  <si>
    <t>Non Current Liabilities</t>
  </si>
  <si>
    <t>Long Term Loan</t>
  </si>
  <si>
    <t>Accounts Payable</t>
  </si>
  <si>
    <t>Accrued Expenses</t>
  </si>
  <si>
    <t>Corporate Tax Liability</t>
  </si>
  <si>
    <t>VAT / GST Payable</t>
  </si>
  <si>
    <t>Equity</t>
  </si>
  <si>
    <t>Founder Equity</t>
  </si>
  <si>
    <t>Investors' Equity</t>
  </si>
  <si>
    <t>Retained Earning</t>
  </si>
  <si>
    <t>TOTAL EQUITY AND LIABILITIES</t>
  </si>
  <si>
    <t>LIST OF MAJOR EXPENSES</t>
  </si>
  <si>
    <t>Other</t>
  </si>
  <si>
    <t>REVENUE MODELING</t>
  </si>
  <si>
    <t>Growth MoM%</t>
  </si>
  <si>
    <t>Growth Rate MoM%</t>
  </si>
  <si>
    <t>AVG</t>
  </si>
  <si>
    <t>Number of Transactions</t>
  </si>
  <si>
    <t>SUM</t>
  </si>
  <si>
    <r>
      <rPr>
        <i/>
        <sz val="10"/>
        <color rgb="FF000000"/>
        <rFont val="Barlow Condensed"/>
      </rPr>
      <t xml:space="preserve">* Explanatory Notes: </t>
    </r>
    <r>
      <rPr>
        <sz val="10"/>
        <color rgb="FF000000"/>
        <rFont val="Barlow Condensed"/>
      </rPr>
      <t>No. of Transactions is increasing MoM% at levels defined for each year above.</t>
    </r>
  </si>
  <si>
    <t>From</t>
  </si>
  <si>
    <t>To</t>
  </si>
  <si>
    <t>Avg</t>
  </si>
  <si>
    <t>Split</t>
  </si>
  <si>
    <t>Transaction Fee %</t>
  </si>
  <si>
    <t>Transaction Size - Tier 1</t>
  </si>
  <si>
    <t>Transaction Size - Tier 2</t>
  </si>
  <si>
    <t>Transaction Size - Tier 3</t>
  </si>
  <si>
    <t>Transaction Size - Tier 4</t>
  </si>
  <si>
    <t>Transaction Size - Tier 5</t>
  </si>
  <si>
    <t>Total Transaction Size</t>
  </si>
  <si>
    <t>Escrow Fee %</t>
  </si>
  <si>
    <t>Transaction Fee Revenue</t>
  </si>
  <si>
    <t>Transaction Fee Revenue USD $</t>
  </si>
  <si>
    <t>Number of Contractor Services</t>
  </si>
  <si>
    <t>transaction per contractor</t>
  </si>
  <si>
    <t>% of Contractor for Premium Placement</t>
  </si>
  <si>
    <t>Number of Premium Placement</t>
  </si>
  <si>
    <t>Contractor Services Revenue</t>
  </si>
  <si>
    <t>per placement per month</t>
  </si>
  <si>
    <t>REVENUE SUMMARY</t>
  </si>
  <si>
    <t>TOTAL REVENUE</t>
  </si>
  <si>
    <t>DIRECT COST / COST OF REVENUE</t>
  </si>
  <si>
    <t>Legend: R: Recurring; NR: Non Recurring; %: Percentage of Specific Row</t>
  </si>
  <si>
    <t>Type</t>
  </si>
  <si>
    <t>Description</t>
  </si>
  <si>
    <t>Month</t>
  </si>
  <si>
    <t>Intervals</t>
  </si>
  <si>
    <t>Amount 
or Row No</t>
  </si>
  <si>
    <t>Growth Rate or %age of Row</t>
  </si>
  <si>
    <t>Escrow Fees</t>
  </si>
  <si>
    <t>Other related direct cost</t>
  </si>
  <si>
    <t>% of Rev</t>
  </si>
  <si>
    <t>TOTAL DIRECT COSTS</t>
  </si>
  <si>
    <t>Gross Profit</t>
  </si>
  <si>
    <t>GP %</t>
  </si>
  <si>
    <t>WORKING CAPITAL</t>
  </si>
  <si>
    <t>Add:</t>
  </si>
  <si>
    <t>Inventory</t>
  </si>
  <si>
    <t>% of COGS</t>
  </si>
  <si>
    <t>EOY</t>
  </si>
  <si>
    <t>Advance to Suppliers</t>
  </si>
  <si>
    <t>Less:</t>
  </si>
  <si>
    <t>% of OPEX</t>
  </si>
  <si>
    <t>Accounts Receivable</t>
  </si>
  <si>
    <t>% of Sales</t>
  </si>
  <si>
    <t>NET WORKING CAPITAL</t>
  </si>
  <si>
    <t>Δ WORKING CAPITAL</t>
  </si>
  <si>
    <t>* Lead time + Safety Stock Days = Total Inventory Turnover Days</t>
  </si>
  <si>
    <t>ACCOUNTS RECEIVABLE</t>
  </si>
  <si>
    <t>Prior Balance AR Turnover Days</t>
  </si>
  <si>
    <t>days</t>
  </si>
  <si>
    <t>PRIOR AR</t>
  </si>
  <si>
    <t>Opening AR</t>
  </si>
  <si>
    <t>Less: Payment Received on Behalf of Prior Balance</t>
  </si>
  <si>
    <t>Closing AR</t>
  </si>
  <si>
    <t>CURRENT AR</t>
  </si>
  <si>
    <t>Invoice Raised to Customer</t>
  </si>
  <si>
    <t>Less: Payment Received on Behalf of Current Invoices</t>
  </si>
  <si>
    <t>TOTAL AR</t>
  </si>
  <si>
    <t>Total Invoice Raised</t>
  </si>
  <si>
    <t>Less: Total Payment Received</t>
  </si>
  <si>
    <t>Prior Balance AP Turnover Days</t>
  </si>
  <si>
    <t>PRIOR AP</t>
  </si>
  <si>
    <t>Opening AP</t>
  </si>
  <si>
    <t>Less: Payment Made to Vendors on Behalf of Prior Balance</t>
  </si>
  <si>
    <t>Closing AP</t>
  </si>
  <si>
    <t>CURRENT AP</t>
  </si>
  <si>
    <t>Invoice Raised by Vendors</t>
  </si>
  <si>
    <t>Less: Payment Made to Vendors on Behalf of Current Bills</t>
  </si>
  <si>
    <t>TOTAL AP</t>
  </si>
  <si>
    <t>Total Bills Received from Vendors</t>
  </si>
  <si>
    <t>Less: Total Payment Made</t>
  </si>
  <si>
    <t>SALARIES AND OTHER BENEFITS</t>
  </si>
  <si>
    <t>Legend: G&amp;A: General &amp; Administrative; S&amp;M: Sales &amp; Marketing; R&amp;D: (Tech) Research &amp; Development</t>
  </si>
  <si>
    <t>Designation</t>
  </si>
  <si>
    <t>Increment Per Annum</t>
  </si>
  <si>
    <t>Annual Salary</t>
  </si>
  <si>
    <t>Joining Month</t>
  </si>
  <si>
    <t>Other Allowances Per Annum</t>
  </si>
  <si>
    <t>C-SUITES</t>
  </si>
  <si>
    <t>G&amp;A</t>
  </si>
  <si>
    <t>CEO</t>
  </si>
  <si>
    <t>S&amp;M</t>
  </si>
  <si>
    <t>CMO</t>
  </si>
  <si>
    <t>COO</t>
  </si>
  <si>
    <t>R&amp;D</t>
  </si>
  <si>
    <t>CTO</t>
  </si>
  <si>
    <t>CFO</t>
  </si>
  <si>
    <t>CDO</t>
  </si>
  <si>
    <t>OTHER DEPARTMENT</t>
  </si>
  <si>
    <t>Development Team</t>
  </si>
  <si>
    <t>Sales and Marketing Team</t>
  </si>
  <si>
    <t>Customer Support</t>
  </si>
  <si>
    <t>Admin Department</t>
  </si>
  <si>
    <t>Others</t>
  </si>
  <si>
    <t>PAYROLL TAXES</t>
  </si>
  <si>
    <t>Employee Insurance, Benefits and Employer Liability</t>
  </si>
  <si>
    <t>of total of all above salaries</t>
  </si>
  <si>
    <t>Sales and Marketing Salaries</t>
  </si>
  <si>
    <t>Research and Development Salaries</t>
  </si>
  <si>
    <t>General and Administrative Salaries</t>
  </si>
  <si>
    <t>Check</t>
  </si>
  <si>
    <t>Number of Employees / Dept</t>
  </si>
  <si>
    <t>OPERATING EXPENSES</t>
  </si>
  <si>
    <t>SALES AND MARKETING</t>
  </si>
  <si>
    <t>Coming from Salaries Section</t>
  </si>
  <si>
    <t>Marketing Spending</t>
  </si>
  <si>
    <t>R</t>
  </si>
  <si>
    <t>Marketing and Sales Software</t>
  </si>
  <si>
    <t>Monthly</t>
  </si>
  <si>
    <t>NR</t>
  </si>
  <si>
    <t>Indirect Marketing - Phase 1</t>
  </si>
  <si>
    <t>Indirect Marketing - Phase 2</t>
  </si>
  <si>
    <t>Indirect Marketing - Phase 3</t>
  </si>
  <si>
    <t>Indirect Marketing - Phase 4</t>
  </si>
  <si>
    <t>Indirect Marketing - Phase 5</t>
  </si>
  <si>
    <t>Marketing Branding - Ongoing</t>
  </si>
  <si>
    <t>PR Agency</t>
  </si>
  <si>
    <t>Social Media Agency</t>
  </si>
  <si>
    <t>Collateral Material</t>
  </si>
  <si>
    <t>Marketing Material</t>
  </si>
  <si>
    <t>Trade Events</t>
  </si>
  <si>
    <t>Creative Development</t>
  </si>
  <si>
    <t>Promotion</t>
  </si>
  <si>
    <t>RESEARCH AND DEVELOPMENT</t>
  </si>
  <si>
    <t>R&amp;D Expenditure</t>
  </si>
  <si>
    <t>Software Tools Subscription</t>
  </si>
  <si>
    <t>Stability &amp; Compatatility</t>
  </si>
  <si>
    <t>Pilot Run</t>
  </si>
  <si>
    <t>Website / App Maintenance</t>
  </si>
  <si>
    <t>Website Development</t>
  </si>
  <si>
    <t>GENERAL AND ADMINISTRATIVE EXPENSES</t>
  </si>
  <si>
    <t>Office Rent &amp; Utilities / Co-Working Space</t>
  </si>
  <si>
    <t>Legal, Professional &amp; Consulting</t>
  </si>
  <si>
    <t>Accounting</t>
  </si>
  <si>
    <t>Internet and Telephone</t>
  </si>
  <si>
    <t>Travel Expense</t>
  </si>
  <si>
    <t>Total Operating Expenses</t>
  </si>
  <si>
    <t>CAPITAL EXPENDITURE</t>
  </si>
  <si>
    <t>Dep</t>
  </si>
  <si>
    <t>Cost</t>
  </si>
  <si>
    <t>Acq Date</t>
  </si>
  <si>
    <t>FIXED ASSETS / INTANGIBLES</t>
  </si>
  <si>
    <t>CAPEX Per Employee / Dept</t>
  </si>
  <si>
    <t>per employee</t>
  </si>
  <si>
    <t>Computer Equipment</t>
  </si>
  <si>
    <t>Product Improvement</t>
  </si>
  <si>
    <t>INTELLECTUAL PROPERTY (IP)</t>
  </si>
  <si>
    <t>Copyright - for Authorships like movies, software, books, articles, songs, photographs, pictures, recordings, poetry, novel</t>
  </si>
  <si>
    <t>Patent - for Inventions like software, processes, machines, manufactures, compositions.</t>
  </si>
  <si>
    <t>Trademark - for word, phrase, symbol or design which distinguishes the source of goods from others like Brand Names and Logo.</t>
  </si>
  <si>
    <t>PRELIMINARY EXPENSES</t>
  </si>
  <si>
    <t>RESEARCH AND DEVELOPMENT - PILOT RUN</t>
  </si>
  <si>
    <t>Opening Balance</t>
  </si>
  <si>
    <t>Addition</t>
  </si>
  <si>
    <t>Closing Balance</t>
  </si>
  <si>
    <t>Depreciation / Amortization</t>
  </si>
  <si>
    <t>SALES TAX : VAT / GST / HST SCHEDULES</t>
  </si>
  <si>
    <t>NET VAT / SALES TAX LIABILITY (FLAT RATE METHOD)</t>
  </si>
  <si>
    <t>https://home.kpmg/xx/en/home/insights/2021/07/norway-taxation-of-international-executives.html#:~:text=From%202019%2C%20a%20new%20and,the%20Norwegian%20social%20security%20scheme).</t>
  </si>
  <si>
    <t>*</t>
  </si>
  <si>
    <t>EQUITY / INVESTMENT ROUNDS</t>
  </si>
  <si>
    <t>Cashflow Position</t>
  </si>
  <si>
    <t>Starting From</t>
  </si>
  <si>
    <t>Seed</t>
  </si>
  <si>
    <t>Cash Runaway Period (Months)</t>
  </si>
  <si>
    <t>A</t>
  </si>
  <si>
    <t>B</t>
  </si>
  <si>
    <t>A-B</t>
  </si>
  <si>
    <t>SOURCES IN USE</t>
  </si>
  <si>
    <t>Until</t>
  </si>
  <si>
    <t>Capital Required</t>
  </si>
  <si>
    <t>Revenue Allocation</t>
  </si>
  <si>
    <t>Net Capital Required</t>
  </si>
  <si>
    <t>Rounded Amounts</t>
  </si>
  <si>
    <t>%ages</t>
  </si>
  <si>
    <t>Working Capital</t>
  </si>
  <si>
    <t>Direct Cost</t>
  </si>
  <si>
    <t>General and Administrative</t>
  </si>
  <si>
    <t>Marketing Expenses</t>
  </si>
  <si>
    <t>R&amp;D/Technology</t>
  </si>
  <si>
    <t>Less: Revenue</t>
  </si>
  <si>
    <t>Contingencies/Reserves</t>
  </si>
  <si>
    <t>Raise</t>
  </si>
  <si>
    <t>Cash Needed</t>
  </si>
  <si>
    <t>Seed Round</t>
  </si>
  <si>
    <t>Series A</t>
  </si>
  <si>
    <t>Round 4</t>
  </si>
  <si>
    <t>Money Injected</t>
  </si>
  <si>
    <t>Debt</t>
  </si>
  <si>
    <t>LOAN AMORTIZATION SCHEDULES</t>
  </si>
  <si>
    <t>Equity Injected</t>
  </si>
  <si>
    <t>LOAN FACILITY TERMS</t>
  </si>
  <si>
    <t>1ST ROUND</t>
  </si>
  <si>
    <t>2ND ROUND</t>
  </si>
  <si>
    <t>3RD ROUND</t>
  </si>
  <si>
    <t>4TH ROUND</t>
  </si>
  <si>
    <t>Loan Amount</t>
  </si>
  <si>
    <t>Month of Injection</t>
  </si>
  <si>
    <t>Interest Rate</t>
  </si>
  <si>
    <t>Tenure (Months)</t>
  </si>
  <si>
    <t>Grace Period (Months)</t>
  </si>
  <si>
    <t>Repayment Amount</t>
  </si>
  <si>
    <t>Principal Repayments Start at</t>
  </si>
  <si>
    <t>Interest Repayment During Grace Period</t>
  </si>
  <si>
    <t>No</t>
  </si>
  <si>
    <t>Principal Payment Ended at</t>
  </si>
  <si>
    <t>LOAN SCHEDULE - 1ST ROUND</t>
  </si>
  <si>
    <t>Loan Addition</t>
  </si>
  <si>
    <t>Repayment</t>
  </si>
  <si>
    <t>Principal Repayment</t>
  </si>
  <si>
    <t>Interest Repayment</t>
  </si>
  <si>
    <t>LOAN SCHEDULE - 2ND ROUND</t>
  </si>
  <si>
    <t>LOAN SCHEDULE - 3RD ROUND</t>
  </si>
  <si>
    <t>LOAN SCHEDULE - 4TH ROUND</t>
  </si>
  <si>
    <t>DIVIDEND POLICY</t>
  </si>
  <si>
    <t>Percentage of Profit</t>
  </si>
  <si>
    <t>Cash Available</t>
  </si>
  <si>
    <t>Profit After Tax</t>
  </si>
  <si>
    <t>Dividend</t>
  </si>
  <si>
    <t>SUMMARIZED SCHEDULE</t>
  </si>
  <si>
    <t>Profit for the year</t>
  </si>
  <si>
    <t>Cash Available at the end of Year</t>
  </si>
  <si>
    <t>Investment</t>
  </si>
  <si>
    <t>Dividend Payment</t>
  </si>
  <si>
    <t>Total Dividend</t>
  </si>
  <si>
    <t>Return on Initial Equity</t>
  </si>
  <si>
    <t>Dividend Payout Ratio</t>
  </si>
  <si>
    <t>Dividend Coverage Ratio</t>
  </si>
  <si>
    <t>Profit Reinvested in Business / Retained Earning</t>
  </si>
  <si>
    <t>Breakdown of Dividend</t>
  </si>
  <si>
    <t>New Investor</t>
  </si>
  <si>
    <t>Founder</t>
  </si>
  <si>
    <t>Return on Investment</t>
  </si>
  <si>
    <t>New Investors' Payout Ratio on Investment</t>
  </si>
  <si>
    <t>TAX RATE</t>
  </si>
  <si>
    <t>Corporate Tax Rate</t>
  </si>
  <si>
    <t>Carried Forward Losses</t>
  </si>
  <si>
    <t>Max Tax Deduction</t>
  </si>
  <si>
    <t>Carried Forward Losses - Opening</t>
  </si>
  <si>
    <t>Taxable Profit / (Losses)</t>
  </si>
  <si>
    <t>Profit / Losses After Adjusting Carried Forward Losses</t>
  </si>
  <si>
    <t>Opening Deferred Tax Asset</t>
  </si>
  <si>
    <t>Closing (Deferred Tax Asset) / Tax Liability</t>
  </si>
  <si>
    <t>Tax Payable</t>
  </si>
  <si>
    <t>Opening Tax Liability / (Deferred Tax Asset)</t>
  </si>
  <si>
    <t>Tax Expense</t>
  </si>
  <si>
    <t>Months</t>
  </si>
  <si>
    <t>Tax Liability / (Deferred Asset)</t>
  </si>
  <si>
    <t>Tax Liability as on Year End</t>
  </si>
  <si>
    <t>VALIDATION (DON’T EDIT ANYTHING IN THIS SECTION)</t>
  </si>
  <si>
    <t>Starting Month</t>
  </si>
  <si>
    <t>Fiscal Year</t>
  </si>
  <si>
    <t>Calendar Schedules</t>
  </si>
  <si>
    <t>Schedule Starting Month</t>
  </si>
  <si>
    <t>na</t>
  </si>
  <si>
    <t>BS Month No,</t>
  </si>
  <si>
    <t>Opening</t>
  </si>
  <si>
    <t>BALANCE SHEET</t>
  </si>
  <si>
    <t>Opening BS</t>
  </si>
  <si>
    <t>1. ASSETS</t>
  </si>
  <si>
    <t>1.1 Non Current Assets</t>
  </si>
  <si>
    <t>Assets</t>
  </si>
  <si>
    <t>Acc. Depreciation</t>
  </si>
  <si>
    <t>Total Fixed Assets</t>
  </si>
  <si>
    <t>1.2 Current Assets</t>
  </si>
  <si>
    <t>Deferred Tax Asset</t>
  </si>
  <si>
    <t>Cash &amp; Bank</t>
  </si>
  <si>
    <t>Total Current Assets</t>
  </si>
  <si>
    <t>2. EQUITY AND LIABILITIES</t>
  </si>
  <si>
    <t>2.1 Share Capital and Reserves</t>
  </si>
  <si>
    <t>Paid Up Capital</t>
  </si>
  <si>
    <t xml:space="preserve">Equity </t>
  </si>
  <si>
    <t>2.2 Non-Current Liabilities</t>
  </si>
  <si>
    <t>2.3 Current Liabilities</t>
  </si>
  <si>
    <t>Net Assets</t>
  </si>
  <si>
    <t>INCOME STATEMENT</t>
  </si>
  <si>
    <t>1. REVENUE</t>
  </si>
  <si>
    <t>Total Revenue</t>
  </si>
  <si>
    <t>2. COST OF REVENUE</t>
  </si>
  <si>
    <t>Total Cost of Revenue</t>
  </si>
  <si>
    <t>GP Margin %</t>
  </si>
  <si>
    <t>3. OPERATING EXPENSES (OPEX)</t>
  </si>
  <si>
    <t>Sales and Marketing</t>
  </si>
  <si>
    <t>Technology / R&amp;D</t>
  </si>
  <si>
    <t>EBITDA %</t>
  </si>
  <si>
    <t>4. INTEREST AND DEPRECIATION</t>
  </si>
  <si>
    <t>Depreciation and Amortization</t>
  </si>
  <si>
    <t>Total Interest and Depreciation</t>
  </si>
  <si>
    <t>Net Profit Before Tax (PBT)</t>
  </si>
  <si>
    <t>PBT %</t>
  </si>
  <si>
    <t>Net Profit After Tax (PAT)</t>
  </si>
  <si>
    <t>PAT %</t>
  </si>
  <si>
    <t>STATEMENT OF CASH FLOWS</t>
  </si>
  <si>
    <t>CASH FLOWS FROM OPERATING ACTIVITIES</t>
  </si>
  <si>
    <t>Receipt From Customers</t>
  </si>
  <si>
    <t>Direct Costs</t>
  </si>
  <si>
    <t>Operating Cost</t>
  </si>
  <si>
    <t>Cash generated from / (used in) operations</t>
  </si>
  <si>
    <t>Dividend Paid</t>
  </si>
  <si>
    <t>Sales Tax Paid</t>
  </si>
  <si>
    <t>Tax Paid</t>
  </si>
  <si>
    <t>Net cash generated from /  (used in) operating activities (A)</t>
  </si>
  <si>
    <t>CASH FLOWS FROM INVESTING ACTIVITIES</t>
  </si>
  <si>
    <t>Acquisition of CAPEX</t>
  </si>
  <si>
    <t>Net cash generated from / (used in) investing activities (B)</t>
  </si>
  <si>
    <t>CASH FLOWS FROM FINANCING ACTIVITIES</t>
  </si>
  <si>
    <t xml:space="preserve">Investment </t>
  </si>
  <si>
    <t>Loan From financial Institutions</t>
  </si>
  <si>
    <t>Loan Repayment</t>
  </si>
  <si>
    <t>Net cash generated from / (used in) financing activities (C)</t>
  </si>
  <si>
    <t>Net increase / (decrease) in cash (A+B+C)</t>
  </si>
  <si>
    <t>Cash and cash equivalents at the beginning of the period</t>
  </si>
  <si>
    <t>Cash and cash equivalents at the end of the period</t>
  </si>
  <si>
    <t>CASHFLOW IN TABULAR FORM</t>
  </si>
  <si>
    <t>Closing Cash</t>
  </si>
  <si>
    <t>Variables</t>
  </si>
  <si>
    <t>BREAKEVEN AND BURN RATE ANALYSIS</t>
  </si>
  <si>
    <t>Objectives</t>
  </si>
  <si>
    <t>BREAKEVEN ANALYSIS</t>
  </si>
  <si>
    <t>Sales</t>
  </si>
  <si>
    <t>Less: Variable Cost</t>
  </si>
  <si>
    <t>Contribution Margin (CM)</t>
  </si>
  <si>
    <t>CM %</t>
  </si>
  <si>
    <t>Fixed Cost</t>
  </si>
  <si>
    <t>Breakeven Sales ($$$)</t>
  </si>
  <si>
    <t xml:space="preserve">Break-even analysis entails the calculation and examination of the margin of safety for an entity based on the revenues collected and associated costs. Analyzing different price levels relating to various levels of demand a business uses break-even analysis to determine what level of sales are necessary to cover the company's total fixed costs. A demand-side analysis would give a seller significant insight regarding selling capabilities.
</t>
  </si>
  <si>
    <t>BURN RATE</t>
  </si>
  <si>
    <t>Net Burn Months</t>
  </si>
  <si>
    <t xml:space="preserve">There are two types of burn rates: net burn and gross burn. A company's gross burn is the total amount of operating costs it incurs in expenses each month. A company's net burn is the total amount of money a company loses each month.
</t>
  </si>
  <si>
    <t>SENSITIVITY ANALYSIS</t>
  </si>
  <si>
    <t>Sensitivity Percentage</t>
  </si>
  <si>
    <t>Division of Expenses</t>
  </si>
  <si>
    <t>Variable Costs</t>
  </si>
  <si>
    <t>Fixed Costs</t>
  </si>
  <si>
    <t>FORECASTED POSITION - BASE CASE SCENARIO</t>
  </si>
  <si>
    <t>Net Revenue</t>
  </si>
  <si>
    <t>Interest and Depreciation</t>
  </si>
  <si>
    <t>Profit Before Tax</t>
  </si>
  <si>
    <t>Taxation</t>
  </si>
  <si>
    <t>Net Profit After Tax</t>
  </si>
  <si>
    <t>Net Profit Margin %</t>
  </si>
  <si>
    <t>PROFITIBILITY POSITION AFTER INCREASE IN REVENUE - BEST CASE SCENARIO</t>
  </si>
  <si>
    <t>PROFITIBILITY POSITION AFTER DECREASE IN REVENUE - WORST CASE SCENARIO</t>
  </si>
  <si>
    <t>KEY PERFORMANCE INDICATORS (KPIs)</t>
  </si>
  <si>
    <t>FINANCIAL METRICS</t>
  </si>
  <si>
    <t>CAGR in Sales</t>
  </si>
  <si>
    <t>CAGR in Net Profit</t>
  </si>
  <si>
    <t>GP Margin</t>
  </si>
  <si>
    <t>Return on Equity (ROE)</t>
  </si>
  <si>
    <t>Leads fee</t>
  </si>
  <si>
    <t>Leads Revenue</t>
  </si>
  <si>
    <t>Fixed projects sum</t>
  </si>
  <si>
    <t>Leads Fee Revenue</t>
  </si>
  <si>
    <t>Fixed Fee Revenue</t>
  </si>
  <si>
    <t>Proptly AS</t>
  </si>
  <si>
    <t>Proptly</t>
  </si>
  <si>
    <t>Growth in Number of Transactions Cut Model</t>
  </si>
  <si>
    <t>Growth in Number of Transactions Fixed Fee</t>
  </si>
  <si>
    <t>Staring number of projects fixed fee</t>
  </si>
  <si>
    <t>Staring number of projects transaction cut</t>
  </si>
  <si>
    <t>Start date</t>
  </si>
  <si>
    <t>Income Source 1 - Transactions Fixed Fee Model</t>
  </si>
  <si>
    <t>Income Source 1 - Transactions Cut Model</t>
  </si>
  <si>
    <t xml:space="preserve">Income Source 3 - Lead Fee </t>
  </si>
  <si>
    <t>Income Source 4 - Third party placement</t>
  </si>
  <si>
    <t>TO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</si>
</sst>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44" formatCode="_(&quot;£&quot;* #,##0.00_);_(&quot;£&quot;* \(#,##0.00\);_(&quot;£&quot;* &quot;-&quot;??_);_(@_)"/>
    <numFmt numFmtId="43" formatCode="_(* #,##0.00_);_(* \(#,##0.00\);_(* &quot;-&quot;??_);_(@_)"/>
    <numFmt numFmtId="164" formatCode="&quot;$&quot;#,##0_);[Red]\(&quot;$&quot;#,##0\)"/>
    <numFmt numFmtId="165" formatCode="&quot;$&quot;#,##0.00_);[Red]\(&quot;$&quot;#,##0.00\)"/>
    <numFmt numFmtId="166" formatCode="_(&quot;$&quot;* #,##0.00_);_(&quot;$&quot;* \(#,##0.00\);_(&quot;$&quot;* &quot;-&quot;??_);_(@_)"/>
    <numFmt numFmtId="167" formatCode="&quot;Year&quot;\ General"/>
    <numFmt numFmtId="168" formatCode="_(&quot;$&quot;* #,##0_);_(&quot;$&quot;* \(#,##0\);_(&quot;$&quot;* &quot;-&quot;??_);_(@_)"/>
    <numFmt numFmtId="169" formatCode="_(&quot;NOK&quot;* #,##0_);_(&quot;NOK&quot;* \(#,##0\);_(&quot;NOK&quot;* &quot;-&quot;??_);_(@_)"/>
    <numFmt numFmtId="170" formatCode="_(0.00%_);[Red]_(\(0.00%\);_(&quot;-&quot;??_);_(@_)"/>
    <numFmt numFmtId="171" formatCode="_(#,##0.00\x_);[Red]_(\(#,##0.00\x\);_(&quot;-&quot;??_);_(@_)"/>
    <numFmt numFmtId="172" formatCode="#,##0.00\x"/>
    <numFmt numFmtId="173" formatCode="_(#,##0_);_(\(#,##0\);_(&quot;&quot;??_);_(@_)"/>
    <numFmt numFmtId="174" formatCode="[$-409]mmm\-yy"/>
    <numFmt numFmtId="175" formatCode="&quot;NOK&quot;\ 0.00,,&quot;M&quot;"/>
    <numFmt numFmtId="176" formatCode="&quot;Quarter &quot;#"/>
    <numFmt numFmtId="177" formatCode="&quot;Month&quot;\ General"/>
    <numFmt numFmtId="178" formatCode="_(* #,##0_);_(* \(#,##0\);_(* &quot;-&quot;??_);_(@_)"/>
    <numFmt numFmtId="179" formatCode="0.0%"/>
    <numFmt numFmtId="180" formatCode="_(\£* #,##0_);_(\£* \(#,##0\);_(\£* &quot;-&quot;??_);_(@_)"/>
    <numFmt numFmtId="181" formatCode="_([$NGN]\ * #,##0_);_([$NGN]\ * \(#,##0\);_([$NGN]\ * &quot;-&quot;??_);_(@_)"/>
    <numFmt numFmtId="182" formatCode="_(* #,##0_)&quot; Months&quot;;_(* \(#,##0\);_(* &quot;-&quot;??_);_(@_)&quot; Months&quot;"/>
    <numFmt numFmtId="183" formatCode="_([$€-2]\ * #,##0_);_([$€-2]\ * \(#,##0\);_([$€-2]\ * &quot;-&quot;??_);_(@_)"/>
    <numFmt numFmtId="184" formatCode="&quot;Year &quot;General"/>
    <numFmt numFmtId="185" formatCode="[$SAR]\ #,##0.00"/>
    <numFmt numFmtId="186" formatCode="_(* #,##0.00000_);_(* \(#,##0.00000\);_(* &quot;-&quot;??_);_(@_)"/>
    <numFmt numFmtId="187" formatCode="0.0"/>
    <numFmt numFmtId="188" formatCode="_(\₦* #,##0_);_(\₦* \(#,##0\);_(\₦* &quot;-&quot;??_);_(@_)"/>
    <numFmt numFmtId="189" formatCode="#,##0[$ kr]"/>
    <numFmt numFmtId="190" formatCode="_(0.00%_);[Red]_(* \(0.00%\);_(* &quot;-&quot;??_);_(@_)"/>
    <numFmt numFmtId="191" formatCode="_-[$kr-414]\ * #,##0_-;\-[$kr-414]\ * #,##0_-;_-[$kr-414]\ * &quot;-&quot;_-;_-@_-"/>
    <numFmt numFmtId="192" formatCode="_-[$kr-414]\ * #,##0.00_-;\-[$kr-414]\ * #,##0.00_-;_-[$kr-414]\ * &quot;-&quot;??_-;_-@_-"/>
    <numFmt numFmtId="193" formatCode="_-[$kr-414]\ * #,##0_-;\-[$kr-414]\ * #,##0_-;_-[$kr-414]\ * &quot;-&quot;??_-;_-@_-"/>
  </numFmts>
  <fonts count="70">
    <font>
      <sz val="11"/>
      <color theme="1"/>
      <name val="Calibri"/>
      <scheme val="minor"/>
    </font>
    <font>
      <b/>
      <sz val="10"/>
      <color theme="1"/>
      <name val="Roboto Condensed"/>
    </font>
    <font>
      <b/>
      <sz val="10"/>
      <color theme="1"/>
      <name val="Roboto"/>
    </font>
    <font>
      <sz val="10"/>
      <color theme="1"/>
      <name val="Roboto"/>
    </font>
    <font>
      <sz val="11"/>
      <color theme="1"/>
      <name val="Arial"/>
      <family val="2"/>
    </font>
    <font>
      <b/>
      <sz val="12"/>
      <color theme="1"/>
      <name val="Roboto Condensed"/>
    </font>
    <font>
      <b/>
      <sz val="11"/>
      <color theme="1"/>
      <name val="Roboto Condensed"/>
    </font>
    <font>
      <b/>
      <sz val="10"/>
      <color theme="1"/>
      <name val="Arial Narrow"/>
      <family val="2"/>
    </font>
    <font>
      <sz val="10"/>
      <color theme="1"/>
      <name val="Arial Narrow"/>
      <family val="2"/>
    </font>
    <font>
      <sz val="11"/>
      <color theme="1"/>
      <name val="Arial Narrow"/>
      <family val="2"/>
    </font>
    <font>
      <sz val="11"/>
      <name val="Calibri"/>
      <family val="2"/>
    </font>
    <font>
      <sz val="10"/>
      <color theme="7"/>
      <name val="Roboto"/>
    </font>
    <font>
      <sz val="10"/>
      <color theme="7"/>
      <name val="Arial Narrow"/>
      <family val="2"/>
    </font>
    <font>
      <b/>
      <sz val="10"/>
      <color theme="7"/>
      <name val="Arial Narrow"/>
      <family val="2"/>
    </font>
    <font>
      <b/>
      <sz val="10"/>
      <color rgb="FF000000"/>
      <name val="Arial Narrow"/>
      <family val="2"/>
    </font>
    <font>
      <i/>
      <sz val="10"/>
      <color rgb="FF312092"/>
      <name val="Arial Narrow"/>
      <family val="2"/>
    </font>
    <font>
      <b/>
      <i/>
      <sz val="10"/>
      <color theme="6"/>
      <name val="Arial Narrow"/>
      <family val="2"/>
    </font>
    <font>
      <b/>
      <sz val="10"/>
      <color rgb="FFFFC000"/>
      <name val="Arial Narrow"/>
      <family val="2"/>
    </font>
    <font>
      <sz val="10"/>
      <color theme="6"/>
      <name val="Arial Narrow"/>
      <family val="2"/>
    </font>
    <font>
      <sz val="10"/>
      <color rgb="FF312092"/>
      <name val="Arial Narrow"/>
      <family val="2"/>
    </font>
    <font>
      <i/>
      <sz val="10"/>
      <color theme="7"/>
      <name val="Arial Narrow"/>
      <family val="2"/>
    </font>
    <font>
      <i/>
      <sz val="10"/>
      <color theme="1"/>
      <name val="Arial Narrow"/>
      <family val="2"/>
    </font>
    <font>
      <b/>
      <i/>
      <sz val="10"/>
      <color theme="7"/>
      <name val="Arial Narrow"/>
      <family val="2"/>
    </font>
    <font>
      <sz val="10"/>
      <color rgb="FF181818"/>
      <name val="Roboto"/>
    </font>
    <font>
      <b/>
      <sz val="10"/>
      <color rgb="FF134467"/>
      <name val="Barlow Condensed"/>
    </font>
    <font>
      <b/>
      <sz val="12"/>
      <color rgb="FF134467"/>
      <name val="Barlow Condensed"/>
    </font>
    <font>
      <b/>
      <sz val="10"/>
      <color rgb="FF1E4E79"/>
      <name val="Barlow Condensed"/>
    </font>
    <font>
      <sz val="10"/>
      <color theme="1"/>
      <name val="Barlow Condensed"/>
    </font>
    <font>
      <b/>
      <sz val="10"/>
      <color theme="0"/>
      <name val="Barlow Condensed"/>
    </font>
    <font>
      <b/>
      <sz val="12"/>
      <color theme="0"/>
      <name val="Barlow Condensed"/>
    </font>
    <font>
      <sz val="10"/>
      <color theme="0"/>
      <name val="Barlow Condensed"/>
    </font>
    <font>
      <b/>
      <sz val="10"/>
      <color rgb="FF0000FF"/>
      <name val="Barlow Condensed"/>
    </font>
    <font>
      <sz val="11"/>
      <color theme="1"/>
      <name val="Barlow Condensed"/>
    </font>
    <font>
      <b/>
      <sz val="10"/>
      <color theme="1"/>
      <name val="Barlow Condensed"/>
    </font>
    <font>
      <b/>
      <sz val="10"/>
      <color theme="7"/>
      <name val="Barlow Condensed"/>
    </font>
    <font>
      <i/>
      <sz val="10"/>
      <color theme="1"/>
      <name val="Barlow Condensed"/>
    </font>
    <font>
      <b/>
      <sz val="10"/>
      <color rgb="FF846A00"/>
      <name val="Barlow Condensed"/>
    </font>
    <font>
      <sz val="10"/>
      <color rgb="FF333333"/>
      <name val="Barlow Condensed"/>
    </font>
    <font>
      <b/>
      <sz val="12"/>
      <color rgb="FFFFFFFF"/>
      <name val="Barlow Condensed"/>
    </font>
    <font>
      <sz val="10"/>
      <color rgb="FF000000"/>
      <name val="Barlow Condensed"/>
    </font>
    <font>
      <b/>
      <sz val="10"/>
      <color rgb="FF000000"/>
      <name val="Barlow Condensed"/>
    </font>
    <font>
      <i/>
      <sz val="10"/>
      <color theme="0"/>
      <name val="Barlow Condensed"/>
    </font>
    <font>
      <i/>
      <sz val="10"/>
      <color rgb="FF000000"/>
      <name val="Barlow Condensed"/>
    </font>
    <font>
      <sz val="10"/>
      <color rgb="FF0000FF"/>
      <name val="Barlow Condensed"/>
    </font>
    <font>
      <i/>
      <sz val="10"/>
      <color rgb="FF808080"/>
      <name val="Barlow Condensed"/>
    </font>
    <font>
      <b/>
      <i/>
      <sz val="10"/>
      <color theme="1"/>
      <name val="Barlow Condensed"/>
    </font>
    <font>
      <b/>
      <sz val="10"/>
      <color rgb="FF002060"/>
      <name val="Barlow Condensed"/>
    </font>
    <font>
      <sz val="10"/>
      <color theme="7"/>
      <name val="Barlow Condensed"/>
    </font>
    <font>
      <b/>
      <i/>
      <sz val="10"/>
      <color rgb="FF000000"/>
      <name val="Barlow Condensed"/>
    </font>
    <font>
      <b/>
      <i/>
      <sz val="10"/>
      <color theme="7"/>
      <name val="Barlow Condensed"/>
    </font>
    <font>
      <b/>
      <sz val="10"/>
      <color rgb="FF003366"/>
      <name val="Barlow Condensed"/>
    </font>
    <font>
      <i/>
      <sz val="10"/>
      <color theme="7"/>
      <name val="Barlow Condensed"/>
    </font>
    <font>
      <i/>
      <sz val="10"/>
      <color rgb="FF0000FF"/>
      <name val="Barlow Condensed"/>
    </font>
    <font>
      <i/>
      <u/>
      <sz val="10"/>
      <color theme="1"/>
      <name val="Barlow Condensed"/>
    </font>
    <font>
      <u/>
      <sz val="10"/>
      <color theme="1"/>
      <name val="Barlow Condensed"/>
    </font>
    <font>
      <sz val="10"/>
      <color theme="1"/>
      <name val="Roboto Condensed"/>
    </font>
    <font>
      <u/>
      <sz val="10"/>
      <color theme="1"/>
      <name val="Roboto"/>
    </font>
    <font>
      <sz val="10"/>
      <color theme="1"/>
      <name val="Arial"/>
      <family val="2"/>
    </font>
    <font>
      <sz val="10"/>
      <color theme="7"/>
      <name val="Arial"/>
      <family val="2"/>
    </font>
    <font>
      <b/>
      <i/>
      <sz val="10"/>
      <color theme="1"/>
      <name val="Roboto"/>
    </font>
    <font>
      <b/>
      <sz val="10"/>
      <color theme="0"/>
      <name val="Roboto Condensed"/>
    </font>
    <font>
      <b/>
      <sz val="12"/>
      <color theme="1"/>
      <name val="Arial Narrow"/>
      <family val="2"/>
    </font>
    <font>
      <sz val="12"/>
      <color theme="1"/>
      <name val="Roboto Condensed"/>
    </font>
    <font>
      <b/>
      <i/>
      <sz val="10"/>
      <color theme="1"/>
      <name val="Arial Narrow"/>
      <family val="2"/>
    </font>
    <font>
      <sz val="11"/>
      <color theme="1"/>
      <name val="Roboto Condensed"/>
    </font>
    <font>
      <b/>
      <sz val="12"/>
      <color theme="7"/>
      <name val="Roboto Condensed"/>
    </font>
    <font>
      <b/>
      <sz val="10"/>
      <color theme="7"/>
      <name val="Roboto"/>
    </font>
    <font>
      <b/>
      <sz val="10"/>
      <color theme="0"/>
      <name val="Roboto"/>
    </font>
    <font>
      <sz val="11"/>
      <color theme="1"/>
      <name val="Calibri"/>
      <family val="2"/>
      <scheme val="minor"/>
    </font>
    <font>
      <sz val="14"/>
      <color rgb="FF000000"/>
      <name val="Barlow Condensed"/>
    </font>
  </fonts>
  <fills count="12">
    <fill>
      <patternFill patternType="none"/>
    </fill>
    <fill>
      <patternFill patternType="gray125"/>
    </fill>
    <fill>
      <patternFill patternType="solid">
        <fgColor rgb="FFF7F7F7"/>
        <bgColor rgb="FFF7F7F7"/>
      </patternFill>
    </fill>
    <fill>
      <patternFill patternType="solid">
        <fgColor rgb="FFF2F2F2"/>
        <bgColor rgb="FFF2F2F2"/>
      </patternFill>
    </fill>
    <fill>
      <patternFill patternType="solid">
        <fgColor rgb="FFFFFFFF"/>
        <bgColor rgb="FFFFFFFF"/>
      </patternFill>
    </fill>
    <fill>
      <patternFill patternType="solid">
        <fgColor rgb="FF2E75B5"/>
        <bgColor rgb="FF2E75B5"/>
      </patternFill>
    </fill>
    <fill>
      <patternFill patternType="solid">
        <fgColor rgb="FF0000FF"/>
        <bgColor rgb="FF0000FF"/>
      </patternFill>
    </fill>
    <fill>
      <patternFill patternType="solid">
        <fgColor theme="0"/>
        <bgColor theme="0"/>
      </patternFill>
    </fill>
    <fill>
      <patternFill patternType="solid">
        <fgColor rgb="FFDEDEDE"/>
        <bgColor rgb="FFDEDEDE"/>
      </patternFill>
    </fill>
    <fill>
      <patternFill patternType="solid">
        <fgColor theme="0"/>
        <bgColor indexed="64"/>
      </patternFill>
    </fill>
    <fill>
      <patternFill patternType="solid">
        <fgColor theme="0"/>
        <bgColor rgb="FF2E75B5"/>
      </patternFill>
    </fill>
    <fill>
      <patternFill patternType="solid">
        <fgColor theme="7"/>
        <bgColor indexed="64"/>
      </patternFill>
    </fill>
  </fills>
  <borders count="55">
    <border>
      <left/>
      <right/>
      <top/>
      <bottom/>
      <diagonal/>
    </border>
    <border>
      <left/>
      <right/>
      <top/>
      <bottom/>
      <diagonal/>
    </border>
    <border>
      <left/>
      <right/>
      <top/>
      <bottom style="thin">
        <color rgb="FFB9B9B9"/>
      </bottom>
      <diagonal/>
    </border>
    <border>
      <left/>
      <right/>
      <top style="thin">
        <color rgb="FFCCCCCC"/>
      </top>
      <bottom style="thick">
        <color rgb="FF333333"/>
      </bottom>
      <diagonal/>
    </border>
    <border>
      <left/>
      <right/>
      <top style="hair">
        <color rgb="FFA5A5A5"/>
      </top>
      <bottom style="hair">
        <color rgb="FFA5A5A5"/>
      </bottom>
      <diagonal/>
    </border>
    <border>
      <left/>
      <right/>
      <top style="hair">
        <color rgb="FFA5A5A5"/>
      </top>
      <bottom/>
      <diagonal/>
    </border>
    <border>
      <left/>
      <right/>
      <top/>
      <bottom style="hair">
        <color rgb="FFA5A5A5"/>
      </bottom>
      <diagonal/>
    </border>
    <border>
      <left/>
      <right/>
      <top/>
      <bottom style="thin">
        <color rgb="FFB9B9B9"/>
      </bottom>
      <diagonal/>
    </border>
    <border>
      <left/>
      <right/>
      <top style="thin">
        <color rgb="FFB9B9B9"/>
      </top>
      <bottom/>
      <diagonal/>
    </border>
    <border>
      <left style="thin">
        <color rgb="FFB9B9B9"/>
      </left>
      <right style="thin">
        <color rgb="FFB9B9B9"/>
      </right>
      <top style="thin">
        <color rgb="FFB9B9B9"/>
      </top>
      <bottom/>
      <diagonal/>
    </border>
    <border>
      <left style="thin">
        <color rgb="FFB9B9B9"/>
      </left>
      <right style="thin">
        <color rgb="FFB9B9B9"/>
      </right>
      <top/>
      <bottom/>
      <diagonal/>
    </border>
    <border>
      <left style="thin">
        <color rgb="FFB9B9B9"/>
      </left>
      <right style="thin">
        <color rgb="FFB9B9B9"/>
      </right>
      <top/>
      <bottom style="thin">
        <color rgb="FFB9B9B9"/>
      </bottom>
      <diagonal/>
    </border>
    <border>
      <left/>
      <right/>
      <top style="thin">
        <color rgb="FFB9B9B9"/>
      </top>
      <bottom style="double">
        <color rgb="FFB9B9B9"/>
      </bottom>
      <diagonal/>
    </border>
    <border>
      <left/>
      <right/>
      <top style="thin">
        <color rgb="FFB9B9B9"/>
      </top>
      <bottom style="thin">
        <color rgb="FFB9B9B9"/>
      </bottom>
      <diagonal/>
    </border>
    <border>
      <left/>
      <right/>
      <top style="thin">
        <color rgb="FFB9B9B9"/>
      </top>
      <bottom style="thin">
        <color rgb="FFB9B9B9"/>
      </bottom>
      <diagonal/>
    </border>
    <border>
      <left/>
      <right/>
      <top/>
      <bottom style="thick">
        <color rgb="FF3F3F3F"/>
      </bottom>
      <diagonal/>
    </border>
    <border>
      <left style="thin">
        <color rgb="FFA5A5A5"/>
      </left>
      <right style="thin">
        <color rgb="FFA5A5A5"/>
      </right>
      <top style="thin">
        <color rgb="FFA5A5A5"/>
      </top>
      <bottom style="thin">
        <color rgb="FFA5A5A5"/>
      </bottom>
      <diagonal/>
    </border>
    <border>
      <left/>
      <right/>
      <top style="thin">
        <color rgb="FFA5A5A5"/>
      </top>
      <bottom style="double">
        <color rgb="FFA5A5A5"/>
      </bottom>
      <diagonal/>
    </border>
    <border>
      <left style="thin">
        <color rgb="FFB9B9B9"/>
      </left>
      <right style="thin">
        <color rgb="FFB9B9B9"/>
      </right>
      <top style="thin">
        <color rgb="FFB9B9B9"/>
      </top>
      <bottom style="thin">
        <color rgb="FFB9B9B9"/>
      </bottom>
      <diagonal/>
    </border>
    <border>
      <left style="thin">
        <color rgb="FFA5A5A5"/>
      </left>
      <right style="thin">
        <color rgb="FFA5A5A5"/>
      </right>
      <top style="thin">
        <color rgb="FFA5A5A5"/>
      </top>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DEDEDE"/>
      </left>
      <right style="thin">
        <color rgb="FFDEDEDE"/>
      </right>
      <top style="thin">
        <color rgb="FFDEDEDE"/>
      </top>
      <bottom style="thin">
        <color rgb="FFDEDEDE"/>
      </bottom>
      <diagonal/>
    </border>
    <border>
      <left style="thin">
        <color rgb="FFBFBFBF"/>
      </left>
      <right style="thin">
        <color rgb="FFBFBFBF"/>
      </right>
      <top style="thin">
        <color rgb="FFBFBFBF"/>
      </top>
      <bottom style="thin">
        <color rgb="FFBFBFBF"/>
      </bottom>
      <diagonal/>
    </border>
    <border>
      <left/>
      <right/>
      <top style="double">
        <color rgb="FFB9B9B9"/>
      </top>
      <bottom/>
      <diagonal/>
    </border>
    <border>
      <left/>
      <right/>
      <top style="thin">
        <color rgb="FF548135"/>
      </top>
      <bottom style="double">
        <color rgb="FF548135"/>
      </bottom>
      <diagonal/>
    </border>
    <border>
      <left/>
      <right/>
      <top/>
      <bottom style="double">
        <color rgb="FF7F7F7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CCCCCC"/>
      </left>
      <right style="thin">
        <color rgb="FFCCCCCC"/>
      </right>
      <top style="thin">
        <color rgb="FFCCCCCC"/>
      </top>
      <bottom style="thin">
        <color rgb="FFCCCCCC"/>
      </bottom>
      <diagonal/>
    </border>
    <border>
      <left/>
      <right/>
      <top style="thin">
        <color rgb="FFCCCCCC"/>
      </top>
      <bottom style="double">
        <color rgb="FFCCCCCC"/>
      </bottom>
      <diagonal/>
    </border>
    <border>
      <left/>
      <right/>
      <top/>
      <bottom style="double">
        <color rgb="FFB9B9B9"/>
      </bottom>
      <diagonal/>
    </border>
    <border>
      <left style="thin">
        <color rgb="FFCCCCCC"/>
      </left>
      <right/>
      <top style="thin">
        <color rgb="FFCCCCCC"/>
      </top>
      <bottom/>
      <diagonal/>
    </border>
    <border>
      <left/>
      <right style="thin">
        <color rgb="FFCCCCCC"/>
      </right>
      <top style="thin">
        <color rgb="FFCCCCCC"/>
      </top>
      <bottom/>
      <diagonal/>
    </border>
    <border>
      <left style="thin">
        <color rgb="FFCCCCCC"/>
      </left>
      <right/>
      <top/>
      <bottom/>
      <diagonal/>
    </border>
    <border>
      <left style="thin">
        <color rgb="FFCCCCCC"/>
      </left>
      <right style="thin">
        <color rgb="FFCCCCCC"/>
      </right>
      <top style="thin">
        <color rgb="FFCCCCCC"/>
      </top>
      <bottom/>
      <diagonal/>
    </border>
    <border>
      <left/>
      <right style="thin">
        <color rgb="FFCCCCCC"/>
      </right>
      <top/>
      <bottom/>
      <diagonal/>
    </border>
    <border>
      <left style="thin">
        <color rgb="FFCCCCCC"/>
      </left>
      <right/>
      <top/>
      <bottom style="thin">
        <color rgb="FFCCCCCC"/>
      </bottom>
      <diagonal/>
    </border>
    <border>
      <left/>
      <right style="thin">
        <color rgb="FFCCCCCC"/>
      </right>
      <top style="thin">
        <color rgb="FFB9B9B9"/>
      </top>
      <bottom style="double">
        <color rgb="FFB9B9B9"/>
      </bottom>
      <diagonal/>
    </border>
    <border>
      <left style="thin">
        <color rgb="FFDEDEDE"/>
      </left>
      <right style="thin">
        <color rgb="FFDEDEDE"/>
      </right>
      <top/>
      <bottom style="thin">
        <color rgb="FFDEDEDE"/>
      </bottom>
      <diagonal/>
    </border>
    <border>
      <left/>
      <right/>
      <top style="thick">
        <color rgb="FF333333"/>
      </top>
      <bottom/>
      <diagonal/>
    </border>
    <border>
      <left/>
      <right/>
      <top/>
      <bottom style="thin">
        <color rgb="FF548135"/>
      </bottom>
      <diagonal/>
    </border>
    <border>
      <left style="thin">
        <color rgb="FFB9B9B9"/>
      </left>
      <right style="thin">
        <color rgb="FFB9B9B9"/>
      </right>
      <top style="thin">
        <color rgb="FFB9B9B9"/>
      </top>
      <bottom/>
      <diagonal/>
    </border>
    <border>
      <left style="thin">
        <color rgb="FFB9B9B9"/>
      </left>
      <right style="thin">
        <color rgb="FFB9B9B9"/>
      </right>
      <top/>
      <bottom style="thin">
        <color rgb="FFB9B9B9"/>
      </bottom>
      <diagonal/>
    </border>
    <border>
      <left style="thin">
        <color rgb="FFB9B9B9"/>
      </left>
      <right style="thin">
        <color rgb="FFB9B9B9"/>
      </right>
      <top/>
      <bottom/>
      <diagonal/>
    </border>
    <border>
      <left/>
      <right/>
      <top style="thin">
        <color rgb="FF7F7F7F"/>
      </top>
      <bottom style="double">
        <color rgb="FF7F7F7F"/>
      </bottom>
      <diagonal/>
    </border>
    <border>
      <left/>
      <right/>
      <top style="thin">
        <color rgb="FFB9B9B9"/>
      </top>
      <bottom style="double">
        <color rgb="FFB9B9B9"/>
      </bottom>
      <diagonal/>
    </border>
    <border>
      <left/>
      <right/>
      <top style="double">
        <color rgb="FFB9B9B9"/>
      </top>
      <bottom style="thin">
        <color rgb="FFB9B9B9"/>
      </bottom>
      <diagonal/>
    </border>
    <border>
      <left style="thin">
        <color theme="1" tint="0.499984740745262"/>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44" fontId="68" fillId="0" borderId="0" applyFont="0" applyFill="0" applyBorder="0" applyAlignment="0" applyProtection="0"/>
  </cellStyleXfs>
  <cellXfs count="538">
    <xf numFmtId="0" fontId="0" fillId="0" borderId="0" xfId="0" applyFont="1" applyAlignment="1"/>
    <xf numFmtId="43" fontId="1" fillId="2" borderId="1" xfId="0" applyNumberFormat="1" applyFont="1" applyFill="1" applyBorder="1" applyAlignment="1">
      <alignment vertical="center"/>
    </xf>
    <xf numFmtId="43" fontId="2" fillId="3" borderId="1" xfId="0" applyNumberFormat="1" applyFont="1" applyFill="1" applyBorder="1" applyAlignment="1">
      <alignment vertical="top"/>
    </xf>
    <xf numFmtId="0" fontId="2" fillId="3" borderId="1" xfId="0" applyFont="1" applyFill="1" applyBorder="1" applyAlignment="1">
      <alignment vertical="top"/>
    </xf>
    <xf numFmtId="43" fontId="2" fillId="3" borderId="1" xfId="0" applyNumberFormat="1" applyFont="1" applyFill="1" applyBorder="1" applyAlignment="1">
      <alignment horizontal="right" vertical="top"/>
    </xf>
    <xf numFmtId="0" fontId="3" fillId="0" borderId="0" xfId="0" applyFont="1" applyAlignment="1">
      <alignment vertical="center"/>
    </xf>
    <xf numFmtId="0" fontId="4" fillId="0" borderId="0" xfId="0" applyFont="1"/>
    <xf numFmtId="43" fontId="5" fillId="3" borderId="1" xfId="0" applyNumberFormat="1" applyFont="1" applyFill="1" applyBorder="1" applyAlignment="1">
      <alignment vertical="center"/>
    </xf>
    <xf numFmtId="43" fontId="5" fillId="3" borderId="2" xfId="0" applyNumberFormat="1" applyFont="1" applyFill="1" applyBorder="1" applyAlignment="1">
      <alignment vertical="center"/>
    </xf>
    <xf numFmtId="43" fontId="3" fillId="3" borderId="2" xfId="0" applyNumberFormat="1" applyFont="1" applyFill="1" applyBorder="1" applyAlignment="1">
      <alignment vertical="top"/>
    </xf>
    <xf numFmtId="0" fontId="3" fillId="3" borderId="2" xfId="0" applyFont="1" applyFill="1" applyBorder="1" applyAlignment="1">
      <alignment vertical="top"/>
    </xf>
    <xf numFmtId="43" fontId="2" fillId="3" borderId="2" xfId="0" applyNumberFormat="1" applyFont="1" applyFill="1" applyBorder="1" applyAlignment="1">
      <alignment horizontal="right" vertical="top"/>
    </xf>
    <xf numFmtId="0" fontId="3" fillId="0" borderId="0" xfId="0" applyFont="1" applyAlignment="1">
      <alignment horizontal="left" vertical="top"/>
    </xf>
    <xf numFmtId="0" fontId="3" fillId="0" borderId="0" xfId="0" applyFont="1" applyAlignment="1">
      <alignment vertical="top"/>
    </xf>
    <xf numFmtId="43" fontId="6" fillId="2" borderId="3" xfId="0" applyNumberFormat="1" applyFont="1" applyFill="1" applyBorder="1" applyAlignment="1">
      <alignment vertical="center"/>
    </xf>
    <xf numFmtId="43" fontId="7" fillId="2" borderId="3" xfId="0" applyNumberFormat="1" applyFont="1" applyFill="1" applyBorder="1" applyAlignment="1">
      <alignment vertical="center"/>
    </xf>
    <xf numFmtId="0" fontId="7" fillId="2" borderId="3" xfId="0" applyFont="1" applyFill="1" applyBorder="1" applyAlignment="1">
      <alignment vertical="center"/>
    </xf>
    <xf numFmtId="0" fontId="8" fillId="0" borderId="4" xfId="0" applyFont="1" applyBorder="1" applyAlignment="1">
      <alignment horizontal="center" vertical="top" wrapText="1"/>
    </xf>
    <xf numFmtId="0" fontId="8" fillId="0" borderId="4" xfId="0" applyFont="1" applyBorder="1" applyAlignment="1">
      <alignment vertical="top"/>
    </xf>
    <xf numFmtId="0" fontId="8" fillId="0" borderId="0" xfId="0" applyFont="1" applyAlignment="1">
      <alignment vertical="center"/>
    </xf>
    <xf numFmtId="0" fontId="9" fillId="0" borderId="0" xfId="0" applyFont="1"/>
    <xf numFmtId="0" fontId="8" fillId="0" borderId="0" xfId="0" applyFont="1" applyAlignment="1">
      <alignment horizontal="left" vertical="top"/>
    </xf>
    <xf numFmtId="0" fontId="8" fillId="0" borderId="0" xfId="0" applyFont="1" applyAlignment="1">
      <alignment vertical="top"/>
    </xf>
    <xf numFmtId="0" fontId="3" fillId="0" borderId="0" xfId="0" applyFont="1" applyAlignment="1">
      <alignment horizontal="center" vertical="center" wrapText="1"/>
    </xf>
    <xf numFmtId="0" fontId="3" fillId="0" borderId="0" xfId="0" applyFont="1" applyAlignment="1">
      <alignment horizontal="left" vertical="top" wrapText="1"/>
    </xf>
    <xf numFmtId="0" fontId="8" fillId="0" borderId="0" xfId="0" applyFont="1" applyAlignment="1">
      <alignment horizontal="center" vertical="center"/>
    </xf>
    <xf numFmtId="43" fontId="7" fillId="2" borderId="3" xfId="0" applyNumberFormat="1" applyFont="1" applyFill="1" applyBorder="1" applyAlignment="1">
      <alignment horizontal="left" vertical="center"/>
    </xf>
    <xf numFmtId="0" fontId="7" fillId="2" borderId="3" xfId="0" applyFont="1" applyFill="1" applyBorder="1" applyAlignment="1">
      <alignment horizontal="left" vertical="center"/>
    </xf>
    <xf numFmtId="43" fontId="1" fillId="2" borderId="1" xfId="0" applyNumberFormat="1" applyFont="1" applyFill="1" applyBorder="1" applyAlignment="1">
      <alignment vertical="center"/>
    </xf>
    <xf numFmtId="167" fontId="2" fillId="2" borderId="1" xfId="0" applyNumberFormat="1" applyFont="1" applyFill="1" applyBorder="1" applyAlignment="1">
      <alignment horizontal="center" vertical="center"/>
    </xf>
    <xf numFmtId="0" fontId="11" fillId="0" borderId="0" xfId="0" applyFont="1" applyAlignment="1">
      <alignment vertical="center"/>
    </xf>
    <xf numFmtId="43" fontId="5" fillId="2" borderId="1" xfId="0" applyNumberFormat="1" applyFont="1" applyFill="1" applyBorder="1" applyAlignment="1">
      <alignment vertical="center"/>
    </xf>
    <xf numFmtId="167" fontId="1" fillId="2" borderId="1" xfId="0" applyNumberFormat="1" applyFont="1" applyFill="1" applyBorder="1" applyAlignment="1">
      <alignment horizontal="center" vertical="center"/>
    </xf>
    <xf numFmtId="43" fontId="5" fillId="2" borderId="2" xfId="0" applyNumberFormat="1" applyFont="1" applyFill="1" applyBorder="1" applyAlignment="1">
      <alignment vertical="center"/>
    </xf>
    <xf numFmtId="168" fontId="1" fillId="2" borderId="2" xfId="0" applyNumberFormat="1" applyFont="1" applyFill="1" applyBorder="1" applyAlignment="1">
      <alignment vertical="center"/>
    </xf>
    <xf numFmtId="0" fontId="11" fillId="0" borderId="7" xfId="0" applyFont="1" applyBorder="1" applyAlignment="1">
      <alignment vertical="center"/>
    </xf>
    <xf numFmtId="43" fontId="11" fillId="0" borderId="0" xfId="0" applyNumberFormat="1" applyFont="1" applyAlignment="1">
      <alignment vertical="center"/>
    </xf>
    <xf numFmtId="168" fontId="11" fillId="0" borderId="0" xfId="0" applyNumberFormat="1" applyFont="1" applyAlignment="1">
      <alignment vertical="center"/>
    </xf>
    <xf numFmtId="43" fontId="7" fillId="0" borderId="0" xfId="0" applyNumberFormat="1" applyFont="1" applyAlignment="1">
      <alignment vertical="center"/>
    </xf>
    <xf numFmtId="0" fontId="12" fillId="0" borderId="0" xfId="0" applyFont="1" applyAlignment="1">
      <alignment vertical="center"/>
    </xf>
    <xf numFmtId="43" fontId="8" fillId="0" borderId="0" xfId="0" applyNumberFormat="1" applyFont="1" applyAlignment="1">
      <alignment vertical="center"/>
    </xf>
    <xf numFmtId="169" fontId="8" fillId="4" borderId="1" xfId="0" applyNumberFormat="1" applyFont="1" applyFill="1" applyBorder="1" applyAlignment="1">
      <alignment vertical="center"/>
    </xf>
    <xf numFmtId="43" fontId="7" fillId="2" borderId="1" xfId="0" applyNumberFormat="1" applyFont="1" applyFill="1" applyBorder="1" applyAlignment="1">
      <alignment vertical="center"/>
    </xf>
    <xf numFmtId="169" fontId="7" fillId="2" borderId="8" xfId="0" applyNumberFormat="1" applyFont="1" applyFill="1" applyBorder="1" applyAlignment="1">
      <alignment vertical="center"/>
    </xf>
    <xf numFmtId="0" fontId="13" fillId="0" borderId="0" xfId="0" applyFont="1" applyAlignment="1">
      <alignment vertical="center"/>
    </xf>
    <xf numFmtId="4" fontId="14" fillId="0" borderId="0" xfId="0" applyNumberFormat="1" applyFont="1" applyAlignment="1">
      <alignment vertical="center"/>
    </xf>
    <xf numFmtId="169" fontId="8" fillId="0" borderId="0" xfId="0" applyNumberFormat="1" applyFont="1" applyAlignment="1">
      <alignment vertical="center"/>
    </xf>
    <xf numFmtId="43" fontId="12" fillId="0" borderId="0" xfId="0" applyNumberFormat="1" applyFont="1" applyAlignment="1">
      <alignment vertical="center"/>
    </xf>
    <xf numFmtId="43" fontId="15" fillId="0" borderId="0" xfId="0" applyNumberFormat="1" applyFont="1" applyAlignment="1">
      <alignment horizontal="right" vertical="center"/>
    </xf>
    <xf numFmtId="170" fontId="15" fillId="0" borderId="0" xfId="0" applyNumberFormat="1" applyFont="1" applyAlignment="1">
      <alignment horizontal="center" vertical="center"/>
    </xf>
    <xf numFmtId="9" fontId="16" fillId="0" borderId="0" xfId="0" applyNumberFormat="1" applyFont="1" applyAlignment="1">
      <alignment vertical="center"/>
    </xf>
    <xf numFmtId="0" fontId="17" fillId="0" borderId="0" xfId="0" applyFont="1" applyAlignment="1">
      <alignment vertical="center"/>
    </xf>
    <xf numFmtId="169" fontId="8" fillId="0" borderId="9" xfId="0" applyNumberFormat="1" applyFont="1" applyBorder="1" applyAlignment="1">
      <alignment vertical="center"/>
    </xf>
    <xf numFmtId="169" fontId="8" fillId="0" borderId="10" xfId="0" applyNumberFormat="1" applyFont="1" applyBorder="1" applyAlignment="1">
      <alignment vertical="center"/>
    </xf>
    <xf numFmtId="169" fontId="8" fillId="0" borderId="11" xfId="0" applyNumberFormat="1" applyFont="1" applyBorder="1" applyAlignment="1">
      <alignment vertical="center"/>
    </xf>
    <xf numFmtId="43" fontId="15" fillId="0" borderId="0" xfId="0" applyNumberFormat="1" applyFont="1" applyAlignment="1">
      <alignment horizontal="right" vertical="center"/>
    </xf>
    <xf numFmtId="9" fontId="18" fillId="0" borderId="0" xfId="0" applyNumberFormat="1" applyFont="1" applyAlignment="1">
      <alignment vertical="center"/>
    </xf>
    <xf numFmtId="169" fontId="7" fillId="2" borderId="12" xfId="0" applyNumberFormat="1" applyFont="1" applyFill="1" applyBorder="1" applyAlignment="1">
      <alignment vertical="center"/>
    </xf>
    <xf numFmtId="168" fontId="19" fillId="0" borderId="0" xfId="0" applyNumberFormat="1" applyFont="1" applyAlignment="1">
      <alignment vertical="center"/>
    </xf>
    <xf numFmtId="171" fontId="15" fillId="0" borderId="0" xfId="0" applyNumberFormat="1" applyFont="1" applyAlignment="1">
      <alignment horizontal="center" vertical="center"/>
    </xf>
    <xf numFmtId="168" fontId="18" fillId="0" borderId="0" xfId="0" applyNumberFormat="1" applyFont="1" applyAlignment="1">
      <alignment vertical="center"/>
    </xf>
    <xf numFmtId="0" fontId="18" fillId="0" borderId="0" xfId="0" applyFont="1" applyAlignment="1">
      <alignment vertical="center"/>
    </xf>
    <xf numFmtId="43" fontId="20" fillId="0" borderId="0" xfId="0" applyNumberFormat="1" applyFont="1" applyAlignment="1">
      <alignment horizontal="right" vertical="center"/>
    </xf>
    <xf numFmtId="168" fontId="12" fillId="0" borderId="0" xfId="0" applyNumberFormat="1" applyFont="1" applyAlignment="1">
      <alignment vertical="center"/>
    </xf>
    <xf numFmtId="172" fontId="20" fillId="0" borderId="0" xfId="0" applyNumberFormat="1" applyFont="1" applyAlignment="1">
      <alignment horizontal="center" vertical="center"/>
    </xf>
    <xf numFmtId="166" fontId="12" fillId="0" borderId="0" xfId="0" applyNumberFormat="1" applyFont="1" applyAlignment="1">
      <alignment vertical="center"/>
    </xf>
    <xf numFmtId="4" fontId="13" fillId="0" borderId="0" xfId="0" applyNumberFormat="1" applyFont="1" applyAlignment="1">
      <alignment vertical="center"/>
    </xf>
    <xf numFmtId="169" fontId="7" fillId="0" borderId="0" xfId="0" applyNumberFormat="1" applyFont="1" applyAlignment="1">
      <alignment vertical="center"/>
    </xf>
    <xf numFmtId="169" fontId="7" fillId="2" borderId="13" xfId="0" applyNumberFormat="1" applyFont="1" applyFill="1" applyBorder="1" applyAlignment="1">
      <alignment vertical="center"/>
    </xf>
    <xf numFmtId="4" fontId="18" fillId="0" borderId="0" xfId="0" applyNumberFormat="1" applyFont="1" applyAlignment="1">
      <alignment vertical="center"/>
    </xf>
    <xf numFmtId="43" fontId="21" fillId="0" borderId="0" xfId="0" applyNumberFormat="1" applyFont="1" applyAlignment="1">
      <alignment vertical="center"/>
    </xf>
    <xf numFmtId="169" fontId="21" fillId="0" borderId="14" xfId="0" applyNumberFormat="1" applyFont="1" applyBorder="1" applyAlignment="1">
      <alignment vertical="center"/>
    </xf>
    <xf numFmtId="4" fontId="22" fillId="0" borderId="0" xfId="0" applyNumberFormat="1" applyFont="1" applyAlignment="1">
      <alignment vertical="center"/>
    </xf>
    <xf numFmtId="0" fontId="22" fillId="0" borderId="0" xfId="0" applyFont="1" applyAlignment="1">
      <alignment vertical="center"/>
    </xf>
    <xf numFmtId="0" fontId="20" fillId="0" borderId="0" xfId="0" applyFont="1" applyAlignment="1">
      <alignment vertical="center"/>
    </xf>
    <xf numFmtId="166" fontId="20" fillId="0" borderId="0" xfId="0" applyNumberFormat="1" applyFont="1" applyAlignment="1">
      <alignment vertical="center"/>
    </xf>
    <xf numFmtId="173" fontId="21" fillId="0" borderId="14" xfId="0" applyNumberFormat="1" applyFont="1" applyBorder="1" applyAlignment="1">
      <alignment horizontal="center" vertical="center"/>
    </xf>
    <xf numFmtId="0" fontId="21" fillId="0" borderId="0" xfId="0" applyFont="1" applyAlignment="1">
      <alignment vertical="center"/>
    </xf>
    <xf numFmtId="168" fontId="8" fillId="0" borderId="0" xfId="0" applyNumberFormat="1" applyFont="1" applyAlignment="1">
      <alignment vertical="center"/>
    </xf>
    <xf numFmtId="10" fontId="8" fillId="0" borderId="0" xfId="0" applyNumberFormat="1" applyFont="1" applyAlignment="1">
      <alignment vertical="center"/>
    </xf>
    <xf numFmtId="168" fontId="23" fillId="0" borderId="0" xfId="0" applyNumberFormat="1" applyFont="1" applyAlignment="1">
      <alignment vertical="center"/>
    </xf>
    <xf numFmtId="168" fontId="7" fillId="0" borderId="0" xfId="0" applyNumberFormat="1" applyFont="1" applyAlignment="1">
      <alignment vertical="center"/>
    </xf>
    <xf numFmtId="43" fontId="24" fillId="2" borderId="1" xfId="0" applyNumberFormat="1" applyFont="1" applyFill="1" applyBorder="1" applyAlignment="1">
      <alignment vertical="center"/>
    </xf>
    <xf numFmtId="169" fontId="24" fillId="2" borderId="1" xfId="0" applyNumberFormat="1" applyFont="1" applyFill="1" applyBorder="1" applyAlignment="1">
      <alignment horizontal="right" vertical="center"/>
    </xf>
    <xf numFmtId="174" fontId="24" fillId="2" borderId="1" xfId="0" applyNumberFormat="1" applyFont="1" applyFill="1" applyBorder="1" applyAlignment="1">
      <alignment horizontal="left" vertical="center"/>
    </xf>
    <xf numFmtId="175" fontId="24" fillId="2" borderId="1" xfId="0" applyNumberFormat="1" applyFont="1" applyFill="1" applyBorder="1" applyAlignment="1">
      <alignment horizontal="right" vertical="center"/>
    </xf>
    <xf numFmtId="17" fontId="24" fillId="2" borderId="1" xfId="0" applyNumberFormat="1" applyFont="1" applyFill="1" applyBorder="1" applyAlignment="1">
      <alignment horizontal="left" vertical="center"/>
    </xf>
    <xf numFmtId="0" fontId="24" fillId="2" borderId="1" xfId="0" applyFont="1" applyFill="1" applyBorder="1" applyAlignment="1">
      <alignment vertical="center"/>
    </xf>
    <xf numFmtId="167" fontId="24" fillId="2" borderId="1" xfId="0" applyNumberFormat="1" applyFont="1" applyFill="1" applyBorder="1" applyAlignment="1">
      <alignment horizontal="center" vertical="center"/>
    </xf>
    <xf numFmtId="0" fontId="24" fillId="2" borderId="1" xfId="0" applyFont="1" applyFill="1" applyBorder="1"/>
    <xf numFmtId="43" fontId="24" fillId="2" borderId="1" xfId="0" applyNumberFormat="1" applyFont="1" applyFill="1" applyBorder="1" applyAlignment="1">
      <alignment horizontal="right" vertical="center"/>
    </xf>
    <xf numFmtId="168" fontId="24" fillId="2" borderId="1" xfId="0" applyNumberFormat="1" applyFont="1" applyFill="1" applyBorder="1" applyAlignment="1">
      <alignment vertical="center"/>
    </xf>
    <xf numFmtId="168" fontId="24" fillId="2" borderId="1" xfId="0" applyNumberFormat="1" applyFont="1" applyFill="1" applyBorder="1" applyAlignment="1">
      <alignment horizontal="right" vertical="center"/>
    </xf>
    <xf numFmtId="176" fontId="24" fillId="2" borderId="1" xfId="0" applyNumberFormat="1" applyFont="1" applyFill="1" applyBorder="1" applyAlignment="1">
      <alignment horizontal="center" vertical="center"/>
    </xf>
    <xf numFmtId="43" fontId="25" fillId="2" borderId="1" xfId="0" applyNumberFormat="1" applyFont="1" applyFill="1" applyBorder="1" applyAlignment="1">
      <alignment vertical="center"/>
    </xf>
    <xf numFmtId="177" fontId="24" fillId="2" borderId="1" xfId="0" applyNumberFormat="1" applyFont="1" applyFill="1" applyBorder="1" applyAlignment="1">
      <alignment horizontal="center" vertical="center"/>
    </xf>
    <xf numFmtId="43" fontId="25" fillId="2" borderId="1" xfId="0" applyNumberFormat="1" applyFont="1" applyFill="1" applyBorder="1" applyAlignment="1">
      <alignment vertical="center"/>
    </xf>
    <xf numFmtId="174" fontId="24" fillId="2" borderId="1" xfId="0" applyNumberFormat="1" applyFont="1" applyFill="1" applyBorder="1" applyAlignment="1">
      <alignment horizontal="center" vertical="center"/>
    </xf>
    <xf numFmtId="43" fontId="26" fillId="2" borderId="1" xfId="0" applyNumberFormat="1" applyFont="1" applyFill="1" applyBorder="1" applyAlignment="1">
      <alignment vertical="center"/>
    </xf>
    <xf numFmtId="0" fontId="26" fillId="2" borderId="1" xfId="0" applyFont="1" applyFill="1" applyBorder="1" applyAlignment="1">
      <alignment vertical="center"/>
    </xf>
    <xf numFmtId="177" fontId="26" fillId="2" borderId="1" xfId="0" applyNumberFormat="1" applyFont="1" applyFill="1" applyBorder="1" applyAlignment="1">
      <alignment horizontal="center" vertical="center"/>
    </xf>
    <xf numFmtId="0" fontId="26" fillId="2" borderId="1" xfId="0" applyFont="1" applyFill="1" applyBorder="1"/>
    <xf numFmtId="43" fontId="27" fillId="0" borderId="0" xfId="0" applyNumberFormat="1" applyFont="1" applyAlignment="1">
      <alignment vertical="center"/>
    </xf>
    <xf numFmtId="0" fontId="27" fillId="0" borderId="0" xfId="0" applyFont="1" applyAlignment="1">
      <alignment vertical="center"/>
    </xf>
    <xf numFmtId="174" fontId="28" fillId="0" borderId="0" xfId="0" applyNumberFormat="1" applyFont="1" applyAlignment="1">
      <alignment horizontal="center" vertical="center"/>
    </xf>
    <xf numFmtId="0" fontId="27" fillId="0" borderId="0" xfId="0" applyFont="1"/>
    <xf numFmtId="43" fontId="29" fillId="5" borderId="15" xfId="0" applyNumberFormat="1" applyFont="1" applyFill="1" applyBorder="1" applyAlignment="1">
      <alignment vertical="center"/>
    </xf>
    <xf numFmtId="43" fontId="28" fillId="5" borderId="15" xfId="0" applyNumberFormat="1" applyFont="1" applyFill="1" applyBorder="1" applyAlignment="1">
      <alignment vertical="center"/>
    </xf>
    <xf numFmtId="0" fontId="28" fillId="5" borderId="15" xfId="0" applyFont="1" applyFill="1" applyBorder="1" applyAlignment="1">
      <alignment vertical="center"/>
    </xf>
    <xf numFmtId="0" fontId="30" fillId="5" borderId="15" xfId="0" applyFont="1" applyFill="1" applyBorder="1" applyAlignment="1">
      <alignment vertical="center"/>
    </xf>
    <xf numFmtId="0" fontId="30" fillId="5" borderId="15" xfId="0" applyFont="1" applyFill="1" applyBorder="1"/>
    <xf numFmtId="0" fontId="31" fillId="0" borderId="16" xfId="0" applyFont="1" applyBorder="1" applyAlignment="1">
      <alignment horizontal="center" vertical="center"/>
    </xf>
    <xf numFmtId="17" fontId="31" fillId="0" borderId="16" xfId="0" applyNumberFormat="1" applyFont="1" applyBorder="1" applyAlignment="1">
      <alignment horizontal="center" vertical="center"/>
    </xf>
    <xf numFmtId="17" fontId="31" fillId="0" borderId="16" xfId="0" applyNumberFormat="1" applyFont="1" applyBorder="1" applyAlignment="1">
      <alignment horizontal="center" vertical="center" wrapText="1"/>
    </xf>
    <xf numFmtId="0" fontId="32" fillId="0" borderId="0" xfId="0" applyFont="1"/>
    <xf numFmtId="0" fontId="33" fillId="0" borderId="0" xfId="0" applyFont="1" applyAlignment="1">
      <alignment horizontal="center" vertical="center"/>
    </xf>
    <xf numFmtId="43" fontId="33" fillId="0" borderId="0" xfId="0" applyNumberFormat="1" applyFont="1" applyAlignment="1">
      <alignment vertical="center"/>
    </xf>
    <xf numFmtId="169" fontId="31" fillId="0" borderId="16" xfId="0" applyNumberFormat="1" applyFont="1" applyBorder="1" applyAlignment="1">
      <alignment horizontal="center" vertical="center"/>
    </xf>
    <xf numFmtId="169" fontId="33" fillId="0" borderId="16" xfId="0" applyNumberFormat="1" applyFont="1" applyBorder="1" applyAlignment="1">
      <alignment horizontal="center" vertical="center"/>
    </xf>
    <xf numFmtId="168" fontId="34" fillId="0" borderId="0" xfId="0" applyNumberFormat="1" applyFont="1" applyAlignment="1">
      <alignment horizontal="center" vertical="center"/>
    </xf>
    <xf numFmtId="174" fontId="35" fillId="0" borderId="0" xfId="0" applyNumberFormat="1" applyFont="1" applyAlignment="1">
      <alignment horizontal="left" vertical="center"/>
    </xf>
    <xf numFmtId="169" fontId="33" fillId="2" borderId="17" xfId="0" applyNumberFormat="1" applyFont="1" applyFill="1" applyBorder="1" applyAlignment="1">
      <alignment vertical="center"/>
    </xf>
    <xf numFmtId="169" fontId="28" fillId="0" borderId="0" xfId="0" applyNumberFormat="1" applyFont="1" applyAlignment="1">
      <alignment horizontal="center" vertical="center"/>
    </xf>
    <xf numFmtId="174" fontId="36" fillId="0" borderId="0" xfId="0" applyNumberFormat="1" applyFont="1" applyAlignment="1">
      <alignment horizontal="left" vertical="center"/>
    </xf>
    <xf numFmtId="169" fontId="34" fillId="0" borderId="0" xfId="0" applyNumberFormat="1" applyFont="1" applyAlignment="1">
      <alignment horizontal="center" vertical="center"/>
    </xf>
    <xf numFmtId="169" fontId="27" fillId="0" borderId="0" xfId="0" applyNumberFormat="1" applyFont="1" applyAlignment="1">
      <alignment horizontal="center" vertical="center"/>
    </xf>
    <xf numFmtId="43" fontId="37" fillId="0" borderId="0" xfId="0" applyNumberFormat="1" applyFont="1" applyAlignment="1">
      <alignment vertical="center"/>
    </xf>
    <xf numFmtId="166" fontId="27" fillId="0" borderId="0" xfId="0" applyNumberFormat="1" applyFont="1" applyAlignment="1">
      <alignment horizontal="center" vertical="center"/>
    </xf>
    <xf numFmtId="43" fontId="38" fillId="5" borderId="15" xfId="0" applyNumberFormat="1" applyFont="1" applyFill="1" applyBorder="1" applyAlignment="1">
      <alignment vertical="center"/>
    </xf>
    <xf numFmtId="43" fontId="39" fillId="0" borderId="0" xfId="0" applyNumberFormat="1" applyFont="1" applyAlignment="1">
      <alignment horizontal="left" vertical="center"/>
    </xf>
    <xf numFmtId="43" fontId="39" fillId="0" borderId="0" xfId="0" applyNumberFormat="1" applyFont="1" applyAlignment="1">
      <alignment vertical="center"/>
    </xf>
    <xf numFmtId="0" fontId="39" fillId="0" borderId="0" xfId="0" applyFont="1" applyAlignment="1">
      <alignment vertical="center"/>
    </xf>
    <xf numFmtId="17" fontId="31" fillId="0" borderId="18" xfId="0" applyNumberFormat="1" applyFont="1" applyBorder="1" applyAlignment="1">
      <alignment horizontal="center" vertical="center"/>
    </xf>
    <xf numFmtId="43" fontId="41" fillId="0" borderId="0" xfId="0" applyNumberFormat="1" applyFont="1" applyAlignment="1">
      <alignment vertical="center"/>
    </xf>
    <xf numFmtId="167" fontId="33" fillId="2" borderId="16" xfId="0" applyNumberFormat="1" applyFont="1" applyFill="1" applyBorder="1" applyAlignment="1">
      <alignment horizontal="center" vertical="center" wrapText="1"/>
    </xf>
    <xf numFmtId="168" fontId="27" fillId="0" borderId="0" xfId="0" applyNumberFormat="1" applyFont="1" applyAlignment="1">
      <alignment vertical="center"/>
    </xf>
    <xf numFmtId="10" fontId="27" fillId="0" borderId="16" xfId="0" applyNumberFormat="1" applyFont="1" applyBorder="1" applyAlignment="1">
      <alignment horizontal="center" vertical="center"/>
    </xf>
    <xf numFmtId="10" fontId="27" fillId="0" borderId="0" xfId="0" applyNumberFormat="1" applyFont="1" applyAlignment="1">
      <alignment vertical="center"/>
    </xf>
    <xf numFmtId="178" fontId="27" fillId="0" borderId="16" xfId="0" applyNumberFormat="1" applyFont="1" applyBorder="1" applyAlignment="1">
      <alignment horizontal="center" vertical="center"/>
    </xf>
    <xf numFmtId="169" fontId="27" fillId="0" borderId="0" xfId="0" applyNumberFormat="1" applyFont="1" applyAlignment="1">
      <alignment vertical="center"/>
    </xf>
    <xf numFmtId="169" fontId="41" fillId="0" borderId="0" xfId="0" applyNumberFormat="1" applyFont="1" applyAlignment="1">
      <alignment vertical="center"/>
    </xf>
    <xf numFmtId="4" fontId="42" fillId="0" borderId="24" xfId="0" applyNumberFormat="1" applyFont="1" applyBorder="1" applyAlignment="1">
      <alignment vertical="center"/>
    </xf>
    <xf numFmtId="0" fontId="27" fillId="0" borderId="25" xfId="0" applyFont="1" applyBorder="1" applyAlignment="1">
      <alignment vertical="center"/>
    </xf>
    <xf numFmtId="0" fontId="27" fillId="0" borderId="25" xfId="0" applyFont="1" applyBorder="1" applyAlignment="1">
      <alignment horizontal="center" vertical="center"/>
    </xf>
    <xf numFmtId="0" fontId="27" fillId="0" borderId="26" xfId="0" applyFont="1" applyBorder="1" applyAlignment="1">
      <alignment vertical="center"/>
    </xf>
    <xf numFmtId="169" fontId="27" fillId="0" borderId="0" xfId="0" applyNumberFormat="1" applyFont="1" applyAlignment="1">
      <alignment horizontal="right"/>
    </xf>
    <xf numFmtId="169" fontId="33" fillId="0" borderId="0" xfId="0" applyNumberFormat="1" applyFont="1" applyAlignment="1">
      <alignment horizontal="right"/>
    </xf>
    <xf numFmtId="43" fontId="33" fillId="0" borderId="0" xfId="0" applyNumberFormat="1" applyFont="1" applyAlignment="1">
      <alignment horizontal="left" vertical="center"/>
    </xf>
    <xf numFmtId="0" fontId="27" fillId="0" borderId="0" xfId="0" applyFont="1" applyAlignment="1">
      <alignment horizontal="center" vertical="center"/>
    </xf>
    <xf numFmtId="43" fontId="39" fillId="0" borderId="0" xfId="0" applyNumberFormat="1" applyFont="1" applyAlignment="1">
      <alignment horizontal="left" vertical="center"/>
    </xf>
    <xf numFmtId="169" fontId="40" fillId="0" borderId="0" xfId="0" applyNumberFormat="1" applyFont="1" applyAlignment="1">
      <alignment horizontal="center" vertical="center"/>
    </xf>
    <xf numFmtId="178" fontId="27" fillId="0" borderId="0" xfId="0" applyNumberFormat="1" applyFont="1" applyAlignment="1">
      <alignment horizontal="center" vertical="center"/>
    </xf>
    <xf numFmtId="169" fontId="43" fillId="0" borderId="16" xfId="0" applyNumberFormat="1" applyFont="1" applyBorder="1" applyAlignment="1">
      <alignment horizontal="center" vertical="center"/>
    </xf>
    <xf numFmtId="169" fontId="39" fillId="0" borderId="16" xfId="0" applyNumberFormat="1" applyFont="1" applyBorder="1" applyAlignment="1">
      <alignment horizontal="center" vertical="center"/>
    </xf>
    <xf numFmtId="10" fontId="31" fillId="0" borderId="16" xfId="0" applyNumberFormat="1" applyFont="1" applyBorder="1" applyAlignment="1">
      <alignment horizontal="center" vertical="center"/>
    </xf>
    <xf numFmtId="169" fontId="27" fillId="0" borderId="16" xfId="0" applyNumberFormat="1" applyFont="1" applyBorder="1" applyAlignment="1">
      <alignment horizontal="center" vertical="center"/>
    </xf>
    <xf numFmtId="43" fontId="33" fillId="0" borderId="0" xfId="0" applyNumberFormat="1" applyFont="1" applyAlignment="1">
      <alignment horizontal="left" vertical="center"/>
    </xf>
    <xf numFmtId="169" fontId="33" fillId="2" borderId="1" xfId="0" applyNumberFormat="1" applyFont="1" applyFill="1" applyBorder="1" applyAlignment="1">
      <alignment vertical="center"/>
    </xf>
    <xf numFmtId="4" fontId="31" fillId="0" borderId="16" xfId="0" applyNumberFormat="1" applyFont="1" applyBorder="1" applyAlignment="1">
      <alignment horizontal="center" vertical="center"/>
    </xf>
    <xf numFmtId="0" fontId="27" fillId="0" borderId="0" xfId="0" applyFont="1" applyAlignment="1">
      <alignment vertical="center"/>
    </xf>
    <xf numFmtId="0" fontId="33" fillId="0" borderId="0" xfId="0" applyFont="1" applyAlignment="1">
      <alignment vertical="center"/>
    </xf>
    <xf numFmtId="178" fontId="44" fillId="0" borderId="27" xfId="0" applyNumberFormat="1" applyFont="1" applyBorder="1" applyAlignment="1">
      <alignment vertical="center"/>
    </xf>
    <xf numFmtId="43" fontId="27" fillId="0" borderId="0" xfId="0" applyNumberFormat="1" applyFont="1" applyAlignment="1">
      <alignment horizontal="left" vertical="center"/>
    </xf>
    <xf numFmtId="179" fontId="31" fillId="0" borderId="16" xfId="0" applyNumberFormat="1" applyFont="1" applyBorder="1" applyAlignment="1">
      <alignment horizontal="center" vertical="center"/>
    </xf>
    <xf numFmtId="178" fontId="44" fillId="0" borderId="0" xfId="0" applyNumberFormat="1" applyFont="1" applyAlignment="1">
      <alignment vertical="center"/>
    </xf>
    <xf numFmtId="43" fontId="40" fillId="0" borderId="0" xfId="0" applyNumberFormat="1" applyFont="1" applyAlignment="1">
      <alignment horizontal="left" vertical="center"/>
    </xf>
    <xf numFmtId="169" fontId="31" fillId="0" borderId="16" xfId="0" applyNumberFormat="1" applyFont="1" applyBorder="1" applyAlignment="1">
      <alignment horizontal="center" vertical="center"/>
    </xf>
    <xf numFmtId="169" fontId="30" fillId="5" borderId="15" xfId="0" applyNumberFormat="1" applyFont="1" applyFill="1" applyBorder="1" applyAlignment="1">
      <alignment vertical="center"/>
    </xf>
    <xf numFmtId="169" fontId="28" fillId="5" borderId="15" xfId="0" applyNumberFormat="1" applyFont="1" applyFill="1" applyBorder="1" applyAlignment="1">
      <alignment vertical="center"/>
    </xf>
    <xf numFmtId="43" fontId="40" fillId="0" borderId="0" xfId="0" applyNumberFormat="1" applyFont="1" applyAlignment="1">
      <alignment vertical="center"/>
    </xf>
    <xf numFmtId="0" fontId="45" fillId="0" borderId="0" xfId="0" applyFont="1" applyAlignment="1">
      <alignment vertical="center"/>
    </xf>
    <xf numFmtId="0" fontId="33" fillId="0" borderId="0" xfId="0" applyFont="1"/>
    <xf numFmtId="169" fontId="33" fillId="0" borderId="0" xfId="0" applyNumberFormat="1" applyFont="1"/>
    <xf numFmtId="169" fontId="46" fillId="0" borderId="0" xfId="0" applyNumberFormat="1" applyFont="1" applyAlignment="1">
      <alignment vertical="center"/>
    </xf>
    <xf numFmtId="43" fontId="42" fillId="0" borderId="0" xfId="0" applyNumberFormat="1" applyFont="1" applyAlignment="1">
      <alignment vertical="center"/>
    </xf>
    <xf numFmtId="0" fontId="30" fillId="0" borderId="0" xfId="0" applyFont="1" applyAlignment="1">
      <alignment vertical="center"/>
    </xf>
    <xf numFmtId="167" fontId="33" fillId="2" borderId="28" xfId="0" applyNumberFormat="1" applyFont="1" applyFill="1" applyBorder="1" applyAlignment="1">
      <alignment horizontal="center" vertical="center" wrapText="1"/>
    </xf>
    <xf numFmtId="0" fontId="34" fillId="0" borderId="0" xfId="0" applyFont="1" applyAlignment="1">
      <alignment vertical="center"/>
    </xf>
    <xf numFmtId="169" fontId="34" fillId="0" borderId="0" xfId="0" applyNumberFormat="1" applyFont="1" applyAlignment="1">
      <alignment vertical="center"/>
    </xf>
    <xf numFmtId="169" fontId="47" fillId="0" borderId="0" xfId="0" applyNumberFormat="1" applyFont="1" applyAlignment="1">
      <alignment vertical="center"/>
    </xf>
    <xf numFmtId="43" fontId="39" fillId="0" borderId="0" xfId="0" applyNumberFormat="1" applyFont="1" applyAlignment="1">
      <alignment vertical="center"/>
    </xf>
    <xf numFmtId="169" fontId="27" fillId="0" borderId="18" xfId="0" applyNumberFormat="1" applyFont="1" applyBorder="1" applyAlignment="1">
      <alignment horizontal="center" vertical="center"/>
    </xf>
    <xf numFmtId="0" fontId="35" fillId="0" borderId="0" xfId="0" applyFont="1" applyAlignment="1">
      <alignment horizontal="right" vertical="center"/>
    </xf>
    <xf numFmtId="10" fontId="31" fillId="0" borderId="18" xfId="0" applyNumberFormat="1" applyFont="1" applyBorder="1" applyAlignment="1">
      <alignment horizontal="center" vertical="center"/>
    </xf>
    <xf numFmtId="169" fontId="33" fillId="2" borderId="8" xfId="0" applyNumberFormat="1" applyFont="1" applyFill="1" applyBorder="1" applyAlignment="1">
      <alignment vertical="center"/>
    </xf>
    <xf numFmtId="43" fontId="35" fillId="0" borderId="0" xfId="0" applyNumberFormat="1" applyFont="1" applyAlignment="1">
      <alignment vertical="center"/>
    </xf>
    <xf numFmtId="0" fontId="35" fillId="0" borderId="0" xfId="0" applyFont="1" applyAlignment="1">
      <alignment vertical="center"/>
    </xf>
    <xf numFmtId="169" fontId="35" fillId="0" borderId="29" xfId="0" applyNumberFormat="1" applyFont="1" applyBorder="1" applyAlignment="1">
      <alignment vertical="center"/>
    </xf>
    <xf numFmtId="169" fontId="35" fillId="0" borderId="0" xfId="0" applyNumberFormat="1" applyFont="1" applyAlignment="1">
      <alignment vertical="center"/>
    </xf>
    <xf numFmtId="43" fontId="35" fillId="0" borderId="0" xfId="0" applyNumberFormat="1" applyFont="1" applyAlignment="1">
      <alignment horizontal="right" vertical="center"/>
    </xf>
    <xf numFmtId="9" fontId="35" fillId="0" borderId="14" xfId="0" applyNumberFormat="1" applyFont="1" applyBorder="1" applyAlignment="1">
      <alignment horizontal="center" vertical="center"/>
    </xf>
    <xf numFmtId="168" fontId="27" fillId="0" borderId="0" xfId="0" applyNumberFormat="1" applyFont="1" applyAlignment="1">
      <alignment horizontal="center" vertical="center"/>
    </xf>
    <xf numFmtId="0" fontId="33" fillId="0" borderId="0" xfId="0" applyFont="1" applyAlignment="1">
      <alignment horizontal="center" vertical="center" wrapText="1"/>
    </xf>
    <xf numFmtId="9" fontId="31" fillId="0" borderId="18" xfId="0" applyNumberFormat="1" applyFont="1" applyBorder="1" applyAlignment="1">
      <alignment horizontal="center" vertical="center"/>
    </xf>
    <xf numFmtId="0" fontId="31" fillId="0" borderId="18" xfId="0" applyFont="1" applyBorder="1" applyAlignment="1">
      <alignment horizontal="center" vertical="center"/>
    </xf>
    <xf numFmtId="169" fontId="30" fillId="0" borderId="0" xfId="0" applyNumberFormat="1" applyFont="1" applyAlignment="1">
      <alignment vertical="center"/>
    </xf>
    <xf numFmtId="169" fontId="33" fillId="2" borderId="12" xfId="0" applyNumberFormat="1" applyFont="1" applyFill="1" applyBorder="1" applyAlignment="1">
      <alignment vertical="center"/>
    </xf>
    <xf numFmtId="43" fontId="48" fillId="0" borderId="0" xfId="0" applyNumberFormat="1" applyFont="1" applyAlignment="1">
      <alignment vertical="center"/>
    </xf>
    <xf numFmtId="168" fontId="49" fillId="0" borderId="0" xfId="0" applyNumberFormat="1" applyFont="1" applyAlignment="1">
      <alignment vertical="center"/>
    </xf>
    <xf numFmtId="0" fontId="28" fillId="6" borderId="16" xfId="0" applyFont="1" applyFill="1" applyBorder="1" applyAlignment="1">
      <alignment horizontal="center" vertical="center"/>
    </xf>
    <xf numFmtId="168" fontId="35" fillId="0" borderId="0" xfId="0" applyNumberFormat="1" applyFont="1" applyAlignment="1">
      <alignment vertical="center"/>
    </xf>
    <xf numFmtId="169" fontId="33" fillId="2" borderId="30" xfId="0" applyNumberFormat="1" applyFont="1" applyFill="1" applyBorder="1" applyAlignment="1">
      <alignment vertical="center"/>
    </xf>
    <xf numFmtId="178" fontId="27" fillId="0" borderId="0" xfId="0" applyNumberFormat="1" applyFont="1" applyAlignment="1">
      <alignment vertical="center"/>
    </xf>
    <xf numFmtId="0" fontId="33" fillId="0" borderId="0" xfId="0" applyFont="1" applyAlignment="1">
      <alignment horizontal="center"/>
    </xf>
    <xf numFmtId="43" fontId="50" fillId="0" borderId="0" xfId="0" applyNumberFormat="1" applyFont="1" applyAlignment="1">
      <alignment horizontal="center"/>
    </xf>
    <xf numFmtId="43" fontId="33" fillId="0" borderId="0" xfId="0" applyNumberFormat="1" applyFont="1" applyAlignment="1">
      <alignment horizontal="center"/>
    </xf>
    <xf numFmtId="43" fontId="46" fillId="0" borderId="0" xfId="0" applyNumberFormat="1" applyFont="1" applyAlignment="1">
      <alignment vertical="center"/>
    </xf>
    <xf numFmtId="43" fontId="27" fillId="0" borderId="0" xfId="0" applyNumberFormat="1" applyFont="1"/>
    <xf numFmtId="0" fontId="46" fillId="0" borderId="0" xfId="0" applyFont="1" applyAlignment="1">
      <alignment horizontal="center" vertical="center" wrapText="1"/>
    </xf>
    <xf numFmtId="168" fontId="27" fillId="0" borderId="0" xfId="0" applyNumberFormat="1" applyFont="1"/>
    <xf numFmtId="17" fontId="31" fillId="0" borderId="18" xfId="0" applyNumberFormat="1" applyFont="1" applyBorder="1" applyAlignment="1">
      <alignment horizontal="center" vertical="center"/>
    </xf>
    <xf numFmtId="17" fontId="31" fillId="0" borderId="16" xfId="0" applyNumberFormat="1" applyFont="1" applyBorder="1" applyAlignment="1">
      <alignment horizontal="center" vertical="center"/>
    </xf>
    <xf numFmtId="169" fontId="33" fillId="0" borderId="0" xfId="0" applyNumberFormat="1" applyFont="1" applyAlignment="1">
      <alignment horizontal="center"/>
    </xf>
    <xf numFmtId="0" fontId="43" fillId="0" borderId="0" xfId="0" applyFont="1"/>
    <xf numFmtId="0" fontId="31" fillId="0" borderId="0" xfId="0" applyFont="1" applyAlignment="1">
      <alignment horizontal="center" vertical="center" wrapText="1"/>
    </xf>
    <xf numFmtId="169" fontId="27" fillId="0" borderId="0" xfId="0" applyNumberFormat="1" applyFont="1"/>
    <xf numFmtId="10" fontId="31" fillId="0" borderId="16" xfId="0" applyNumberFormat="1" applyFont="1" applyBorder="1" applyAlignment="1">
      <alignment horizontal="center" vertical="center"/>
    </xf>
    <xf numFmtId="43" fontId="43" fillId="0" borderId="0" xfId="0" applyNumberFormat="1" applyFont="1"/>
    <xf numFmtId="0" fontId="43" fillId="0" borderId="0" xfId="0" applyFont="1" applyAlignment="1">
      <alignment vertical="center"/>
    </xf>
    <xf numFmtId="180" fontId="35" fillId="0" borderId="0" xfId="0" applyNumberFormat="1" applyFont="1" applyAlignment="1">
      <alignment vertical="center"/>
    </xf>
    <xf numFmtId="0" fontId="34" fillId="0" borderId="0" xfId="0" applyFont="1" applyAlignment="1">
      <alignment horizontal="center"/>
    </xf>
    <xf numFmtId="169" fontId="33" fillId="2" borderId="31" xfId="0" applyNumberFormat="1" applyFont="1" applyFill="1" applyBorder="1" applyAlignment="1">
      <alignment vertical="center"/>
    </xf>
    <xf numFmtId="169" fontId="34" fillId="0" borderId="0" xfId="0" applyNumberFormat="1" applyFont="1" applyAlignment="1">
      <alignment horizontal="center"/>
    </xf>
    <xf numFmtId="0" fontId="47" fillId="0" borderId="0" xfId="0" applyFont="1"/>
    <xf numFmtId="43" fontId="47" fillId="0" borderId="0" xfId="0" applyNumberFormat="1" applyFont="1"/>
    <xf numFmtId="0" fontId="47" fillId="0" borderId="0" xfId="0" applyFont="1" applyAlignment="1">
      <alignment vertical="center"/>
    </xf>
    <xf numFmtId="168" fontId="33" fillId="0" borderId="0" xfId="0" applyNumberFormat="1" applyFont="1" applyAlignment="1">
      <alignment horizontal="center"/>
    </xf>
    <xf numFmtId="17" fontId="33" fillId="0" borderId="0" xfId="0" applyNumberFormat="1" applyFont="1" applyAlignment="1">
      <alignment horizontal="center"/>
    </xf>
    <xf numFmtId="43" fontId="35" fillId="0" borderId="0" xfId="0" applyNumberFormat="1" applyFont="1"/>
    <xf numFmtId="0" fontId="35" fillId="0" borderId="0" xfId="0" applyFont="1"/>
    <xf numFmtId="0" fontId="45" fillId="0" borderId="0" xfId="0" applyFont="1" applyAlignment="1">
      <alignment horizontal="center"/>
    </xf>
    <xf numFmtId="43" fontId="45" fillId="2" borderId="1" xfId="0" applyNumberFormat="1" applyFont="1" applyFill="1" applyBorder="1" applyAlignment="1">
      <alignment horizontal="center" vertical="center"/>
    </xf>
    <xf numFmtId="43" fontId="51" fillId="0" borderId="0" xfId="0" applyNumberFormat="1" applyFont="1" applyAlignment="1">
      <alignment vertical="center"/>
    </xf>
    <xf numFmtId="43" fontId="45" fillId="0" borderId="0" xfId="0" applyNumberFormat="1" applyFont="1" applyAlignment="1">
      <alignment horizontal="center" vertical="center"/>
    </xf>
    <xf numFmtId="0" fontId="27" fillId="0" borderId="18" xfId="0" applyFont="1" applyBorder="1" applyAlignment="1">
      <alignment horizontal="center" vertical="center"/>
    </xf>
    <xf numFmtId="43" fontId="49" fillId="0" borderId="0" xfId="0" applyNumberFormat="1" applyFont="1" applyAlignment="1">
      <alignment horizontal="center" vertical="center"/>
    </xf>
    <xf numFmtId="0" fontId="46" fillId="0" borderId="0" xfId="0" applyFont="1" applyAlignment="1">
      <alignment vertical="center"/>
    </xf>
    <xf numFmtId="178" fontId="33" fillId="0" borderId="0" xfId="0" applyNumberFormat="1" applyFont="1" applyAlignment="1">
      <alignment horizontal="center" vertical="center"/>
    </xf>
    <xf numFmtId="178" fontId="33" fillId="0" borderId="0" xfId="0" applyNumberFormat="1" applyFont="1" applyAlignment="1">
      <alignment vertical="center"/>
    </xf>
    <xf numFmtId="178" fontId="27" fillId="0" borderId="0" xfId="0" applyNumberFormat="1" applyFont="1"/>
    <xf numFmtId="164" fontId="27" fillId="0" borderId="0" xfId="0" applyNumberFormat="1" applyFont="1"/>
    <xf numFmtId="43" fontId="43" fillId="0" borderId="0" xfId="0" applyNumberFormat="1" applyFont="1" applyAlignment="1">
      <alignment vertical="center"/>
    </xf>
    <xf numFmtId="10" fontId="31" fillId="0" borderId="18" xfId="0" applyNumberFormat="1" applyFont="1" applyBorder="1" applyAlignment="1">
      <alignment horizontal="center" vertical="center"/>
    </xf>
    <xf numFmtId="0" fontId="52" fillId="0" borderId="0" xfId="0" applyFont="1" applyAlignment="1">
      <alignment vertical="center"/>
    </xf>
    <xf numFmtId="181" fontId="31" fillId="0" borderId="18" xfId="0" applyNumberFormat="1" applyFont="1" applyBorder="1" applyAlignment="1">
      <alignment horizontal="center" vertical="center"/>
    </xf>
    <xf numFmtId="169" fontId="31" fillId="0" borderId="18" xfId="0" applyNumberFormat="1" applyFont="1" applyBorder="1" applyAlignment="1">
      <alignment horizontal="center" vertical="center"/>
    </xf>
    <xf numFmtId="169" fontId="31" fillId="0" borderId="18" xfId="0" applyNumberFormat="1" applyFont="1" applyBorder="1" applyAlignment="1">
      <alignment horizontal="center" vertical="center"/>
    </xf>
    <xf numFmtId="169" fontId="43" fillId="0" borderId="0" xfId="0" applyNumberFormat="1" applyFont="1" applyAlignment="1">
      <alignment vertical="center"/>
    </xf>
    <xf numFmtId="43" fontId="45" fillId="0" borderId="0" xfId="0" applyNumberFormat="1" applyFont="1" applyAlignment="1">
      <alignment vertical="center"/>
    </xf>
    <xf numFmtId="169" fontId="33" fillId="2" borderId="13" xfId="0" applyNumberFormat="1" applyFont="1" applyFill="1" applyBorder="1" applyAlignment="1">
      <alignment vertical="center"/>
    </xf>
    <xf numFmtId="17" fontId="31" fillId="0" borderId="0" xfId="0" applyNumberFormat="1" applyFont="1" applyAlignment="1">
      <alignment horizontal="center" vertical="center"/>
    </xf>
    <xf numFmtId="181" fontId="31" fillId="0" borderId="0" xfId="0" applyNumberFormat="1" applyFont="1" applyAlignment="1">
      <alignment horizontal="center" vertical="center"/>
    </xf>
    <xf numFmtId="169" fontId="31" fillId="0" borderId="0" xfId="0" applyNumberFormat="1" applyFont="1" applyAlignment="1">
      <alignment horizontal="center" vertical="center"/>
    </xf>
    <xf numFmtId="10" fontId="31" fillId="0" borderId="0" xfId="0" applyNumberFormat="1" applyFont="1" applyAlignment="1">
      <alignment horizontal="center" vertical="center"/>
    </xf>
    <xf numFmtId="169" fontId="27" fillId="0" borderId="14" xfId="0" applyNumberFormat="1" applyFont="1" applyBorder="1" applyAlignment="1">
      <alignment horizontal="center" vertical="center"/>
    </xf>
    <xf numFmtId="168" fontId="43" fillId="0" borderId="0" xfId="0" applyNumberFormat="1" applyFont="1" applyAlignment="1">
      <alignment vertical="center"/>
    </xf>
    <xf numFmtId="43" fontId="47" fillId="0" borderId="0" xfId="0" applyNumberFormat="1" applyFont="1" applyAlignment="1">
      <alignment vertical="center"/>
    </xf>
    <xf numFmtId="168" fontId="47" fillId="0" borderId="0" xfId="0" applyNumberFormat="1" applyFont="1" applyAlignment="1">
      <alignment vertical="center"/>
    </xf>
    <xf numFmtId="168" fontId="46" fillId="0" borderId="0" xfId="0" applyNumberFormat="1" applyFont="1" applyAlignment="1">
      <alignment vertical="center"/>
    </xf>
    <xf numFmtId="167" fontId="46" fillId="3" borderId="32" xfId="0" applyNumberFormat="1" applyFont="1" applyFill="1" applyBorder="1" applyAlignment="1">
      <alignment horizontal="center" vertical="center" wrapText="1"/>
    </xf>
    <xf numFmtId="167" fontId="46" fillId="3" borderId="33" xfId="0" applyNumberFormat="1" applyFont="1" applyFill="1" applyBorder="1" applyAlignment="1">
      <alignment horizontal="center" vertical="center" wrapText="1"/>
    </xf>
    <xf numFmtId="167" fontId="46" fillId="3" borderId="28" xfId="0" applyNumberFormat="1" applyFont="1" applyFill="1" applyBorder="1" applyAlignment="1">
      <alignment horizontal="center" vertical="center" wrapText="1"/>
    </xf>
    <xf numFmtId="168" fontId="46" fillId="3" borderId="28" xfId="0" applyNumberFormat="1" applyFont="1" applyFill="1" applyBorder="1" applyAlignment="1">
      <alignment horizontal="center" vertical="center" wrapText="1"/>
    </xf>
    <xf numFmtId="182" fontId="27" fillId="0" borderId="0" xfId="0" applyNumberFormat="1" applyFont="1" applyAlignment="1">
      <alignment vertical="center"/>
    </xf>
    <xf numFmtId="168" fontId="30" fillId="0" borderId="0" xfId="0" applyNumberFormat="1" applyFont="1" applyAlignment="1">
      <alignment vertical="center"/>
    </xf>
    <xf numFmtId="9" fontId="31" fillId="0" borderId="16" xfId="0" applyNumberFormat="1" applyFont="1" applyBorder="1" applyAlignment="1">
      <alignment horizontal="center" vertical="center"/>
    </xf>
    <xf numFmtId="169" fontId="31" fillId="0" borderId="20" xfId="0" applyNumberFormat="1" applyFont="1" applyBorder="1" applyAlignment="1">
      <alignment horizontal="center" vertical="center"/>
    </xf>
    <xf numFmtId="169" fontId="31" fillId="0" borderId="20" xfId="0" applyNumberFormat="1" applyFont="1" applyBorder="1" applyAlignment="1">
      <alignment horizontal="center" vertical="center"/>
    </xf>
    <xf numFmtId="0" fontId="31" fillId="0" borderId="0" xfId="0" applyFont="1" applyAlignment="1">
      <alignment vertical="center"/>
    </xf>
    <xf numFmtId="169" fontId="31" fillId="0" borderId="0" xfId="0" applyNumberFormat="1" applyFont="1" applyAlignment="1">
      <alignment vertical="center"/>
    </xf>
    <xf numFmtId="168" fontId="31" fillId="0" borderId="0" xfId="0" applyNumberFormat="1" applyFont="1" applyAlignment="1">
      <alignment vertical="center"/>
    </xf>
    <xf numFmtId="166" fontId="34" fillId="0" borderId="0" xfId="0" applyNumberFormat="1" applyFont="1" applyAlignment="1">
      <alignment vertical="center"/>
    </xf>
    <xf numFmtId="169" fontId="27" fillId="0" borderId="34" xfId="0" applyNumberFormat="1" applyFont="1" applyBorder="1" applyAlignment="1">
      <alignment vertical="center"/>
    </xf>
    <xf numFmtId="43" fontId="34" fillId="0" borderId="0" xfId="0" applyNumberFormat="1" applyFont="1" applyAlignment="1">
      <alignment vertical="center"/>
    </xf>
    <xf numFmtId="169" fontId="33" fillId="2" borderId="35" xfId="0" applyNumberFormat="1" applyFont="1" applyFill="1" applyBorder="1" applyAlignment="1">
      <alignment vertical="center"/>
    </xf>
    <xf numFmtId="169" fontId="33" fillId="0" borderId="0" xfId="0" applyNumberFormat="1" applyFont="1" applyAlignment="1">
      <alignment vertical="center"/>
    </xf>
    <xf numFmtId="169" fontId="27" fillId="0" borderId="34" xfId="0" applyNumberFormat="1" applyFont="1" applyBorder="1" applyAlignment="1">
      <alignment horizontal="center" vertical="center"/>
    </xf>
    <xf numFmtId="43" fontId="53" fillId="0" borderId="0" xfId="0" applyNumberFormat="1" applyFont="1" applyAlignment="1">
      <alignment vertical="center"/>
    </xf>
    <xf numFmtId="169" fontId="33" fillId="3" borderId="36" xfId="0" applyNumberFormat="1" applyFont="1" applyFill="1" applyBorder="1" applyAlignment="1">
      <alignment vertical="center"/>
    </xf>
    <xf numFmtId="43" fontId="54" fillId="0" borderId="0" xfId="0" applyNumberFormat="1" applyFont="1" applyAlignment="1">
      <alignment vertical="center"/>
    </xf>
    <xf numFmtId="183" fontId="34" fillId="0" borderId="0" xfId="0" applyNumberFormat="1" applyFont="1" applyAlignment="1">
      <alignment vertical="center"/>
    </xf>
    <xf numFmtId="183" fontId="33" fillId="0" borderId="0" xfId="0" applyNumberFormat="1" applyFont="1" applyAlignment="1">
      <alignment vertical="center"/>
    </xf>
    <xf numFmtId="0" fontId="51" fillId="0" borderId="0" xfId="0" applyFont="1" applyAlignment="1">
      <alignment vertical="center"/>
    </xf>
    <xf numFmtId="169" fontId="33" fillId="2" borderId="36" xfId="0" applyNumberFormat="1" applyFont="1" applyFill="1" applyBorder="1" applyAlignment="1">
      <alignment vertical="center"/>
    </xf>
    <xf numFmtId="178" fontId="47" fillId="0" borderId="0" xfId="0" applyNumberFormat="1" applyFont="1" applyAlignment="1">
      <alignment vertical="center"/>
    </xf>
    <xf numFmtId="0" fontId="27" fillId="0" borderId="37" xfId="0" applyFont="1" applyBorder="1" applyAlignment="1">
      <alignment vertical="center"/>
    </xf>
    <xf numFmtId="0" fontId="46" fillId="0" borderId="38" xfId="0" applyFont="1" applyBorder="1" applyAlignment="1">
      <alignment horizontal="center" vertical="center" wrapText="1"/>
    </xf>
    <xf numFmtId="0" fontId="46" fillId="0" borderId="39" xfId="0" applyFont="1" applyBorder="1" applyAlignment="1">
      <alignment horizontal="center" vertical="center" wrapText="1"/>
    </xf>
    <xf numFmtId="17" fontId="27" fillId="0" borderId="40" xfId="0" applyNumberFormat="1" applyFont="1" applyBorder="1" applyAlignment="1">
      <alignment horizontal="center" vertical="center"/>
    </xf>
    <xf numFmtId="0" fontId="27" fillId="0" borderId="39" xfId="0" applyFont="1" applyBorder="1" applyAlignment="1">
      <alignment vertical="center"/>
    </xf>
    <xf numFmtId="0" fontId="31" fillId="0" borderId="41" xfId="0" applyFont="1" applyBorder="1" applyAlignment="1">
      <alignment horizontal="center" vertical="center" wrapText="1"/>
    </xf>
    <xf numFmtId="0" fontId="31" fillId="0" borderId="37" xfId="0" applyFont="1" applyBorder="1" applyAlignment="1">
      <alignment horizontal="center" vertical="center"/>
    </xf>
    <xf numFmtId="0" fontId="31" fillId="0" borderId="39" xfId="0" applyFont="1" applyBorder="1" applyAlignment="1">
      <alignment horizontal="center" vertical="center"/>
    </xf>
    <xf numFmtId="0" fontId="40" fillId="0" borderId="0" xfId="0" applyFont="1" applyAlignment="1">
      <alignment vertical="center"/>
    </xf>
    <xf numFmtId="0" fontId="46" fillId="0" borderId="41" xfId="0" applyFont="1" applyBorder="1" applyAlignment="1">
      <alignment horizontal="center" vertical="center" wrapText="1"/>
    </xf>
    <xf numFmtId="168" fontId="39" fillId="0" borderId="0" xfId="0" applyNumberFormat="1" applyFont="1" applyAlignment="1">
      <alignment vertical="center"/>
    </xf>
    <xf numFmtId="10" fontId="42" fillId="0" borderId="0" xfId="0" applyNumberFormat="1" applyFont="1" applyAlignment="1">
      <alignment horizontal="center"/>
    </xf>
    <xf numFmtId="17" fontId="27" fillId="7" borderId="34" xfId="0" applyNumberFormat="1" applyFont="1" applyFill="1" applyBorder="1" applyAlignment="1">
      <alignment horizontal="center" vertical="center"/>
    </xf>
    <xf numFmtId="169" fontId="27" fillId="0" borderId="41" xfId="0" applyNumberFormat="1" applyFont="1" applyBorder="1" applyAlignment="1">
      <alignment vertical="center"/>
    </xf>
    <xf numFmtId="10" fontId="35" fillId="0" borderId="0" xfId="0" applyNumberFormat="1" applyFont="1" applyAlignment="1">
      <alignment horizontal="center"/>
    </xf>
    <xf numFmtId="168" fontId="40" fillId="0" borderId="0" xfId="0" applyNumberFormat="1" applyFont="1" applyAlignment="1">
      <alignment vertical="center"/>
    </xf>
    <xf numFmtId="0" fontId="27" fillId="0" borderId="42" xfId="0" applyFont="1" applyBorder="1" applyAlignment="1">
      <alignment vertical="center"/>
    </xf>
    <xf numFmtId="169" fontId="33" fillId="0" borderId="43" xfId="0" applyNumberFormat="1" applyFont="1" applyBorder="1" applyAlignment="1">
      <alignment vertical="center"/>
    </xf>
    <xf numFmtId="168" fontId="40" fillId="0" borderId="0" xfId="0" applyNumberFormat="1" applyFont="1" applyAlignment="1">
      <alignment horizontal="center" vertical="center"/>
    </xf>
    <xf numFmtId="169" fontId="31" fillId="0" borderId="18" xfId="0" applyNumberFormat="1" applyFont="1" applyBorder="1" applyAlignment="1">
      <alignment vertical="center"/>
    </xf>
    <xf numFmtId="169" fontId="31" fillId="0" borderId="18" xfId="0" applyNumberFormat="1" applyFont="1" applyBorder="1" applyAlignment="1">
      <alignment vertical="center"/>
    </xf>
    <xf numFmtId="169" fontId="33" fillId="0" borderId="34" xfId="0" applyNumberFormat="1" applyFont="1" applyBorder="1" applyAlignment="1">
      <alignment vertical="center"/>
    </xf>
    <xf numFmtId="9" fontId="31" fillId="0" borderId="34" xfId="0" applyNumberFormat="1" applyFont="1" applyBorder="1" applyAlignment="1">
      <alignment horizontal="center" vertical="center"/>
    </xf>
    <xf numFmtId="9" fontId="33" fillId="0" borderId="34" xfId="0" applyNumberFormat="1" applyFont="1" applyBorder="1" applyAlignment="1">
      <alignment horizontal="center" vertical="center"/>
    </xf>
    <xf numFmtId="169" fontId="27" fillId="2" borderId="18" xfId="0" applyNumberFormat="1" applyFont="1" applyFill="1" applyBorder="1" applyAlignment="1">
      <alignment vertical="center"/>
    </xf>
    <xf numFmtId="0" fontId="46" fillId="0" borderId="0" xfId="0" applyFont="1" applyAlignment="1">
      <alignment horizontal="center" vertical="center"/>
    </xf>
    <xf numFmtId="169" fontId="33" fillId="0" borderId="18" xfId="0" applyNumberFormat="1" applyFont="1" applyBorder="1" applyAlignment="1">
      <alignment horizontal="center" vertical="center"/>
    </xf>
    <xf numFmtId="17" fontId="33" fillId="0" borderId="18" xfId="0" applyNumberFormat="1" applyFont="1" applyBorder="1" applyAlignment="1">
      <alignment horizontal="center" vertical="center"/>
    </xf>
    <xf numFmtId="169" fontId="33" fillId="0" borderId="18" xfId="0" applyNumberFormat="1" applyFont="1" applyBorder="1" applyAlignment="1">
      <alignment vertical="center"/>
    </xf>
    <xf numFmtId="43" fontId="31" fillId="0" borderId="18" xfId="0" applyNumberFormat="1" applyFont="1" applyBorder="1" applyAlignment="1">
      <alignment horizontal="center" vertical="center"/>
    </xf>
    <xf numFmtId="169" fontId="27" fillId="0" borderId="18" xfId="0" applyNumberFormat="1" applyFont="1" applyBorder="1" applyAlignment="1">
      <alignment vertical="center"/>
    </xf>
    <xf numFmtId="0" fontId="49" fillId="0" borderId="0" xfId="0" applyFont="1" applyAlignment="1">
      <alignment vertical="center"/>
    </xf>
    <xf numFmtId="169" fontId="44" fillId="0" borderId="27" xfId="0" applyNumberFormat="1" applyFont="1" applyBorder="1" applyAlignment="1">
      <alignment vertical="center"/>
    </xf>
    <xf numFmtId="169" fontId="51" fillId="0" borderId="0" xfId="0" applyNumberFormat="1" applyFont="1" applyAlignment="1">
      <alignment vertical="center"/>
    </xf>
    <xf numFmtId="184" fontId="33" fillId="2" borderId="18" xfId="0" applyNumberFormat="1" applyFont="1" applyFill="1" applyBorder="1" applyAlignment="1">
      <alignment horizontal="center" vertical="center"/>
    </xf>
    <xf numFmtId="169" fontId="33" fillId="3" borderId="12" xfId="0" applyNumberFormat="1" applyFont="1" applyFill="1" applyBorder="1" applyAlignment="1">
      <alignment vertical="center"/>
    </xf>
    <xf numFmtId="169" fontId="33" fillId="3" borderId="1" xfId="0" applyNumberFormat="1" applyFont="1" applyFill="1" applyBorder="1" applyAlignment="1">
      <alignment vertical="center"/>
    </xf>
    <xf numFmtId="168" fontId="33" fillId="0" borderId="0" xfId="0" applyNumberFormat="1" applyFont="1" applyAlignment="1">
      <alignment vertical="center"/>
    </xf>
    <xf numFmtId="172" fontId="44" fillId="0" borderId="44" xfId="0" applyNumberFormat="1" applyFont="1" applyBorder="1" applyAlignment="1">
      <alignment horizontal="center" vertical="center"/>
    </xf>
    <xf numFmtId="9" fontId="44" fillId="0" borderId="27" xfId="0" applyNumberFormat="1" applyFont="1" applyBorder="1" applyAlignment="1">
      <alignment horizontal="center" vertical="center"/>
    </xf>
    <xf numFmtId="10" fontId="33" fillId="0" borderId="16" xfId="0" applyNumberFormat="1" applyFont="1" applyBorder="1" applyAlignment="1">
      <alignment horizontal="center" vertical="center"/>
    </xf>
    <xf numFmtId="43" fontId="44" fillId="0" borderId="0" xfId="0" applyNumberFormat="1" applyFont="1" applyAlignment="1">
      <alignment vertical="center"/>
    </xf>
    <xf numFmtId="0" fontId="36" fillId="0" borderId="0" xfId="0" applyFont="1" applyAlignment="1">
      <alignment vertical="center"/>
    </xf>
    <xf numFmtId="168" fontId="31" fillId="0" borderId="16" xfId="0" applyNumberFormat="1" applyFont="1" applyBorder="1" applyAlignment="1">
      <alignment horizontal="center" vertical="center"/>
    </xf>
    <xf numFmtId="168" fontId="33" fillId="0" borderId="16" xfId="0" applyNumberFormat="1" applyFont="1" applyBorder="1" applyAlignment="1">
      <alignment horizontal="center" vertical="center"/>
    </xf>
    <xf numFmtId="177" fontId="33" fillId="2" borderId="1" xfId="0" applyNumberFormat="1" applyFont="1" applyFill="1" applyBorder="1" applyAlignment="1">
      <alignment horizontal="center" vertical="center"/>
    </xf>
    <xf numFmtId="169" fontId="44" fillId="0" borderId="27" xfId="0" applyNumberFormat="1" applyFont="1" applyBorder="1" applyAlignment="1">
      <alignment horizontal="center" vertical="center"/>
    </xf>
    <xf numFmtId="0" fontId="31" fillId="0" borderId="16" xfId="0" applyFont="1" applyBorder="1" applyAlignment="1">
      <alignment horizontal="center" vertical="center"/>
    </xf>
    <xf numFmtId="166" fontId="47" fillId="0" borderId="0" xfId="0" applyNumberFormat="1" applyFont="1" applyAlignment="1">
      <alignment vertical="center"/>
    </xf>
    <xf numFmtId="169" fontId="44" fillId="0" borderId="44" xfId="0" applyNumberFormat="1" applyFont="1" applyBorder="1" applyAlignment="1">
      <alignment horizontal="center" vertical="center"/>
    </xf>
    <xf numFmtId="43" fontId="47" fillId="0" borderId="45" xfId="0" applyNumberFormat="1" applyFont="1" applyBorder="1" applyAlignment="1">
      <alignment vertical="center"/>
    </xf>
    <xf numFmtId="184" fontId="33" fillId="2" borderId="18" xfId="0" applyNumberFormat="1" applyFont="1" applyFill="1" applyBorder="1" applyAlignment="1">
      <alignment horizontal="left" vertical="center"/>
    </xf>
    <xf numFmtId="174" fontId="33" fillId="0" borderId="0" xfId="0" applyNumberFormat="1" applyFont="1" applyAlignment="1">
      <alignment horizontal="left" vertical="center"/>
    </xf>
    <xf numFmtId="0" fontId="27" fillId="0" borderId="0" xfId="0" applyFont="1" applyAlignment="1">
      <alignment horizontal="left" vertical="center"/>
    </xf>
    <xf numFmtId="174" fontId="27" fillId="0" borderId="0" xfId="0" applyNumberFormat="1" applyFont="1" applyAlignment="1">
      <alignment horizontal="left" vertical="center"/>
    </xf>
    <xf numFmtId="184" fontId="27" fillId="2" borderId="18" xfId="0" applyNumberFormat="1" applyFont="1" applyFill="1" applyBorder="1" applyAlignment="1">
      <alignment horizontal="center" vertical="center"/>
    </xf>
    <xf numFmtId="17" fontId="27" fillId="0" borderId="16" xfId="0" applyNumberFormat="1" applyFont="1" applyBorder="1" applyAlignment="1">
      <alignment horizontal="center" vertical="center"/>
    </xf>
    <xf numFmtId="0" fontId="35" fillId="0" borderId="46" xfId="0" applyFont="1" applyBorder="1" applyAlignment="1">
      <alignment vertical="center"/>
    </xf>
    <xf numFmtId="0" fontId="35" fillId="0" borderId="46" xfId="0" applyFont="1" applyBorder="1" applyAlignment="1">
      <alignment horizontal="right" vertical="center"/>
    </xf>
    <xf numFmtId="177" fontId="35" fillId="0" borderId="46" xfId="0" applyNumberFormat="1" applyFont="1" applyBorder="1" applyAlignment="1">
      <alignment vertical="center"/>
    </xf>
    <xf numFmtId="178" fontId="1" fillId="2" borderId="1" xfId="0" applyNumberFormat="1" applyFont="1" applyFill="1" applyBorder="1"/>
    <xf numFmtId="0" fontId="55" fillId="2" borderId="1" xfId="0" applyFont="1" applyFill="1" applyBorder="1"/>
    <xf numFmtId="178" fontId="1" fillId="2" borderId="1" xfId="0" applyNumberFormat="1" applyFont="1" applyFill="1" applyBorder="1" applyAlignment="1">
      <alignment vertical="center"/>
    </xf>
    <xf numFmtId="176" fontId="1" fillId="2" borderId="1" xfId="0" applyNumberFormat="1" applyFont="1" applyFill="1" applyBorder="1" applyAlignment="1">
      <alignment horizontal="center" vertical="center"/>
    </xf>
    <xf numFmtId="0" fontId="55" fillId="2" borderId="1" xfId="0" applyFont="1" applyFill="1" applyBorder="1" applyAlignment="1">
      <alignment vertical="center"/>
    </xf>
    <xf numFmtId="177" fontId="1" fillId="2" borderId="1" xfId="0" applyNumberFormat="1" applyFont="1" applyFill="1" applyBorder="1" applyAlignment="1">
      <alignment horizontal="center" vertical="center"/>
    </xf>
    <xf numFmtId="178" fontId="1" fillId="2" borderId="2" xfId="0" applyNumberFormat="1" applyFont="1" applyFill="1" applyBorder="1"/>
    <xf numFmtId="174" fontId="1" fillId="2" borderId="2" xfId="0" applyNumberFormat="1" applyFont="1" applyFill="1" applyBorder="1" applyAlignment="1">
      <alignment horizontal="center" vertical="center"/>
    </xf>
    <xf numFmtId="0" fontId="55" fillId="2" borderId="2" xfId="0" applyFont="1" applyFill="1" applyBorder="1"/>
    <xf numFmtId="178" fontId="2" fillId="4" borderId="1" xfId="0" applyNumberFormat="1" applyFont="1" applyFill="1" applyBorder="1" applyAlignment="1">
      <alignment vertical="center"/>
    </xf>
    <xf numFmtId="178" fontId="3" fillId="4" borderId="1" xfId="0" applyNumberFormat="1" applyFont="1" applyFill="1" applyBorder="1" applyAlignment="1">
      <alignment vertical="center"/>
    </xf>
    <xf numFmtId="185" fontId="56" fillId="4" borderId="1" xfId="0" applyNumberFormat="1" applyFont="1" applyFill="1" applyBorder="1" applyAlignment="1">
      <alignment horizontal="center" vertical="center"/>
    </xf>
    <xf numFmtId="185" fontId="3" fillId="4" borderId="1" xfId="0" applyNumberFormat="1" applyFont="1" applyFill="1" applyBorder="1" applyAlignment="1">
      <alignment horizontal="center" vertical="center"/>
    </xf>
    <xf numFmtId="178" fontId="7" fillId="4" borderId="1" xfId="0" applyNumberFormat="1" applyFont="1" applyFill="1" applyBorder="1"/>
    <xf numFmtId="178" fontId="8" fillId="4" borderId="1" xfId="0" applyNumberFormat="1" applyFont="1" applyFill="1" applyBorder="1"/>
    <xf numFmtId="185" fontId="8" fillId="4" borderId="1" xfId="0" applyNumberFormat="1" applyFont="1" applyFill="1" applyBorder="1" applyAlignment="1">
      <alignment vertical="center"/>
    </xf>
    <xf numFmtId="0" fontId="8" fillId="0" borderId="0" xfId="0" applyFont="1"/>
    <xf numFmtId="178" fontId="8" fillId="0" borderId="0" xfId="0" applyNumberFormat="1" applyFont="1"/>
    <xf numFmtId="178" fontId="7" fillId="4" borderId="1" xfId="0" applyNumberFormat="1" applyFont="1" applyFill="1" applyBorder="1" applyAlignment="1">
      <alignment horizontal="left" vertical="center"/>
    </xf>
    <xf numFmtId="169" fontId="8" fillId="4" borderId="1" xfId="0" applyNumberFormat="1" applyFont="1" applyFill="1" applyBorder="1" applyAlignment="1">
      <alignment horizontal="left"/>
    </xf>
    <xf numFmtId="169" fontId="8" fillId="4" borderId="1" xfId="0" applyNumberFormat="1" applyFont="1" applyFill="1" applyBorder="1"/>
    <xf numFmtId="169" fontId="8" fillId="4" borderId="47" xfId="0" applyNumberFormat="1" applyFont="1" applyFill="1" applyBorder="1" applyAlignment="1">
      <alignment vertical="center"/>
    </xf>
    <xf numFmtId="169" fontId="8" fillId="0" borderId="0" xfId="0" applyNumberFormat="1" applyFont="1"/>
    <xf numFmtId="169" fontId="7" fillId="4" borderId="1" xfId="0" applyNumberFormat="1" applyFont="1" applyFill="1" applyBorder="1" applyAlignment="1">
      <alignment horizontal="left"/>
    </xf>
    <xf numFmtId="169" fontId="8" fillId="4" borderId="48" xfId="0" applyNumberFormat="1" applyFont="1" applyFill="1" applyBorder="1" applyAlignment="1">
      <alignment vertical="center"/>
    </xf>
    <xf numFmtId="169" fontId="7" fillId="4" borderId="1" xfId="0" applyNumberFormat="1" applyFont="1" applyFill="1" applyBorder="1"/>
    <xf numFmtId="169" fontId="7" fillId="4" borderId="1" xfId="0" applyNumberFormat="1" applyFont="1" applyFill="1" applyBorder="1" applyAlignment="1">
      <alignment vertical="center"/>
    </xf>
    <xf numFmtId="169" fontId="7" fillId="0" borderId="0" xfId="0" applyNumberFormat="1" applyFont="1"/>
    <xf numFmtId="169" fontId="8" fillId="4" borderId="1" xfId="0" applyNumberFormat="1" applyFont="1" applyFill="1" applyBorder="1" applyAlignment="1">
      <alignment horizontal="right"/>
    </xf>
    <xf numFmtId="169" fontId="7" fillId="0" borderId="0" xfId="0" applyNumberFormat="1" applyFont="1" applyAlignment="1">
      <alignment horizontal="left"/>
    </xf>
    <xf numFmtId="169" fontId="7" fillId="4" borderId="1" xfId="0" applyNumberFormat="1" applyFont="1" applyFill="1" applyBorder="1" applyAlignment="1">
      <alignment horizontal="left" vertical="center"/>
    </xf>
    <xf numFmtId="169" fontId="8" fillId="4" borderId="49" xfId="0" applyNumberFormat="1" applyFont="1" applyFill="1" applyBorder="1" applyAlignment="1">
      <alignment vertical="center"/>
    </xf>
    <xf numFmtId="169" fontId="7" fillId="2" borderId="1" xfId="0" applyNumberFormat="1" applyFont="1" applyFill="1" applyBorder="1" applyAlignment="1">
      <alignment vertical="center"/>
    </xf>
    <xf numFmtId="169" fontId="8" fillId="2" borderId="1" xfId="0" applyNumberFormat="1" applyFont="1" applyFill="1" applyBorder="1"/>
    <xf numFmtId="169" fontId="7" fillId="2" borderId="1" xfId="0" applyNumberFormat="1" applyFont="1" applyFill="1" applyBorder="1"/>
    <xf numFmtId="169" fontId="8" fillId="4" borderId="18" xfId="0" applyNumberFormat="1" applyFont="1" applyFill="1" applyBorder="1" applyAlignment="1">
      <alignment vertical="center"/>
    </xf>
    <xf numFmtId="169" fontId="7" fillId="8" borderId="1" xfId="0" applyNumberFormat="1" applyFont="1" applyFill="1" applyBorder="1"/>
    <xf numFmtId="169" fontId="7" fillId="8" borderId="1" xfId="0" applyNumberFormat="1" applyFont="1" applyFill="1" applyBorder="1" applyAlignment="1">
      <alignment vertical="center"/>
    </xf>
    <xf numFmtId="169" fontId="8" fillId="8" borderId="1" xfId="0" applyNumberFormat="1" applyFont="1" applyFill="1" applyBorder="1"/>
    <xf numFmtId="168" fontId="2" fillId="8" borderId="1" xfId="0" applyNumberFormat="1" applyFont="1" applyFill="1" applyBorder="1"/>
    <xf numFmtId="168" fontId="2" fillId="8" borderId="1" xfId="0" applyNumberFormat="1" applyFont="1" applyFill="1" applyBorder="1" applyAlignment="1">
      <alignment vertical="center"/>
    </xf>
    <xf numFmtId="168" fontId="3" fillId="8" borderId="1" xfId="0" applyNumberFormat="1" applyFont="1" applyFill="1" applyBorder="1"/>
    <xf numFmtId="168" fontId="3" fillId="0" borderId="0" xfId="0" applyNumberFormat="1" applyFont="1"/>
    <xf numFmtId="168" fontId="3" fillId="0" borderId="0" xfId="0" applyNumberFormat="1" applyFont="1" applyAlignment="1">
      <alignment vertical="center"/>
    </xf>
    <xf numFmtId="0" fontId="3" fillId="0" borderId="0" xfId="0" applyFont="1"/>
    <xf numFmtId="185" fontId="3" fillId="0" borderId="0" xfId="0" applyNumberFormat="1" applyFont="1" applyAlignment="1">
      <alignment vertical="center"/>
    </xf>
    <xf numFmtId="43" fontId="1" fillId="2" borderId="2" xfId="0" applyNumberFormat="1" applyFont="1" applyFill="1" applyBorder="1" applyAlignment="1">
      <alignment vertical="center"/>
    </xf>
    <xf numFmtId="186" fontId="8" fillId="4" borderId="1" xfId="0" applyNumberFormat="1" applyFont="1" applyFill="1" applyBorder="1" applyAlignment="1">
      <alignment vertical="center"/>
    </xf>
    <xf numFmtId="187" fontId="8" fillId="4" borderId="1" xfId="0" applyNumberFormat="1" applyFont="1" applyFill="1" applyBorder="1" applyAlignment="1">
      <alignment horizontal="center" vertical="center"/>
    </xf>
    <xf numFmtId="186" fontId="8" fillId="0" borderId="0" xfId="0" applyNumberFormat="1" applyFont="1" applyAlignment="1">
      <alignment vertical="center"/>
    </xf>
    <xf numFmtId="43" fontId="7" fillId="4" borderId="1" xfId="0" applyNumberFormat="1" applyFont="1" applyFill="1" applyBorder="1" applyAlignment="1">
      <alignment vertical="center"/>
    </xf>
    <xf numFmtId="43" fontId="8" fillId="4" borderId="1" xfId="0" applyNumberFormat="1" applyFont="1" applyFill="1" applyBorder="1" applyAlignment="1">
      <alignment vertical="center"/>
    </xf>
    <xf numFmtId="169" fontId="8" fillId="4" borderId="1" xfId="0" applyNumberFormat="1" applyFont="1" applyFill="1" applyBorder="1" applyAlignment="1">
      <alignment horizontal="left" vertical="center"/>
    </xf>
    <xf numFmtId="180" fontId="7" fillId="7" borderId="1" xfId="0" applyNumberFormat="1" applyFont="1" applyFill="1" applyBorder="1" applyAlignment="1">
      <alignment vertical="center"/>
    </xf>
    <xf numFmtId="10" fontId="21" fillId="4" borderId="1" xfId="0" applyNumberFormat="1" applyFont="1" applyFill="1" applyBorder="1" applyAlignment="1">
      <alignment horizontal="center" vertical="center"/>
    </xf>
    <xf numFmtId="170" fontId="21" fillId="0" borderId="0" xfId="0" applyNumberFormat="1" applyFont="1" applyAlignment="1">
      <alignment horizontal="center" vertical="center"/>
    </xf>
    <xf numFmtId="10" fontId="21" fillId="0" borderId="0" xfId="0" applyNumberFormat="1" applyFont="1" applyAlignment="1">
      <alignment horizontal="center" vertical="center"/>
    </xf>
    <xf numFmtId="180" fontId="7" fillId="4" borderId="1" xfId="0" applyNumberFormat="1" applyFont="1" applyFill="1" applyBorder="1" applyAlignment="1">
      <alignment vertical="center"/>
    </xf>
    <xf numFmtId="180" fontId="8" fillId="0" borderId="0" xfId="0" applyNumberFormat="1" applyFont="1" applyAlignment="1">
      <alignment vertical="center"/>
    </xf>
    <xf numFmtId="188" fontId="8" fillId="4" borderId="1" xfId="0" applyNumberFormat="1" applyFont="1" applyFill="1" applyBorder="1" applyAlignment="1">
      <alignment vertical="center"/>
    </xf>
    <xf numFmtId="188" fontId="7" fillId="4" borderId="1" xfId="0" applyNumberFormat="1" applyFont="1" applyFill="1" applyBorder="1" applyAlignment="1">
      <alignment vertical="center"/>
    </xf>
    <xf numFmtId="188" fontId="8" fillId="0" borderId="0" xfId="0" applyNumberFormat="1" applyFont="1" applyAlignment="1">
      <alignment vertical="center"/>
    </xf>
    <xf numFmtId="169" fontId="8" fillId="2" borderId="1" xfId="0" applyNumberFormat="1" applyFont="1" applyFill="1" applyBorder="1" applyAlignment="1">
      <alignment vertical="center"/>
    </xf>
    <xf numFmtId="169" fontId="21" fillId="0" borderId="0" xfId="0" applyNumberFormat="1" applyFont="1" applyAlignment="1">
      <alignment horizontal="center" vertical="center"/>
    </xf>
    <xf numFmtId="168" fontId="8" fillId="8" borderId="1" xfId="0" applyNumberFormat="1" applyFont="1" applyFill="1" applyBorder="1" applyAlignment="1">
      <alignment vertical="center"/>
    </xf>
    <xf numFmtId="178" fontId="11" fillId="0" borderId="0" xfId="0" applyNumberFormat="1" applyFont="1" applyAlignment="1">
      <alignment vertical="center"/>
    </xf>
    <xf numFmtId="178" fontId="5" fillId="2" borderId="1" xfId="0" applyNumberFormat="1" applyFont="1" applyFill="1" applyBorder="1" applyAlignment="1">
      <alignment horizontal="left" vertical="center"/>
    </xf>
    <xf numFmtId="0" fontId="1" fillId="2" borderId="1" xfId="0" applyFont="1" applyFill="1" applyBorder="1" applyAlignment="1">
      <alignment vertical="center"/>
    </xf>
    <xf numFmtId="178" fontId="5" fillId="2" borderId="2" xfId="0" applyNumberFormat="1" applyFont="1" applyFill="1" applyBorder="1" applyAlignment="1">
      <alignment horizontal="left" vertical="center"/>
    </xf>
    <xf numFmtId="0" fontId="1" fillId="2" borderId="2" xfId="0" applyFont="1" applyFill="1" applyBorder="1" applyAlignment="1">
      <alignment vertical="center"/>
    </xf>
    <xf numFmtId="178" fontId="1" fillId="2" borderId="2" xfId="0" applyNumberFormat="1" applyFont="1" applyFill="1" applyBorder="1" applyAlignment="1">
      <alignment vertical="center"/>
    </xf>
    <xf numFmtId="0" fontId="55" fillId="2" borderId="2" xfId="0" applyFont="1" applyFill="1" applyBorder="1" applyAlignment="1">
      <alignment vertical="center"/>
    </xf>
    <xf numFmtId="178" fontId="8" fillId="4" borderId="1" xfId="0" applyNumberFormat="1" applyFont="1" applyFill="1" applyBorder="1" applyAlignment="1">
      <alignment horizontal="left" vertical="center"/>
    </xf>
    <xf numFmtId="0" fontId="8" fillId="4" borderId="1" xfId="0" applyFont="1" applyFill="1" applyBorder="1" applyAlignment="1">
      <alignment vertical="center"/>
    </xf>
    <xf numFmtId="178" fontId="8" fillId="4" borderId="1" xfId="0" applyNumberFormat="1" applyFont="1" applyFill="1" applyBorder="1" applyAlignment="1">
      <alignment vertical="center"/>
    </xf>
    <xf numFmtId="0" fontId="7" fillId="4" borderId="1" xfId="0" applyFont="1" applyFill="1" applyBorder="1" applyAlignment="1">
      <alignment vertical="center" wrapText="1"/>
    </xf>
    <xf numFmtId="178" fontId="7" fillId="4" borderId="1" xfId="0" applyNumberFormat="1" applyFont="1" applyFill="1" applyBorder="1" applyAlignment="1">
      <alignment vertical="center"/>
    </xf>
    <xf numFmtId="178" fontId="8" fillId="0" borderId="0" xfId="0" applyNumberFormat="1" applyFont="1" applyAlignment="1">
      <alignment vertical="center"/>
    </xf>
    <xf numFmtId="169" fontId="7" fillId="4" borderId="1" xfId="0" applyNumberFormat="1" applyFont="1" applyFill="1" applyBorder="1" applyAlignment="1">
      <alignment horizontal="left" vertical="center" wrapText="1"/>
    </xf>
    <xf numFmtId="169" fontId="7" fillId="2" borderId="1" xfId="0" applyNumberFormat="1" applyFont="1" applyFill="1" applyBorder="1" applyAlignment="1">
      <alignment horizontal="left" vertical="center"/>
    </xf>
    <xf numFmtId="169" fontId="7" fillId="2" borderId="1" xfId="0" applyNumberFormat="1" applyFont="1" applyFill="1" applyBorder="1" applyAlignment="1">
      <alignment horizontal="left" vertical="center" wrapText="1"/>
    </xf>
    <xf numFmtId="168" fontId="8" fillId="4" borderId="1" xfId="0" applyNumberFormat="1" applyFont="1" applyFill="1" applyBorder="1" applyAlignment="1">
      <alignment vertical="center"/>
    </xf>
    <xf numFmtId="168" fontId="7" fillId="4" borderId="1" xfId="0" applyNumberFormat="1" applyFont="1" applyFill="1" applyBorder="1" applyAlignment="1">
      <alignment vertical="center"/>
    </xf>
    <xf numFmtId="169" fontId="8" fillId="4" borderId="1" xfId="0" applyNumberFormat="1" applyFont="1" applyFill="1" applyBorder="1" applyAlignment="1">
      <alignment horizontal="center" vertical="center"/>
    </xf>
    <xf numFmtId="169" fontId="7" fillId="4" borderId="1" xfId="0" applyNumberFormat="1" applyFont="1" applyFill="1" applyBorder="1" applyAlignment="1">
      <alignment vertical="center" wrapText="1"/>
    </xf>
    <xf numFmtId="169" fontId="8" fillId="4" borderId="1" xfId="0" applyNumberFormat="1" applyFont="1" applyFill="1" applyBorder="1" applyAlignment="1">
      <alignment vertical="center" wrapText="1"/>
    </xf>
    <xf numFmtId="169" fontId="7" fillId="2" borderId="50" xfId="0" applyNumberFormat="1" applyFont="1" applyFill="1" applyBorder="1" applyAlignment="1">
      <alignment vertical="center"/>
    </xf>
    <xf numFmtId="178" fontId="8" fillId="8" borderId="1" xfId="0" applyNumberFormat="1" applyFont="1" applyFill="1" applyBorder="1" applyAlignment="1">
      <alignment horizontal="left" vertical="center"/>
    </xf>
    <xf numFmtId="0" fontId="8" fillId="8" borderId="1" xfId="0" applyFont="1" applyFill="1" applyBorder="1" applyAlignment="1">
      <alignment vertical="center"/>
    </xf>
    <xf numFmtId="178" fontId="8" fillId="0" borderId="0" xfId="0" applyNumberFormat="1" applyFont="1" applyAlignment="1">
      <alignment horizontal="left" vertical="center"/>
    </xf>
    <xf numFmtId="0" fontId="7" fillId="0" borderId="0" xfId="0" applyFont="1" applyAlignment="1">
      <alignment vertical="center"/>
    </xf>
    <xf numFmtId="0" fontId="7" fillId="0" borderId="0" xfId="0" applyFont="1" applyAlignment="1">
      <alignment horizontal="center" vertical="center"/>
    </xf>
    <xf numFmtId="174" fontId="7" fillId="0" borderId="0" xfId="0" applyNumberFormat="1" applyFont="1" applyAlignment="1">
      <alignment horizontal="center" vertical="center"/>
    </xf>
    <xf numFmtId="189" fontId="8" fillId="0" borderId="0" xfId="0" applyNumberFormat="1" applyFont="1" applyAlignment="1">
      <alignment vertical="center"/>
    </xf>
    <xf numFmtId="178" fontId="57" fillId="0" borderId="0" xfId="0" applyNumberFormat="1" applyFont="1" applyAlignment="1">
      <alignment horizontal="left" vertical="center"/>
    </xf>
    <xf numFmtId="0" fontId="57" fillId="0" borderId="0" xfId="0" applyFont="1" applyAlignment="1">
      <alignment vertical="center"/>
    </xf>
    <xf numFmtId="43" fontId="57" fillId="0" borderId="0" xfId="0" applyNumberFormat="1" applyFont="1" applyAlignment="1">
      <alignment vertical="center"/>
    </xf>
    <xf numFmtId="178" fontId="58" fillId="0" borderId="0" xfId="0" applyNumberFormat="1" applyFont="1" applyAlignment="1">
      <alignment horizontal="left" vertical="center"/>
    </xf>
    <xf numFmtId="0" fontId="58" fillId="0" borderId="0" xfId="0" applyFont="1" applyAlignment="1">
      <alignment vertical="center"/>
    </xf>
    <xf numFmtId="43" fontId="58" fillId="0" borderId="0" xfId="0" applyNumberFormat="1" applyFont="1" applyAlignment="1">
      <alignment vertical="center"/>
    </xf>
    <xf numFmtId="0" fontId="3" fillId="2" borderId="1" xfId="0" applyFont="1" applyFill="1" applyBorder="1" applyAlignment="1">
      <alignment vertical="center"/>
    </xf>
    <xf numFmtId="0" fontId="59" fillId="2" borderId="1" xfId="0" applyFont="1" applyFill="1" applyBorder="1" applyAlignment="1">
      <alignment vertical="center"/>
    </xf>
    <xf numFmtId="0" fontId="60" fillId="6" borderId="1" xfId="0" applyFont="1" applyFill="1" applyBorder="1" applyAlignment="1">
      <alignment vertical="center"/>
    </xf>
    <xf numFmtId="0" fontId="55" fillId="0" borderId="0" xfId="0" applyFont="1" applyAlignment="1">
      <alignment vertical="center"/>
    </xf>
    <xf numFmtId="167" fontId="1" fillId="2" borderId="2" xfId="0" applyNumberFormat="1" applyFont="1" applyFill="1" applyBorder="1" applyAlignment="1">
      <alignment horizontal="center" vertical="center"/>
    </xf>
    <xf numFmtId="0" fontId="55" fillId="0" borderId="7" xfId="0" applyFont="1" applyBorder="1" applyAlignment="1">
      <alignment vertical="center"/>
    </xf>
    <xf numFmtId="43" fontId="5" fillId="2" borderId="3" xfId="0" applyNumberFormat="1" applyFont="1" applyFill="1" applyBorder="1" applyAlignment="1">
      <alignment vertical="center"/>
    </xf>
    <xf numFmtId="43" fontId="61" fillId="2" borderId="3" xfId="0" applyNumberFormat="1" applyFont="1" applyFill="1" applyBorder="1" applyAlignment="1">
      <alignment vertical="center"/>
    </xf>
    <xf numFmtId="0" fontId="61" fillId="2" borderId="3" xfId="0" applyFont="1" applyFill="1" applyBorder="1" applyAlignment="1">
      <alignment vertical="center"/>
    </xf>
    <xf numFmtId="0" fontId="62" fillId="0" borderId="0" xfId="0" applyFont="1" applyAlignment="1">
      <alignment vertical="center"/>
    </xf>
    <xf numFmtId="43" fontId="3" fillId="0" borderId="0" xfId="0" applyNumberFormat="1" applyFont="1" applyAlignment="1">
      <alignment vertical="center"/>
    </xf>
    <xf numFmtId="180" fontId="3" fillId="0" borderId="0" xfId="0" applyNumberFormat="1" applyFont="1" applyAlignment="1">
      <alignment vertical="center"/>
    </xf>
    <xf numFmtId="168" fontId="7" fillId="2" borderId="1" xfId="0" applyNumberFormat="1" applyFont="1" applyFill="1" applyBorder="1" applyAlignment="1">
      <alignment vertical="center"/>
    </xf>
    <xf numFmtId="10" fontId="21" fillId="0" borderId="0" xfId="0" applyNumberFormat="1" applyFont="1" applyAlignment="1">
      <alignment vertical="center"/>
    </xf>
    <xf numFmtId="190" fontId="21" fillId="0" borderId="27" xfId="0" applyNumberFormat="1" applyFont="1" applyBorder="1" applyAlignment="1">
      <alignment vertical="center"/>
    </xf>
    <xf numFmtId="168" fontId="7" fillId="3" borderId="1" xfId="0" applyNumberFormat="1" applyFont="1" applyFill="1" applyBorder="1" applyAlignment="1">
      <alignment vertical="center"/>
    </xf>
    <xf numFmtId="169" fontId="7" fillId="3" borderId="13" xfId="0" applyNumberFormat="1" applyFont="1" applyFill="1" applyBorder="1" applyAlignment="1">
      <alignment vertical="center"/>
    </xf>
    <xf numFmtId="169" fontId="7" fillId="3" borderId="12" xfId="0" applyNumberFormat="1" applyFont="1" applyFill="1" applyBorder="1" applyAlignment="1">
      <alignment vertical="center"/>
    </xf>
    <xf numFmtId="0" fontId="8" fillId="0" borderId="0" xfId="0" applyFont="1" applyAlignment="1">
      <alignment horizontal="left" vertical="top" wrapText="1"/>
    </xf>
    <xf numFmtId="169" fontId="7" fillId="0" borderId="14" xfId="0" applyNumberFormat="1" applyFont="1" applyBorder="1" applyAlignment="1">
      <alignment vertical="center"/>
    </xf>
    <xf numFmtId="169" fontId="7" fillId="0" borderId="51" xfId="0" applyNumberFormat="1" applyFont="1" applyBorder="1" applyAlignment="1">
      <alignment vertical="center"/>
    </xf>
    <xf numFmtId="0" fontId="63" fillId="0" borderId="0" xfId="0" applyFont="1" applyAlignment="1">
      <alignment vertical="center"/>
    </xf>
    <xf numFmtId="0" fontId="63" fillId="0" borderId="52" xfId="0" applyFont="1" applyBorder="1" applyAlignment="1">
      <alignment horizontal="center" vertical="center"/>
    </xf>
    <xf numFmtId="0" fontId="64" fillId="0" borderId="0" xfId="0" applyFont="1"/>
    <xf numFmtId="43" fontId="65" fillId="0" borderId="0" xfId="0" applyNumberFormat="1" applyFont="1" applyAlignment="1">
      <alignment vertical="center"/>
    </xf>
    <xf numFmtId="0" fontId="66" fillId="0" borderId="0" xfId="0" applyFont="1" applyAlignment="1">
      <alignment horizontal="center" vertical="center"/>
    </xf>
    <xf numFmtId="0" fontId="66" fillId="0" borderId="0" xfId="0" applyFont="1" applyAlignment="1">
      <alignment vertical="center"/>
    </xf>
    <xf numFmtId="178" fontId="2" fillId="0" borderId="0" xfId="0" applyNumberFormat="1" applyFont="1" applyAlignment="1">
      <alignment vertical="center"/>
    </xf>
    <xf numFmtId="10" fontId="67" fillId="6" borderId="18" xfId="0" applyNumberFormat="1" applyFont="1" applyFill="1" applyBorder="1" applyAlignment="1">
      <alignment horizontal="center" vertical="center"/>
    </xf>
    <xf numFmtId="178" fontId="66" fillId="0" borderId="0" xfId="0" applyNumberFormat="1" applyFont="1" applyAlignment="1">
      <alignment vertical="center"/>
    </xf>
    <xf numFmtId="178" fontId="2" fillId="0" borderId="0" xfId="0" applyNumberFormat="1" applyFont="1" applyAlignment="1">
      <alignment horizontal="center" vertical="center"/>
    </xf>
    <xf numFmtId="178" fontId="2" fillId="0" borderId="0" xfId="0" applyNumberFormat="1" applyFont="1" applyAlignment="1">
      <alignment horizontal="center" vertical="center" wrapText="1"/>
    </xf>
    <xf numFmtId="10" fontId="2" fillId="0" borderId="18" xfId="0" applyNumberFormat="1" applyFont="1" applyBorder="1" applyAlignment="1">
      <alignment horizontal="center" vertical="center"/>
    </xf>
    <xf numFmtId="178" fontId="3" fillId="0" borderId="0" xfId="0" applyNumberFormat="1" applyFont="1" applyAlignment="1">
      <alignment vertical="center"/>
    </xf>
    <xf numFmtId="169" fontId="8" fillId="0" borderId="7" xfId="0" applyNumberFormat="1" applyFont="1" applyBorder="1" applyAlignment="1">
      <alignment vertical="center"/>
    </xf>
    <xf numFmtId="178" fontId="7" fillId="2" borderId="1" xfId="0" applyNumberFormat="1" applyFont="1" applyFill="1" applyBorder="1" applyAlignment="1">
      <alignment vertical="center"/>
    </xf>
    <xf numFmtId="190" fontId="7" fillId="2" borderId="36" xfId="0" applyNumberFormat="1" applyFont="1" applyFill="1" applyBorder="1" applyAlignment="1">
      <alignment vertical="center"/>
    </xf>
    <xf numFmtId="165" fontId="8" fillId="0" borderId="0" xfId="0" applyNumberFormat="1" applyFont="1" applyAlignment="1">
      <alignment vertical="center"/>
    </xf>
    <xf numFmtId="165" fontId="3" fillId="0" borderId="0" xfId="0" applyNumberFormat="1" applyFont="1" applyAlignment="1">
      <alignment vertical="center"/>
    </xf>
    <xf numFmtId="10" fontId="3" fillId="0" borderId="0" xfId="0" applyNumberFormat="1" applyFont="1" applyAlignment="1">
      <alignment vertical="center"/>
    </xf>
    <xf numFmtId="43" fontId="7" fillId="0" borderId="14" xfId="0" applyNumberFormat="1" applyFont="1" applyBorder="1" applyAlignment="1">
      <alignment vertical="center"/>
    </xf>
    <xf numFmtId="171" fontId="8" fillId="0" borderId="14" xfId="0" applyNumberFormat="1" applyFont="1" applyBorder="1" applyAlignment="1">
      <alignment vertical="center"/>
    </xf>
    <xf numFmtId="171" fontId="8" fillId="0" borderId="0" xfId="0" applyNumberFormat="1" applyFont="1" applyAlignment="1">
      <alignment vertical="center"/>
    </xf>
    <xf numFmtId="170" fontId="8" fillId="0" borderId="14" xfId="0" applyNumberFormat="1" applyFont="1" applyBorder="1" applyAlignment="1">
      <alignment vertical="center"/>
    </xf>
    <xf numFmtId="9" fontId="8" fillId="0" borderId="0" xfId="0" applyNumberFormat="1" applyFont="1" applyAlignment="1">
      <alignment vertical="center"/>
    </xf>
    <xf numFmtId="191" fontId="31" fillId="0" borderId="16" xfId="1" applyNumberFormat="1" applyFont="1" applyBorder="1" applyAlignment="1">
      <alignment horizontal="center" vertical="center"/>
    </xf>
    <xf numFmtId="1" fontId="27" fillId="0" borderId="0" xfId="0" applyNumberFormat="1" applyFont="1" applyAlignment="1">
      <alignment vertical="center"/>
    </xf>
    <xf numFmtId="192" fontId="27" fillId="0" borderId="0" xfId="0" applyNumberFormat="1" applyFont="1" applyAlignment="1">
      <alignment vertical="center"/>
    </xf>
    <xf numFmtId="193" fontId="27" fillId="0" borderId="0" xfId="0" applyNumberFormat="1" applyFont="1" applyAlignment="1">
      <alignment vertical="center"/>
    </xf>
    <xf numFmtId="178" fontId="31" fillId="0" borderId="1" xfId="0" applyNumberFormat="1" applyFont="1" applyBorder="1" applyAlignment="1">
      <alignment horizontal="center" vertical="center"/>
    </xf>
    <xf numFmtId="43" fontId="39" fillId="9" borderId="0" xfId="0" applyNumberFormat="1" applyFont="1" applyFill="1" applyAlignment="1">
      <alignment horizontal="left" vertical="center"/>
    </xf>
    <xf numFmtId="178" fontId="27" fillId="0" borderId="1" xfId="0" applyNumberFormat="1" applyFont="1" applyBorder="1" applyAlignment="1">
      <alignment horizontal="center" vertical="center"/>
    </xf>
    <xf numFmtId="174" fontId="27" fillId="0" borderId="0" xfId="0" applyNumberFormat="1" applyFont="1" applyAlignment="1">
      <alignment horizontal="center" vertical="center"/>
    </xf>
    <xf numFmtId="0" fontId="0" fillId="0" borderId="0" xfId="0" applyFont="1" applyAlignment="1"/>
    <xf numFmtId="43" fontId="40" fillId="2" borderId="19" xfId="0" applyNumberFormat="1" applyFont="1" applyFill="1" applyBorder="1" applyAlignment="1">
      <alignment horizontal="left" vertical="center" wrapText="1"/>
    </xf>
    <xf numFmtId="0" fontId="10" fillId="0" borderId="23" xfId="0" applyFont="1" applyBorder="1"/>
    <xf numFmtId="43" fontId="40" fillId="2" borderId="20" xfId="0" applyNumberFormat="1" applyFont="1" applyFill="1" applyBorder="1" applyAlignment="1">
      <alignment horizontal="center" vertical="center"/>
    </xf>
    <xf numFmtId="43" fontId="40" fillId="2" borderId="21" xfId="0" applyNumberFormat="1" applyFont="1" applyFill="1" applyBorder="1" applyAlignment="1">
      <alignment horizontal="center" vertical="center"/>
    </xf>
    <xf numFmtId="43" fontId="40" fillId="2" borderId="22" xfId="0" applyNumberFormat="1" applyFont="1" applyFill="1" applyBorder="1" applyAlignment="1">
      <alignment horizontal="center" vertical="center"/>
    </xf>
    <xf numFmtId="43" fontId="28" fillId="10" borderId="15" xfId="0" applyNumberFormat="1" applyFont="1" applyFill="1" applyBorder="1" applyAlignment="1">
      <alignment vertical="center"/>
    </xf>
    <xf numFmtId="0" fontId="28" fillId="10" borderId="15" xfId="0" applyFont="1" applyFill="1" applyBorder="1" applyAlignment="1">
      <alignment vertical="center"/>
    </xf>
    <xf numFmtId="0" fontId="27" fillId="9" borderId="0" xfId="0" applyFont="1" applyFill="1" applyAlignment="1">
      <alignment vertical="center"/>
    </xf>
    <xf numFmtId="9" fontId="31" fillId="0" borderId="1" xfId="0" applyNumberFormat="1" applyFont="1" applyBorder="1" applyAlignment="1">
      <alignment horizontal="center" vertical="center"/>
    </xf>
    <xf numFmtId="0" fontId="27" fillId="0" borderId="1" xfId="0" applyFont="1" applyBorder="1" applyAlignment="1">
      <alignment vertical="center"/>
    </xf>
    <xf numFmtId="0" fontId="31" fillId="0" borderId="1" xfId="0" applyFont="1" applyBorder="1" applyAlignment="1">
      <alignment horizontal="center" vertical="center"/>
    </xf>
    <xf numFmtId="0" fontId="27" fillId="0" borderId="0" xfId="0" applyFont="1" applyAlignment="1"/>
    <xf numFmtId="0" fontId="30" fillId="5" borderId="15" xfId="0" applyFont="1" applyFill="1" applyBorder="1" applyAlignment="1"/>
    <xf numFmtId="178" fontId="31" fillId="0" borderId="0" xfId="0" applyNumberFormat="1" applyFont="1" applyAlignment="1">
      <alignment horizontal="center" vertical="center"/>
    </xf>
    <xf numFmtId="169" fontId="27" fillId="0" borderId="53" xfId="0" applyNumberFormat="1" applyFont="1" applyBorder="1" applyAlignment="1">
      <alignment vertical="center"/>
    </xf>
    <xf numFmtId="10" fontId="27" fillId="0" borderId="19" xfId="0" applyNumberFormat="1" applyFont="1" applyBorder="1" applyAlignment="1">
      <alignment horizontal="center" vertical="center"/>
    </xf>
    <xf numFmtId="168" fontId="27" fillId="0" borderId="1" xfId="0" applyNumberFormat="1" applyFont="1" applyBorder="1" applyAlignment="1">
      <alignment vertical="center"/>
    </xf>
    <xf numFmtId="1" fontId="27" fillId="0" borderId="54" xfId="0" applyNumberFormat="1" applyFont="1" applyBorder="1" applyAlignment="1">
      <alignment vertical="center"/>
    </xf>
    <xf numFmtId="0" fontId="27" fillId="0" borderId="54" xfId="0" applyFont="1" applyBorder="1" applyAlignment="1">
      <alignment vertical="center"/>
    </xf>
    <xf numFmtId="178" fontId="27" fillId="0" borderId="54" xfId="0" applyNumberFormat="1" applyFont="1" applyBorder="1" applyAlignment="1">
      <alignment horizontal="center" vertical="center"/>
    </xf>
    <xf numFmtId="193" fontId="27" fillId="0" borderId="54" xfId="0" applyNumberFormat="1" applyFont="1" applyBorder="1" applyAlignment="1">
      <alignment vertical="center"/>
    </xf>
    <xf numFmtId="43" fontId="69" fillId="11" borderId="0" xfId="0" applyNumberFormat="1" applyFont="1" applyFill="1" applyAlignment="1">
      <alignment horizontal="left" vertical="center"/>
    </xf>
    <xf numFmtId="43" fontId="39" fillId="11" borderId="0" xfId="0" applyNumberFormat="1" applyFont="1" applyFill="1" applyAlignment="1">
      <alignment vertical="center"/>
    </xf>
    <xf numFmtId="43" fontId="27" fillId="11" borderId="0" xfId="0" applyNumberFormat="1" applyFont="1" applyFill="1" applyAlignment="1">
      <alignment vertical="center"/>
    </xf>
    <xf numFmtId="0" fontId="27" fillId="11" borderId="0" xfId="0" applyFont="1" applyFill="1" applyAlignment="1">
      <alignment vertical="center"/>
    </xf>
    <xf numFmtId="0" fontId="0" fillId="11" borderId="0" xfId="0" applyFont="1" applyFill="1" applyAlignment="1"/>
    <xf numFmtId="17" fontId="31" fillId="11" borderId="18" xfId="0" applyNumberFormat="1" applyFont="1" applyFill="1" applyBorder="1" applyAlignment="1">
      <alignment horizontal="center" vertical="center"/>
    </xf>
    <xf numFmtId="0" fontId="33" fillId="11" borderId="0" xfId="0" applyFont="1" applyFill="1" applyAlignment="1">
      <alignment horizontal="left" vertical="center" wrapText="1"/>
    </xf>
    <xf numFmtId="178" fontId="31" fillId="11" borderId="16" xfId="0" applyNumberFormat="1" applyFont="1" applyFill="1" applyBorder="1" applyAlignment="1">
      <alignment horizontal="center" vertical="center"/>
    </xf>
    <xf numFmtId="178" fontId="31" fillId="11" borderId="1" xfId="0" applyNumberFormat="1" applyFont="1" applyFill="1" applyBorder="1" applyAlignment="1">
      <alignment horizontal="center" vertical="center"/>
    </xf>
    <xf numFmtId="0" fontId="8" fillId="0" borderId="5" xfId="0" applyFont="1" applyBorder="1" applyAlignment="1">
      <alignment horizontal="left" vertical="top" wrapText="1"/>
    </xf>
    <xf numFmtId="0" fontId="10" fillId="0" borderId="5" xfId="0" applyFont="1" applyBorder="1"/>
    <xf numFmtId="0" fontId="10" fillId="0" borderId="6" xfId="0" applyFont="1" applyBorder="1"/>
    <xf numFmtId="0" fontId="0" fillId="0" borderId="0" xfId="0" applyFont="1" applyAlignment="1"/>
    <xf numFmtId="0" fontId="8" fillId="0" borderId="5" xfId="0" applyFont="1" applyBorder="1" applyAlignment="1">
      <alignment horizontal="center" vertical="top" wrapText="1"/>
    </xf>
    <xf numFmtId="0" fontId="8" fillId="0" borderId="5" xfId="0" applyFont="1" applyBorder="1" applyAlignment="1">
      <alignment horizontal="left" vertical="top"/>
    </xf>
    <xf numFmtId="43" fontId="40" fillId="2" borderId="19" xfId="0" applyNumberFormat="1" applyFont="1" applyFill="1" applyBorder="1" applyAlignment="1">
      <alignment horizontal="left" vertical="center" wrapText="1"/>
    </xf>
    <xf numFmtId="43" fontId="40" fillId="2" borderId="20" xfId="0" applyNumberFormat="1" applyFont="1" applyFill="1" applyBorder="1" applyAlignment="1">
      <alignment horizontal="center" vertical="center"/>
    </xf>
    <xf numFmtId="0" fontId="8" fillId="0" borderId="0" xfId="0" applyFont="1" applyAlignment="1">
      <alignment horizontal="left" vertical="top" wrapText="1"/>
    </xf>
  </cellXfs>
  <cellStyles count="2">
    <cellStyle name="Currency" xfId="1" builtinId="4"/>
    <cellStyle name="Normal" xfId="0" builtinId="0"/>
  </cellStyles>
  <dxfs count="33">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numFmt numFmtId="194" formatCode="&quot;Row No. &quot;General"/>
      <fill>
        <patternFill patternType="none"/>
      </fill>
    </dxf>
    <dxf>
      <font>
        <color theme="0"/>
      </font>
      <fill>
        <patternFill patternType="solid">
          <fgColor theme="0"/>
          <bgColor theme="0"/>
        </patternFill>
      </fill>
    </dxf>
    <dxf>
      <font>
        <color theme="0"/>
      </font>
      <fill>
        <patternFill patternType="solid">
          <fgColor theme="0"/>
          <bgColor theme="0"/>
        </patternFill>
      </fill>
    </dxf>
    <dxf>
      <font>
        <color theme="0"/>
      </font>
      <fill>
        <patternFill patternType="solid">
          <fgColor theme="0"/>
          <bgColor theme="0"/>
        </patternFill>
      </fill>
    </dxf>
    <dxf>
      <numFmt numFmtId="195" formatCode="&quot;Row &quot;General"/>
      <fill>
        <patternFill patternType="none"/>
      </fill>
    </dxf>
    <dxf>
      <font>
        <color theme="0"/>
      </font>
      <fill>
        <patternFill patternType="solid">
          <fgColor theme="0"/>
          <bgColor theme="0"/>
        </patternFill>
      </fill>
    </dxf>
    <dxf>
      <font>
        <color theme="0"/>
      </font>
      <fill>
        <patternFill patternType="solid">
          <fgColor theme="0"/>
          <bgColor theme="0"/>
        </patternFill>
      </fill>
    </dxf>
    <dxf>
      <numFmt numFmtId="195" formatCode="&quot;Row &quot;General"/>
      <fill>
        <patternFill patternType="none"/>
      </fill>
    </dxf>
    <dxf>
      <font>
        <color theme="0"/>
      </font>
      <fill>
        <patternFill patternType="solid">
          <fgColor theme="0"/>
          <bgColor theme="0"/>
        </patternFill>
      </fill>
    </dxf>
    <dxf>
      <font>
        <color theme="0"/>
      </font>
      <fill>
        <patternFill patternType="solid">
          <fgColor theme="0"/>
          <bgColor theme="0"/>
        </patternFill>
      </fill>
    </dxf>
    <dxf>
      <font>
        <color theme="0"/>
      </font>
      <fill>
        <patternFill patternType="solid">
          <fgColor theme="0"/>
          <bgColor theme="0"/>
        </patternFill>
      </fill>
    </dxf>
    <dxf>
      <numFmt numFmtId="195" formatCode="&quot;Row &quot;General"/>
      <fill>
        <patternFill patternType="none"/>
      </fill>
    </dxf>
    <dxf>
      <font>
        <color theme="0"/>
      </font>
      <fill>
        <patternFill patternType="solid">
          <fgColor theme="0"/>
          <bgColor theme="0"/>
        </patternFill>
      </fill>
    </dxf>
    <dxf>
      <numFmt numFmtId="194" formatCode="&quot;Row No. &quot;General"/>
      <fill>
        <patternFill patternType="none"/>
      </fill>
    </dxf>
    <dxf>
      <font>
        <color theme="0"/>
      </font>
      <fill>
        <patternFill patternType="solid">
          <fgColor theme="0"/>
          <bgColor theme="0"/>
        </patternFill>
      </fill>
    </dxf>
    <dxf>
      <font>
        <color theme="0"/>
      </font>
      <fill>
        <patternFill patternType="solid">
          <fgColor theme="0"/>
          <bgColor theme="0"/>
        </patternFill>
      </fill>
    </dxf>
    <dxf>
      <numFmt numFmtId="194" formatCode="&quot;Row No. &quot;General"/>
      <fill>
        <patternFill patternType="none"/>
      </fill>
    </dxf>
    <dxf>
      <numFmt numFmtId="194" formatCode="&quot;Row No. &quot;General"/>
      <fill>
        <patternFill patternType="none"/>
      </fill>
    </dxf>
    <dxf>
      <numFmt numFmtId="195" formatCode="&quot;Row &quot;General"/>
      <fill>
        <patternFill patternType="none"/>
      </fill>
    </dxf>
    <dxf>
      <font>
        <color theme="0"/>
      </font>
      <fill>
        <patternFill patternType="solid">
          <fgColor theme="0"/>
          <bgColor theme="0"/>
        </patternFill>
      </fill>
    </dxf>
    <dxf>
      <font>
        <color theme="0"/>
      </font>
      <fill>
        <patternFill patternType="solid">
          <fgColor theme="0"/>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342900</xdr:colOff>
      <xdr:row>62</xdr:row>
      <xdr:rowOff>12700</xdr:rowOff>
    </xdr:from>
    <xdr:to>
      <xdr:col>11</xdr:col>
      <xdr:colOff>800100</xdr:colOff>
      <xdr:row>62</xdr:row>
      <xdr:rowOff>25400</xdr:rowOff>
    </xdr:to>
    <xdr:cxnSp macro="">
      <xdr:nvCxnSpPr>
        <xdr:cNvPr id="14" name="Straight Arrow Connector 2">
          <a:extLst>
            <a:ext uri="{FF2B5EF4-FFF2-40B4-BE49-F238E27FC236}">
              <a16:creationId xmlns:a16="http://schemas.microsoft.com/office/drawing/2014/main" id="{A058DEB4-3A24-7C47-B0B9-8EF174D85F83}"/>
            </a:ext>
          </a:extLst>
        </xdr:cNvPr>
        <xdr:cNvCxnSpPr/>
      </xdr:nvCxnSpPr>
      <xdr:spPr>
        <a:xfrm>
          <a:off x="8572500" y="12331700"/>
          <a:ext cx="6184900" cy="12700"/>
        </a:xfrm>
        <a:prstGeom prst="straightConnector1">
          <a:avLst/>
        </a:prstGeom>
        <a:ln w="152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60</xdr:row>
      <xdr:rowOff>114300</xdr:rowOff>
    </xdr:from>
    <xdr:to>
      <xdr:col>6</xdr:col>
      <xdr:colOff>406400</xdr:colOff>
      <xdr:row>64</xdr:row>
      <xdr:rowOff>292100</xdr:rowOff>
    </xdr:to>
    <xdr:sp macro="" textlink="">
      <xdr:nvSpPr>
        <xdr:cNvPr id="196" name="TextBox 3">
          <a:extLst>
            <a:ext uri="{FF2B5EF4-FFF2-40B4-BE49-F238E27FC236}">
              <a16:creationId xmlns:a16="http://schemas.microsoft.com/office/drawing/2014/main" id="{C6B9E529-DBE8-2940-8B34-7C8651B61545}"/>
            </a:ext>
          </a:extLst>
        </xdr:cNvPr>
        <xdr:cNvSpPr txBox="1"/>
      </xdr:nvSpPr>
      <xdr:spPr>
        <a:xfrm>
          <a:off x="6972300" y="11887200"/>
          <a:ext cx="1663700" cy="1054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Starting</a:t>
          </a:r>
          <a:r>
            <a:rPr lang="en-GB" sz="1100" baseline="0"/>
            <a:t> point of number of projects distrubuted on whether we take a cut in every transction or fixed fee per projects</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42925" cy="495300"/>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542925" cy="495300"/>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home.kpmg/xx/en/home/insights/2021/07/norway-taxation-of-international-executives.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pane ySplit="4" topLeftCell="A5" activePane="bottomLeft" state="frozen"/>
      <selection pane="bottomLeft" activeCell="B6" sqref="B6"/>
    </sheetView>
  </sheetViews>
  <sheetFormatPr baseColWidth="10" defaultColWidth="14.5" defaultRowHeight="15" customHeight="1"/>
  <cols>
    <col min="1" max="1" width="5.33203125" customWidth="1"/>
    <col min="2" max="3" width="15.6640625" customWidth="1"/>
    <col min="4" max="4" width="13.1640625" customWidth="1"/>
    <col min="5" max="5" width="30.6640625" customWidth="1"/>
    <col min="6" max="6" width="15.1640625" customWidth="1"/>
    <col min="7" max="23" width="17.6640625" customWidth="1"/>
  </cols>
  <sheetData>
    <row r="1" spans="1:26" ht="18" customHeight="1">
      <c r="A1" s="1"/>
      <c r="B1" s="2"/>
      <c r="C1" s="2"/>
      <c r="D1" s="3"/>
      <c r="E1" s="4"/>
      <c r="F1" s="4"/>
      <c r="G1" s="5"/>
      <c r="H1" s="5"/>
      <c r="I1" s="5"/>
      <c r="J1" s="5"/>
      <c r="K1" s="5"/>
      <c r="L1" s="5"/>
      <c r="M1" s="5"/>
      <c r="N1" s="5"/>
      <c r="O1" s="5"/>
      <c r="P1" s="5"/>
      <c r="Q1" s="5"/>
      <c r="R1" s="5"/>
      <c r="S1" s="5"/>
      <c r="T1" s="5"/>
      <c r="U1" s="5"/>
      <c r="V1" s="5"/>
      <c r="W1" s="5"/>
      <c r="X1" s="6"/>
      <c r="Y1" s="6"/>
      <c r="Z1" s="6"/>
    </row>
    <row r="2" spans="1:26" ht="18" customHeight="1">
      <c r="A2" s="1"/>
      <c r="B2" s="2"/>
      <c r="C2" s="2"/>
      <c r="D2" s="3"/>
      <c r="E2" s="4"/>
      <c r="F2" s="4"/>
      <c r="G2" s="5"/>
      <c r="H2" s="5"/>
      <c r="I2" s="5"/>
      <c r="J2" s="5"/>
      <c r="K2" s="5"/>
      <c r="L2" s="5"/>
      <c r="M2" s="5"/>
      <c r="N2" s="5"/>
      <c r="O2" s="5"/>
      <c r="P2" s="5"/>
      <c r="Q2" s="5"/>
      <c r="R2" s="5"/>
      <c r="S2" s="5"/>
      <c r="T2" s="5"/>
      <c r="U2" s="5"/>
      <c r="V2" s="5"/>
      <c r="W2" s="5"/>
      <c r="X2" s="6"/>
      <c r="Y2" s="6"/>
      <c r="Z2" s="6"/>
    </row>
    <row r="3" spans="1:26" ht="18" customHeight="1">
      <c r="A3" s="7" t="str">
        <f>+Summary!A3</f>
        <v>Proptlly</v>
      </c>
      <c r="B3" s="2"/>
      <c r="C3" s="2"/>
      <c r="D3" s="3"/>
      <c r="E3" s="4"/>
      <c r="F3" s="4"/>
      <c r="G3" s="5"/>
      <c r="H3" s="5"/>
      <c r="I3" s="5"/>
      <c r="J3" s="5"/>
      <c r="K3" s="5"/>
      <c r="L3" s="5"/>
      <c r="M3" s="5"/>
      <c r="N3" s="5"/>
      <c r="O3" s="5"/>
      <c r="P3" s="5"/>
      <c r="Q3" s="5"/>
      <c r="R3" s="5"/>
      <c r="S3" s="5"/>
      <c r="T3" s="5"/>
      <c r="U3" s="5"/>
      <c r="V3" s="5"/>
      <c r="W3" s="5"/>
      <c r="X3" s="6"/>
      <c r="Y3" s="6"/>
      <c r="Z3" s="6"/>
    </row>
    <row r="4" spans="1:26" ht="18" customHeight="1">
      <c r="A4" s="8" t="s">
        <v>0</v>
      </c>
      <c r="B4" s="9"/>
      <c r="C4" s="9"/>
      <c r="D4" s="10"/>
      <c r="E4" s="11"/>
      <c r="F4" s="11"/>
      <c r="G4" s="5"/>
      <c r="H4" s="5"/>
      <c r="I4" s="5"/>
      <c r="J4" s="5"/>
      <c r="K4" s="5"/>
      <c r="L4" s="5"/>
      <c r="M4" s="5"/>
      <c r="N4" s="5"/>
      <c r="O4" s="5"/>
      <c r="P4" s="5"/>
      <c r="Q4" s="5"/>
      <c r="R4" s="5"/>
      <c r="S4" s="5"/>
      <c r="T4" s="5"/>
      <c r="U4" s="5"/>
      <c r="V4" s="5"/>
      <c r="W4" s="5"/>
      <c r="X4" s="6"/>
      <c r="Y4" s="6"/>
      <c r="Z4" s="6"/>
    </row>
    <row r="5" spans="1:26" ht="18" customHeight="1">
      <c r="A5" s="12"/>
      <c r="B5" s="13"/>
      <c r="C5" s="13"/>
      <c r="D5" s="13"/>
      <c r="E5" s="13"/>
      <c r="F5" s="13"/>
      <c r="G5" s="5"/>
      <c r="H5" s="5"/>
      <c r="I5" s="5"/>
      <c r="J5" s="5"/>
      <c r="K5" s="5"/>
      <c r="L5" s="5"/>
      <c r="M5" s="5"/>
      <c r="N5" s="5"/>
      <c r="O5" s="5"/>
      <c r="P5" s="5"/>
      <c r="Q5" s="5"/>
      <c r="R5" s="5"/>
      <c r="S5" s="5"/>
      <c r="T5" s="5"/>
      <c r="U5" s="5"/>
      <c r="V5" s="5"/>
      <c r="W5" s="5"/>
      <c r="X5" s="6"/>
      <c r="Y5" s="6"/>
      <c r="Z5" s="6"/>
    </row>
    <row r="6" spans="1:26" ht="18" customHeight="1">
      <c r="A6" s="14" t="s">
        <v>1</v>
      </c>
      <c r="B6" s="15"/>
      <c r="C6" s="15"/>
      <c r="D6" s="16"/>
      <c r="E6" s="16"/>
      <c r="F6" s="16"/>
      <c r="G6" s="5"/>
      <c r="H6" s="5"/>
      <c r="I6" s="5"/>
      <c r="J6" s="5"/>
      <c r="K6" s="5"/>
      <c r="L6" s="5"/>
      <c r="M6" s="5"/>
      <c r="N6" s="5"/>
      <c r="O6" s="5"/>
      <c r="P6" s="5"/>
      <c r="Q6" s="5"/>
      <c r="R6" s="5"/>
      <c r="S6" s="5"/>
      <c r="T6" s="5"/>
      <c r="U6" s="5"/>
      <c r="V6" s="5"/>
      <c r="W6" s="5"/>
      <c r="X6" s="6"/>
      <c r="Y6" s="6"/>
      <c r="Z6" s="6"/>
    </row>
    <row r="7" spans="1:26" ht="18" customHeight="1">
      <c r="A7" s="12"/>
      <c r="B7" s="13"/>
      <c r="C7" s="13"/>
      <c r="D7" s="13"/>
      <c r="E7" s="13"/>
      <c r="F7" s="13"/>
      <c r="G7" s="5"/>
      <c r="H7" s="5"/>
      <c r="I7" s="5"/>
      <c r="J7" s="5"/>
      <c r="K7" s="5"/>
      <c r="L7" s="5"/>
      <c r="M7" s="5"/>
      <c r="N7" s="5"/>
      <c r="O7" s="5"/>
      <c r="P7" s="5"/>
      <c r="Q7" s="5"/>
      <c r="R7" s="5"/>
      <c r="S7" s="5"/>
      <c r="T7" s="5"/>
      <c r="U7" s="5"/>
      <c r="V7" s="5"/>
      <c r="W7" s="5"/>
      <c r="X7" s="6"/>
      <c r="Y7" s="6"/>
      <c r="Z7" s="6"/>
    </row>
    <row r="8" spans="1:26" ht="18" customHeight="1">
      <c r="A8" s="17">
        <v>1</v>
      </c>
      <c r="B8" s="18" t="s">
        <v>2</v>
      </c>
      <c r="C8" s="18" t="s">
        <v>3</v>
      </c>
      <c r="D8" s="18"/>
      <c r="E8" s="18"/>
      <c r="F8" s="18"/>
      <c r="G8" s="19"/>
      <c r="H8" s="19"/>
      <c r="I8" s="19"/>
      <c r="J8" s="19"/>
      <c r="K8" s="19"/>
      <c r="L8" s="19"/>
      <c r="M8" s="19"/>
      <c r="N8" s="19"/>
      <c r="O8" s="19"/>
      <c r="P8" s="19"/>
      <c r="Q8" s="19"/>
      <c r="R8" s="19"/>
      <c r="S8" s="19"/>
      <c r="T8" s="19"/>
      <c r="U8" s="19"/>
      <c r="V8" s="19"/>
      <c r="W8" s="19"/>
      <c r="X8" s="20"/>
      <c r="Y8" s="20"/>
      <c r="Z8" s="20"/>
    </row>
    <row r="9" spans="1:26" ht="18" customHeight="1">
      <c r="A9" s="17">
        <f t="shared" ref="A9:A10" si="0">+A8+1</f>
        <v>2</v>
      </c>
      <c r="B9" s="18" t="s">
        <v>4</v>
      </c>
      <c r="C9" s="18" t="s">
        <v>5</v>
      </c>
      <c r="D9" s="18"/>
      <c r="E9" s="18"/>
      <c r="F9" s="18"/>
      <c r="G9" s="19"/>
      <c r="H9" s="19"/>
      <c r="I9" s="19"/>
      <c r="J9" s="19"/>
      <c r="K9" s="19"/>
      <c r="L9" s="19"/>
      <c r="M9" s="19"/>
      <c r="N9" s="19"/>
      <c r="O9" s="19"/>
      <c r="P9" s="19"/>
      <c r="Q9" s="19"/>
      <c r="R9" s="19"/>
      <c r="S9" s="19"/>
      <c r="T9" s="19"/>
      <c r="U9" s="19"/>
      <c r="V9" s="19"/>
      <c r="W9" s="19"/>
      <c r="X9" s="20"/>
      <c r="Y9" s="20"/>
      <c r="Z9" s="20"/>
    </row>
    <row r="10" spans="1:26" ht="18" customHeight="1">
      <c r="A10" s="533">
        <f t="shared" si="0"/>
        <v>3</v>
      </c>
      <c r="B10" s="534" t="s">
        <v>6</v>
      </c>
      <c r="C10" s="529" t="s">
        <v>7</v>
      </c>
      <c r="D10" s="530"/>
      <c r="E10" s="530"/>
      <c r="F10" s="530"/>
      <c r="G10" s="19"/>
      <c r="H10" s="19"/>
      <c r="I10" s="19"/>
      <c r="J10" s="19"/>
      <c r="K10" s="19"/>
      <c r="L10" s="19"/>
      <c r="M10" s="19"/>
      <c r="N10" s="19"/>
      <c r="O10" s="19"/>
      <c r="P10" s="19"/>
      <c r="Q10" s="19"/>
      <c r="R10" s="19"/>
      <c r="S10" s="19"/>
      <c r="T10" s="19"/>
      <c r="U10" s="19"/>
      <c r="V10" s="19"/>
      <c r="W10" s="19"/>
      <c r="X10" s="20"/>
      <c r="Y10" s="20"/>
      <c r="Z10" s="20"/>
    </row>
    <row r="11" spans="1:26" ht="18" customHeight="1">
      <c r="A11" s="531"/>
      <c r="B11" s="531"/>
      <c r="C11" s="531"/>
      <c r="D11" s="531"/>
      <c r="E11" s="531"/>
      <c r="F11" s="531"/>
      <c r="G11" s="19"/>
      <c r="H11" s="19"/>
      <c r="I11" s="19"/>
      <c r="J11" s="19"/>
      <c r="K11" s="19"/>
      <c r="L11" s="19"/>
      <c r="M11" s="19"/>
      <c r="N11" s="19"/>
      <c r="O11" s="19"/>
      <c r="P11" s="19"/>
      <c r="Q11" s="19"/>
      <c r="R11" s="19"/>
      <c r="S11" s="19"/>
      <c r="T11" s="19"/>
      <c r="U11" s="19"/>
      <c r="V11" s="19"/>
      <c r="W11" s="19"/>
      <c r="X11" s="20"/>
      <c r="Y11" s="20"/>
      <c r="Z11" s="20"/>
    </row>
    <row r="12" spans="1:26" ht="18" customHeight="1">
      <c r="A12" s="533">
        <f>+A10+1</f>
        <v>4</v>
      </c>
      <c r="B12" s="534" t="s">
        <v>8</v>
      </c>
      <c r="C12" s="529" t="s">
        <v>9</v>
      </c>
      <c r="D12" s="530"/>
      <c r="E12" s="530"/>
      <c r="F12" s="530"/>
      <c r="G12" s="19"/>
      <c r="H12" s="19"/>
      <c r="I12" s="19"/>
      <c r="J12" s="19"/>
      <c r="K12" s="19"/>
      <c r="L12" s="19"/>
      <c r="M12" s="19"/>
      <c r="N12" s="19"/>
      <c r="O12" s="19"/>
      <c r="P12" s="19"/>
      <c r="Q12" s="19"/>
      <c r="R12" s="19"/>
      <c r="S12" s="19"/>
      <c r="T12" s="19"/>
      <c r="U12" s="19"/>
      <c r="V12" s="19"/>
      <c r="W12" s="19"/>
      <c r="X12" s="20"/>
      <c r="Y12" s="20"/>
      <c r="Z12" s="20"/>
    </row>
    <row r="13" spans="1:26" ht="18" customHeight="1">
      <c r="A13" s="531"/>
      <c r="B13" s="531"/>
      <c r="C13" s="531"/>
      <c r="D13" s="531"/>
      <c r="E13" s="531"/>
      <c r="F13" s="531"/>
      <c r="G13" s="19"/>
      <c r="H13" s="19"/>
      <c r="I13" s="19"/>
      <c r="J13" s="19"/>
      <c r="K13" s="19"/>
      <c r="L13" s="19"/>
      <c r="M13" s="19"/>
      <c r="N13" s="19"/>
      <c r="O13" s="19"/>
      <c r="P13" s="19"/>
      <c r="Q13" s="19"/>
      <c r="R13" s="19"/>
      <c r="S13" s="19"/>
      <c r="T13" s="19"/>
      <c r="U13" s="19"/>
      <c r="V13" s="19"/>
      <c r="W13" s="19"/>
      <c r="X13" s="20"/>
      <c r="Y13" s="20"/>
      <c r="Z13" s="20"/>
    </row>
    <row r="14" spans="1:26" ht="18" customHeight="1">
      <c r="A14" s="17">
        <f>+A12+1</f>
        <v>5</v>
      </c>
      <c r="B14" s="18" t="s">
        <v>10</v>
      </c>
      <c r="C14" s="18" t="s">
        <v>11</v>
      </c>
      <c r="D14" s="18"/>
      <c r="E14" s="18"/>
      <c r="F14" s="18"/>
      <c r="G14" s="19"/>
      <c r="H14" s="19"/>
      <c r="I14" s="19"/>
      <c r="J14" s="19"/>
      <c r="K14" s="19"/>
      <c r="L14" s="19"/>
      <c r="M14" s="19"/>
      <c r="N14" s="19"/>
      <c r="O14" s="19"/>
      <c r="P14" s="19"/>
      <c r="Q14" s="19"/>
      <c r="R14" s="19"/>
      <c r="S14" s="19"/>
      <c r="T14" s="19"/>
      <c r="U14" s="19"/>
      <c r="V14" s="19"/>
      <c r="W14" s="19"/>
      <c r="X14" s="20"/>
      <c r="Y14" s="20"/>
      <c r="Z14" s="20"/>
    </row>
    <row r="15" spans="1:26" ht="18" customHeight="1">
      <c r="A15" s="533">
        <f>+A14+1</f>
        <v>6</v>
      </c>
      <c r="B15" s="534" t="s">
        <v>12</v>
      </c>
      <c r="C15" s="529" t="s">
        <v>13</v>
      </c>
      <c r="D15" s="530"/>
      <c r="E15" s="530"/>
      <c r="F15" s="530"/>
      <c r="G15" s="19"/>
      <c r="H15" s="19"/>
      <c r="I15" s="19"/>
      <c r="J15" s="19"/>
      <c r="K15" s="19"/>
      <c r="L15" s="19"/>
      <c r="M15" s="19"/>
      <c r="N15" s="19"/>
      <c r="O15" s="19"/>
      <c r="P15" s="19"/>
      <c r="Q15" s="19"/>
      <c r="R15" s="19"/>
      <c r="S15" s="19"/>
      <c r="T15" s="19"/>
      <c r="U15" s="19"/>
      <c r="V15" s="19"/>
      <c r="W15" s="19"/>
      <c r="X15" s="20"/>
      <c r="Y15" s="20"/>
      <c r="Z15" s="20"/>
    </row>
    <row r="16" spans="1:26" ht="18" customHeight="1">
      <c r="A16" s="531"/>
      <c r="B16" s="531"/>
      <c r="C16" s="531"/>
      <c r="D16" s="531"/>
      <c r="E16" s="531"/>
      <c r="F16" s="531"/>
      <c r="G16" s="19"/>
      <c r="H16" s="19"/>
      <c r="I16" s="19"/>
      <c r="J16" s="19"/>
      <c r="K16" s="19"/>
      <c r="L16" s="19"/>
      <c r="M16" s="19"/>
      <c r="N16" s="19"/>
      <c r="O16" s="19"/>
      <c r="P16" s="19"/>
      <c r="Q16" s="19"/>
      <c r="R16" s="19"/>
      <c r="S16" s="19"/>
      <c r="T16" s="19"/>
      <c r="U16" s="19"/>
      <c r="V16" s="19"/>
      <c r="W16" s="19"/>
      <c r="X16" s="20"/>
      <c r="Y16" s="20"/>
      <c r="Z16" s="20"/>
    </row>
    <row r="17" spans="1:26" ht="18" customHeight="1">
      <c r="A17" s="17">
        <f>+A15+1</f>
        <v>7</v>
      </c>
      <c r="B17" s="18" t="s">
        <v>14</v>
      </c>
      <c r="C17" s="18" t="s">
        <v>15</v>
      </c>
      <c r="D17" s="18"/>
      <c r="E17" s="18"/>
      <c r="F17" s="18"/>
      <c r="G17" s="19"/>
      <c r="H17" s="19"/>
      <c r="I17" s="19"/>
      <c r="J17" s="19"/>
      <c r="K17" s="19"/>
      <c r="L17" s="19"/>
      <c r="M17" s="19"/>
      <c r="N17" s="19"/>
      <c r="O17" s="19"/>
      <c r="P17" s="19"/>
      <c r="Q17" s="19"/>
      <c r="R17" s="19"/>
      <c r="S17" s="19"/>
      <c r="T17" s="19"/>
      <c r="U17" s="19"/>
      <c r="V17" s="19"/>
      <c r="W17" s="19"/>
      <c r="X17" s="20"/>
      <c r="Y17" s="20"/>
      <c r="Z17" s="20"/>
    </row>
    <row r="18" spans="1:26" ht="18" customHeight="1">
      <c r="A18" s="17">
        <f t="shared" ref="A18:A26" si="1">+A17+1</f>
        <v>8</v>
      </c>
      <c r="B18" s="18" t="s">
        <v>16</v>
      </c>
      <c r="C18" s="18" t="s">
        <v>17</v>
      </c>
      <c r="D18" s="18"/>
      <c r="E18" s="18"/>
      <c r="F18" s="18"/>
      <c r="G18" s="19"/>
      <c r="H18" s="19"/>
      <c r="I18" s="19"/>
      <c r="J18" s="19"/>
      <c r="K18" s="19"/>
      <c r="L18" s="19"/>
      <c r="M18" s="19"/>
      <c r="N18" s="19"/>
      <c r="O18" s="19"/>
      <c r="P18" s="19"/>
      <c r="Q18" s="19"/>
      <c r="R18" s="19"/>
      <c r="S18" s="19"/>
      <c r="T18" s="19"/>
      <c r="U18" s="19"/>
      <c r="V18" s="19"/>
      <c r="W18" s="19"/>
      <c r="X18" s="20"/>
      <c r="Y18" s="20"/>
      <c r="Z18" s="20"/>
    </row>
    <row r="19" spans="1:26" ht="18" customHeight="1">
      <c r="A19" s="17">
        <f t="shared" si="1"/>
        <v>9</v>
      </c>
      <c r="B19" s="18" t="s">
        <v>18</v>
      </c>
      <c r="C19" s="18" t="s">
        <v>19</v>
      </c>
      <c r="D19" s="18"/>
      <c r="E19" s="18"/>
      <c r="F19" s="18"/>
      <c r="G19" s="19"/>
      <c r="H19" s="19"/>
      <c r="I19" s="19"/>
      <c r="J19" s="19"/>
      <c r="K19" s="19"/>
      <c r="L19" s="19"/>
      <c r="M19" s="19"/>
      <c r="N19" s="19"/>
      <c r="O19" s="19"/>
      <c r="P19" s="19"/>
      <c r="Q19" s="19"/>
      <c r="R19" s="19"/>
      <c r="S19" s="19"/>
      <c r="T19" s="19"/>
      <c r="U19" s="19"/>
      <c r="V19" s="19"/>
      <c r="W19" s="19"/>
      <c r="X19" s="20"/>
      <c r="Y19" s="20"/>
      <c r="Z19" s="20"/>
    </row>
    <row r="20" spans="1:26" ht="18" customHeight="1">
      <c r="A20" s="17">
        <f t="shared" si="1"/>
        <v>10</v>
      </c>
      <c r="B20" s="18" t="s">
        <v>20</v>
      </c>
      <c r="C20" s="18" t="s">
        <v>21</v>
      </c>
      <c r="D20" s="18"/>
      <c r="E20" s="18"/>
      <c r="F20" s="18"/>
      <c r="G20" s="19"/>
      <c r="H20" s="19"/>
      <c r="I20" s="19"/>
      <c r="J20" s="19"/>
      <c r="K20" s="19"/>
      <c r="L20" s="19"/>
      <c r="M20" s="19"/>
      <c r="N20" s="19"/>
      <c r="O20" s="19"/>
      <c r="P20" s="19"/>
      <c r="Q20" s="19"/>
      <c r="R20" s="19"/>
      <c r="S20" s="19"/>
      <c r="T20" s="19"/>
      <c r="U20" s="19"/>
      <c r="V20" s="19"/>
      <c r="W20" s="19"/>
      <c r="X20" s="20"/>
      <c r="Y20" s="20"/>
      <c r="Z20" s="20"/>
    </row>
    <row r="21" spans="1:26" ht="18" customHeight="1">
      <c r="A21" s="17">
        <f t="shared" si="1"/>
        <v>11</v>
      </c>
      <c r="B21" s="18" t="s">
        <v>22</v>
      </c>
      <c r="C21" s="18" t="s">
        <v>23</v>
      </c>
      <c r="D21" s="18"/>
      <c r="E21" s="18"/>
      <c r="F21" s="18"/>
      <c r="G21" s="19"/>
      <c r="H21" s="19"/>
      <c r="I21" s="19"/>
      <c r="J21" s="19"/>
      <c r="K21" s="19"/>
      <c r="L21" s="19"/>
      <c r="M21" s="19"/>
      <c r="N21" s="19"/>
      <c r="O21" s="19"/>
      <c r="P21" s="19"/>
      <c r="Q21" s="19"/>
      <c r="R21" s="19"/>
      <c r="S21" s="19"/>
      <c r="T21" s="19"/>
      <c r="U21" s="19"/>
      <c r="V21" s="19"/>
      <c r="W21" s="19"/>
      <c r="X21" s="20"/>
      <c r="Y21" s="20"/>
      <c r="Z21" s="20"/>
    </row>
    <row r="22" spans="1:26" ht="18" customHeight="1">
      <c r="A22" s="17">
        <f t="shared" si="1"/>
        <v>12</v>
      </c>
      <c r="B22" s="18" t="s">
        <v>24</v>
      </c>
      <c r="C22" s="18" t="s">
        <v>25</v>
      </c>
      <c r="D22" s="18"/>
      <c r="E22" s="18"/>
      <c r="F22" s="18"/>
      <c r="G22" s="19"/>
      <c r="H22" s="19"/>
      <c r="I22" s="19"/>
      <c r="J22" s="19"/>
      <c r="K22" s="19"/>
      <c r="L22" s="19"/>
      <c r="M22" s="19"/>
      <c r="N22" s="19"/>
      <c r="O22" s="19"/>
      <c r="P22" s="19"/>
      <c r="Q22" s="19"/>
      <c r="R22" s="19"/>
      <c r="S22" s="19"/>
      <c r="T22" s="19"/>
      <c r="U22" s="19"/>
      <c r="V22" s="19"/>
      <c r="W22" s="19"/>
      <c r="X22" s="20"/>
      <c r="Y22" s="20"/>
      <c r="Z22" s="20"/>
    </row>
    <row r="23" spans="1:26" ht="18" customHeight="1">
      <c r="A23" s="17">
        <f t="shared" si="1"/>
        <v>13</v>
      </c>
      <c r="B23" s="18" t="s">
        <v>26</v>
      </c>
      <c r="C23" s="18" t="s">
        <v>27</v>
      </c>
      <c r="D23" s="18"/>
      <c r="E23" s="18"/>
      <c r="F23" s="18"/>
      <c r="G23" s="19"/>
      <c r="H23" s="19"/>
      <c r="I23" s="19"/>
      <c r="J23" s="19"/>
      <c r="K23" s="19"/>
      <c r="L23" s="19"/>
      <c r="M23" s="19"/>
      <c r="N23" s="19"/>
      <c r="O23" s="19"/>
      <c r="P23" s="19"/>
      <c r="Q23" s="19"/>
      <c r="R23" s="19"/>
      <c r="S23" s="19"/>
      <c r="T23" s="19"/>
      <c r="U23" s="19"/>
      <c r="V23" s="19"/>
      <c r="W23" s="19"/>
      <c r="X23" s="20"/>
      <c r="Y23" s="20"/>
      <c r="Z23" s="20"/>
    </row>
    <row r="24" spans="1:26" ht="18" customHeight="1">
      <c r="A24" s="17">
        <f t="shared" si="1"/>
        <v>14</v>
      </c>
      <c r="B24" s="18" t="s">
        <v>28</v>
      </c>
      <c r="C24" s="18" t="s">
        <v>29</v>
      </c>
      <c r="D24" s="18"/>
      <c r="E24" s="18"/>
      <c r="F24" s="18"/>
      <c r="G24" s="19"/>
      <c r="H24" s="19"/>
      <c r="I24" s="19"/>
      <c r="J24" s="19"/>
      <c r="K24" s="19"/>
      <c r="L24" s="19"/>
      <c r="M24" s="19"/>
      <c r="N24" s="19"/>
      <c r="O24" s="19"/>
      <c r="P24" s="19"/>
      <c r="Q24" s="19"/>
      <c r="R24" s="19"/>
      <c r="S24" s="19"/>
      <c r="T24" s="19"/>
      <c r="U24" s="19"/>
      <c r="V24" s="19"/>
      <c r="W24" s="19"/>
      <c r="X24" s="20"/>
      <c r="Y24" s="20"/>
      <c r="Z24" s="20"/>
    </row>
    <row r="25" spans="1:26" ht="18" customHeight="1">
      <c r="A25" s="17">
        <f t="shared" si="1"/>
        <v>15</v>
      </c>
      <c r="B25" s="18" t="s">
        <v>30</v>
      </c>
      <c r="C25" s="18" t="s">
        <v>31</v>
      </c>
      <c r="D25" s="18"/>
      <c r="E25" s="18"/>
      <c r="F25" s="18"/>
      <c r="G25" s="19"/>
      <c r="H25" s="19"/>
      <c r="I25" s="19"/>
      <c r="J25" s="19"/>
      <c r="K25" s="19"/>
      <c r="L25" s="19"/>
      <c r="M25" s="19"/>
      <c r="N25" s="19"/>
      <c r="O25" s="19"/>
      <c r="P25" s="19"/>
      <c r="Q25" s="19"/>
      <c r="R25" s="19"/>
      <c r="S25" s="19"/>
      <c r="T25" s="19"/>
      <c r="U25" s="19"/>
      <c r="V25" s="19"/>
      <c r="W25" s="19"/>
      <c r="X25" s="20"/>
      <c r="Y25" s="20"/>
      <c r="Z25" s="20"/>
    </row>
    <row r="26" spans="1:26" ht="18" customHeight="1">
      <c r="A26" s="17">
        <f t="shared" si="1"/>
        <v>16</v>
      </c>
      <c r="B26" s="18" t="s">
        <v>32</v>
      </c>
      <c r="C26" s="18" t="s">
        <v>33</v>
      </c>
      <c r="D26" s="18"/>
      <c r="E26" s="18"/>
      <c r="F26" s="18"/>
      <c r="G26" s="19"/>
      <c r="H26" s="19"/>
      <c r="I26" s="19"/>
      <c r="J26" s="19"/>
      <c r="K26" s="19"/>
      <c r="L26" s="19"/>
      <c r="M26" s="19"/>
      <c r="N26" s="19"/>
      <c r="O26" s="19"/>
      <c r="P26" s="19"/>
      <c r="Q26" s="19"/>
      <c r="R26" s="19"/>
      <c r="S26" s="19"/>
      <c r="T26" s="19"/>
      <c r="U26" s="19"/>
      <c r="V26" s="19"/>
      <c r="W26" s="19"/>
      <c r="X26" s="20"/>
      <c r="Y26" s="20"/>
      <c r="Z26" s="20"/>
    </row>
    <row r="27" spans="1:26" ht="18" customHeight="1">
      <c r="A27" s="21"/>
      <c r="B27" s="22"/>
      <c r="C27" s="22"/>
      <c r="D27" s="22"/>
      <c r="E27" s="22"/>
      <c r="F27" s="22"/>
      <c r="G27" s="19"/>
      <c r="H27" s="19"/>
      <c r="I27" s="19"/>
      <c r="J27" s="19"/>
      <c r="K27" s="19"/>
      <c r="L27" s="19"/>
      <c r="M27" s="19"/>
      <c r="N27" s="19"/>
      <c r="O27" s="19"/>
      <c r="P27" s="19"/>
      <c r="Q27" s="19"/>
      <c r="R27" s="19"/>
      <c r="S27" s="19"/>
      <c r="T27" s="19"/>
      <c r="U27" s="19"/>
      <c r="V27" s="19"/>
      <c r="W27" s="19"/>
      <c r="X27" s="20"/>
      <c r="Y27" s="20"/>
      <c r="Z27" s="20"/>
    </row>
    <row r="28" spans="1:26" ht="18" customHeight="1">
      <c r="A28" s="14" t="s">
        <v>34</v>
      </c>
      <c r="B28" s="15"/>
      <c r="C28" s="15"/>
      <c r="D28" s="16"/>
      <c r="E28" s="16"/>
      <c r="F28" s="16"/>
      <c r="G28" s="5"/>
      <c r="H28" s="5"/>
      <c r="I28" s="5"/>
      <c r="J28" s="5"/>
      <c r="K28" s="5"/>
      <c r="L28" s="5"/>
      <c r="M28" s="5"/>
      <c r="N28" s="5"/>
      <c r="O28" s="5"/>
      <c r="P28" s="5"/>
      <c r="Q28" s="5"/>
      <c r="R28" s="5"/>
      <c r="S28" s="5"/>
      <c r="T28" s="5"/>
      <c r="U28" s="5"/>
      <c r="V28" s="5"/>
      <c r="W28" s="5"/>
      <c r="X28" s="6"/>
      <c r="Y28" s="6"/>
      <c r="Z28" s="6"/>
    </row>
    <row r="29" spans="1:26" ht="16.5" customHeight="1">
      <c r="A29" s="23"/>
      <c r="B29" s="24"/>
      <c r="C29" s="24"/>
      <c r="D29" s="24"/>
      <c r="E29" s="24"/>
      <c r="F29" s="24"/>
      <c r="G29" s="5"/>
      <c r="H29" s="5"/>
      <c r="I29" s="5"/>
      <c r="J29" s="5"/>
      <c r="K29" s="5"/>
      <c r="L29" s="5"/>
      <c r="M29" s="5"/>
      <c r="N29" s="5"/>
      <c r="O29" s="5"/>
      <c r="P29" s="5"/>
      <c r="Q29" s="5"/>
      <c r="R29" s="5"/>
      <c r="S29" s="5"/>
      <c r="T29" s="5"/>
      <c r="U29" s="5"/>
      <c r="V29" s="5"/>
      <c r="W29" s="5"/>
      <c r="X29" s="6"/>
      <c r="Y29" s="6"/>
      <c r="Z29" s="6"/>
    </row>
    <row r="30" spans="1:26" ht="16.5" customHeight="1">
      <c r="A30" s="533">
        <f>+A36+1</f>
        <v>1</v>
      </c>
      <c r="B30" s="529" t="s">
        <v>35</v>
      </c>
      <c r="C30" s="530"/>
      <c r="D30" s="530"/>
      <c r="E30" s="530"/>
      <c r="F30" s="530"/>
      <c r="G30" s="19"/>
      <c r="H30" s="19"/>
      <c r="I30" s="19"/>
      <c r="J30" s="19"/>
      <c r="K30" s="19"/>
      <c r="L30" s="19"/>
      <c r="M30" s="19"/>
      <c r="N30" s="19"/>
      <c r="O30" s="19"/>
      <c r="P30" s="19"/>
      <c r="Q30" s="19"/>
      <c r="R30" s="19"/>
      <c r="S30" s="19"/>
      <c r="T30" s="19"/>
      <c r="U30" s="19"/>
      <c r="V30" s="19"/>
      <c r="W30" s="19"/>
      <c r="X30" s="20"/>
      <c r="Y30" s="20"/>
      <c r="Z30" s="20"/>
    </row>
    <row r="31" spans="1:26" ht="16.5" customHeight="1">
      <c r="A31" s="531"/>
      <c r="B31" s="531"/>
      <c r="C31" s="531"/>
      <c r="D31" s="531"/>
      <c r="E31" s="531"/>
      <c r="F31" s="531"/>
      <c r="G31" s="19"/>
      <c r="H31" s="19"/>
      <c r="I31" s="19"/>
      <c r="J31" s="19"/>
      <c r="K31" s="19"/>
      <c r="L31" s="19"/>
      <c r="M31" s="19"/>
      <c r="N31" s="19"/>
      <c r="O31" s="19"/>
      <c r="P31" s="19"/>
      <c r="Q31" s="19"/>
      <c r="R31" s="19"/>
      <c r="S31" s="19"/>
      <c r="T31" s="19"/>
      <c r="U31" s="19"/>
      <c r="V31" s="19"/>
      <c r="W31" s="19"/>
      <c r="X31" s="20"/>
      <c r="Y31" s="20"/>
      <c r="Z31" s="20"/>
    </row>
    <row r="32" spans="1:26" ht="16.5" customHeight="1">
      <c r="A32" s="533">
        <f>A30+1</f>
        <v>2</v>
      </c>
      <c r="B32" s="529" t="s">
        <v>36</v>
      </c>
      <c r="C32" s="530"/>
      <c r="D32" s="530"/>
      <c r="E32" s="530"/>
      <c r="F32" s="530"/>
      <c r="G32" s="19"/>
      <c r="H32" s="19"/>
      <c r="I32" s="19"/>
      <c r="J32" s="19"/>
      <c r="K32" s="19"/>
      <c r="L32" s="19"/>
      <c r="M32" s="19"/>
      <c r="N32" s="19"/>
      <c r="O32" s="19"/>
      <c r="P32" s="19"/>
      <c r="Q32" s="19"/>
      <c r="R32" s="19"/>
      <c r="S32" s="19"/>
      <c r="T32" s="19"/>
      <c r="U32" s="19"/>
      <c r="V32" s="19"/>
      <c r="W32" s="19"/>
      <c r="X32" s="20"/>
      <c r="Y32" s="20"/>
      <c r="Z32" s="20"/>
    </row>
    <row r="33" spans="1:26" ht="16.5" customHeight="1">
      <c r="A33" s="531"/>
      <c r="B33" s="531"/>
      <c r="C33" s="531"/>
      <c r="D33" s="531"/>
      <c r="E33" s="531"/>
      <c r="F33" s="531"/>
      <c r="G33" s="19"/>
      <c r="H33" s="19"/>
      <c r="I33" s="19"/>
      <c r="J33" s="19"/>
      <c r="K33" s="19"/>
      <c r="L33" s="19"/>
      <c r="M33" s="19"/>
      <c r="N33" s="19"/>
      <c r="O33" s="19"/>
      <c r="P33" s="19"/>
      <c r="Q33" s="19"/>
      <c r="R33" s="19"/>
      <c r="S33" s="19"/>
      <c r="T33" s="19"/>
      <c r="U33" s="19"/>
      <c r="V33" s="19"/>
      <c r="W33" s="19"/>
      <c r="X33" s="20"/>
      <c r="Y33" s="20"/>
      <c r="Z33" s="20"/>
    </row>
    <row r="34" spans="1:26" ht="16.5" customHeight="1">
      <c r="A34" s="533">
        <f>+A32+1</f>
        <v>3</v>
      </c>
      <c r="B34" s="529" t="s">
        <v>37</v>
      </c>
      <c r="C34" s="530"/>
      <c r="D34" s="530"/>
      <c r="E34" s="530"/>
      <c r="F34" s="530"/>
      <c r="G34" s="19"/>
      <c r="H34" s="19"/>
      <c r="I34" s="19"/>
      <c r="J34" s="19"/>
      <c r="K34" s="19"/>
      <c r="L34" s="19"/>
      <c r="M34" s="19"/>
      <c r="N34" s="19"/>
      <c r="O34" s="19"/>
      <c r="P34" s="19"/>
      <c r="Q34" s="19"/>
      <c r="R34" s="19"/>
      <c r="S34" s="19"/>
      <c r="T34" s="19"/>
      <c r="U34" s="19"/>
      <c r="V34" s="19"/>
      <c r="W34" s="19"/>
      <c r="X34" s="20"/>
      <c r="Y34" s="20"/>
      <c r="Z34" s="20"/>
    </row>
    <row r="35" spans="1:26" ht="16.5" customHeight="1">
      <c r="A35" s="532"/>
      <c r="B35" s="532"/>
      <c r="C35" s="532"/>
      <c r="D35" s="532"/>
      <c r="E35" s="532"/>
      <c r="F35" s="532"/>
      <c r="G35" s="19"/>
      <c r="H35" s="19"/>
      <c r="I35" s="19"/>
      <c r="J35" s="19"/>
      <c r="K35" s="19"/>
      <c r="L35" s="19"/>
      <c r="M35" s="19"/>
      <c r="N35" s="19"/>
      <c r="O35" s="19"/>
      <c r="P35" s="19"/>
      <c r="Q35" s="19"/>
      <c r="R35" s="19"/>
      <c r="S35" s="19"/>
      <c r="T35" s="19"/>
      <c r="U35" s="19"/>
      <c r="V35" s="19"/>
      <c r="W35" s="19"/>
      <c r="X35" s="20"/>
      <c r="Y35" s="20"/>
      <c r="Z35" s="20"/>
    </row>
    <row r="36" spans="1:26" ht="16.5" customHeight="1">
      <c r="A36" s="531"/>
      <c r="B36" s="531"/>
      <c r="C36" s="531"/>
      <c r="D36" s="531"/>
      <c r="E36" s="531"/>
      <c r="F36" s="531"/>
      <c r="G36" s="19"/>
      <c r="H36" s="19"/>
      <c r="I36" s="19"/>
      <c r="J36" s="19"/>
      <c r="K36" s="19"/>
      <c r="L36" s="19"/>
      <c r="M36" s="19"/>
      <c r="N36" s="19"/>
      <c r="O36" s="19"/>
      <c r="P36" s="19"/>
      <c r="Q36" s="19"/>
      <c r="R36" s="19"/>
      <c r="S36" s="19"/>
      <c r="T36" s="19"/>
      <c r="U36" s="19"/>
      <c r="V36" s="19"/>
      <c r="W36" s="19"/>
      <c r="X36" s="20"/>
      <c r="Y36" s="20"/>
      <c r="Z36" s="20"/>
    </row>
    <row r="37" spans="1:26" ht="16.5" customHeight="1">
      <c r="A37" s="533">
        <f>A34+1</f>
        <v>4</v>
      </c>
      <c r="B37" s="529" t="s">
        <v>38</v>
      </c>
      <c r="C37" s="530"/>
      <c r="D37" s="530"/>
      <c r="E37" s="530"/>
      <c r="F37" s="530"/>
      <c r="G37" s="19"/>
      <c r="H37" s="19"/>
      <c r="I37" s="19"/>
      <c r="J37" s="19"/>
      <c r="K37" s="19"/>
      <c r="L37" s="19"/>
      <c r="M37" s="19"/>
      <c r="N37" s="19"/>
      <c r="O37" s="19"/>
      <c r="P37" s="19"/>
      <c r="Q37" s="19"/>
      <c r="R37" s="19"/>
      <c r="S37" s="19"/>
      <c r="T37" s="19"/>
      <c r="U37" s="19"/>
      <c r="V37" s="19"/>
      <c r="W37" s="19"/>
      <c r="X37" s="20"/>
      <c r="Y37" s="20"/>
      <c r="Z37" s="20"/>
    </row>
    <row r="38" spans="1:26" ht="16.5" customHeight="1">
      <c r="A38" s="531"/>
      <c r="B38" s="531"/>
      <c r="C38" s="531"/>
      <c r="D38" s="531"/>
      <c r="E38" s="531"/>
      <c r="F38" s="531"/>
      <c r="G38" s="19"/>
      <c r="H38" s="19"/>
      <c r="I38" s="19"/>
      <c r="J38" s="19"/>
      <c r="K38" s="19"/>
      <c r="L38" s="19"/>
      <c r="M38" s="19"/>
      <c r="N38" s="19"/>
      <c r="O38" s="19"/>
      <c r="P38" s="19"/>
      <c r="Q38" s="19"/>
      <c r="R38" s="19"/>
      <c r="S38" s="19"/>
      <c r="T38" s="19"/>
      <c r="U38" s="19"/>
      <c r="V38" s="19"/>
      <c r="W38" s="19"/>
      <c r="X38" s="20"/>
      <c r="Y38" s="20"/>
      <c r="Z38" s="20"/>
    </row>
    <row r="39" spans="1:26" ht="16.5" customHeight="1">
      <c r="A39" s="533">
        <f>A37+1</f>
        <v>5</v>
      </c>
      <c r="B39" s="529" t="s">
        <v>39</v>
      </c>
      <c r="C39" s="530"/>
      <c r="D39" s="530"/>
      <c r="E39" s="530"/>
      <c r="F39" s="530"/>
      <c r="G39" s="19"/>
      <c r="H39" s="19"/>
      <c r="I39" s="19"/>
      <c r="J39" s="19"/>
      <c r="K39" s="19"/>
      <c r="L39" s="19"/>
      <c r="M39" s="19"/>
      <c r="N39" s="19"/>
      <c r="O39" s="19"/>
      <c r="P39" s="19"/>
      <c r="Q39" s="19"/>
      <c r="R39" s="19"/>
      <c r="S39" s="19"/>
      <c r="T39" s="19"/>
      <c r="U39" s="19"/>
      <c r="V39" s="19"/>
      <c r="W39" s="19"/>
      <c r="X39" s="20"/>
      <c r="Y39" s="20"/>
      <c r="Z39" s="20"/>
    </row>
    <row r="40" spans="1:26" ht="16.5" customHeight="1">
      <c r="A40" s="531"/>
      <c r="B40" s="531"/>
      <c r="C40" s="531"/>
      <c r="D40" s="531"/>
      <c r="E40" s="531"/>
      <c r="F40" s="531"/>
      <c r="G40" s="19"/>
      <c r="H40" s="19"/>
      <c r="I40" s="19"/>
      <c r="J40" s="19"/>
      <c r="K40" s="19"/>
      <c r="L40" s="19"/>
      <c r="M40" s="19"/>
      <c r="N40" s="19"/>
      <c r="O40" s="19"/>
      <c r="P40" s="19"/>
      <c r="Q40" s="19"/>
      <c r="R40" s="19"/>
      <c r="S40" s="19"/>
      <c r="T40" s="19"/>
      <c r="U40" s="19"/>
      <c r="V40" s="19"/>
      <c r="W40" s="19"/>
      <c r="X40" s="20"/>
      <c r="Y40" s="20"/>
      <c r="Z40" s="20"/>
    </row>
    <row r="41" spans="1:26" ht="16.5" customHeight="1">
      <c r="A41" s="533">
        <f>A39+1</f>
        <v>6</v>
      </c>
      <c r="B41" s="529" t="s">
        <v>40</v>
      </c>
      <c r="C41" s="530"/>
      <c r="D41" s="530"/>
      <c r="E41" s="530"/>
      <c r="F41" s="530"/>
      <c r="G41" s="19"/>
      <c r="H41" s="19"/>
      <c r="I41" s="19"/>
      <c r="J41" s="19"/>
      <c r="K41" s="19"/>
      <c r="L41" s="19"/>
      <c r="M41" s="19"/>
      <c r="N41" s="19"/>
      <c r="O41" s="19"/>
      <c r="P41" s="19"/>
      <c r="Q41" s="19"/>
      <c r="R41" s="19"/>
      <c r="S41" s="19"/>
      <c r="T41" s="19"/>
      <c r="U41" s="19"/>
      <c r="V41" s="19"/>
      <c r="W41" s="19"/>
      <c r="X41" s="20"/>
      <c r="Y41" s="20"/>
      <c r="Z41" s="20"/>
    </row>
    <row r="42" spans="1:26" ht="16.5" customHeight="1">
      <c r="A42" s="532"/>
      <c r="B42" s="532"/>
      <c r="C42" s="532"/>
      <c r="D42" s="532"/>
      <c r="E42" s="532"/>
      <c r="F42" s="532"/>
      <c r="G42" s="19"/>
      <c r="H42" s="19"/>
      <c r="I42" s="19"/>
      <c r="J42" s="19"/>
      <c r="K42" s="19"/>
      <c r="L42" s="19"/>
      <c r="M42" s="19"/>
      <c r="N42" s="19"/>
      <c r="O42" s="19"/>
      <c r="P42" s="19"/>
      <c r="Q42" s="19"/>
      <c r="R42" s="19"/>
      <c r="S42" s="19"/>
      <c r="T42" s="19"/>
      <c r="U42" s="19"/>
      <c r="V42" s="19"/>
      <c r="W42" s="19"/>
      <c r="X42" s="20"/>
      <c r="Y42" s="20"/>
      <c r="Z42" s="20"/>
    </row>
    <row r="43" spans="1:26" ht="16.5" customHeight="1">
      <c r="A43" s="531"/>
      <c r="B43" s="531"/>
      <c r="C43" s="531"/>
      <c r="D43" s="531"/>
      <c r="E43" s="531"/>
      <c r="F43" s="531"/>
      <c r="G43" s="19"/>
      <c r="H43" s="19"/>
      <c r="I43" s="19"/>
      <c r="J43" s="19"/>
      <c r="K43" s="19"/>
      <c r="L43" s="19"/>
      <c r="M43" s="19"/>
      <c r="N43" s="19"/>
      <c r="O43" s="19"/>
      <c r="P43" s="19"/>
      <c r="Q43" s="19"/>
      <c r="R43" s="19"/>
      <c r="S43" s="19"/>
      <c r="T43" s="19"/>
      <c r="U43" s="19"/>
      <c r="V43" s="19"/>
      <c r="W43" s="19"/>
      <c r="X43" s="20"/>
      <c r="Y43" s="20"/>
      <c r="Z43" s="20"/>
    </row>
    <row r="44" spans="1:26" ht="16.5" customHeight="1">
      <c r="A44" s="533">
        <f>+A41+1</f>
        <v>7</v>
      </c>
      <c r="B44" s="529" t="s">
        <v>41</v>
      </c>
      <c r="C44" s="530"/>
      <c r="D44" s="530"/>
      <c r="E44" s="530"/>
      <c r="F44" s="530"/>
      <c r="G44" s="19"/>
      <c r="H44" s="19"/>
      <c r="I44" s="19"/>
      <c r="J44" s="19"/>
      <c r="K44" s="19"/>
      <c r="L44" s="19"/>
      <c r="M44" s="19"/>
      <c r="N44" s="19"/>
      <c r="O44" s="19"/>
      <c r="P44" s="19"/>
      <c r="Q44" s="19"/>
      <c r="R44" s="19"/>
      <c r="S44" s="19"/>
      <c r="T44" s="19"/>
      <c r="U44" s="19"/>
      <c r="V44" s="19"/>
      <c r="W44" s="19"/>
      <c r="X44" s="20"/>
      <c r="Y44" s="20"/>
      <c r="Z44" s="20"/>
    </row>
    <row r="45" spans="1:26" ht="16.5" customHeight="1">
      <c r="A45" s="532"/>
      <c r="B45" s="532"/>
      <c r="C45" s="532"/>
      <c r="D45" s="532"/>
      <c r="E45" s="532"/>
      <c r="F45" s="532"/>
      <c r="G45" s="19"/>
      <c r="H45" s="19"/>
      <c r="I45" s="19"/>
      <c r="J45" s="19"/>
      <c r="K45" s="19"/>
      <c r="L45" s="19"/>
      <c r="M45" s="19"/>
      <c r="N45" s="19"/>
      <c r="O45" s="19"/>
      <c r="P45" s="19"/>
      <c r="Q45" s="19"/>
      <c r="R45" s="19"/>
      <c r="S45" s="19"/>
      <c r="T45" s="19"/>
      <c r="U45" s="19"/>
      <c r="V45" s="19"/>
      <c r="W45" s="19"/>
      <c r="X45" s="20"/>
      <c r="Y45" s="20"/>
      <c r="Z45" s="20"/>
    </row>
    <row r="46" spans="1:26" ht="16.5" customHeight="1">
      <c r="A46" s="531"/>
      <c r="B46" s="531"/>
      <c r="C46" s="531"/>
      <c r="D46" s="531"/>
      <c r="E46" s="531"/>
      <c r="F46" s="531"/>
      <c r="G46" s="19"/>
      <c r="H46" s="19"/>
      <c r="I46" s="19"/>
      <c r="J46" s="19"/>
      <c r="K46" s="19"/>
      <c r="L46" s="19"/>
      <c r="M46" s="19"/>
      <c r="N46" s="19"/>
      <c r="O46" s="19"/>
      <c r="P46" s="19"/>
      <c r="Q46" s="19"/>
      <c r="R46" s="19"/>
      <c r="S46" s="19"/>
      <c r="T46" s="19"/>
      <c r="U46" s="19"/>
      <c r="V46" s="19"/>
      <c r="W46" s="19"/>
      <c r="X46" s="20"/>
      <c r="Y46" s="20"/>
      <c r="Z46" s="20"/>
    </row>
    <row r="47" spans="1:26" ht="16.5" customHeight="1">
      <c r="A47" s="533">
        <f>+A44+1</f>
        <v>8</v>
      </c>
      <c r="B47" s="529" t="s">
        <v>42</v>
      </c>
      <c r="C47" s="530"/>
      <c r="D47" s="530"/>
      <c r="E47" s="530"/>
      <c r="F47" s="530"/>
      <c r="G47" s="19"/>
      <c r="H47" s="19"/>
      <c r="I47" s="19"/>
      <c r="J47" s="19"/>
      <c r="K47" s="19"/>
      <c r="L47" s="19"/>
      <c r="M47" s="19"/>
      <c r="N47" s="19"/>
      <c r="O47" s="19"/>
      <c r="P47" s="19"/>
      <c r="Q47" s="19"/>
      <c r="R47" s="19"/>
      <c r="S47" s="19"/>
      <c r="T47" s="19"/>
      <c r="U47" s="19"/>
      <c r="V47" s="19"/>
      <c r="W47" s="19"/>
      <c r="X47" s="20"/>
      <c r="Y47" s="20"/>
      <c r="Z47" s="20"/>
    </row>
    <row r="48" spans="1:26" ht="16.5" customHeight="1">
      <c r="A48" s="532"/>
      <c r="B48" s="532"/>
      <c r="C48" s="532"/>
      <c r="D48" s="532"/>
      <c r="E48" s="532"/>
      <c r="F48" s="532"/>
      <c r="G48" s="19"/>
      <c r="H48" s="19"/>
      <c r="I48" s="19"/>
      <c r="J48" s="19"/>
      <c r="K48" s="19"/>
      <c r="L48" s="19"/>
      <c r="M48" s="19"/>
      <c r="N48" s="19"/>
      <c r="O48" s="19"/>
      <c r="P48" s="19"/>
      <c r="Q48" s="19"/>
      <c r="R48" s="19"/>
      <c r="S48" s="19"/>
      <c r="T48" s="19"/>
      <c r="U48" s="19"/>
      <c r="V48" s="19"/>
      <c r="W48" s="19"/>
      <c r="X48" s="20"/>
      <c r="Y48" s="20"/>
      <c r="Z48" s="20"/>
    </row>
    <row r="49" spans="1:26" ht="16.5" customHeight="1">
      <c r="A49" s="532"/>
      <c r="B49" s="532"/>
      <c r="C49" s="532"/>
      <c r="D49" s="532"/>
      <c r="E49" s="532"/>
      <c r="F49" s="532"/>
      <c r="G49" s="19"/>
      <c r="H49" s="19"/>
      <c r="I49" s="19"/>
      <c r="J49" s="19"/>
      <c r="K49" s="19"/>
      <c r="L49" s="19"/>
      <c r="M49" s="19"/>
      <c r="N49" s="19"/>
      <c r="O49" s="19"/>
      <c r="P49" s="19"/>
      <c r="Q49" s="19"/>
      <c r="R49" s="19"/>
      <c r="S49" s="19"/>
      <c r="T49" s="19"/>
      <c r="U49" s="19"/>
      <c r="V49" s="19"/>
      <c r="W49" s="19"/>
      <c r="X49" s="20"/>
      <c r="Y49" s="20"/>
      <c r="Z49" s="20"/>
    </row>
    <row r="50" spans="1:26" ht="16.5" customHeight="1">
      <c r="A50" s="531"/>
      <c r="B50" s="531"/>
      <c r="C50" s="531"/>
      <c r="D50" s="531"/>
      <c r="E50" s="531"/>
      <c r="F50" s="531"/>
      <c r="G50" s="19"/>
      <c r="H50" s="19"/>
      <c r="I50" s="19"/>
      <c r="J50" s="19"/>
      <c r="K50" s="19"/>
      <c r="L50" s="19"/>
      <c r="M50" s="19"/>
      <c r="N50" s="19"/>
      <c r="O50" s="19"/>
      <c r="P50" s="19"/>
      <c r="Q50" s="19"/>
      <c r="R50" s="19"/>
      <c r="S50" s="19"/>
      <c r="T50" s="19"/>
      <c r="U50" s="19"/>
      <c r="V50" s="19"/>
      <c r="W50" s="19"/>
      <c r="X50" s="20"/>
      <c r="Y50" s="20"/>
      <c r="Z50" s="20"/>
    </row>
    <row r="51" spans="1:26" ht="16.5" customHeight="1">
      <c r="A51" s="533">
        <f>+A47+1</f>
        <v>9</v>
      </c>
      <c r="B51" s="529" t="s">
        <v>43</v>
      </c>
      <c r="C51" s="530"/>
      <c r="D51" s="530"/>
      <c r="E51" s="530"/>
      <c r="F51" s="530"/>
      <c r="G51" s="19"/>
      <c r="H51" s="19"/>
      <c r="I51" s="19"/>
      <c r="J51" s="19"/>
      <c r="K51" s="19"/>
      <c r="L51" s="19"/>
      <c r="M51" s="19"/>
      <c r="N51" s="19"/>
      <c r="O51" s="19"/>
      <c r="P51" s="19"/>
      <c r="Q51" s="19"/>
      <c r="R51" s="19"/>
      <c r="S51" s="19"/>
      <c r="T51" s="19"/>
      <c r="U51" s="19"/>
      <c r="V51" s="19"/>
      <c r="W51" s="19"/>
      <c r="X51" s="20"/>
      <c r="Y51" s="20"/>
      <c r="Z51" s="20"/>
    </row>
    <row r="52" spans="1:26" ht="16.5" customHeight="1">
      <c r="A52" s="531"/>
      <c r="B52" s="531"/>
      <c r="C52" s="531"/>
      <c r="D52" s="531"/>
      <c r="E52" s="531"/>
      <c r="F52" s="531"/>
      <c r="G52" s="19"/>
      <c r="H52" s="19"/>
      <c r="I52" s="19"/>
      <c r="J52" s="19"/>
      <c r="K52" s="19"/>
      <c r="L52" s="19"/>
      <c r="M52" s="19"/>
      <c r="N52" s="19"/>
      <c r="O52" s="19"/>
      <c r="P52" s="19"/>
      <c r="Q52" s="19"/>
      <c r="R52" s="19"/>
      <c r="S52" s="19"/>
      <c r="T52" s="19"/>
      <c r="U52" s="19"/>
      <c r="V52" s="19"/>
      <c r="W52" s="19"/>
      <c r="X52" s="20"/>
      <c r="Y52" s="20"/>
      <c r="Z52" s="20"/>
    </row>
    <row r="53" spans="1:26" ht="16.5" customHeight="1">
      <c r="A53" s="533">
        <f>+A51+1</f>
        <v>10</v>
      </c>
      <c r="B53" s="529" t="s">
        <v>44</v>
      </c>
      <c r="C53" s="530"/>
      <c r="D53" s="530"/>
      <c r="E53" s="530"/>
      <c r="F53" s="530"/>
      <c r="G53" s="19"/>
      <c r="H53" s="19"/>
      <c r="I53" s="19"/>
      <c r="J53" s="19"/>
      <c r="K53" s="19"/>
      <c r="L53" s="19"/>
      <c r="M53" s="19"/>
      <c r="N53" s="19"/>
      <c r="O53" s="19"/>
      <c r="P53" s="19"/>
      <c r="Q53" s="19"/>
      <c r="R53" s="19"/>
      <c r="S53" s="19"/>
      <c r="T53" s="19"/>
      <c r="U53" s="19"/>
      <c r="V53" s="19"/>
      <c r="W53" s="19"/>
      <c r="X53" s="20"/>
      <c r="Y53" s="20"/>
      <c r="Z53" s="20"/>
    </row>
    <row r="54" spans="1:26" ht="16.5" customHeight="1">
      <c r="A54" s="532"/>
      <c r="B54" s="532"/>
      <c r="C54" s="532"/>
      <c r="D54" s="532"/>
      <c r="E54" s="532"/>
      <c r="F54" s="532"/>
      <c r="G54" s="19"/>
      <c r="H54" s="19"/>
      <c r="I54" s="19"/>
      <c r="J54" s="19"/>
      <c r="K54" s="19"/>
      <c r="L54" s="19"/>
      <c r="M54" s="19"/>
      <c r="N54" s="19"/>
      <c r="O54" s="19"/>
      <c r="P54" s="19"/>
      <c r="Q54" s="19"/>
      <c r="R54" s="19"/>
      <c r="S54" s="19"/>
      <c r="T54" s="19"/>
      <c r="U54" s="19"/>
      <c r="V54" s="19"/>
      <c r="W54" s="19"/>
      <c r="X54" s="20"/>
      <c r="Y54" s="20"/>
      <c r="Z54" s="20"/>
    </row>
    <row r="55" spans="1:26" ht="16.5" customHeight="1">
      <c r="A55" s="532"/>
      <c r="B55" s="532"/>
      <c r="C55" s="532"/>
      <c r="D55" s="532"/>
      <c r="E55" s="532"/>
      <c r="F55" s="532"/>
      <c r="G55" s="19"/>
      <c r="H55" s="19"/>
      <c r="I55" s="19"/>
      <c r="J55" s="19"/>
      <c r="K55" s="19"/>
      <c r="L55" s="19"/>
      <c r="M55" s="19"/>
      <c r="N55" s="19"/>
      <c r="O55" s="19"/>
      <c r="P55" s="19"/>
      <c r="Q55" s="19"/>
      <c r="R55" s="19"/>
      <c r="S55" s="19"/>
      <c r="T55" s="19"/>
      <c r="U55" s="19"/>
      <c r="V55" s="19"/>
      <c r="W55" s="19"/>
      <c r="X55" s="20"/>
      <c r="Y55" s="20"/>
      <c r="Z55" s="20"/>
    </row>
    <row r="56" spans="1:26" ht="16.5" customHeight="1">
      <c r="A56" s="532"/>
      <c r="B56" s="532"/>
      <c r="C56" s="532"/>
      <c r="D56" s="532"/>
      <c r="E56" s="532"/>
      <c r="F56" s="532"/>
      <c r="G56" s="19"/>
      <c r="H56" s="19"/>
      <c r="I56" s="19"/>
      <c r="J56" s="19"/>
      <c r="K56" s="19"/>
      <c r="L56" s="19"/>
      <c r="M56" s="19"/>
      <c r="N56" s="19"/>
      <c r="O56" s="19"/>
      <c r="P56" s="19"/>
      <c r="Q56" s="19"/>
      <c r="R56" s="19"/>
      <c r="S56" s="19"/>
      <c r="T56" s="19"/>
      <c r="U56" s="19"/>
      <c r="V56" s="19"/>
      <c r="W56" s="19"/>
      <c r="X56" s="20"/>
      <c r="Y56" s="20"/>
      <c r="Z56" s="20"/>
    </row>
    <row r="57" spans="1:26" ht="16.5" customHeight="1">
      <c r="A57" s="532"/>
      <c r="B57" s="532"/>
      <c r="C57" s="532"/>
      <c r="D57" s="532"/>
      <c r="E57" s="532"/>
      <c r="F57" s="532"/>
      <c r="G57" s="19"/>
      <c r="H57" s="19"/>
      <c r="I57" s="19"/>
      <c r="J57" s="19"/>
      <c r="K57" s="19"/>
      <c r="L57" s="19"/>
      <c r="M57" s="19"/>
      <c r="N57" s="19"/>
      <c r="O57" s="19"/>
      <c r="P57" s="19"/>
      <c r="Q57" s="19"/>
      <c r="R57" s="19"/>
      <c r="S57" s="19"/>
      <c r="T57" s="19"/>
      <c r="U57" s="19"/>
      <c r="V57" s="19"/>
      <c r="W57" s="19"/>
      <c r="X57" s="20"/>
      <c r="Y57" s="20"/>
      <c r="Z57" s="20"/>
    </row>
    <row r="58" spans="1:26" ht="16.5" customHeight="1">
      <c r="A58" s="531"/>
      <c r="B58" s="531"/>
      <c r="C58" s="531"/>
      <c r="D58" s="531"/>
      <c r="E58" s="531"/>
      <c r="F58" s="531"/>
      <c r="G58" s="19"/>
      <c r="H58" s="19"/>
      <c r="I58" s="19"/>
      <c r="J58" s="19"/>
      <c r="K58" s="19"/>
      <c r="L58" s="19"/>
      <c r="M58" s="19"/>
      <c r="N58" s="19"/>
      <c r="O58" s="19"/>
      <c r="P58" s="19"/>
      <c r="Q58" s="19"/>
      <c r="R58" s="19"/>
      <c r="S58" s="19"/>
      <c r="T58" s="19"/>
      <c r="U58" s="19"/>
      <c r="V58" s="19"/>
      <c r="W58" s="19"/>
      <c r="X58" s="20"/>
      <c r="Y58" s="20"/>
      <c r="Z58" s="20"/>
    </row>
    <row r="59" spans="1:26" ht="16.5" customHeight="1">
      <c r="A59" s="533">
        <f>+A53+1</f>
        <v>11</v>
      </c>
      <c r="B59" s="529" t="s">
        <v>45</v>
      </c>
      <c r="C59" s="530"/>
      <c r="D59" s="530"/>
      <c r="E59" s="530"/>
      <c r="F59" s="530"/>
      <c r="G59" s="19"/>
      <c r="H59" s="19"/>
      <c r="I59" s="19"/>
      <c r="J59" s="19"/>
      <c r="K59" s="19"/>
      <c r="L59" s="19"/>
      <c r="M59" s="19"/>
      <c r="N59" s="19"/>
      <c r="O59" s="19"/>
      <c r="P59" s="19"/>
      <c r="Q59" s="19"/>
      <c r="R59" s="19"/>
      <c r="S59" s="19"/>
      <c r="T59" s="19"/>
      <c r="U59" s="19"/>
      <c r="V59" s="19"/>
      <c r="W59" s="19"/>
      <c r="X59" s="20"/>
      <c r="Y59" s="20"/>
      <c r="Z59" s="20"/>
    </row>
    <row r="60" spans="1:26" ht="16.5" customHeight="1">
      <c r="A60" s="531"/>
      <c r="B60" s="531"/>
      <c r="C60" s="531"/>
      <c r="D60" s="531"/>
      <c r="E60" s="531"/>
      <c r="F60" s="531"/>
      <c r="G60" s="19"/>
      <c r="H60" s="19"/>
      <c r="I60" s="19"/>
      <c r="J60" s="19"/>
      <c r="K60" s="19"/>
      <c r="L60" s="19"/>
      <c r="M60" s="19"/>
      <c r="N60" s="19"/>
      <c r="O60" s="19"/>
      <c r="P60" s="19"/>
      <c r="Q60" s="19"/>
      <c r="R60" s="19"/>
      <c r="S60" s="19"/>
      <c r="T60" s="19"/>
      <c r="U60" s="19"/>
      <c r="V60" s="19"/>
      <c r="W60" s="19"/>
      <c r="X60" s="20"/>
      <c r="Y60" s="20"/>
      <c r="Z60" s="20"/>
    </row>
    <row r="61" spans="1:26" ht="16.5" customHeight="1">
      <c r="A61" s="533">
        <f>+A59+1</f>
        <v>12</v>
      </c>
      <c r="B61" s="529" t="s">
        <v>46</v>
      </c>
      <c r="C61" s="530"/>
      <c r="D61" s="530"/>
      <c r="E61" s="530"/>
      <c r="F61" s="530"/>
      <c r="G61" s="19"/>
      <c r="H61" s="19"/>
      <c r="I61" s="19"/>
      <c r="J61" s="19"/>
      <c r="K61" s="19"/>
      <c r="L61" s="19"/>
      <c r="M61" s="19"/>
      <c r="N61" s="19"/>
      <c r="O61" s="19"/>
      <c r="P61" s="19"/>
      <c r="Q61" s="19"/>
      <c r="R61" s="19"/>
      <c r="S61" s="19"/>
      <c r="T61" s="19"/>
      <c r="U61" s="19"/>
      <c r="V61" s="19"/>
      <c r="W61" s="19"/>
      <c r="X61" s="20"/>
      <c r="Y61" s="20"/>
      <c r="Z61" s="20"/>
    </row>
    <row r="62" spans="1:26" ht="16.5" customHeight="1">
      <c r="A62" s="531"/>
      <c r="B62" s="531"/>
      <c r="C62" s="531"/>
      <c r="D62" s="531"/>
      <c r="E62" s="531"/>
      <c r="F62" s="531"/>
      <c r="G62" s="19"/>
      <c r="H62" s="19"/>
      <c r="I62" s="19"/>
      <c r="J62" s="19"/>
      <c r="K62" s="19"/>
      <c r="L62" s="19"/>
      <c r="M62" s="19"/>
      <c r="N62" s="19"/>
      <c r="O62" s="19"/>
      <c r="P62" s="19"/>
      <c r="Q62" s="19"/>
      <c r="R62" s="19"/>
      <c r="S62" s="19"/>
      <c r="T62" s="19"/>
      <c r="U62" s="19"/>
      <c r="V62" s="19"/>
      <c r="W62" s="19"/>
      <c r="X62" s="20"/>
      <c r="Y62" s="20"/>
      <c r="Z62" s="20"/>
    </row>
    <row r="63" spans="1:26" ht="16.5" customHeight="1">
      <c r="A63" s="25"/>
      <c r="B63" s="21"/>
      <c r="C63" s="21"/>
      <c r="D63" s="21"/>
      <c r="E63" s="21"/>
      <c r="F63" s="21"/>
      <c r="G63" s="19"/>
      <c r="H63" s="19"/>
      <c r="I63" s="19"/>
      <c r="J63" s="19"/>
      <c r="K63" s="19"/>
      <c r="L63" s="19"/>
      <c r="M63" s="19"/>
      <c r="N63" s="19"/>
      <c r="O63" s="19"/>
      <c r="P63" s="19"/>
      <c r="Q63" s="19"/>
      <c r="R63" s="19"/>
      <c r="S63" s="19"/>
      <c r="T63" s="19"/>
      <c r="U63" s="19"/>
      <c r="V63" s="19"/>
      <c r="W63" s="19"/>
      <c r="X63" s="20"/>
      <c r="Y63" s="20"/>
      <c r="Z63" s="20"/>
    </row>
    <row r="64" spans="1:26" ht="18" customHeight="1">
      <c r="A64" s="14" t="s">
        <v>47</v>
      </c>
      <c r="B64" s="26"/>
      <c r="C64" s="26"/>
      <c r="D64" s="27"/>
      <c r="E64" s="27"/>
      <c r="F64" s="27"/>
      <c r="G64" s="5"/>
      <c r="H64" s="5"/>
      <c r="I64" s="5"/>
      <c r="J64" s="5"/>
      <c r="K64" s="5"/>
      <c r="L64" s="5"/>
      <c r="M64" s="5"/>
      <c r="N64" s="5"/>
      <c r="O64" s="5"/>
      <c r="P64" s="5"/>
      <c r="Q64" s="5"/>
      <c r="R64" s="5"/>
      <c r="S64" s="5"/>
      <c r="T64" s="5"/>
      <c r="U64" s="5"/>
      <c r="V64" s="5"/>
      <c r="W64" s="5"/>
      <c r="X64" s="6"/>
      <c r="Y64" s="6"/>
      <c r="Z64" s="6"/>
    </row>
    <row r="65" spans="1:26" ht="18" customHeight="1">
      <c r="A65" s="12"/>
      <c r="B65" s="12"/>
      <c r="C65" s="12"/>
      <c r="D65" s="12"/>
      <c r="E65" s="12"/>
      <c r="F65" s="12"/>
      <c r="G65" s="5"/>
      <c r="H65" s="5"/>
      <c r="I65" s="5"/>
      <c r="J65" s="5"/>
      <c r="K65" s="5"/>
      <c r="L65" s="5"/>
      <c r="M65" s="5"/>
      <c r="N65" s="5"/>
      <c r="O65" s="5"/>
      <c r="P65" s="5"/>
      <c r="Q65" s="5"/>
      <c r="R65" s="5"/>
      <c r="S65" s="5"/>
      <c r="T65" s="5"/>
      <c r="U65" s="5"/>
      <c r="V65" s="5"/>
      <c r="W65" s="5"/>
      <c r="X65" s="6"/>
      <c r="Y65" s="6"/>
      <c r="Z65" s="6"/>
    </row>
    <row r="66" spans="1:26" ht="18" customHeight="1">
      <c r="A66" s="533">
        <v>1</v>
      </c>
      <c r="B66" s="529" t="s">
        <v>48</v>
      </c>
      <c r="C66" s="530"/>
      <c r="D66" s="530"/>
      <c r="E66" s="530"/>
      <c r="F66" s="530"/>
      <c r="G66" s="19"/>
      <c r="H66" s="19"/>
      <c r="I66" s="19"/>
      <c r="J66" s="19"/>
      <c r="K66" s="19"/>
      <c r="L66" s="19"/>
      <c r="M66" s="19"/>
      <c r="N66" s="19"/>
      <c r="O66" s="19"/>
      <c r="P66" s="19"/>
      <c r="Q66" s="19"/>
      <c r="R66" s="19"/>
      <c r="S66" s="19"/>
      <c r="T66" s="19"/>
      <c r="U66" s="19"/>
      <c r="V66" s="19"/>
      <c r="W66" s="19"/>
      <c r="X66" s="20"/>
      <c r="Y66" s="20"/>
      <c r="Z66" s="20"/>
    </row>
    <row r="67" spans="1:26" ht="18" customHeight="1">
      <c r="A67" s="532"/>
      <c r="B67" s="532"/>
      <c r="C67" s="532"/>
      <c r="D67" s="532"/>
      <c r="E67" s="532"/>
      <c r="F67" s="532"/>
      <c r="G67" s="19"/>
      <c r="H67" s="19"/>
      <c r="I67" s="19"/>
      <c r="J67" s="19"/>
      <c r="K67" s="19"/>
      <c r="L67" s="19"/>
      <c r="M67" s="19"/>
      <c r="N67" s="19"/>
      <c r="O67" s="19"/>
      <c r="P67" s="19"/>
      <c r="Q67" s="19"/>
      <c r="R67" s="19"/>
      <c r="S67" s="19"/>
      <c r="T67" s="19"/>
      <c r="U67" s="19"/>
      <c r="V67" s="19"/>
      <c r="W67" s="19"/>
      <c r="X67" s="20"/>
      <c r="Y67" s="20"/>
      <c r="Z67" s="20"/>
    </row>
    <row r="68" spans="1:26" ht="18" customHeight="1">
      <c r="A68" s="531"/>
      <c r="B68" s="531"/>
      <c r="C68" s="531"/>
      <c r="D68" s="531"/>
      <c r="E68" s="531"/>
      <c r="F68" s="531"/>
      <c r="G68" s="19"/>
      <c r="H68" s="19"/>
      <c r="I68" s="19"/>
      <c r="J68" s="19"/>
      <c r="K68" s="19"/>
      <c r="L68" s="19"/>
      <c r="M68" s="19"/>
      <c r="N68" s="19"/>
      <c r="O68" s="19"/>
      <c r="P68" s="19"/>
      <c r="Q68" s="19"/>
      <c r="R68" s="19"/>
      <c r="S68" s="19"/>
      <c r="T68" s="19"/>
      <c r="U68" s="19"/>
      <c r="V68" s="19"/>
      <c r="W68" s="19"/>
      <c r="X68" s="20"/>
      <c r="Y68" s="20"/>
      <c r="Z68" s="20"/>
    </row>
    <row r="69" spans="1:26" ht="18" customHeight="1">
      <c r="A69" s="533">
        <v>2</v>
      </c>
      <c r="B69" s="529" t="s">
        <v>49</v>
      </c>
      <c r="C69" s="530"/>
      <c r="D69" s="530"/>
      <c r="E69" s="530"/>
      <c r="F69" s="530"/>
      <c r="G69" s="19"/>
      <c r="H69" s="19"/>
      <c r="I69" s="19"/>
      <c r="J69" s="19"/>
      <c r="K69" s="19"/>
      <c r="L69" s="19"/>
      <c r="M69" s="19"/>
      <c r="N69" s="19"/>
      <c r="O69" s="19"/>
      <c r="P69" s="19"/>
      <c r="Q69" s="19"/>
      <c r="R69" s="19"/>
      <c r="S69" s="19"/>
      <c r="T69" s="19"/>
      <c r="U69" s="19"/>
      <c r="V69" s="19"/>
      <c r="W69" s="19"/>
      <c r="X69" s="20"/>
      <c r="Y69" s="20"/>
      <c r="Z69" s="20"/>
    </row>
    <row r="70" spans="1:26" ht="18" customHeight="1">
      <c r="A70" s="531"/>
      <c r="B70" s="531"/>
      <c r="C70" s="531"/>
      <c r="D70" s="531"/>
      <c r="E70" s="531"/>
      <c r="F70" s="531"/>
      <c r="G70" s="19"/>
      <c r="H70" s="19"/>
      <c r="I70" s="19"/>
      <c r="J70" s="19"/>
      <c r="K70" s="19"/>
      <c r="L70" s="19"/>
      <c r="M70" s="19"/>
      <c r="N70" s="19"/>
      <c r="O70" s="19"/>
      <c r="P70" s="19"/>
      <c r="Q70" s="19"/>
      <c r="R70" s="19"/>
      <c r="S70" s="19"/>
      <c r="T70" s="19"/>
      <c r="U70" s="19"/>
      <c r="V70" s="19"/>
      <c r="W70" s="19"/>
      <c r="X70" s="20"/>
      <c r="Y70" s="20"/>
      <c r="Z70" s="20"/>
    </row>
    <row r="71" spans="1:26" ht="18" customHeight="1">
      <c r="A71" s="21"/>
      <c r="B71" s="22"/>
      <c r="C71" s="22"/>
      <c r="D71" s="22"/>
      <c r="E71" s="22"/>
      <c r="F71" s="22"/>
      <c r="G71" s="19"/>
      <c r="H71" s="19"/>
      <c r="I71" s="19"/>
      <c r="J71" s="19"/>
      <c r="K71" s="19"/>
      <c r="L71" s="19"/>
      <c r="M71" s="19"/>
      <c r="N71" s="19"/>
      <c r="O71" s="19"/>
      <c r="P71" s="19"/>
      <c r="Q71" s="19"/>
      <c r="R71" s="19"/>
      <c r="S71" s="19"/>
      <c r="T71" s="19"/>
      <c r="U71" s="19"/>
      <c r="V71" s="19"/>
      <c r="W71" s="19"/>
      <c r="X71" s="20"/>
      <c r="Y71" s="20"/>
      <c r="Z71" s="20"/>
    </row>
    <row r="72" spans="1:26" ht="18" customHeight="1">
      <c r="A72" s="12"/>
      <c r="B72" s="13"/>
      <c r="C72" s="13"/>
      <c r="D72" s="13"/>
      <c r="E72" s="13"/>
      <c r="F72" s="13"/>
      <c r="G72" s="5"/>
      <c r="H72" s="5"/>
      <c r="I72" s="5"/>
      <c r="J72" s="5"/>
      <c r="K72" s="5"/>
      <c r="L72" s="5"/>
      <c r="M72" s="5"/>
      <c r="N72" s="5"/>
      <c r="O72" s="5"/>
      <c r="P72" s="5"/>
      <c r="Q72" s="5"/>
      <c r="R72" s="5"/>
      <c r="S72" s="5"/>
      <c r="T72" s="5"/>
      <c r="U72" s="5"/>
      <c r="V72" s="5"/>
      <c r="W72" s="5"/>
      <c r="X72" s="6"/>
      <c r="Y72" s="6"/>
      <c r="Z72" s="6"/>
    </row>
    <row r="73" spans="1:26" ht="18" customHeight="1">
      <c r="A73" s="12"/>
      <c r="B73" s="13"/>
      <c r="C73" s="13"/>
      <c r="D73" s="13"/>
      <c r="E73" s="13"/>
      <c r="F73" s="13"/>
      <c r="G73" s="5"/>
      <c r="H73" s="5"/>
      <c r="I73" s="5"/>
      <c r="J73" s="5"/>
      <c r="K73" s="5"/>
      <c r="L73" s="5"/>
      <c r="M73" s="5"/>
      <c r="N73" s="5"/>
      <c r="O73" s="5"/>
      <c r="P73" s="5"/>
      <c r="Q73" s="5"/>
      <c r="R73" s="5"/>
      <c r="S73" s="5"/>
      <c r="T73" s="5"/>
      <c r="U73" s="5"/>
      <c r="V73" s="5"/>
      <c r="W73" s="5"/>
      <c r="X73" s="6"/>
      <c r="Y73" s="6"/>
      <c r="Z73" s="6"/>
    </row>
    <row r="74" spans="1:26" ht="18" customHeight="1">
      <c r="A74" s="12"/>
      <c r="B74" s="13"/>
      <c r="C74" s="13"/>
      <c r="D74" s="13"/>
      <c r="E74" s="13"/>
      <c r="F74" s="13"/>
      <c r="G74" s="5"/>
      <c r="H74" s="5"/>
      <c r="I74" s="5"/>
      <c r="J74" s="5"/>
      <c r="K74" s="5"/>
      <c r="L74" s="5"/>
      <c r="M74" s="5"/>
      <c r="N74" s="5"/>
      <c r="O74" s="5"/>
      <c r="P74" s="5"/>
      <c r="Q74" s="5"/>
      <c r="R74" s="5"/>
      <c r="S74" s="5"/>
      <c r="T74" s="5"/>
      <c r="U74" s="5"/>
      <c r="V74" s="5"/>
      <c r="W74" s="5"/>
      <c r="X74" s="6"/>
      <c r="Y74" s="6"/>
      <c r="Z74" s="6"/>
    </row>
    <row r="75" spans="1:26" ht="18" customHeight="1">
      <c r="A75" s="12"/>
      <c r="B75" s="13"/>
      <c r="C75" s="13"/>
      <c r="D75" s="13"/>
      <c r="E75" s="13"/>
      <c r="F75" s="13"/>
      <c r="G75" s="5"/>
      <c r="H75" s="5"/>
      <c r="I75" s="5"/>
      <c r="J75" s="5"/>
      <c r="K75" s="5"/>
      <c r="L75" s="5"/>
      <c r="M75" s="5"/>
      <c r="N75" s="5"/>
      <c r="O75" s="5"/>
      <c r="P75" s="5"/>
      <c r="Q75" s="5"/>
      <c r="R75" s="5"/>
      <c r="S75" s="5"/>
      <c r="T75" s="5"/>
      <c r="U75" s="5"/>
      <c r="V75" s="5"/>
      <c r="W75" s="5"/>
      <c r="X75" s="6"/>
      <c r="Y75" s="6"/>
      <c r="Z75" s="6"/>
    </row>
    <row r="76" spans="1:26" ht="18" customHeight="1">
      <c r="A76" s="12"/>
      <c r="B76" s="13"/>
      <c r="C76" s="13"/>
      <c r="D76" s="13"/>
      <c r="E76" s="13"/>
      <c r="F76" s="13"/>
      <c r="G76" s="5"/>
      <c r="H76" s="5"/>
      <c r="I76" s="5"/>
      <c r="J76" s="5"/>
      <c r="K76" s="5"/>
      <c r="L76" s="5"/>
      <c r="M76" s="5"/>
      <c r="N76" s="5"/>
      <c r="O76" s="5"/>
      <c r="P76" s="5"/>
      <c r="Q76" s="5"/>
      <c r="R76" s="5"/>
      <c r="S76" s="5"/>
      <c r="T76" s="5"/>
      <c r="U76" s="5"/>
      <c r="V76" s="5"/>
      <c r="W76" s="5"/>
      <c r="X76" s="6"/>
      <c r="Y76" s="6"/>
      <c r="Z76" s="6"/>
    </row>
    <row r="77" spans="1:26" ht="18" customHeight="1">
      <c r="A77" s="12"/>
      <c r="B77" s="13"/>
      <c r="C77" s="13"/>
      <c r="D77" s="13"/>
      <c r="E77" s="13"/>
      <c r="F77" s="13"/>
      <c r="G77" s="5"/>
      <c r="H77" s="5"/>
      <c r="I77" s="5"/>
      <c r="J77" s="5"/>
      <c r="K77" s="5"/>
      <c r="L77" s="5"/>
      <c r="M77" s="5"/>
      <c r="N77" s="5"/>
      <c r="O77" s="5"/>
      <c r="P77" s="5"/>
      <c r="Q77" s="5"/>
      <c r="R77" s="5"/>
      <c r="S77" s="5"/>
      <c r="T77" s="5"/>
      <c r="U77" s="5"/>
      <c r="V77" s="5"/>
      <c r="W77" s="5"/>
      <c r="X77" s="6"/>
      <c r="Y77" s="6"/>
      <c r="Z77" s="6"/>
    </row>
    <row r="78" spans="1:26" ht="18" customHeight="1">
      <c r="A78" s="12"/>
      <c r="B78" s="13"/>
      <c r="C78" s="13"/>
      <c r="D78" s="13"/>
      <c r="E78" s="13"/>
      <c r="F78" s="13"/>
      <c r="G78" s="5"/>
      <c r="H78" s="5"/>
      <c r="I78" s="5"/>
      <c r="J78" s="5"/>
      <c r="K78" s="5"/>
      <c r="L78" s="5"/>
      <c r="M78" s="5"/>
      <c r="N78" s="5"/>
      <c r="O78" s="5"/>
      <c r="P78" s="5"/>
      <c r="Q78" s="5"/>
      <c r="R78" s="5"/>
      <c r="S78" s="5"/>
      <c r="T78" s="5"/>
      <c r="U78" s="5"/>
      <c r="V78" s="5"/>
      <c r="W78" s="5"/>
      <c r="X78" s="6"/>
      <c r="Y78" s="6"/>
      <c r="Z78" s="6"/>
    </row>
    <row r="79" spans="1:26" ht="18" customHeight="1">
      <c r="A79" s="12"/>
      <c r="B79" s="13"/>
      <c r="C79" s="13"/>
      <c r="D79" s="13"/>
      <c r="E79" s="13"/>
      <c r="F79" s="13"/>
      <c r="G79" s="5"/>
      <c r="H79" s="5"/>
      <c r="I79" s="5"/>
      <c r="J79" s="5"/>
      <c r="K79" s="5"/>
      <c r="L79" s="5"/>
      <c r="M79" s="5"/>
      <c r="N79" s="5"/>
      <c r="O79" s="5"/>
      <c r="P79" s="5"/>
      <c r="Q79" s="5"/>
      <c r="R79" s="5"/>
      <c r="S79" s="5"/>
      <c r="T79" s="5"/>
      <c r="U79" s="5"/>
      <c r="V79" s="5"/>
      <c r="W79" s="5"/>
      <c r="X79" s="6"/>
      <c r="Y79" s="6"/>
      <c r="Z79" s="6"/>
    </row>
    <row r="80" spans="1:26" ht="18" customHeight="1">
      <c r="A80" s="12"/>
      <c r="B80" s="13"/>
      <c r="C80" s="13"/>
      <c r="D80" s="13"/>
      <c r="E80" s="13"/>
      <c r="F80" s="13"/>
      <c r="G80" s="5"/>
      <c r="H80" s="5"/>
      <c r="I80" s="5"/>
      <c r="J80" s="5"/>
      <c r="K80" s="5"/>
      <c r="L80" s="5"/>
      <c r="M80" s="5"/>
      <c r="N80" s="5"/>
      <c r="O80" s="5"/>
      <c r="P80" s="5"/>
      <c r="Q80" s="5"/>
      <c r="R80" s="5"/>
      <c r="S80" s="5"/>
      <c r="T80" s="5"/>
      <c r="U80" s="5"/>
      <c r="V80" s="5"/>
      <c r="W80" s="5"/>
      <c r="X80" s="6"/>
      <c r="Y80" s="6"/>
      <c r="Z80" s="6"/>
    </row>
    <row r="81" spans="1:26" ht="18" customHeight="1">
      <c r="A81" s="12"/>
      <c r="B81" s="13"/>
      <c r="C81" s="13"/>
      <c r="D81" s="13"/>
      <c r="E81" s="13"/>
      <c r="F81" s="13"/>
      <c r="G81" s="5"/>
      <c r="H81" s="5"/>
      <c r="I81" s="5"/>
      <c r="J81" s="5"/>
      <c r="K81" s="5"/>
      <c r="L81" s="5"/>
      <c r="M81" s="5"/>
      <c r="N81" s="5"/>
      <c r="O81" s="5"/>
      <c r="P81" s="5"/>
      <c r="Q81" s="5"/>
      <c r="R81" s="5"/>
      <c r="S81" s="5"/>
      <c r="T81" s="5"/>
      <c r="U81" s="5"/>
      <c r="V81" s="5"/>
      <c r="W81" s="5"/>
      <c r="X81" s="6"/>
      <c r="Y81" s="6"/>
      <c r="Z81" s="6"/>
    </row>
    <row r="82" spans="1:26" ht="18" customHeight="1">
      <c r="A82" s="12"/>
      <c r="B82" s="13"/>
      <c r="C82" s="13"/>
      <c r="D82" s="13"/>
      <c r="E82" s="13"/>
      <c r="F82" s="13"/>
      <c r="G82" s="5"/>
      <c r="H82" s="5"/>
      <c r="I82" s="5"/>
      <c r="J82" s="5"/>
      <c r="K82" s="5"/>
      <c r="L82" s="5"/>
      <c r="M82" s="5"/>
      <c r="N82" s="5"/>
      <c r="O82" s="5"/>
      <c r="P82" s="5"/>
      <c r="Q82" s="5"/>
      <c r="R82" s="5"/>
      <c r="S82" s="5"/>
      <c r="T82" s="5"/>
      <c r="U82" s="5"/>
      <c r="V82" s="5"/>
      <c r="W82" s="5"/>
      <c r="X82" s="6"/>
      <c r="Y82" s="6"/>
      <c r="Z82" s="6"/>
    </row>
    <row r="83" spans="1:26" ht="18" customHeight="1">
      <c r="A83" s="12"/>
      <c r="B83" s="13"/>
      <c r="C83" s="13"/>
      <c r="D83" s="13"/>
      <c r="E83" s="13"/>
      <c r="F83" s="13"/>
      <c r="G83" s="5"/>
      <c r="H83" s="5"/>
      <c r="I83" s="5"/>
      <c r="J83" s="5"/>
      <c r="K83" s="5"/>
      <c r="L83" s="5"/>
      <c r="M83" s="5"/>
      <c r="N83" s="5"/>
      <c r="O83" s="5"/>
      <c r="P83" s="5"/>
      <c r="Q83" s="5"/>
      <c r="R83" s="5"/>
      <c r="S83" s="5"/>
      <c r="T83" s="5"/>
      <c r="U83" s="5"/>
      <c r="V83" s="5"/>
      <c r="W83" s="5"/>
      <c r="X83" s="6"/>
      <c r="Y83" s="6"/>
      <c r="Z83" s="6"/>
    </row>
    <row r="84" spans="1:26" ht="18" customHeight="1">
      <c r="A84" s="12"/>
      <c r="B84" s="13"/>
      <c r="C84" s="13"/>
      <c r="D84" s="13"/>
      <c r="E84" s="13"/>
      <c r="F84" s="13"/>
      <c r="G84" s="5"/>
      <c r="H84" s="5"/>
      <c r="I84" s="5"/>
      <c r="J84" s="5"/>
      <c r="K84" s="5"/>
      <c r="L84" s="5"/>
      <c r="M84" s="5"/>
      <c r="N84" s="5"/>
      <c r="O84" s="5"/>
      <c r="P84" s="5"/>
      <c r="Q84" s="5"/>
      <c r="R84" s="5"/>
      <c r="S84" s="5"/>
      <c r="T84" s="5"/>
      <c r="U84" s="5"/>
      <c r="V84" s="5"/>
      <c r="W84" s="5"/>
      <c r="X84" s="6"/>
      <c r="Y84" s="6"/>
      <c r="Z84" s="6"/>
    </row>
    <row r="85" spans="1:26" ht="18" customHeight="1">
      <c r="A85" s="12"/>
      <c r="B85" s="13"/>
      <c r="C85" s="13"/>
      <c r="D85" s="13"/>
      <c r="E85" s="13"/>
      <c r="F85" s="13"/>
      <c r="G85" s="5"/>
      <c r="H85" s="5"/>
      <c r="I85" s="5"/>
      <c r="J85" s="5"/>
      <c r="K85" s="5"/>
      <c r="L85" s="5"/>
      <c r="M85" s="5"/>
      <c r="N85" s="5"/>
      <c r="O85" s="5"/>
      <c r="P85" s="5"/>
      <c r="Q85" s="5"/>
      <c r="R85" s="5"/>
      <c r="S85" s="5"/>
      <c r="T85" s="5"/>
      <c r="U85" s="5"/>
      <c r="V85" s="5"/>
      <c r="W85" s="5"/>
      <c r="X85" s="6"/>
      <c r="Y85" s="6"/>
      <c r="Z85" s="6"/>
    </row>
    <row r="86" spans="1:26" ht="18" customHeight="1">
      <c r="A86" s="12"/>
      <c r="B86" s="13"/>
      <c r="C86" s="13"/>
      <c r="D86" s="13"/>
      <c r="E86" s="13"/>
      <c r="F86" s="13"/>
      <c r="G86" s="5"/>
      <c r="H86" s="5"/>
      <c r="I86" s="5"/>
      <c r="J86" s="5"/>
      <c r="K86" s="5"/>
      <c r="L86" s="5"/>
      <c r="M86" s="5"/>
      <c r="N86" s="5"/>
      <c r="O86" s="5"/>
      <c r="P86" s="5"/>
      <c r="Q86" s="5"/>
      <c r="R86" s="5"/>
      <c r="S86" s="5"/>
      <c r="T86" s="5"/>
      <c r="U86" s="5"/>
      <c r="V86" s="5"/>
      <c r="W86" s="5"/>
      <c r="X86" s="6"/>
      <c r="Y86" s="6"/>
      <c r="Z86" s="6"/>
    </row>
    <row r="87" spans="1:26" ht="18" customHeight="1">
      <c r="A87" s="12"/>
      <c r="B87" s="13"/>
      <c r="C87" s="13"/>
      <c r="D87" s="13"/>
      <c r="E87" s="13"/>
      <c r="F87" s="13"/>
      <c r="G87" s="5"/>
      <c r="H87" s="5"/>
      <c r="I87" s="5"/>
      <c r="J87" s="5"/>
      <c r="K87" s="5"/>
      <c r="L87" s="5"/>
      <c r="M87" s="5"/>
      <c r="N87" s="5"/>
      <c r="O87" s="5"/>
      <c r="P87" s="5"/>
      <c r="Q87" s="5"/>
      <c r="R87" s="5"/>
      <c r="S87" s="5"/>
      <c r="T87" s="5"/>
      <c r="U87" s="5"/>
      <c r="V87" s="5"/>
      <c r="W87" s="5"/>
      <c r="X87" s="6"/>
      <c r="Y87" s="6"/>
      <c r="Z87" s="6"/>
    </row>
    <row r="88" spans="1:26" ht="18" customHeight="1">
      <c r="A88" s="12"/>
      <c r="B88" s="13"/>
      <c r="C88" s="13"/>
      <c r="D88" s="13"/>
      <c r="E88" s="13"/>
      <c r="F88" s="13"/>
      <c r="G88" s="5"/>
      <c r="H88" s="5"/>
      <c r="I88" s="5"/>
      <c r="J88" s="5"/>
      <c r="K88" s="5"/>
      <c r="L88" s="5"/>
      <c r="M88" s="5"/>
      <c r="N88" s="5"/>
      <c r="O88" s="5"/>
      <c r="P88" s="5"/>
      <c r="Q88" s="5"/>
      <c r="R88" s="5"/>
      <c r="S88" s="5"/>
      <c r="T88" s="5"/>
      <c r="U88" s="5"/>
      <c r="V88" s="5"/>
      <c r="W88" s="5"/>
      <c r="X88" s="6"/>
      <c r="Y88" s="6"/>
      <c r="Z88" s="6"/>
    </row>
    <row r="89" spans="1:26" ht="18" customHeight="1">
      <c r="A89" s="12"/>
      <c r="B89" s="13"/>
      <c r="C89" s="13"/>
      <c r="D89" s="13"/>
      <c r="E89" s="13"/>
      <c r="F89" s="13"/>
      <c r="G89" s="5"/>
      <c r="H89" s="5"/>
      <c r="I89" s="5"/>
      <c r="J89" s="5"/>
      <c r="K89" s="5"/>
      <c r="L89" s="5"/>
      <c r="M89" s="5"/>
      <c r="N89" s="5"/>
      <c r="O89" s="5"/>
      <c r="P89" s="5"/>
      <c r="Q89" s="5"/>
      <c r="R89" s="5"/>
      <c r="S89" s="5"/>
      <c r="T89" s="5"/>
      <c r="U89" s="5"/>
      <c r="V89" s="5"/>
      <c r="W89" s="5"/>
      <c r="X89" s="6"/>
      <c r="Y89" s="6"/>
      <c r="Z89" s="6"/>
    </row>
    <row r="90" spans="1:26" ht="18" customHeight="1">
      <c r="A90" s="12"/>
      <c r="B90" s="13"/>
      <c r="C90" s="13"/>
      <c r="D90" s="13"/>
      <c r="E90" s="13"/>
      <c r="F90" s="13"/>
      <c r="G90" s="5"/>
      <c r="H90" s="5"/>
      <c r="I90" s="5"/>
      <c r="J90" s="5"/>
      <c r="K90" s="5"/>
      <c r="L90" s="5"/>
      <c r="M90" s="5"/>
      <c r="N90" s="5"/>
      <c r="O90" s="5"/>
      <c r="P90" s="5"/>
      <c r="Q90" s="5"/>
      <c r="R90" s="5"/>
      <c r="S90" s="5"/>
      <c r="T90" s="5"/>
      <c r="U90" s="5"/>
      <c r="V90" s="5"/>
      <c r="W90" s="5"/>
      <c r="X90" s="6"/>
      <c r="Y90" s="6"/>
      <c r="Z90" s="6"/>
    </row>
    <row r="91" spans="1:26" ht="18" customHeight="1">
      <c r="A91" s="12"/>
      <c r="B91" s="13"/>
      <c r="C91" s="13"/>
      <c r="D91" s="13"/>
      <c r="E91" s="13"/>
      <c r="F91" s="13"/>
      <c r="G91" s="5"/>
      <c r="H91" s="5"/>
      <c r="I91" s="5"/>
      <c r="J91" s="5"/>
      <c r="K91" s="5"/>
      <c r="L91" s="5"/>
      <c r="M91" s="5"/>
      <c r="N91" s="5"/>
      <c r="O91" s="5"/>
      <c r="P91" s="5"/>
      <c r="Q91" s="5"/>
      <c r="R91" s="5"/>
      <c r="S91" s="5"/>
      <c r="T91" s="5"/>
      <c r="U91" s="5"/>
      <c r="V91" s="5"/>
      <c r="W91" s="5"/>
      <c r="X91" s="6"/>
      <c r="Y91" s="6"/>
      <c r="Z91" s="6"/>
    </row>
    <row r="92" spans="1:26" ht="18" customHeight="1">
      <c r="A92" s="12"/>
      <c r="B92" s="13"/>
      <c r="C92" s="13"/>
      <c r="D92" s="13"/>
      <c r="E92" s="13"/>
      <c r="F92" s="13"/>
      <c r="G92" s="5"/>
      <c r="H92" s="5"/>
      <c r="I92" s="5"/>
      <c r="J92" s="5"/>
      <c r="K92" s="5"/>
      <c r="L92" s="5"/>
      <c r="M92" s="5"/>
      <c r="N92" s="5"/>
      <c r="O92" s="5"/>
      <c r="P92" s="5"/>
      <c r="Q92" s="5"/>
      <c r="R92" s="5"/>
      <c r="S92" s="5"/>
      <c r="T92" s="5"/>
      <c r="U92" s="5"/>
      <c r="V92" s="5"/>
      <c r="W92" s="5"/>
      <c r="X92" s="6"/>
      <c r="Y92" s="6"/>
      <c r="Z92" s="6"/>
    </row>
    <row r="93" spans="1:26" ht="18" customHeight="1">
      <c r="A93" s="12"/>
      <c r="B93" s="13"/>
      <c r="C93" s="13"/>
      <c r="D93" s="13"/>
      <c r="E93" s="13"/>
      <c r="F93" s="13"/>
      <c r="G93" s="5"/>
      <c r="H93" s="5"/>
      <c r="I93" s="5"/>
      <c r="J93" s="5"/>
      <c r="K93" s="5"/>
      <c r="L93" s="5"/>
      <c r="M93" s="5"/>
      <c r="N93" s="5"/>
      <c r="O93" s="5"/>
      <c r="P93" s="5"/>
      <c r="Q93" s="5"/>
      <c r="R93" s="5"/>
      <c r="S93" s="5"/>
      <c r="T93" s="5"/>
      <c r="U93" s="5"/>
      <c r="V93" s="5"/>
      <c r="W93" s="5"/>
      <c r="X93" s="6"/>
      <c r="Y93" s="6"/>
      <c r="Z93" s="6"/>
    </row>
    <row r="94" spans="1:26" ht="18" customHeight="1">
      <c r="A94" s="12"/>
      <c r="B94" s="13"/>
      <c r="C94" s="13"/>
      <c r="D94" s="13"/>
      <c r="E94" s="13"/>
      <c r="F94" s="13"/>
      <c r="G94" s="5"/>
      <c r="H94" s="5"/>
      <c r="I94" s="5"/>
      <c r="J94" s="5"/>
      <c r="K94" s="5"/>
      <c r="L94" s="5"/>
      <c r="M94" s="5"/>
      <c r="N94" s="5"/>
      <c r="O94" s="5"/>
      <c r="P94" s="5"/>
      <c r="Q94" s="5"/>
      <c r="R94" s="5"/>
      <c r="S94" s="5"/>
      <c r="T94" s="5"/>
      <c r="U94" s="5"/>
      <c r="V94" s="5"/>
      <c r="W94" s="5"/>
      <c r="X94" s="6"/>
      <c r="Y94" s="6"/>
      <c r="Z94" s="6"/>
    </row>
    <row r="95" spans="1:26" ht="18" customHeight="1">
      <c r="A95" s="12"/>
      <c r="B95" s="13"/>
      <c r="C95" s="13"/>
      <c r="D95" s="13"/>
      <c r="E95" s="13"/>
      <c r="F95" s="13"/>
      <c r="G95" s="5"/>
      <c r="H95" s="5"/>
      <c r="I95" s="5"/>
      <c r="J95" s="5"/>
      <c r="K95" s="5"/>
      <c r="L95" s="5"/>
      <c r="M95" s="5"/>
      <c r="N95" s="5"/>
      <c r="O95" s="5"/>
      <c r="P95" s="5"/>
      <c r="Q95" s="5"/>
      <c r="R95" s="5"/>
      <c r="S95" s="5"/>
      <c r="T95" s="5"/>
      <c r="U95" s="5"/>
      <c r="V95" s="5"/>
      <c r="W95" s="5"/>
      <c r="X95" s="6"/>
      <c r="Y95" s="6"/>
      <c r="Z95" s="6"/>
    </row>
    <row r="96" spans="1:26" ht="18" customHeight="1">
      <c r="A96" s="12"/>
      <c r="B96" s="13"/>
      <c r="C96" s="13"/>
      <c r="D96" s="13"/>
      <c r="E96" s="13"/>
      <c r="F96" s="13"/>
      <c r="G96" s="5"/>
      <c r="H96" s="5"/>
      <c r="I96" s="5"/>
      <c r="J96" s="5"/>
      <c r="K96" s="5"/>
      <c r="L96" s="5"/>
      <c r="M96" s="5"/>
      <c r="N96" s="5"/>
      <c r="O96" s="5"/>
      <c r="P96" s="5"/>
      <c r="Q96" s="5"/>
      <c r="R96" s="5"/>
      <c r="S96" s="5"/>
      <c r="T96" s="5"/>
      <c r="U96" s="5"/>
      <c r="V96" s="5"/>
      <c r="W96" s="5"/>
      <c r="X96" s="6"/>
      <c r="Y96" s="6"/>
      <c r="Z96" s="6"/>
    </row>
    <row r="97" spans="1:26" ht="18" customHeight="1">
      <c r="A97" s="12"/>
      <c r="B97" s="13"/>
      <c r="C97" s="13"/>
      <c r="D97" s="13"/>
      <c r="E97" s="13"/>
      <c r="F97" s="13"/>
      <c r="G97" s="5"/>
      <c r="H97" s="5"/>
      <c r="I97" s="5"/>
      <c r="J97" s="5"/>
      <c r="K97" s="5"/>
      <c r="L97" s="5"/>
      <c r="M97" s="5"/>
      <c r="N97" s="5"/>
      <c r="O97" s="5"/>
      <c r="P97" s="5"/>
      <c r="Q97" s="5"/>
      <c r="R97" s="5"/>
      <c r="S97" s="5"/>
      <c r="T97" s="5"/>
      <c r="U97" s="5"/>
      <c r="V97" s="5"/>
      <c r="W97" s="5"/>
      <c r="X97" s="6"/>
      <c r="Y97" s="6"/>
      <c r="Z97" s="6"/>
    </row>
    <row r="98" spans="1:26" ht="18" customHeight="1">
      <c r="A98" s="12"/>
      <c r="B98" s="13"/>
      <c r="C98" s="13"/>
      <c r="D98" s="13"/>
      <c r="E98" s="13"/>
      <c r="F98" s="13"/>
      <c r="G98" s="5"/>
      <c r="H98" s="5"/>
      <c r="I98" s="5"/>
      <c r="J98" s="5"/>
      <c r="K98" s="5"/>
      <c r="L98" s="5"/>
      <c r="M98" s="5"/>
      <c r="N98" s="5"/>
      <c r="O98" s="5"/>
      <c r="P98" s="5"/>
      <c r="Q98" s="5"/>
      <c r="R98" s="5"/>
      <c r="S98" s="5"/>
      <c r="T98" s="5"/>
      <c r="U98" s="5"/>
      <c r="V98" s="5"/>
      <c r="W98" s="5"/>
      <c r="X98" s="6"/>
      <c r="Y98" s="6"/>
      <c r="Z98" s="6"/>
    </row>
    <row r="99" spans="1:26" ht="18" customHeight="1">
      <c r="A99" s="12"/>
      <c r="B99" s="13"/>
      <c r="C99" s="13"/>
      <c r="D99" s="13"/>
      <c r="E99" s="13"/>
      <c r="F99" s="13"/>
      <c r="G99" s="5"/>
      <c r="H99" s="5"/>
      <c r="I99" s="5"/>
      <c r="J99" s="5"/>
      <c r="K99" s="5"/>
      <c r="L99" s="5"/>
      <c r="M99" s="5"/>
      <c r="N99" s="5"/>
      <c r="O99" s="5"/>
      <c r="P99" s="5"/>
      <c r="Q99" s="5"/>
      <c r="R99" s="5"/>
      <c r="S99" s="5"/>
      <c r="T99" s="5"/>
      <c r="U99" s="5"/>
      <c r="V99" s="5"/>
      <c r="W99" s="5"/>
      <c r="X99" s="6"/>
      <c r="Y99" s="6"/>
      <c r="Z99" s="6"/>
    </row>
    <row r="100" spans="1:26" ht="18" customHeight="1">
      <c r="A100" s="12"/>
      <c r="B100" s="13"/>
      <c r="C100" s="13"/>
      <c r="D100" s="13"/>
      <c r="E100" s="13"/>
      <c r="F100" s="13"/>
      <c r="G100" s="5"/>
      <c r="H100" s="5"/>
      <c r="I100" s="5"/>
      <c r="J100" s="5"/>
      <c r="K100" s="5"/>
      <c r="L100" s="5"/>
      <c r="M100" s="5"/>
      <c r="N100" s="5"/>
      <c r="O100" s="5"/>
      <c r="P100" s="5"/>
      <c r="Q100" s="5"/>
      <c r="R100" s="5"/>
      <c r="S100" s="5"/>
      <c r="T100" s="5"/>
      <c r="U100" s="5"/>
      <c r="V100" s="5"/>
      <c r="W100" s="5"/>
      <c r="X100" s="6"/>
      <c r="Y100" s="6"/>
      <c r="Z100" s="6"/>
    </row>
    <row r="101" spans="1:26" ht="18" customHeight="1">
      <c r="A101" s="12"/>
      <c r="B101" s="13"/>
      <c r="C101" s="13"/>
      <c r="D101" s="13"/>
      <c r="E101" s="13"/>
      <c r="F101" s="13"/>
      <c r="G101" s="5"/>
      <c r="H101" s="5"/>
      <c r="I101" s="5"/>
      <c r="J101" s="5"/>
      <c r="K101" s="5"/>
      <c r="L101" s="5"/>
      <c r="M101" s="5"/>
      <c r="N101" s="5"/>
      <c r="O101" s="5"/>
      <c r="P101" s="5"/>
      <c r="Q101" s="5"/>
      <c r="R101" s="5"/>
      <c r="S101" s="5"/>
      <c r="T101" s="5"/>
      <c r="U101" s="5"/>
      <c r="V101" s="5"/>
      <c r="W101" s="5"/>
      <c r="X101" s="6"/>
      <c r="Y101" s="6"/>
      <c r="Z101" s="6"/>
    </row>
    <row r="102" spans="1:26" ht="18" customHeight="1">
      <c r="A102" s="12"/>
      <c r="B102" s="13"/>
      <c r="C102" s="13"/>
      <c r="D102" s="13"/>
      <c r="E102" s="13"/>
      <c r="F102" s="13"/>
      <c r="G102" s="5"/>
      <c r="H102" s="5"/>
      <c r="I102" s="5"/>
      <c r="J102" s="5"/>
      <c r="K102" s="5"/>
      <c r="L102" s="5"/>
      <c r="M102" s="5"/>
      <c r="N102" s="5"/>
      <c r="O102" s="5"/>
      <c r="P102" s="5"/>
      <c r="Q102" s="5"/>
      <c r="R102" s="5"/>
      <c r="S102" s="5"/>
      <c r="T102" s="5"/>
      <c r="U102" s="5"/>
      <c r="V102" s="5"/>
      <c r="W102" s="5"/>
      <c r="X102" s="6"/>
      <c r="Y102" s="6"/>
      <c r="Z102" s="6"/>
    </row>
    <row r="103" spans="1:26" ht="18" customHeight="1">
      <c r="A103" s="12"/>
      <c r="B103" s="13"/>
      <c r="C103" s="13"/>
      <c r="D103" s="13"/>
      <c r="E103" s="13"/>
      <c r="F103" s="13"/>
      <c r="G103" s="5"/>
      <c r="H103" s="5"/>
      <c r="I103" s="5"/>
      <c r="J103" s="5"/>
      <c r="K103" s="5"/>
      <c r="L103" s="5"/>
      <c r="M103" s="5"/>
      <c r="N103" s="5"/>
      <c r="O103" s="5"/>
      <c r="P103" s="5"/>
      <c r="Q103" s="5"/>
      <c r="R103" s="5"/>
      <c r="S103" s="5"/>
      <c r="T103" s="5"/>
      <c r="U103" s="5"/>
      <c r="V103" s="5"/>
      <c r="W103" s="5"/>
      <c r="X103" s="6"/>
      <c r="Y103" s="6"/>
      <c r="Z103" s="6"/>
    </row>
    <row r="104" spans="1:26" ht="18" customHeight="1">
      <c r="A104" s="12"/>
      <c r="B104" s="13"/>
      <c r="C104" s="13"/>
      <c r="D104" s="13"/>
      <c r="E104" s="13"/>
      <c r="F104" s="13"/>
      <c r="G104" s="5"/>
      <c r="H104" s="5"/>
      <c r="I104" s="5"/>
      <c r="J104" s="5"/>
      <c r="K104" s="5"/>
      <c r="L104" s="5"/>
      <c r="M104" s="5"/>
      <c r="N104" s="5"/>
      <c r="O104" s="5"/>
      <c r="P104" s="5"/>
      <c r="Q104" s="5"/>
      <c r="R104" s="5"/>
      <c r="S104" s="5"/>
      <c r="T104" s="5"/>
      <c r="U104" s="5"/>
      <c r="V104" s="5"/>
      <c r="W104" s="5"/>
      <c r="X104" s="6"/>
      <c r="Y104" s="6"/>
      <c r="Z104" s="6"/>
    </row>
    <row r="105" spans="1:26" ht="18" customHeight="1">
      <c r="A105" s="12"/>
      <c r="B105" s="13"/>
      <c r="C105" s="13"/>
      <c r="D105" s="13"/>
      <c r="E105" s="13"/>
      <c r="F105" s="13"/>
      <c r="G105" s="5"/>
      <c r="H105" s="5"/>
      <c r="I105" s="5"/>
      <c r="J105" s="5"/>
      <c r="K105" s="5"/>
      <c r="L105" s="5"/>
      <c r="M105" s="5"/>
      <c r="N105" s="5"/>
      <c r="O105" s="5"/>
      <c r="P105" s="5"/>
      <c r="Q105" s="5"/>
      <c r="R105" s="5"/>
      <c r="S105" s="5"/>
      <c r="T105" s="5"/>
      <c r="U105" s="5"/>
      <c r="V105" s="5"/>
      <c r="W105" s="5"/>
      <c r="X105" s="6"/>
      <c r="Y105" s="6"/>
      <c r="Z105" s="6"/>
    </row>
    <row r="106" spans="1:26" ht="18" customHeight="1">
      <c r="A106" s="12"/>
      <c r="B106" s="13"/>
      <c r="C106" s="13"/>
      <c r="D106" s="13"/>
      <c r="E106" s="13"/>
      <c r="F106" s="13"/>
      <c r="G106" s="5"/>
      <c r="H106" s="5"/>
      <c r="I106" s="5"/>
      <c r="J106" s="5"/>
      <c r="K106" s="5"/>
      <c r="L106" s="5"/>
      <c r="M106" s="5"/>
      <c r="N106" s="5"/>
      <c r="O106" s="5"/>
      <c r="P106" s="5"/>
      <c r="Q106" s="5"/>
      <c r="R106" s="5"/>
      <c r="S106" s="5"/>
      <c r="T106" s="5"/>
      <c r="U106" s="5"/>
      <c r="V106" s="5"/>
      <c r="W106" s="5"/>
      <c r="X106" s="6"/>
      <c r="Y106" s="6"/>
      <c r="Z106" s="6"/>
    </row>
    <row r="107" spans="1:26" ht="18" customHeight="1">
      <c r="A107" s="12"/>
      <c r="B107" s="13"/>
      <c r="C107" s="13"/>
      <c r="D107" s="13"/>
      <c r="E107" s="13"/>
      <c r="F107" s="13"/>
      <c r="G107" s="5"/>
      <c r="H107" s="5"/>
      <c r="I107" s="5"/>
      <c r="J107" s="5"/>
      <c r="K107" s="5"/>
      <c r="L107" s="5"/>
      <c r="M107" s="5"/>
      <c r="N107" s="5"/>
      <c r="O107" s="5"/>
      <c r="P107" s="5"/>
      <c r="Q107" s="5"/>
      <c r="R107" s="5"/>
      <c r="S107" s="5"/>
      <c r="T107" s="5"/>
      <c r="U107" s="5"/>
      <c r="V107" s="5"/>
      <c r="W107" s="5"/>
      <c r="X107" s="6"/>
      <c r="Y107" s="6"/>
      <c r="Z107" s="6"/>
    </row>
    <row r="108" spans="1:26" ht="18" customHeight="1">
      <c r="A108" s="12"/>
      <c r="B108" s="13"/>
      <c r="C108" s="13"/>
      <c r="D108" s="13"/>
      <c r="E108" s="13"/>
      <c r="F108" s="13"/>
      <c r="G108" s="5"/>
      <c r="H108" s="5"/>
      <c r="I108" s="5"/>
      <c r="J108" s="5"/>
      <c r="K108" s="5"/>
      <c r="L108" s="5"/>
      <c r="M108" s="5"/>
      <c r="N108" s="5"/>
      <c r="O108" s="5"/>
      <c r="P108" s="5"/>
      <c r="Q108" s="5"/>
      <c r="R108" s="5"/>
      <c r="S108" s="5"/>
      <c r="T108" s="5"/>
      <c r="U108" s="5"/>
      <c r="V108" s="5"/>
      <c r="W108" s="5"/>
      <c r="X108" s="6"/>
      <c r="Y108" s="6"/>
      <c r="Z108" s="6"/>
    </row>
    <row r="109" spans="1:26" ht="18" customHeight="1">
      <c r="A109" s="12"/>
      <c r="B109" s="13"/>
      <c r="C109" s="13"/>
      <c r="D109" s="13"/>
      <c r="E109" s="13"/>
      <c r="F109" s="13"/>
      <c r="G109" s="5"/>
      <c r="H109" s="5"/>
      <c r="I109" s="5"/>
      <c r="J109" s="5"/>
      <c r="K109" s="5"/>
      <c r="L109" s="5"/>
      <c r="M109" s="5"/>
      <c r="N109" s="5"/>
      <c r="O109" s="5"/>
      <c r="P109" s="5"/>
      <c r="Q109" s="5"/>
      <c r="R109" s="5"/>
      <c r="S109" s="5"/>
      <c r="T109" s="5"/>
      <c r="U109" s="5"/>
      <c r="V109" s="5"/>
      <c r="W109" s="5"/>
      <c r="X109" s="6"/>
      <c r="Y109" s="6"/>
      <c r="Z109" s="6"/>
    </row>
    <row r="110" spans="1:26" ht="18" customHeight="1">
      <c r="A110" s="12"/>
      <c r="B110" s="13"/>
      <c r="C110" s="13"/>
      <c r="D110" s="13"/>
      <c r="E110" s="13"/>
      <c r="F110" s="13"/>
      <c r="G110" s="5"/>
      <c r="H110" s="5"/>
      <c r="I110" s="5"/>
      <c r="J110" s="5"/>
      <c r="K110" s="5"/>
      <c r="L110" s="5"/>
      <c r="M110" s="5"/>
      <c r="N110" s="5"/>
      <c r="O110" s="5"/>
      <c r="P110" s="5"/>
      <c r="Q110" s="5"/>
      <c r="R110" s="5"/>
      <c r="S110" s="5"/>
      <c r="T110" s="5"/>
      <c r="U110" s="5"/>
      <c r="V110" s="5"/>
      <c r="W110" s="5"/>
      <c r="X110" s="6"/>
      <c r="Y110" s="6"/>
      <c r="Z110" s="6"/>
    </row>
    <row r="111" spans="1:26" ht="18" customHeight="1">
      <c r="A111" s="12"/>
      <c r="B111" s="13"/>
      <c r="C111" s="13"/>
      <c r="D111" s="13"/>
      <c r="E111" s="13"/>
      <c r="F111" s="13"/>
      <c r="G111" s="5"/>
      <c r="H111" s="5"/>
      <c r="I111" s="5"/>
      <c r="J111" s="5"/>
      <c r="K111" s="5"/>
      <c r="L111" s="5"/>
      <c r="M111" s="5"/>
      <c r="N111" s="5"/>
      <c r="O111" s="5"/>
      <c r="P111" s="5"/>
      <c r="Q111" s="5"/>
      <c r="R111" s="5"/>
      <c r="S111" s="5"/>
      <c r="T111" s="5"/>
      <c r="U111" s="5"/>
      <c r="V111" s="5"/>
      <c r="W111" s="5"/>
      <c r="X111" s="6"/>
      <c r="Y111" s="6"/>
      <c r="Z111" s="6"/>
    </row>
    <row r="112" spans="1:26" ht="18" customHeight="1">
      <c r="A112" s="12"/>
      <c r="B112" s="13"/>
      <c r="C112" s="13"/>
      <c r="D112" s="13"/>
      <c r="E112" s="13"/>
      <c r="F112" s="13"/>
      <c r="G112" s="5"/>
      <c r="H112" s="5"/>
      <c r="I112" s="5"/>
      <c r="J112" s="5"/>
      <c r="K112" s="5"/>
      <c r="L112" s="5"/>
      <c r="M112" s="5"/>
      <c r="N112" s="5"/>
      <c r="O112" s="5"/>
      <c r="P112" s="5"/>
      <c r="Q112" s="5"/>
      <c r="R112" s="5"/>
      <c r="S112" s="5"/>
      <c r="T112" s="5"/>
      <c r="U112" s="5"/>
      <c r="V112" s="5"/>
      <c r="W112" s="5"/>
      <c r="X112" s="6"/>
      <c r="Y112" s="6"/>
      <c r="Z112" s="6"/>
    </row>
    <row r="113" spans="1:26" ht="18" customHeight="1">
      <c r="A113" s="12"/>
      <c r="B113" s="13"/>
      <c r="C113" s="13"/>
      <c r="D113" s="13"/>
      <c r="E113" s="13"/>
      <c r="F113" s="13"/>
      <c r="G113" s="5"/>
      <c r="H113" s="5"/>
      <c r="I113" s="5"/>
      <c r="J113" s="5"/>
      <c r="K113" s="5"/>
      <c r="L113" s="5"/>
      <c r="M113" s="5"/>
      <c r="N113" s="5"/>
      <c r="O113" s="5"/>
      <c r="P113" s="5"/>
      <c r="Q113" s="5"/>
      <c r="R113" s="5"/>
      <c r="S113" s="5"/>
      <c r="T113" s="5"/>
      <c r="U113" s="5"/>
      <c r="V113" s="5"/>
      <c r="W113" s="5"/>
      <c r="X113" s="6"/>
      <c r="Y113" s="6"/>
      <c r="Z113" s="6"/>
    </row>
    <row r="114" spans="1:26" ht="18" customHeight="1">
      <c r="A114" s="12"/>
      <c r="B114" s="13"/>
      <c r="C114" s="13"/>
      <c r="D114" s="13"/>
      <c r="E114" s="13"/>
      <c r="F114" s="13"/>
      <c r="G114" s="5"/>
      <c r="H114" s="5"/>
      <c r="I114" s="5"/>
      <c r="J114" s="5"/>
      <c r="K114" s="5"/>
      <c r="L114" s="5"/>
      <c r="M114" s="5"/>
      <c r="N114" s="5"/>
      <c r="O114" s="5"/>
      <c r="P114" s="5"/>
      <c r="Q114" s="5"/>
      <c r="R114" s="5"/>
      <c r="S114" s="5"/>
      <c r="T114" s="5"/>
      <c r="U114" s="5"/>
      <c r="V114" s="5"/>
      <c r="W114" s="5"/>
      <c r="X114" s="6"/>
      <c r="Y114" s="6"/>
      <c r="Z114" s="6"/>
    </row>
    <row r="115" spans="1:26" ht="18" customHeight="1">
      <c r="A115" s="12"/>
      <c r="B115" s="13"/>
      <c r="C115" s="13"/>
      <c r="D115" s="13"/>
      <c r="E115" s="13"/>
      <c r="F115" s="13"/>
      <c r="G115" s="5"/>
      <c r="H115" s="5"/>
      <c r="I115" s="5"/>
      <c r="J115" s="5"/>
      <c r="K115" s="5"/>
      <c r="L115" s="5"/>
      <c r="M115" s="5"/>
      <c r="N115" s="5"/>
      <c r="O115" s="5"/>
      <c r="P115" s="5"/>
      <c r="Q115" s="5"/>
      <c r="R115" s="5"/>
      <c r="S115" s="5"/>
      <c r="T115" s="5"/>
      <c r="U115" s="5"/>
      <c r="V115" s="5"/>
      <c r="W115" s="5"/>
      <c r="X115" s="6"/>
      <c r="Y115" s="6"/>
      <c r="Z115" s="6"/>
    </row>
    <row r="116" spans="1:26" ht="18" customHeight="1">
      <c r="A116" s="12"/>
      <c r="B116" s="13"/>
      <c r="C116" s="13"/>
      <c r="D116" s="13"/>
      <c r="E116" s="13"/>
      <c r="F116" s="13"/>
      <c r="G116" s="5"/>
      <c r="H116" s="5"/>
      <c r="I116" s="5"/>
      <c r="J116" s="5"/>
      <c r="K116" s="5"/>
      <c r="L116" s="5"/>
      <c r="M116" s="5"/>
      <c r="N116" s="5"/>
      <c r="O116" s="5"/>
      <c r="P116" s="5"/>
      <c r="Q116" s="5"/>
      <c r="R116" s="5"/>
      <c r="S116" s="5"/>
      <c r="T116" s="5"/>
      <c r="U116" s="5"/>
      <c r="V116" s="5"/>
      <c r="W116" s="5"/>
      <c r="X116" s="6"/>
      <c r="Y116" s="6"/>
      <c r="Z116" s="6"/>
    </row>
    <row r="117" spans="1:26" ht="18" customHeight="1">
      <c r="A117" s="12"/>
      <c r="B117" s="13"/>
      <c r="C117" s="13"/>
      <c r="D117" s="13"/>
      <c r="E117" s="13"/>
      <c r="F117" s="13"/>
      <c r="G117" s="5"/>
      <c r="H117" s="5"/>
      <c r="I117" s="5"/>
      <c r="J117" s="5"/>
      <c r="K117" s="5"/>
      <c r="L117" s="5"/>
      <c r="M117" s="5"/>
      <c r="N117" s="5"/>
      <c r="O117" s="5"/>
      <c r="P117" s="5"/>
      <c r="Q117" s="5"/>
      <c r="R117" s="5"/>
      <c r="S117" s="5"/>
      <c r="T117" s="5"/>
      <c r="U117" s="5"/>
      <c r="V117" s="5"/>
      <c r="W117" s="5"/>
      <c r="X117" s="6"/>
      <c r="Y117" s="6"/>
      <c r="Z117" s="6"/>
    </row>
    <row r="118" spans="1:26" ht="18" customHeight="1">
      <c r="A118" s="12"/>
      <c r="B118" s="13"/>
      <c r="C118" s="13"/>
      <c r="D118" s="13"/>
      <c r="E118" s="13"/>
      <c r="F118" s="13"/>
      <c r="G118" s="5"/>
      <c r="H118" s="5"/>
      <c r="I118" s="5"/>
      <c r="J118" s="5"/>
      <c r="K118" s="5"/>
      <c r="L118" s="5"/>
      <c r="M118" s="5"/>
      <c r="N118" s="5"/>
      <c r="O118" s="5"/>
      <c r="P118" s="5"/>
      <c r="Q118" s="5"/>
      <c r="R118" s="5"/>
      <c r="S118" s="5"/>
      <c r="T118" s="5"/>
      <c r="U118" s="5"/>
      <c r="V118" s="5"/>
      <c r="W118" s="5"/>
      <c r="X118" s="6"/>
      <c r="Y118" s="6"/>
      <c r="Z118" s="6"/>
    </row>
    <row r="119" spans="1:26" ht="18" customHeight="1">
      <c r="A119" s="12"/>
      <c r="B119" s="13"/>
      <c r="C119" s="13"/>
      <c r="D119" s="13"/>
      <c r="E119" s="13"/>
      <c r="F119" s="13"/>
      <c r="G119" s="5"/>
      <c r="H119" s="5"/>
      <c r="I119" s="5"/>
      <c r="J119" s="5"/>
      <c r="K119" s="5"/>
      <c r="L119" s="5"/>
      <c r="M119" s="5"/>
      <c r="N119" s="5"/>
      <c r="O119" s="5"/>
      <c r="P119" s="5"/>
      <c r="Q119" s="5"/>
      <c r="R119" s="5"/>
      <c r="S119" s="5"/>
      <c r="T119" s="5"/>
      <c r="U119" s="5"/>
      <c r="V119" s="5"/>
      <c r="W119" s="5"/>
      <c r="X119" s="6"/>
      <c r="Y119" s="6"/>
      <c r="Z119" s="6"/>
    </row>
    <row r="120" spans="1:26" ht="18" customHeight="1">
      <c r="A120" s="12"/>
      <c r="B120" s="13"/>
      <c r="C120" s="13"/>
      <c r="D120" s="13"/>
      <c r="E120" s="13"/>
      <c r="F120" s="13"/>
      <c r="G120" s="5"/>
      <c r="H120" s="5"/>
      <c r="I120" s="5"/>
      <c r="J120" s="5"/>
      <c r="K120" s="5"/>
      <c r="L120" s="5"/>
      <c r="M120" s="5"/>
      <c r="N120" s="5"/>
      <c r="O120" s="5"/>
      <c r="P120" s="5"/>
      <c r="Q120" s="5"/>
      <c r="R120" s="5"/>
      <c r="S120" s="5"/>
      <c r="T120" s="5"/>
      <c r="U120" s="5"/>
      <c r="V120" s="5"/>
      <c r="W120" s="5"/>
      <c r="X120" s="6"/>
      <c r="Y120" s="6"/>
      <c r="Z120" s="6"/>
    </row>
    <row r="121" spans="1:26" ht="18" customHeight="1">
      <c r="A121" s="12"/>
      <c r="B121" s="13"/>
      <c r="C121" s="13"/>
      <c r="D121" s="13"/>
      <c r="E121" s="13"/>
      <c r="F121" s="13"/>
      <c r="G121" s="5"/>
      <c r="H121" s="5"/>
      <c r="I121" s="5"/>
      <c r="J121" s="5"/>
      <c r="K121" s="5"/>
      <c r="L121" s="5"/>
      <c r="M121" s="5"/>
      <c r="N121" s="5"/>
      <c r="O121" s="5"/>
      <c r="P121" s="5"/>
      <c r="Q121" s="5"/>
      <c r="R121" s="5"/>
      <c r="S121" s="5"/>
      <c r="T121" s="5"/>
      <c r="U121" s="5"/>
      <c r="V121" s="5"/>
      <c r="W121" s="5"/>
      <c r="X121" s="6"/>
      <c r="Y121" s="6"/>
      <c r="Z121" s="6"/>
    </row>
    <row r="122" spans="1:26" ht="18" customHeight="1">
      <c r="A122" s="12"/>
      <c r="B122" s="13"/>
      <c r="C122" s="13"/>
      <c r="D122" s="13"/>
      <c r="E122" s="13"/>
      <c r="F122" s="13"/>
      <c r="G122" s="5"/>
      <c r="H122" s="5"/>
      <c r="I122" s="5"/>
      <c r="J122" s="5"/>
      <c r="K122" s="5"/>
      <c r="L122" s="5"/>
      <c r="M122" s="5"/>
      <c r="N122" s="5"/>
      <c r="O122" s="5"/>
      <c r="P122" s="5"/>
      <c r="Q122" s="5"/>
      <c r="R122" s="5"/>
      <c r="S122" s="5"/>
      <c r="T122" s="5"/>
      <c r="U122" s="5"/>
      <c r="V122" s="5"/>
      <c r="W122" s="5"/>
      <c r="X122" s="6"/>
      <c r="Y122" s="6"/>
      <c r="Z122" s="6"/>
    </row>
    <row r="123" spans="1:26" ht="18" customHeight="1">
      <c r="A123" s="12"/>
      <c r="B123" s="13"/>
      <c r="C123" s="13"/>
      <c r="D123" s="13"/>
      <c r="E123" s="13"/>
      <c r="F123" s="13"/>
      <c r="G123" s="5"/>
      <c r="H123" s="5"/>
      <c r="I123" s="5"/>
      <c r="J123" s="5"/>
      <c r="K123" s="5"/>
      <c r="L123" s="5"/>
      <c r="M123" s="5"/>
      <c r="N123" s="5"/>
      <c r="O123" s="5"/>
      <c r="P123" s="5"/>
      <c r="Q123" s="5"/>
      <c r="R123" s="5"/>
      <c r="S123" s="5"/>
      <c r="T123" s="5"/>
      <c r="U123" s="5"/>
      <c r="V123" s="5"/>
      <c r="W123" s="5"/>
      <c r="X123" s="6"/>
      <c r="Y123" s="6"/>
      <c r="Z123" s="6"/>
    </row>
    <row r="124" spans="1:26" ht="18" customHeight="1">
      <c r="A124" s="12"/>
      <c r="B124" s="13"/>
      <c r="C124" s="13"/>
      <c r="D124" s="13"/>
      <c r="E124" s="13"/>
      <c r="F124" s="13"/>
      <c r="G124" s="5"/>
      <c r="H124" s="5"/>
      <c r="I124" s="5"/>
      <c r="J124" s="5"/>
      <c r="K124" s="5"/>
      <c r="L124" s="5"/>
      <c r="M124" s="5"/>
      <c r="N124" s="5"/>
      <c r="O124" s="5"/>
      <c r="P124" s="5"/>
      <c r="Q124" s="5"/>
      <c r="R124" s="5"/>
      <c r="S124" s="5"/>
      <c r="T124" s="5"/>
      <c r="U124" s="5"/>
      <c r="V124" s="5"/>
      <c r="W124" s="5"/>
      <c r="X124" s="6"/>
      <c r="Y124" s="6"/>
      <c r="Z124" s="6"/>
    </row>
    <row r="125" spans="1:26" ht="18" customHeight="1">
      <c r="A125" s="12"/>
      <c r="B125" s="13"/>
      <c r="C125" s="13"/>
      <c r="D125" s="13"/>
      <c r="E125" s="13"/>
      <c r="F125" s="13"/>
      <c r="G125" s="5"/>
      <c r="H125" s="5"/>
      <c r="I125" s="5"/>
      <c r="J125" s="5"/>
      <c r="K125" s="5"/>
      <c r="L125" s="5"/>
      <c r="M125" s="5"/>
      <c r="N125" s="5"/>
      <c r="O125" s="5"/>
      <c r="P125" s="5"/>
      <c r="Q125" s="5"/>
      <c r="R125" s="5"/>
      <c r="S125" s="5"/>
      <c r="T125" s="5"/>
      <c r="U125" s="5"/>
      <c r="V125" s="5"/>
      <c r="W125" s="5"/>
      <c r="X125" s="6"/>
      <c r="Y125" s="6"/>
      <c r="Z125" s="6"/>
    </row>
    <row r="126" spans="1:26" ht="18" customHeight="1">
      <c r="A126" s="12"/>
      <c r="B126" s="13"/>
      <c r="C126" s="13"/>
      <c r="D126" s="13"/>
      <c r="E126" s="13"/>
      <c r="F126" s="13"/>
      <c r="G126" s="5"/>
      <c r="H126" s="5"/>
      <c r="I126" s="5"/>
      <c r="J126" s="5"/>
      <c r="K126" s="5"/>
      <c r="L126" s="5"/>
      <c r="M126" s="5"/>
      <c r="N126" s="5"/>
      <c r="O126" s="5"/>
      <c r="P126" s="5"/>
      <c r="Q126" s="5"/>
      <c r="R126" s="5"/>
      <c r="S126" s="5"/>
      <c r="T126" s="5"/>
      <c r="U126" s="5"/>
      <c r="V126" s="5"/>
      <c r="W126" s="5"/>
      <c r="X126" s="6"/>
      <c r="Y126" s="6"/>
      <c r="Z126" s="6"/>
    </row>
    <row r="127" spans="1:26" ht="18" customHeight="1">
      <c r="A127" s="12"/>
      <c r="B127" s="13"/>
      <c r="C127" s="13"/>
      <c r="D127" s="13"/>
      <c r="E127" s="13"/>
      <c r="F127" s="13"/>
      <c r="G127" s="5"/>
      <c r="H127" s="5"/>
      <c r="I127" s="5"/>
      <c r="J127" s="5"/>
      <c r="K127" s="5"/>
      <c r="L127" s="5"/>
      <c r="M127" s="5"/>
      <c r="N127" s="5"/>
      <c r="O127" s="5"/>
      <c r="P127" s="5"/>
      <c r="Q127" s="5"/>
      <c r="R127" s="5"/>
      <c r="S127" s="5"/>
      <c r="T127" s="5"/>
      <c r="U127" s="5"/>
      <c r="V127" s="5"/>
      <c r="W127" s="5"/>
      <c r="X127" s="6"/>
      <c r="Y127" s="6"/>
      <c r="Z127" s="6"/>
    </row>
    <row r="128" spans="1:26" ht="18" customHeight="1">
      <c r="A128" s="12"/>
      <c r="B128" s="13"/>
      <c r="C128" s="13"/>
      <c r="D128" s="13"/>
      <c r="E128" s="13"/>
      <c r="F128" s="13"/>
      <c r="G128" s="5"/>
      <c r="H128" s="5"/>
      <c r="I128" s="5"/>
      <c r="J128" s="5"/>
      <c r="K128" s="5"/>
      <c r="L128" s="5"/>
      <c r="M128" s="5"/>
      <c r="N128" s="5"/>
      <c r="O128" s="5"/>
      <c r="P128" s="5"/>
      <c r="Q128" s="5"/>
      <c r="R128" s="5"/>
      <c r="S128" s="5"/>
      <c r="T128" s="5"/>
      <c r="U128" s="5"/>
      <c r="V128" s="5"/>
      <c r="W128" s="5"/>
      <c r="X128" s="6"/>
      <c r="Y128" s="6"/>
      <c r="Z128" s="6"/>
    </row>
    <row r="129" spans="1:26" ht="18" customHeight="1">
      <c r="A129" s="12"/>
      <c r="B129" s="13"/>
      <c r="C129" s="13"/>
      <c r="D129" s="13"/>
      <c r="E129" s="13"/>
      <c r="F129" s="13"/>
      <c r="G129" s="5"/>
      <c r="H129" s="5"/>
      <c r="I129" s="5"/>
      <c r="J129" s="5"/>
      <c r="K129" s="5"/>
      <c r="L129" s="5"/>
      <c r="M129" s="5"/>
      <c r="N129" s="5"/>
      <c r="O129" s="5"/>
      <c r="P129" s="5"/>
      <c r="Q129" s="5"/>
      <c r="R129" s="5"/>
      <c r="S129" s="5"/>
      <c r="T129" s="5"/>
      <c r="U129" s="5"/>
      <c r="V129" s="5"/>
      <c r="W129" s="5"/>
      <c r="X129" s="6"/>
      <c r="Y129" s="6"/>
      <c r="Z129" s="6"/>
    </row>
    <row r="130" spans="1:26" ht="18" customHeight="1">
      <c r="A130" s="12"/>
      <c r="B130" s="13"/>
      <c r="C130" s="13"/>
      <c r="D130" s="13"/>
      <c r="E130" s="13"/>
      <c r="F130" s="13"/>
      <c r="G130" s="5"/>
      <c r="H130" s="5"/>
      <c r="I130" s="5"/>
      <c r="J130" s="5"/>
      <c r="K130" s="5"/>
      <c r="L130" s="5"/>
      <c r="M130" s="5"/>
      <c r="N130" s="5"/>
      <c r="O130" s="5"/>
      <c r="P130" s="5"/>
      <c r="Q130" s="5"/>
      <c r="R130" s="5"/>
      <c r="S130" s="5"/>
      <c r="T130" s="5"/>
      <c r="U130" s="5"/>
      <c r="V130" s="5"/>
      <c r="W130" s="5"/>
      <c r="X130" s="6"/>
      <c r="Y130" s="6"/>
      <c r="Z130" s="6"/>
    </row>
    <row r="131" spans="1:26" ht="18" customHeight="1">
      <c r="A131" s="12"/>
      <c r="B131" s="13"/>
      <c r="C131" s="13"/>
      <c r="D131" s="13"/>
      <c r="E131" s="13"/>
      <c r="F131" s="13"/>
      <c r="G131" s="5"/>
      <c r="H131" s="5"/>
      <c r="I131" s="5"/>
      <c r="J131" s="5"/>
      <c r="K131" s="5"/>
      <c r="L131" s="5"/>
      <c r="M131" s="5"/>
      <c r="N131" s="5"/>
      <c r="O131" s="5"/>
      <c r="P131" s="5"/>
      <c r="Q131" s="5"/>
      <c r="R131" s="5"/>
      <c r="S131" s="5"/>
      <c r="T131" s="5"/>
      <c r="U131" s="5"/>
      <c r="V131" s="5"/>
      <c r="W131" s="5"/>
      <c r="X131" s="6"/>
      <c r="Y131" s="6"/>
      <c r="Z131" s="6"/>
    </row>
    <row r="132" spans="1:26" ht="18" customHeight="1">
      <c r="A132" s="12"/>
      <c r="B132" s="13"/>
      <c r="C132" s="13"/>
      <c r="D132" s="13"/>
      <c r="E132" s="13"/>
      <c r="F132" s="13"/>
      <c r="G132" s="5"/>
      <c r="H132" s="5"/>
      <c r="I132" s="5"/>
      <c r="J132" s="5"/>
      <c r="K132" s="5"/>
      <c r="L132" s="5"/>
      <c r="M132" s="5"/>
      <c r="N132" s="5"/>
      <c r="O132" s="5"/>
      <c r="P132" s="5"/>
      <c r="Q132" s="5"/>
      <c r="R132" s="5"/>
      <c r="S132" s="5"/>
      <c r="T132" s="5"/>
      <c r="U132" s="5"/>
      <c r="V132" s="5"/>
      <c r="W132" s="5"/>
      <c r="X132" s="6"/>
      <c r="Y132" s="6"/>
      <c r="Z132" s="6"/>
    </row>
    <row r="133" spans="1:26" ht="18" customHeight="1">
      <c r="A133" s="12"/>
      <c r="B133" s="13"/>
      <c r="C133" s="13"/>
      <c r="D133" s="13"/>
      <c r="E133" s="13"/>
      <c r="F133" s="13"/>
      <c r="G133" s="5"/>
      <c r="H133" s="5"/>
      <c r="I133" s="5"/>
      <c r="J133" s="5"/>
      <c r="K133" s="5"/>
      <c r="L133" s="5"/>
      <c r="M133" s="5"/>
      <c r="N133" s="5"/>
      <c r="O133" s="5"/>
      <c r="P133" s="5"/>
      <c r="Q133" s="5"/>
      <c r="R133" s="5"/>
      <c r="S133" s="5"/>
      <c r="T133" s="5"/>
      <c r="U133" s="5"/>
      <c r="V133" s="5"/>
      <c r="W133" s="5"/>
      <c r="X133" s="6"/>
      <c r="Y133" s="6"/>
      <c r="Z133" s="6"/>
    </row>
    <row r="134" spans="1:26" ht="18" customHeight="1">
      <c r="A134" s="12"/>
      <c r="B134" s="13"/>
      <c r="C134" s="13"/>
      <c r="D134" s="13"/>
      <c r="E134" s="13"/>
      <c r="F134" s="13"/>
      <c r="G134" s="5"/>
      <c r="H134" s="5"/>
      <c r="I134" s="5"/>
      <c r="J134" s="5"/>
      <c r="K134" s="5"/>
      <c r="L134" s="5"/>
      <c r="M134" s="5"/>
      <c r="N134" s="5"/>
      <c r="O134" s="5"/>
      <c r="P134" s="5"/>
      <c r="Q134" s="5"/>
      <c r="R134" s="5"/>
      <c r="S134" s="5"/>
      <c r="T134" s="5"/>
      <c r="U134" s="5"/>
      <c r="V134" s="5"/>
      <c r="W134" s="5"/>
      <c r="X134" s="6"/>
      <c r="Y134" s="6"/>
      <c r="Z134" s="6"/>
    </row>
    <row r="135" spans="1:26" ht="18" customHeight="1">
      <c r="A135" s="12"/>
      <c r="B135" s="13"/>
      <c r="C135" s="13"/>
      <c r="D135" s="13"/>
      <c r="E135" s="13"/>
      <c r="F135" s="13"/>
      <c r="G135" s="5"/>
      <c r="H135" s="5"/>
      <c r="I135" s="5"/>
      <c r="J135" s="5"/>
      <c r="K135" s="5"/>
      <c r="L135" s="5"/>
      <c r="M135" s="5"/>
      <c r="N135" s="5"/>
      <c r="O135" s="5"/>
      <c r="P135" s="5"/>
      <c r="Q135" s="5"/>
      <c r="R135" s="5"/>
      <c r="S135" s="5"/>
      <c r="T135" s="5"/>
      <c r="U135" s="5"/>
      <c r="V135" s="5"/>
      <c r="W135" s="5"/>
      <c r="X135" s="6"/>
      <c r="Y135" s="6"/>
      <c r="Z135" s="6"/>
    </row>
    <row r="136" spans="1:26" ht="18" customHeight="1">
      <c r="A136" s="12"/>
      <c r="B136" s="13"/>
      <c r="C136" s="13"/>
      <c r="D136" s="13"/>
      <c r="E136" s="13"/>
      <c r="F136" s="13"/>
      <c r="G136" s="5"/>
      <c r="H136" s="5"/>
      <c r="I136" s="5"/>
      <c r="J136" s="5"/>
      <c r="K136" s="5"/>
      <c r="L136" s="5"/>
      <c r="M136" s="5"/>
      <c r="N136" s="5"/>
      <c r="O136" s="5"/>
      <c r="P136" s="5"/>
      <c r="Q136" s="5"/>
      <c r="R136" s="5"/>
      <c r="S136" s="5"/>
      <c r="T136" s="5"/>
      <c r="U136" s="5"/>
      <c r="V136" s="5"/>
      <c r="W136" s="5"/>
      <c r="X136" s="6"/>
      <c r="Y136" s="6"/>
      <c r="Z136" s="6"/>
    </row>
    <row r="137" spans="1:26" ht="18" customHeight="1">
      <c r="A137" s="12"/>
      <c r="B137" s="13"/>
      <c r="C137" s="13"/>
      <c r="D137" s="13"/>
      <c r="E137" s="13"/>
      <c r="F137" s="13"/>
      <c r="G137" s="5"/>
      <c r="H137" s="5"/>
      <c r="I137" s="5"/>
      <c r="J137" s="5"/>
      <c r="K137" s="5"/>
      <c r="L137" s="5"/>
      <c r="M137" s="5"/>
      <c r="N137" s="5"/>
      <c r="O137" s="5"/>
      <c r="P137" s="5"/>
      <c r="Q137" s="5"/>
      <c r="R137" s="5"/>
      <c r="S137" s="5"/>
      <c r="T137" s="5"/>
      <c r="U137" s="5"/>
      <c r="V137" s="5"/>
      <c r="W137" s="5"/>
      <c r="X137" s="6"/>
      <c r="Y137" s="6"/>
      <c r="Z137" s="6"/>
    </row>
    <row r="138" spans="1:26" ht="18" customHeight="1">
      <c r="A138" s="12"/>
      <c r="B138" s="13"/>
      <c r="C138" s="13"/>
      <c r="D138" s="13"/>
      <c r="E138" s="13"/>
      <c r="F138" s="13"/>
      <c r="G138" s="5"/>
      <c r="H138" s="5"/>
      <c r="I138" s="5"/>
      <c r="J138" s="5"/>
      <c r="K138" s="5"/>
      <c r="L138" s="5"/>
      <c r="M138" s="5"/>
      <c r="N138" s="5"/>
      <c r="O138" s="5"/>
      <c r="P138" s="5"/>
      <c r="Q138" s="5"/>
      <c r="R138" s="5"/>
      <c r="S138" s="5"/>
      <c r="T138" s="5"/>
      <c r="U138" s="5"/>
      <c r="V138" s="5"/>
      <c r="W138" s="5"/>
      <c r="X138" s="6"/>
      <c r="Y138" s="6"/>
      <c r="Z138" s="6"/>
    </row>
    <row r="139" spans="1:26" ht="18" customHeight="1">
      <c r="A139" s="12"/>
      <c r="B139" s="13"/>
      <c r="C139" s="13"/>
      <c r="D139" s="13"/>
      <c r="E139" s="13"/>
      <c r="F139" s="13"/>
      <c r="G139" s="5"/>
      <c r="H139" s="5"/>
      <c r="I139" s="5"/>
      <c r="J139" s="5"/>
      <c r="K139" s="5"/>
      <c r="L139" s="5"/>
      <c r="M139" s="5"/>
      <c r="N139" s="5"/>
      <c r="O139" s="5"/>
      <c r="P139" s="5"/>
      <c r="Q139" s="5"/>
      <c r="R139" s="5"/>
      <c r="S139" s="5"/>
      <c r="T139" s="5"/>
      <c r="U139" s="5"/>
      <c r="V139" s="5"/>
      <c r="W139" s="5"/>
      <c r="X139" s="6"/>
      <c r="Y139" s="6"/>
      <c r="Z139" s="6"/>
    </row>
    <row r="140" spans="1:26" ht="18" customHeight="1">
      <c r="A140" s="12"/>
      <c r="B140" s="13"/>
      <c r="C140" s="13"/>
      <c r="D140" s="13"/>
      <c r="E140" s="13"/>
      <c r="F140" s="13"/>
      <c r="G140" s="5"/>
      <c r="H140" s="5"/>
      <c r="I140" s="5"/>
      <c r="J140" s="5"/>
      <c r="K140" s="5"/>
      <c r="L140" s="5"/>
      <c r="M140" s="5"/>
      <c r="N140" s="5"/>
      <c r="O140" s="5"/>
      <c r="P140" s="5"/>
      <c r="Q140" s="5"/>
      <c r="R140" s="5"/>
      <c r="S140" s="5"/>
      <c r="T140" s="5"/>
      <c r="U140" s="5"/>
      <c r="V140" s="5"/>
      <c r="W140" s="5"/>
      <c r="X140" s="6"/>
      <c r="Y140" s="6"/>
      <c r="Z140" s="6"/>
    </row>
    <row r="141" spans="1:26" ht="18" customHeight="1">
      <c r="A141" s="12"/>
      <c r="B141" s="13"/>
      <c r="C141" s="13"/>
      <c r="D141" s="13"/>
      <c r="E141" s="13"/>
      <c r="F141" s="13"/>
      <c r="G141" s="5"/>
      <c r="H141" s="5"/>
      <c r="I141" s="5"/>
      <c r="J141" s="5"/>
      <c r="K141" s="5"/>
      <c r="L141" s="5"/>
      <c r="M141" s="5"/>
      <c r="N141" s="5"/>
      <c r="O141" s="5"/>
      <c r="P141" s="5"/>
      <c r="Q141" s="5"/>
      <c r="R141" s="5"/>
      <c r="S141" s="5"/>
      <c r="T141" s="5"/>
      <c r="U141" s="5"/>
      <c r="V141" s="5"/>
      <c r="W141" s="5"/>
      <c r="X141" s="6"/>
      <c r="Y141" s="6"/>
      <c r="Z141" s="6"/>
    </row>
    <row r="142" spans="1:26" ht="18" customHeight="1">
      <c r="A142" s="12"/>
      <c r="B142" s="13"/>
      <c r="C142" s="13"/>
      <c r="D142" s="13"/>
      <c r="E142" s="13"/>
      <c r="F142" s="13"/>
      <c r="G142" s="5"/>
      <c r="H142" s="5"/>
      <c r="I142" s="5"/>
      <c r="J142" s="5"/>
      <c r="K142" s="5"/>
      <c r="L142" s="5"/>
      <c r="M142" s="5"/>
      <c r="N142" s="5"/>
      <c r="O142" s="5"/>
      <c r="P142" s="5"/>
      <c r="Q142" s="5"/>
      <c r="R142" s="5"/>
      <c r="S142" s="5"/>
      <c r="T142" s="5"/>
      <c r="U142" s="5"/>
      <c r="V142" s="5"/>
      <c r="W142" s="5"/>
      <c r="X142" s="6"/>
      <c r="Y142" s="6"/>
      <c r="Z142" s="6"/>
    </row>
    <row r="143" spans="1:26" ht="18" customHeight="1">
      <c r="A143" s="12"/>
      <c r="B143" s="13"/>
      <c r="C143" s="13"/>
      <c r="D143" s="13"/>
      <c r="E143" s="13"/>
      <c r="F143" s="13"/>
      <c r="G143" s="5"/>
      <c r="H143" s="5"/>
      <c r="I143" s="5"/>
      <c r="J143" s="5"/>
      <c r="K143" s="5"/>
      <c r="L143" s="5"/>
      <c r="M143" s="5"/>
      <c r="N143" s="5"/>
      <c r="O143" s="5"/>
      <c r="P143" s="5"/>
      <c r="Q143" s="5"/>
      <c r="R143" s="5"/>
      <c r="S143" s="5"/>
      <c r="T143" s="5"/>
      <c r="U143" s="5"/>
      <c r="V143" s="5"/>
      <c r="W143" s="5"/>
      <c r="X143" s="6"/>
      <c r="Y143" s="6"/>
      <c r="Z143" s="6"/>
    </row>
    <row r="144" spans="1:26" ht="18" customHeight="1">
      <c r="A144" s="12"/>
      <c r="B144" s="13"/>
      <c r="C144" s="13"/>
      <c r="D144" s="13"/>
      <c r="E144" s="13"/>
      <c r="F144" s="13"/>
      <c r="G144" s="5"/>
      <c r="H144" s="5"/>
      <c r="I144" s="5"/>
      <c r="J144" s="5"/>
      <c r="K144" s="5"/>
      <c r="L144" s="5"/>
      <c r="M144" s="5"/>
      <c r="N144" s="5"/>
      <c r="O144" s="5"/>
      <c r="P144" s="5"/>
      <c r="Q144" s="5"/>
      <c r="R144" s="5"/>
      <c r="S144" s="5"/>
      <c r="T144" s="5"/>
      <c r="U144" s="5"/>
      <c r="V144" s="5"/>
      <c r="W144" s="5"/>
      <c r="X144" s="6"/>
      <c r="Y144" s="6"/>
      <c r="Z144" s="6"/>
    </row>
    <row r="145" spans="1:26" ht="18" customHeight="1">
      <c r="A145" s="12"/>
      <c r="B145" s="13"/>
      <c r="C145" s="13"/>
      <c r="D145" s="13"/>
      <c r="E145" s="13"/>
      <c r="F145" s="13"/>
      <c r="G145" s="5"/>
      <c r="H145" s="5"/>
      <c r="I145" s="5"/>
      <c r="J145" s="5"/>
      <c r="K145" s="5"/>
      <c r="L145" s="5"/>
      <c r="M145" s="5"/>
      <c r="N145" s="5"/>
      <c r="O145" s="5"/>
      <c r="P145" s="5"/>
      <c r="Q145" s="5"/>
      <c r="R145" s="5"/>
      <c r="S145" s="5"/>
      <c r="T145" s="5"/>
      <c r="U145" s="5"/>
      <c r="V145" s="5"/>
      <c r="W145" s="5"/>
      <c r="X145" s="6"/>
      <c r="Y145" s="6"/>
      <c r="Z145" s="6"/>
    </row>
    <row r="146" spans="1:26" ht="18" customHeight="1">
      <c r="A146" s="12"/>
      <c r="B146" s="13"/>
      <c r="C146" s="13"/>
      <c r="D146" s="13"/>
      <c r="E146" s="13"/>
      <c r="F146" s="13"/>
      <c r="G146" s="5"/>
      <c r="H146" s="5"/>
      <c r="I146" s="5"/>
      <c r="J146" s="5"/>
      <c r="K146" s="5"/>
      <c r="L146" s="5"/>
      <c r="M146" s="5"/>
      <c r="N146" s="5"/>
      <c r="O146" s="5"/>
      <c r="P146" s="5"/>
      <c r="Q146" s="5"/>
      <c r="R146" s="5"/>
      <c r="S146" s="5"/>
      <c r="T146" s="5"/>
      <c r="U146" s="5"/>
      <c r="V146" s="5"/>
      <c r="W146" s="5"/>
      <c r="X146" s="6"/>
      <c r="Y146" s="6"/>
      <c r="Z146" s="6"/>
    </row>
    <row r="147" spans="1:26" ht="18" customHeight="1">
      <c r="A147" s="12"/>
      <c r="B147" s="13"/>
      <c r="C147" s="13"/>
      <c r="D147" s="13"/>
      <c r="E147" s="13"/>
      <c r="F147" s="13"/>
      <c r="G147" s="5"/>
      <c r="H147" s="5"/>
      <c r="I147" s="5"/>
      <c r="J147" s="5"/>
      <c r="K147" s="5"/>
      <c r="L147" s="5"/>
      <c r="M147" s="5"/>
      <c r="N147" s="5"/>
      <c r="O147" s="5"/>
      <c r="P147" s="5"/>
      <c r="Q147" s="5"/>
      <c r="R147" s="5"/>
      <c r="S147" s="5"/>
      <c r="T147" s="5"/>
      <c r="U147" s="5"/>
      <c r="V147" s="5"/>
      <c r="W147" s="5"/>
      <c r="X147" s="6"/>
      <c r="Y147" s="6"/>
      <c r="Z147" s="6"/>
    </row>
    <row r="148" spans="1:26" ht="18" customHeight="1">
      <c r="A148" s="12"/>
      <c r="B148" s="13"/>
      <c r="C148" s="13"/>
      <c r="D148" s="13"/>
      <c r="E148" s="13"/>
      <c r="F148" s="13"/>
      <c r="G148" s="5"/>
      <c r="H148" s="5"/>
      <c r="I148" s="5"/>
      <c r="J148" s="5"/>
      <c r="K148" s="5"/>
      <c r="L148" s="5"/>
      <c r="M148" s="5"/>
      <c r="N148" s="5"/>
      <c r="O148" s="5"/>
      <c r="P148" s="5"/>
      <c r="Q148" s="5"/>
      <c r="R148" s="5"/>
      <c r="S148" s="5"/>
      <c r="T148" s="5"/>
      <c r="U148" s="5"/>
      <c r="V148" s="5"/>
      <c r="W148" s="5"/>
      <c r="X148" s="6"/>
      <c r="Y148" s="6"/>
      <c r="Z148" s="6"/>
    </row>
    <row r="149" spans="1:26" ht="18" customHeight="1">
      <c r="A149" s="12"/>
      <c r="B149" s="13"/>
      <c r="C149" s="13"/>
      <c r="D149" s="13"/>
      <c r="E149" s="13"/>
      <c r="F149" s="13"/>
      <c r="G149" s="5"/>
      <c r="H149" s="5"/>
      <c r="I149" s="5"/>
      <c r="J149" s="5"/>
      <c r="K149" s="5"/>
      <c r="L149" s="5"/>
      <c r="M149" s="5"/>
      <c r="N149" s="5"/>
      <c r="O149" s="5"/>
      <c r="P149" s="5"/>
      <c r="Q149" s="5"/>
      <c r="R149" s="5"/>
      <c r="S149" s="5"/>
      <c r="T149" s="5"/>
      <c r="U149" s="5"/>
      <c r="V149" s="5"/>
      <c r="W149" s="5"/>
      <c r="X149" s="6"/>
      <c r="Y149" s="6"/>
      <c r="Z149" s="6"/>
    </row>
    <row r="150" spans="1:26" ht="18" customHeight="1">
      <c r="A150" s="12"/>
      <c r="B150" s="13"/>
      <c r="C150" s="13"/>
      <c r="D150" s="13"/>
      <c r="E150" s="13"/>
      <c r="F150" s="13"/>
      <c r="G150" s="5"/>
      <c r="H150" s="5"/>
      <c r="I150" s="5"/>
      <c r="J150" s="5"/>
      <c r="K150" s="5"/>
      <c r="L150" s="5"/>
      <c r="M150" s="5"/>
      <c r="N150" s="5"/>
      <c r="O150" s="5"/>
      <c r="P150" s="5"/>
      <c r="Q150" s="5"/>
      <c r="R150" s="5"/>
      <c r="S150" s="5"/>
      <c r="T150" s="5"/>
      <c r="U150" s="5"/>
      <c r="V150" s="5"/>
      <c r="W150" s="5"/>
      <c r="X150" s="6"/>
      <c r="Y150" s="6"/>
      <c r="Z150" s="6"/>
    </row>
    <row r="151" spans="1:26" ht="18" customHeight="1">
      <c r="A151" s="12"/>
      <c r="B151" s="13"/>
      <c r="C151" s="13"/>
      <c r="D151" s="13"/>
      <c r="E151" s="13"/>
      <c r="F151" s="13"/>
      <c r="G151" s="5"/>
      <c r="H151" s="5"/>
      <c r="I151" s="5"/>
      <c r="J151" s="5"/>
      <c r="K151" s="5"/>
      <c r="L151" s="5"/>
      <c r="M151" s="5"/>
      <c r="N151" s="5"/>
      <c r="O151" s="5"/>
      <c r="P151" s="5"/>
      <c r="Q151" s="5"/>
      <c r="R151" s="5"/>
      <c r="S151" s="5"/>
      <c r="T151" s="5"/>
      <c r="U151" s="5"/>
      <c r="V151" s="5"/>
      <c r="W151" s="5"/>
      <c r="X151" s="6"/>
      <c r="Y151" s="6"/>
      <c r="Z151" s="6"/>
    </row>
    <row r="152" spans="1:26" ht="18" customHeight="1">
      <c r="A152" s="12"/>
      <c r="B152" s="13"/>
      <c r="C152" s="13"/>
      <c r="D152" s="13"/>
      <c r="E152" s="13"/>
      <c r="F152" s="13"/>
      <c r="G152" s="5"/>
      <c r="H152" s="5"/>
      <c r="I152" s="5"/>
      <c r="J152" s="5"/>
      <c r="K152" s="5"/>
      <c r="L152" s="5"/>
      <c r="M152" s="5"/>
      <c r="N152" s="5"/>
      <c r="O152" s="5"/>
      <c r="P152" s="5"/>
      <c r="Q152" s="5"/>
      <c r="R152" s="5"/>
      <c r="S152" s="5"/>
      <c r="T152" s="5"/>
      <c r="U152" s="5"/>
      <c r="V152" s="5"/>
      <c r="W152" s="5"/>
      <c r="X152" s="6"/>
      <c r="Y152" s="6"/>
      <c r="Z152" s="6"/>
    </row>
    <row r="153" spans="1:26" ht="18" customHeight="1">
      <c r="A153" s="12"/>
      <c r="B153" s="13"/>
      <c r="C153" s="13"/>
      <c r="D153" s="13"/>
      <c r="E153" s="13"/>
      <c r="F153" s="13"/>
      <c r="G153" s="5"/>
      <c r="H153" s="5"/>
      <c r="I153" s="5"/>
      <c r="J153" s="5"/>
      <c r="K153" s="5"/>
      <c r="L153" s="5"/>
      <c r="M153" s="5"/>
      <c r="N153" s="5"/>
      <c r="O153" s="5"/>
      <c r="P153" s="5"/>
      <c r="Q153" s="5"/>
      <c r="R153" s="5"/>
      <c r="S153" s="5"/>
      <c r="T153" s="5"/>
      <c r="U153" s="5"/>
      <c r="V153" s="5"/>
      <c r="W153" s="5"/>
      <c r="X153" s="6"/>
      <c r="Y153" s="6"/>
      <c r="Z153" s="6"/>
    </row>
    <row r="154" spans="1:26" ht="18" customHeight="1">
      <c r="A154" s="12"/>
      <c r="B154" s="13"/>
      <c r="C154" s="13"/>
      <c r="D154" s="13"/>
      <c r="E154" s="13"/>
      <c r="F154" s="13"/>
      <c r="G154" s="5"/>
      <c r="H154" s="5"/>
      <c r="I154" s="5"/>
      <c r="J154" s="5"/>
      <c r="K154" s="5"/>
      <c r="L154" s="5"/>
      <c r="M154" s="5"/>
      <c r="N154" s="5"/>
      <c r="O154" s="5"/>
      <c r="P154" s="5"/>
      <c r="Q154" s="5"/>
      <c r="R154" s="5"/>
      <c r="S154" s="5"/>
      <c r="T154" s="5"/>
      <c r="U154" s="5"/>
      <c r="V154" s="5"/>
      <c r="W154" s="5"/>
      <c r="X154" s="6"/>
      <c r="Y154" s="6"/>
      <c r="Z154" s="6"/>
    </row>
    <row r="155" spans="1:26" ht="18" customHeight="1">
      <c r="A155" s="12"/>
      <c r="B155" s="13"/>
      <c r="C155" s="13"/>
      <c r="D155" s="13"/>
      <c r="E155" s="13"/>
      <c r="F155" s="13"/>
      <c r="G155" s="5"/>
      <c r="H155" s="5"/>
      <c r="I155" s="5"/>
      <c r="J155" s="5"/>
      <c r="K155" s="5"/>
      <c r="L155" s="5"/>
      <c r="M155" s="5"/>
      <c r="N155" s="5"/>
      <c r="O155" s="5"/>
      <c r="P155" s="5"/>
      <c r="Q155" s="5"/>
      <c r="R155" s="5"/>
      <c r="S155" s="5"/>
      <c r="T155" s="5"/>
      <c r="U155" s="5"/>
      <c r="V155" s="5"/>
      <c r="W155" s="5"/>
      <c r="X155" s="6"/>
      <c r="Y155" s="6"/>
      <c r="Z155" s="6"/>
    </row>
    <row r="156" spans="1:26" ht="18" customHeight="1">
      <c r="A156" s="12"/>
      <c r="B156" s="13"/>
      <c r="C156" s="13"/>
      <c r="D156" s="13"/>
      <c r="E156" s="13"/>
      <c r="F156" s="13"/>
      <c r="G156" s="5"/>
      <c r="H156" s="5"/>
      <c r="I156" s="5"/>
      <c r="J156" s="5"/>
      <c r="K156" s="5"/>
      <c r="L156" s="5"/>
      <c r="M156" s="5"/>
      <c r="N156" s="5"/>
      <c r="O156" s="5"/>
      <c r="P156" s="5"/>
      <c r="Q156" s="5"/>
      <c r="R156" s="5"/>
      <c r="S156" s="5"/>
      <c r="T156" s="5"/>
      <c r="U156" s="5"/>
      <c r="V156" s="5"/>
      <c r="W156" s="5"/>
      <c r="X156" s="6"/>
      <c r="Y156" s="6"/>
      <c r="Z156" s="6"/>
    </row>
    <row r="157" spans="1:26" ht="18" customHeight="1">
      <c r="A157" s="12"/>
      <c r="B157" s="13"/>
      <c r="C157" s="13"/>
      <c r="D157" s="13"/>
      <c r="E157" s="13"/>
      <c r="F157" s="13"/>
      <c r="G157" s="5"/>
      <c r="H157" s="5"/>
      <c r="I157" s="5"/>
      <c r="J157" s="5"/>
      <c r="K157" s="5"/>
      <c r="L157" s="5"/>
      <c r="M157" s="5"/>
      <c r="N157" s="5"/>
      <c r="O157" s="5"/>
      <c r="P157" s="5"/>
      <c r="Q157" s="5"/>
      <c r="R157" s="5"/>
      <c r="S157" s="5"/>
      <c r="T157" s="5"/>
      <c r="U157" s="5"/>
      <c r="V157" s="5"/>
      <c r="W157" s="5"/>
      <c r="X157" s="6"/>
      <c r="Y157" s="6"/>
      <c r="Z157" s="6"/>
    </row>
    <row r="158" spans="1:26" ht="18" customHeight="1">
      <c r="A158" s="12"/>
      <c r="B158" s="13"/>
      <c r="C158" s="13"/>
      <c r="D158" s="13"/>
      <c r="E158" s="13"/>
      <c r="F158" s="13"/>
      <c r="G158" s="5"/>
      <c r="H158" s="5"/>
      <c r="I158" s="5"/>
      <c r="J158" s="5"/>
      <c r="K158" s="5"/>
      <c r="L158" s="5"/>
      <c r="M158" s="5"/>
      <c r="N158" s="5"/>
      <c r="O158" s="5"/>
      <c r="P158" s="5"/>
      <c r="Q158" s="5"/>
      <c r="R158" s="5"/>
      <c r="S158" s="5"/>
      <c r="T158" s="5"/>
      <c r="U158" s="5"/>
      <c r="V158" s="5"/>
      <c r="W158" s="5"/>
      <c r="X158" s="6"/>
      <c r="Y158" s="6"/>
      <c r="Z158" s="6"/>
    </row>
    <row r="159" spans="1:26" ht="18" customHeight="1">
      <c r="A159" s="12"/>
      <c r="B159" s="13"/>
      <c r="C159" s="13"/>
      <c r="D159" s="13"/>
      <c r="E159" s="13"/>
      <c r="F159" s="13"/>
      <c r="G159" s="5"/>
      <c r="H159" s="5"/>
      <c r="I159" s="5"/>
      <c r="J159" s="5"/>
      <c r="K159" s="5"/>
      <c r="L159" s="5"/>
      <c r="M159" s="5"/>
      <c r="N159" s="5"/>
      <c r="O159" s="5"/>
      <c r="P159" s="5"/>
      <c r="Q159" s="5"/>
      <c r="R159" s="5"/>
      <c r="S159" s="5"/>
      <c r="T159" s="5"/>
      <c r="U159" s="5"/>
      <c r="V159" s="5"/>
      <c r="W159" s="5"/>
      <c r="X159" s="6"/>
      <c r="Y159" s="6"/>
      <c r="Z159" s="6"/>
    </row>
    <row r="160" spans="1:26" ht="18" customHeight="1">
      <c r="A160" s="12"/>
      <c r="B160" s="13"/>
      <c r="C160" s="13"/>
      <c r="D160" s="13"/>
      <c r="E160" s="13"/>
      <c r="F160" s="13"/>
      <c r="G160" s="5"/>
      <c r="H160" s="5"/>
      <c r="I160" s="5"/>
      <c r="J160" s="5"/>
      <c r="K160" s="5"/>
      <c r="L160" s="5"/>
      <c r="M160" s="5"/>
      <c r="N160" s="5"/>
      <c r="O160" s="5"/>
      <c r="P160" s="5"/>
      <c r="Q160" s="5"/>
      <c r="R160" s="5"/>
      <c r="S160" s="5"/>
      <c r="T160" s="5"/>
      <c r="U160" s="5"/>
      <c r="V160" s="5"/>
      <c r="W160" s="5"/>
      <c r="X160" s="6"/>
      <c r="Y160" s="6"/>
      <c r="Z160" s="6"/>
    </row>
    <row r="161" spans="1:26" ht="18" customHeight="1">
      <c r="A161" s="12"/>
      <c r="B161" s="13"/>
      <c r="C161" s="13"/>
      <c r="D161" s="13"/>
      <c r="E161" s="13"/>
      <c r="F161" s="13"/>
      <c r="G161" s="5"/>
      <c r="H161" s="5"/>
      <c r="I161" s="5"/>
      <c r="J161" s="5"/>
      <c r="K161" s="5"/>
      <c r="L161" s="5"/>
      <c r="M161" s="5"/>
      <c r="N161" s="5"/>
      <c r="O161" s="5"/>
      <c r="P161" s="5"/>
      <c r="Q161" s="5"/>
      <c r="R161" s="5"/>
      <c r="S161" s="5"/>
      <c r="T161" s="5"/>
      <c r="U161" s="5"/>
      <c r="V161" s="5"/>
      <c r="W161" s="5"/>
      <c r="X161" s="6"/>
      <c r="Y161" s="6"/>
      <c r="Z161" s="6"/>
    </row>
    <row r="162" spans="1:26" ht="18" customHeight="1">
      <c r="A162" s="12"/>
      <c r="B162" s="13"/>
      <c r="C162" s="13"/>
      <c r="D162" s="13"/>
      <c r="E162" s="13"/>
      <c r="F162" s="13"/>
      <c r="G162" s="5"/>
      <c r="H162" s="5"/>
      <c r="I162" s="5"/>
      <c r="J162" s="5"/>
      <c r="K162" s="5"/>
      <c r="L162" s="5"/>
      <c r="M162" s="5"/>
      <c r="N162" s="5"/>
      <c r="O162" s="5"/>
      <c r="P162" s="5"/>
      <c r="Q162" s="5"/>
      <c r="R162" s="5"/>
      <c r="S162" s="5"/>
      <c r="T162" s="5"/>
      <c r="U162" s="5"/>
      <c r="V162" s="5"/>
      <c r="W162" s="5"/>
      <c r="X162" s="6"/>
      <c r="Y162" s="6"/>
      <c r="Z162" s="6"/>
    </row>
    <row r="163" spans="1:26" ht="18" customHeight="1">
      <c r="A163" s="12"/>
      <c r="B163" s="13"/>
      <c r="C163" s="13"/>
      <c r="D163" s="13"/>
      <c r="E163" s="13"/>
      <c r="F163" s="13"/>
      <c r="G163" s="5"/>
      <c r="H163" s="5"/>
      <c r="I163" s="5"/>
      <c r="J163" s="5"/>
      <c r="K163" s="5"/>
      <c r="L163" s="5"/>
      <c r="M163" s="5"/>
      <c r="N163" s="5"/>
      <c r="O163" s="5"/>
      <c r="P163" s="5"/>
      <c r="Q163" s="5"/>
      <c r="R163" s="5"/>
      <c r="S163" s="5"/>
      <c r="T163" s="5"/>
      <c r="U163" s="5"/>
      <c r="V163" s="5"/>
      <c r="W163" s="5"/>
      <c r="X163" s="6"/>
      <c r="Y163" s="6"/>
      <c r="Z163" s="6"/>
    </row>
    <row r="164" spans="1:26" ht="18" customHeight="1">
      <c r="A164" s="12"/>
      <c r="B164" s="13"/>
      <c r="C164" s="13"/>
      <c r="D164" s="13"/>
      <c r="E164" s="13"/>
      <c r="F164" s="13"/>
      <c r="G164" s="5"/>
      <c r="H164" s="5"/>
      <c r="I164" s="5"/>
      <c r="J164" s="5"/>
      <c r="K164" s="5"/>
      <c r="L164" s="5"/>
      <c r="M164" s="5"/>
      <c r="N164" s="5"/>
      <c r="O164" s="5"/>
      <c r="P164" s="5"/>
      <c r="Q164" s="5"/>
      <c r="R164" s="5"/>
      <c r="S164" s="5"/>
      <c r="T164" s="5"/>
      <c r="U164" s="5"/>
      <c r="V164" s="5"/>
      <c r="W164" s="5"/>
      <c r="X164" s="6"/>
      <c r="Y164" s="6"/>
      <c r="Z164" s="6"/>
    </row>
    <row r="165" spans="1:26" ht="18" customHeight="1">
      <c r="A165" s="12"/>
      <c r="B165" s="13"/>
      <c r="C165" s="13"/>
      <c r="D165" s="13"/>
      <c r="E165" s="13"/>
      <c r="F165" s="13"/>
      <c r="G165" s="5"/>
      <c r="H165" s="5"/>
      <c r="I165" s="5"/>
      <c r="J165" s="5"/>
      <c r="K165" s="5"/>
      <c r="L165" s="5"/>
      <c r="M165" s="5"/>
      <c r="N165" s="5"/>
      <c r="O165" s="5"/>
      <c r="P165" s="5"/>
      <c r="Q165" s="5"/>
      <c r="R165" s="5"/>
      <c r="S165" s="5"/>
      <c r="T165" s="5"/>
      <c r="U165" s="5"/>
      <c r="V165" s="5"/>
      <c r="W165" s="5"/>
      <c r="X165" s="6"/>
      <c r="Y165" s="6"/>
      <c r="Z165" s="6"/>
    </row>
    <row r="166" spans="1:26" ht="18" customHeight="1">
      <c r="A166" s="12"/>
      <c r="B166" s="13"/>
      <c r="C166" s="13"/>
      <c r="D166" s="13"/>
      <c r="E166" s="13"/>
      <c r="F166" s="13"/>
      <c r="G166" s="5"/>
      <c r="H166" s="5"/>
      <c r="I166" s="5"/>
      <c r="J166" s="5"/>
      <c r="K166" s="5"/>
      <c r="L166" s="5"/>
      <c r="M166" s="5"/>
      <c r="N166" s="5"/>
      <c r="O166" s="5"/>
      <c r="P166" s="5"/>
      <c r="Q166" s="5"/>
      <c r="R166" s="5"/>
      <c r="S166" s="5"/>
      <c r="T166" s="5"/>
      <c r="U166" s="5"/>
      <c r="V166" s="5"/>
      <c r="W166" s="5"/>
      <c r="X166" s="6"/>
      <c r="Y166" s="6"/>
      <c r="Z166" s="6"/>
    </row>
    <row r="167" spans="1:26" ht="18" customHeight="1">
      <c r="A167" s="12"/>
      <c r="B167" s="13"/>
      <c r="C167" s="13"/>
      <c r="D167" s="13"/>
      <c r="E167" s="13"/>
      <c r="F167" s="13"/>
      <c r="G167" s="5"/>
      <c r="H167" s="5"/>
      <c r="I167" s="5"/>
      <c r="J167" s="5"/>
      <c r="K167" s="5"/>
      <c r="L167" s="5"/>
      <c r="M167" s="5"/>
      <c r="N167" s="5"/>
      <c r="O167" s="5"/>
      <c r="P167" s="5"/>
      <c r="Q167" s="5"/>
      <c r="R167" s="5"/>
      <c r="S167" s="5"/>
      <c r="T167" s="5"/>
      <c r="U167" s="5"/>
      <c r="V167" s="5"/>
      <c r="W167" s="5"/>
      <c r="X167" s="6"/>
      <c r="Y167" s="6"/>
      <c r="Z167" s="6"/>
    </row>
    <row r="168" spans="1:26" ht="18" customHeight="1">
      <c r="A168" s="12"/>
      <c r="B168" s="13"/>
      <c r="C168" s="13"/>
      <c r="D168" s="13"/>
      <c r="E168" s="13"/>
      <c r="F168" s="13"/>
      <c r="G168" s="5"/>
      <c r="H168" s="5"/>
      <c r="I168" s="5"/>
      <c r="J168" s="5"/>
      <c r="K168" s="5"/>
      <c r="L168" s="5"/>
      <c r="M168" s="5"/>
      <c r="N168" s="5"/>
      <c r="O168" s="5"/>
      <c r="P168" s="5"/>
      <c r="Q168" s="5"/>
      <c r="R168" s="5"/>
      <c r="S168" s="5"/>
      <c r="T168" s="5"/>
      <c r="U168" s="5"/>
      <c r="V168" s="5"/>
      <c r="W168" s="5"/>
      <c r="X168" s="6"/>
      <c r="Y168" s="6"/>
      <c r="Z168" s="6"/>
    </row>
    <row r="169" spans="1:26" ht="18" customHeight="1">
      <c r="A169" s="12"/>
      <c r="B169" s="13"/>
      <c r="C169" s="13"/>
      <c r="D169" s="13"/>
      <c r="E169" s="13"/>
      <c r="F169" s="13"/>
      <c r="G169" s="5"/>
      <c r="H169" s="5"/>
      <c r="I169" s="5"/>
      <c r="J169" s="5"/>
      <c r="K169" s="5"/>
      <c r="L169" s="5"/>
      <c r="M169" s="5"/>
      <c r="N169" s="5"/>
      <c r="O169" s="5"/>
      <c r="P169" s="5"/>
      <c r="Q169" s="5"/>
      <c r="R169" s="5"/>
      <c r="S169" s="5"/>
      <c r="T169" s="5"/>
      <c r="U169" s="5"/>
      <c r="V169" s="5"/>
      <c r="W169" s="5"/>
      <c r="X169" s="6"/>
      <c r="Y169" s="6"/>
      <c r="Z169" s="6"/>
    </row>
    <row r="170" spans="1:26" ht="18" customHeight="1">
      <c r="A170" s="12"/>
      <c r="B170" s="13"/>
      <c r="C170" s="13"/>
      <c r="D170" s="13"/>
      <c r="E170" s="13"/>
      <c r="F170" s="13"/>
      <c r="G170" s="5"/>
      <c r="H170" s="5"/>
      <c r="I170" s="5"/>
      <c r="J170" s="5"/>
      <c r="K170" s="5"/>
      <c r="L170" s="5"/>
      <c r="M170" s="5"/>
      <c r="N170" s="5"/>
      <c r="O170" s="5"/>
      <c r="P170" s="5"/>
      <c r="Q170" s="5"/>
      <c r="R170" s="5"/>
      <c r="S170" s="5"/>
      <c r="T170" s="5"/>
      <c r="U170" s="5"/>
      <c r="V170" s="5"/>
      <c r="W170" s="5"/>
      <c r="X170" s="6"/>
      <c r="Y170" s="6"/>
      <c r="Z170" s="6"/>
    </row>
    <row r="171" spans="1:26" ht="18" customHeight="1">
      <c r="A171" s="12"/>
      <c r="B171" s="13"/>
      <c r="C171" s="13"/>
      <c r="D171" s="13"/>
      <c r="E171" s="13"/>
      <c r="F171" s="13"/>
      <c r="G171" s="5"/>
      <c r="H171" s="5"/>
      <c r="I171" s="5"/>
      <c r="J171" s="5"/>
      <c r="K171" s="5"/>
      <c r="L171" s="5"/>
      <c r="M171" s="5"/>
      <c r="N171" s="5"/>
      <c r="O171" s="5"/>
      <c r="P171" s="5"/>
      <c r="Q171" s="5"/>
      <c r="R171" s="5"/>
      <c r="S171" s="5"/>
      <c r="T171" s="5"/>
      <c r="U171" s="5"/>
      <c r="V171" s="5"/>
      <c r="W171" s="5"/>
      <c r="X171" s="6"/>
      <c r="Y171" s="6"/>
      <c r="Z171" s="6"/>
    </row>
    <row r="172" spans="1:26" ht="18" customHeight="1">
      <c r="A172" s="12"/>
      <c r="B172" s="13"/>
      <c r="C172" s="13"/>
      <c r="D172" s="13"/>
      <c r="E172" s="13"/>
      <c r="F172" s="13"/>
      <c r="G172" s="5"/>
      <c r="H172" s="5"/>
      <c r="I172" s="5"/>
      <c r="J172" s="5"/>
      <c r="K172" s="5"/>
      <c r="L172" s="5"/>
      <c r="M172" s="5"/>
      <c r="N172" s="5"/>
      <c r="O172" s="5"/>
      <c r="P172" s="5"/>
      <c r="Q172" s="5"/>
      <c r="R172" s="5"/>
      <c r="S172" s="5"/>
      <c r="T172" s="5"/>
      <c r="U172" s="5"/>
      <c r="V172" s="5"/>
      <c r="W172" s="5"/>
      <c r="X172" s="6"/>
      <c r="Y172" s="6"/>
      <c r="Z172" s="6"/>
    </row>
    <row r="173" spans="1:26" ht="18" customHeight="1">
      <c r="A173" s="12"/>
      <c r="B173" s="13"/>
      <c r="C173" s="13"/>
      <c r="D173" s="13"/>
      <c r="E173" s="13"/>
      <c r="F173" s="13"/>
      <c r="G173" s="5"/>
      <c r="H173" s="5"/>
      <c r="I173" s="5"/>
      <c r="J173" s="5"/>
      <c r="K173" s="5"/>
      <c r="L173" s="5"/>
      <c r="M173" s="5"/>
      <c r="N173" s="5"/>
      <c r="O173" s="5"/>
      <c r="P173" s="5"/>
      <c r="Q173" s="5"/>
      <c r="R173" s="5"/>
      <c r="S173" s="5"/>
      <c r="T173" s="5"/>
      <c r="U173" s="5"/>
      <c r="V173" s="5"/>
      <c r="W173" s="5"/>
      <c r="X173" s="6"/>
      <c r="Y173" s="6"/>
      <c r="Z173" s="6"/>
    </row>
    <row r="174" spans="1:26" ht="18" customHeight="1">
      <c r="A174" s="12"/>
      <c r="B174" s="13"/>
      <c r="C174" s="13"/>
      <c r="D174" s="13"/>
      <c r="E174" s="13"/>
      <c r="F174" s="13"/>
      <c r="G174" s="5"/>
      <c r="H174" s="5"/>
      <c r="I174" s="5"/>
      <c r="J174" s="5"/>
      <c r="K174" s="5"/>
      <c r="L174" s="5"/>
      <c r="M174" s="5"/>
      <c r="N174" s="5"/>
      <c r="O174" s="5"/>
      <c r="P174" s="5"/>
      <c r="Q174" s="5"/>
      <c r="R174" s="5"/>
      <c r="S174" s="5"/>
      <c r="T174" s="5"/>
      <c r="U174" s="5"/>
      <c r="V174" s="5"/>
      <c r="W174" s="5"/>
      <c r="X174" s="6"/>
      <c r="Y174" s="6"/>
      <c r="Z174" s="6"/>
    </row>
    <row r="175" spans="1:26" ht="18" customHeight="1">
      <c r="A175" s="12"/>
      <c r="B175" s="13"/>
      <c r="C175" s="13"/>
      <c r="D175" s="13"/>
      <c r="E175" s="13"/>
      <c r="F175" s="13"/>
      <c r="G175" s="5"/>
      <c r="H175" s="5"/>
      <c r="I175" s="5"/>
      <c r="J175" s="5"/>
      <c r="K175" s="5"/>
      <c r="L175" s="5"/>
      <c r="M175" s="5"/>
      <c r="N175" s="5"/>
      <c r="O175" s="5"/>
      <c r="P175" s="5"/>
      <c r="Q175" s="5"/>
      <c r="R175" s="5"/>
      <c r="S175" s="5"/>
      <c r="T175" s="5"/>
      <c r="U175" s="5"/>
      <c r="V175" s="5"/>
      <c r="W175" s="5"/>
      <c r="X175" s="6"/>
      <c r="Y175" s="6"/>
      <c r="Z175" s="6"/>
    </row>
    <row r="176" spans="1:26" ht="18" customHeight="1">
      <c r="A176" s="12"/>
      <c r="B176" s="13"/>
      <c r="C176" s="13"/>
      <c r="D176" s="13"/>
      <c r="E176" s="13"/>
      <c r="F176" s="13"/>
      <c r="G176" s="5"/>
      <c r="H176" s="5"/>
      <c r="I176" s="5"/>
      <c r="J176" s="5"/>
      <c r="K176" s="5"/>
      <c r="L176" s="5"/>
      <c r="M176" s="5"/>
      <c r="N176" s="5"/>
      <c r="O176" s="5"/>
      <c r="P176" s="5"/>
      <c r="Q176" s="5"/>
      <c r="R176" s="5"/>
      <c r="S176" s="5"/>
      <c r="T176" s="5"/>
      <c r="U176" s="5"/>
      <c r="V176" s="5"/>
      <c r="W176" s="5"/>
      <c r="X176" s="6"/>
      <c r="Y176" s="6"/>
      <c r="Z176" s="6"/>
    </row>
    <row r="177" spans="1:26" ht="18" customHeight="1">
      <c r="A177" s="12"/>
      <c r="B177" s="13"/>
      <c r="C177" s="13"/>
      <c r="D177" s="13"/>
      <c r="E177" s="13"/>
      <c r="F177" s="13"/>
      <c r="G177" s="5"/>
      <c r="H177" s="5"/>
      <c r="I177" s="5"/>
      <c r="J177" s="5"/>
      <c r="K177" s="5"/>
      <c r="L177" s="5"/>
      <c r="M177" s="5"/>
      <c r="N177" s="5"/>
      <c r="O177" s="5"/>
      <c r="P177" s="5"/>
      <c r="Q177" s="5"/>
      <c r="R177" s="5"/>
      <c r="S177" s="5"/>
      <c r="T177" s="5"/>
      <c r="U177" s="5"/>
      <c r="V177" s="5"/>
      <c r="W177" s="5"/>
      <c r="X177" s="6"/>
      <c r="Y177" s="6"/>
      <c r="Z177" s="6"/>
    </row>
    <row r="178" spans="1:26" ht="18" customHeight="1">
      <c r="A178" s="12"/>
      <c r="B178" s="13"/>
      <c r="C178" s="13"/>
      <c r="D178" s="13"/>
      <c r="E178" s="13"/>
      <c r="F178" s="13"/>
      <c r="G178" s="5"/>
      <c r="H178" s="5"/>
      <c r="I178" s="5"/>
      <c r="J178" s="5"/>
      <c r="K178" s="5"/>
      <c r="L178" s="5"/>
      <c r="M178" s="5"/>
      <c r="N178" s="5"/>
      <c r="O178" s="5"/>
      <c r="P178" s="5"/>
      <c r="Q178" s="5"/>
      <c r="R178" s="5"/>
      <c r="S178" s="5"/>
      <c r="T178" s="5"/>
      <c r="U178" s="5"/>
      <c r="V178" s="5"/>
      <c r="W178" s="5"/>
      <c r="X178" s="6"/>
      <c r="Y178" s="6"/>
      <c r="Z178" s="6"/>
    </row>
    <row r="179" spans="1:26" ht="18" customHeight="1">
      <c r="A179" s="12"/>
      <c r="B179" s="13"/>
      <c r="C179" s="13"/>
      <c r="D179" s="13"/>
      <c r="E179" s="13"/>
      <c r="F179" s="13"/>
      <c r="G179" s="5"/>
      <c r="H179" s="5"/>
      <c r="I179" s="5"/>
      <c r="J179" s="5"/>
      <c r="K179" s="5"/>
      <c r="L179" s="5"/>
      <c r="M179" s="5"/>
      <c r="N179" s="5"/>
      <c r="O179" s="5"/>
      <c r="P179" s="5"/>
      <c r="Q179" s="5"/>
      <c r="R179" s="5"/>
      <c r="S179" s="5"/>
      <c r="T179" s="5"/>
      <c r="U179" s="5"/>
      <c r="V179" s="5"/>
      <c r="W179" s="5"/>
      <c r="X179" s="6"/>
      <c r="Y179" s="6"/>
      <c r="Z179" s="6"/>
    </row>
    <row r="180" spans="1:26" ht="18" customHeight="1">
      <c r="A180" s="12"/>
      <c r="B180" s="13"/>
      <c r="C180" s="13"/>
      <c r="D180" s="13"/>
      <c r="E180" s="13"/>
      <c r="F180" s="13"/>
      <c r="G180" s="5"/>
      <c r="H180" s="5"/>
      <c r="I180" s="5"/>
      <c r="J180" s="5"/>
      <c r="K180" s="5"/>
      <c r="L180" s="5"/>
      <c r="M180" s="5"/>
      <c r="N180" s="5"/>
      <c r="O180" s="5"/>
      <c r="P180" s="5"/>
      <c r="Q180" s="5"/>
      <c r="R180" s="5"/>
      <c r="S180" s="5"/>
      <c r="T180" s="5"/>
      <c r="U180" s="5"/>
      <c r="V180" s="5"/>
      <c r="W180" s="5"/>
      <c r="X180" s="6"/>
      <c r="Y180" s="6"/>
      <c r="Z180" s="6"/>
    </row>
    <row r="181" spans="1:26" ht="18" customHeight="1">
      <c r="A181" s="12"/>
      <c r="B181" s="13"/>
      <c r="C181" s="13"/>
      <c r="D181" s="13"/>
      <c r="E181" s="13"/>
      <c r="F181" s="13"/>
      <c r="G181" s="5"/>
      <c r="H181" s="5"/>
      <c r="I181" s="5"/>
      <c r="J181" s="5"/>
      <c r="K181" s="5"/>
      <c r="L181" s="5"/>
      <c r="M181" s="5"/>
      <c r="N181" s="5"/>
      <c r="O181" s="5"/>
      <c r="P181" s="5"/>
      <c r="Q181" s="5"/>
      <c r="R181" s="5"/>
      <c r="S181" s="5"/>
      <c r="T181" s="5"/>
      <c r="U181" s="5"/>
      <c r="V181" s="5"/>
      <c r="W181" s="5"/>
      <c r="X181" s="6"/>
      <c r="Y181" s="6"/>
      <c r="Z181" s="6"/>
    </row>
    <row r="182" spans="1:26" ht="18" customHeight="1">
      <c r="A182" s="12"/>
      <c r="B182" s="13"/>
      <c r="C182" s="13"/>
      <c r="D182" s="13"/>
      <c r="E182" s="13"/>
      <c r="F182" s="13"/>
      <c r="G182" s="5"/>
      <c r="H182" s="5"/>
      <c r="I182" s="5"/>
      <c r="J182" s="5"/>
      <c r="K182" s="5"/>
      <c r="L182" s="5"/>
      <c r="M182" s="5"/>
      <c r="N182" s="5"/>
      <c r="O182" s="5"/>
      <c r="P182" s="5"/>
      <c r="Q182" s="5"/>
      <c r="R182" s="5"/>
      <c r="S182" s="5"/>
      <c r="T182" s="5"/>
      <c r="U182" s="5"/>
      <c r="V182" s="5"/>
      <c r="W182" s="5"/>
      <c r="X182" s="6"/>
      <c r="Y182" s="6"/>
      <c r="Z182" s="6"/>
    </row>
    <row r="183" spans="1:26" ht="18" customHeight="1">
      <c r="A183" s="12"/>
      <c r="B183" s="13"/>
      <c r="C183" s="13"/>
      <c r="D183" s="13"/>
      <c r="E183" s="13"/>
      <c r="F183" s="13"/>
      <c r="G183" s="5"/>
      <c r="H183" s="5"/>
      <c r="I183" s="5"/>
      <c r="J183" s="5"/>
      <c r="K183" s="5"/>
      <c r="L183" s="5"/>
      <c r="M183" s="5"/>
      <c r="N183" s="5"/>
      <c r="O183" s="5"/>
      <c r="P183" s="5"/>
      <c r="Q183" s="5"/>
      <c r="R183" s="5"/>
      <c r="S183" s="5"/>
      <c r="T183" s="5"/>
      <c r="U183" s="5"/>
      <c r="V183" s="5"/>
      <c r="W183" s="5"/>
      <c r="X183" s="6"/>
      <c r="Y183" s="6"/>
      <c r="Z183" s="6"/>
    </row>
    <row r="184" spans="1:26" ht="18" customHeight="1">
      <c r="A184" s="12"/>
      <c r="B184" s="13"/>
      <c r="C184" s="13"/>
      <c r="D184" s="13"/>
      <c r="E184" s="13"/>
      <c r="F184" s="13"/>
      <c r="G184" s="5"/>
      <c r="H184" s="5"/>
      <c r="I184" s="5"/>
      <c r="J184" s="5"/>
      <c r="K184" s="5"/>
      <c r="L184" s="5"/>
      <c r="M184" s="5"/>
      <c r="N184" s="5"/>
      <c r="O184" s="5"/>
      <c r="P184" s="5"/>
      <c r="Q184" s="5"/>
      <c r="R184" s="5"/>
      <c r="S184" s="5"/>
      <c r="T184" s="5"/>
      <c r="U184" s="5"/>
      <c r="V184" s="5"/>
      <c r="W184" s="5"/>
      <c r="X184" s="6"/>
      <c r="Y184" s="6"/>
      <c r="Z184" s="6"/>
    </row>
    <row r="185" spans="1:26" ht="18" customHeight="1">
      <c r="A185" s="12"/>
      <c r="B185" s="13"/>
      <c r="C185" s="13"/>
      <c r="D185" s="13"/>
      <c r="E185" s="13"/>
      <c r="F185" s="13"/>
      <c r="G185" s="5"/>
      <c r="H185" s="5"/>
      <c r="I185" s="5"/>
      <c r="J185" s="5"/>
      <c r="K185" s="5"/>
      <c r="L185" s="5"/>
      <c r="M185" s="5"/>
      <c r="N185" s="5"/>
      <c r="O185" s="5"/>
      <c r="P185" s="5"/>
      <c r="Q185" s="5"/>
      <c r="R185" s="5"/>
      <c r="S185" s="5"/>
      <c r="T185" s="5"/>
      <c r="U185" s="5"/>
      <c r="V185" s="5"/>
      <c r="W185" s="5"/>
      <c r="X185" s="6"/>
      <c r="Y185" s="6"/>
      <c r="Z185" s="6"/>
    </row>
    <row r="186" spans="1:26" ht="18" customHeight="1">
      <c r="A186" s="12"/>
      <c r="B186" s="13"/>
      <c r="C186" s="13"/>
      <c r="D186" s="13"/>
      <c r="E186" s="13"/>
      <c r="F186" s="13"/>
      <c r="G186" s="5"/>
      <c r="H186" s="5"/>
      <c r="I186" s="5"/>
      <c r="J186" s="5"/>
      <c r="K186" s="5"/>
      <c r="L186" s="5"/>
      <c r="M186" s="5"/>
      <c r="N186" s="5"/>
      <c r="O186" s="5"/>
      <c r="P186" s="5"/>
      <c r="Q186" s="5"/>
      <c r="R186" s="5"/>
      <c r="S186" s="5"/>
      <c r="T186" s="5"/>
      <c r="U186" s="5"/>
      <c r="V186" s="5"/>
      <c r="W186" s="5"/>
      <c r="X186" s="6"/>
      <c r="Y186" s="6"/>
      <c r="Z186" s="6"/>
    </row>
    <row r="187" spans="1:26" ht="18" customHeight="1">
      <c r="A187" s="12"/>
      <c r="B187" s="13"/>
      <c r="C187" s="13"/>
      <c r="D187" s="13"/>
      <c r="E187" s="13"/>
      <c r="F187" s="13"/>
      <c r="G187" s="5"/>
      <c r="H187" s="5"/>
      <c r="I187" s="5"/>
      <c r="J187" s="5"/>
      <c r="K187" s="5"/>
      <c r="L187" s="5"/>
      <c r="M187" s="5"/>
      <c r="N187" s="5"/>
      <c r="O187" s="5"/>
      <c r="P187" s="5"/>
      <c r="Q187" s="5"/>
      <c r="R187" s="5"/>
      <c r="S187" s="5"/>
      <c r="T187" s="5"/>
      <c r="U187" s="5"/>
      <c r="V187" s="5"/>
      <c r="W187" s="5"/>
      <c r="X187" s="6"/>
      <c r="Y187" s="6"/>
      <c r="Z187" s="6"/>
    </row>
    <row r="188" spans="1:26" ht="18" customHeight="1">
      <c r="A188" s="12"/>
      <c r="B188" s="13"/>
      <c r="C188" s="13"/>
      <c r="D188" s="13"/>
      <c r="E188" s="13"/>
      <c r="F188" s="13"/>
      <c r="G188" s="5"/>
      <c r="H188" s="5"/>
      <c r="I188" s="5"/>
      <c r="J188" s="5"/>
      <c r="K188" s="5"/>
      <c r="L188" s="5"/>
      <c r="M188" s="5"/>
      <c r="N188" s="5"/>
      <c r="O188" s="5"/>
      <c r="P188" s="5"/>
      <c r="Q188" s="5"/>
      <c r="R188" s="5"/>
      <c r="S188" s="5"/>
      <c r="T188" s="5"/>
      <c r="U188" s="5"/>
      <c r="V188" s="5"/>
      <c r="W188" s="5"/>
      <c r="X188" s="6"/>
      <c r="Y188" s="6"/>
      <c r="Z188" s="6"/>
    </row>
    <row r="189" spans="1:26" ht="18" customHeight="1">
      <c r="A189" s="12"/>
      <c r="B189" s="13"/>
      <c r="C189" s="13"/>
      <c r="D189" s="13"/>
      <c r="E189" s="13"/>
      <c r="F189" s="13"/>
      <c r="G189" s="5"/>
      <c r="H189" s="5"/>
      <c r="I189" s="5"/>
      <c r="J189" s="5"/>
      <c r="K189" s="5"/>
      <c r="L189" s="5"/>
      <c r="M189" s="5"/>
      <c r="N189" s="5"/>
      <c r="O189" s="5"/>
      <c r="P189" s="5"/>
      <c r="Q189" s="5"/>
      <c r="R189" s="5"/>
      <c r="S189" s="5"/>
      <c r="T189" s="5"/>
      <c r="U189" s="5"/>
      <c r="V189" s="5"/>
      <c r="W189" s="5"/>
      <c r="X189" s="6"/>
      <c r="Y189" s="6"/>
      <c r="Z189" s="6"/>
    </row>
    <row r="190" spans="1:26" ht="18" customHeight="1">
      <c r="A190" s="12"/>
      <c r="B190" s="13"/>
      <c r="C190" s="13"/>
      <c r="D190" s="13"/>
      <c r="E190" s="13"/>
      <c r="F190" s="13"/>
      <c r="G190" s="5"/>
      <c r="H190" s="5"/>
      <c r="I190" s="5"/>
      <c r="J190" s="5"/>
      <c r="K190" s="5"/>
      <c r="L190" s="5"/>
      <c r="M190" s="5"/>
      <c r="N190" s="5"/>
      <c r="O190" s="5"/>
      <c r="P190" s="5"/>
      <c r="Q190" s="5"/>
      <c r="R190" s="5"/>
      <c r="S190" s="5"/>
      <c r="T190" s="5"/>
      <c r="U190" s="5"/>
      <c r="V190" s="5"/>
      <c r="W190" s="5"/>
      <c r="X190" s="6"/>
      <c r="Y190" s="6"/>
      <c r="Z190" s="6"/>
    </row>
    <row r="191" spans="1:26" ht="18" customHeight="1">
      <c r="A191" s="12"/>
      <c r="B191" s="13"/>
      <c r="C191" s="13"/>
      <c r="D191" s="13"/>
      <c r="E191" s="13"/>
      <c r="F191" s="13"/>
      <c r="G191" s="5"/>
      <c r="H191" s="5"/>
      <c r="I191" s="5"/>
      <c r="J191" s="5"/>
      <c r="K191" s="5"/>
      <c r="L191" s="5"/>
      <c r="M191" s="5"/>
      <c r="N191" s="5"/>
      <c r="O191" s="5"/>
      <c r="P191" s="5"/>
      <c r="Q191" s="5"/>
      <c r="R191" s="5"/>
      <c r="S191" s="5"/>
      <c r="T191" s="5"/>
      <c r="U191" s="5"/>
      <c r="V191" s="5"/>
      <c r="W191" s="5"/>
      <c r="X191" s="6"/>
      <c r="Y191" s="6"/>
      <c r="Z191" s="6"/>
    </row>
    <row r="192" spans="1:26" ht="18" customHeight="1">
      <c r="A192" s="12"/>
      <c r="B192" s="13"/>
      <c r="C192" s="13"/>
      <c r="D192" s="13"/>
      <c r="E192" s="13"/>
      <c r="F192" s="13"/>
      <c r="G192" s="5"/>
      <c r="H192" s="5"/>
      <c r="I192" s="5"/>
      <c r="J192" s="5"/>
      <c r="K192" s="5"/>
      <c r="L192" s="5"/>
      <c r="M192" s="5"/>
      <c r="N192" s="5"/>
      <c r="O192" s="5"/>
      <c r="P192" s="5"/>
      <c r="Q192" s="5"/>
      <c r="R192" s="5"/>
      <c r="S192" s="5"/>
      <c r="T192" s="5"/>
      <c r="U192" s="5"/>
      <c r="V192" s="5"/>
      <c r="W192" s="5"/>
      <c r="X192" s="6"/>
      <c r="Y192" s="6"/>
      <c r="Z192" s="6"/>
    </row>
    <row r="193" spans="1:26" ht="18" customHeight="1">
      <c r="A193" s="12"/>
      <c r="B193" s="13"/>
      <c r="C193" s="13"/>
      <c r="D193" s="13"/>
      <c r="E193" s="13"/>
      <c r="F193" s="13"/>
      <c r="G193" s="5"/>
      <c r="H193" s="5"/>
      <c r="I193" s="5"/>
      <c r="J193" s="5"/>
      <c r="K193" s="5"/>
      <c r="L193" s="5"/>
      <c r="M193" s="5"/>
      <c r="N193" s="5"/>
      <c r="O193" s="5"/>
      <c r="P193" s="5"/>
      <c r="Q193" s="5"/>
      <c r="R193" s="5"/>
      <c r="S193" s="5"/>
      <c r="T193" s="5"/>
      <c r="U193" s="5"/>
      <c r="V193" s="5"/>
      <c r="W193" s="5"/>
      <c r="X193" s="6"/>
      <c r="Y193" s="6"/>
      <c r="Z193" s="6"/>
    </row>
    <row r="194" spans="1:26" ht="18" customHeight="1">
      <c r="A194" s="12"/>
      <c r="B194" s="13"/>
      <c r="C194" s="13"/>
      <c r="D194" s="13"/>
      <c r="E194" s="13"/>
      <c r="F194" s="13"/>
      <c r="G194" s="5"/>
      <c r="H194" s="5"/>
      <c r="I194" s="5"/>
      <c r="J194" s="5"/>
      <c r="K194" s="5"/>
      <c r="L194" s="5"/>
      <c r="M194" s="5"/>
      <c r="N194" s="5"/>
      <c r="O194" s="5"/>
      <c r="P194" s="5"/>
      <c r="Q194" s="5"/>
      <c r="R194" s="5"/>
      <c r="S194" s="5"/>
      <c r="T194" s="5"/>
      <c r="U194" s="5"/>
      <c r="V194" s="5"/>
      <c r="W194" s="5"/>
      <c r="X194" s="6"/>
      <c r="Y194" s="6"/>
      <c r="Z194" s="6"/>
    </row>
    <row r="195" spans="1:26" ht="18" customHeight="1">
      <c r="A195" s="12"/>
      <c r="B195" s="13"/>
      <c r="C195" s="13"/>
      <c r="D195" s="13"/>
      <c r="E195" s="13"/>
      <c r="F195" s="13"/>
      <c r="G195" s="5"/>
      <c r="H195" s="5"/>
      <c r="I195" s="5"/>
      <c r="J195" s="5"/>
      <c r="K195" s="5"/>
      <c r="L195" s="5"/>
      <c r="M195" s="5"/>
      <c r="N195" s="5"/>
      <c r="O195" s="5"/>
      <c r="P195" s="5"/>
      <c r="Q195" s="5"/>
      <c r="R195" s="5"/>
      <c r="S195" s="5"/>
      <c r="T195" s="5"/>
      <c r="U195" s="5"/>
      <c r="V195" s="5"/>
      <c r="W195" s="5"/>
      <c r="X195" s="6"/>
      <c r="Y195" s="6"/>
      <c r="Z195" s="6"/>
    </row>
    <row r="196" spans="1:26" ht="18" customHeight="1">
      <c r="A196" s="12"/>
      <c r="B196" s="13"/>
      <c r="C196" s="13"/>
      <c r="D196" s="13"/>
      <c r="E196" s="13"/>
      <c r="F196" s="13"/>
      <c r="G196" s="5"/>
      <c r="H196" s="5"/>
      <c r="I196" s="5"/>
      <c r="J196" s="5"/>
      <c r="K196" s="5"/>
      <c r="L196" s="5"/>
      <c r="M196" s="5"/>
      <c r="N196" s="5"/>
      <c r="O196" s="5"/>
      <c r="P196" s="5"/>
      <c r="Q196" s="5"/>
      <c r="R196" s="5"/>
      <c r="S196" s="5"/>
      <c r="T196" s="5"/>
      <c r="U196" s="5"/>
      <c r="V196" s="5"/>
      <c r="W196" s="5"/>
      <c r="X196" s="6"/>
      <c r="Y196" s="6"/>
      <c r="Z196" s="6"/>
    </row>
    <row r="197" spans="1:26" ht="18" customHeight="1">
      <c r="A197" s="12"/>
      <c r="B197" s="13"/>
      <c r="C197" s="13"/>
      <c r="D197" s="13"/>
      <c r="E197" s="13"/>
      <c r="F197" s="13"/>
      <c r="G197" s="5"/>
      <c r="H197" s="5"/>
      <c r="I197" s="5"/>
      <c r="J197" s="5"/>
      <c r="K197" s="5"/>
      <c r="L197" s="5"/>
      <c r="M197" s="5"/>
      <c r="N197" s="5"/>
      <c r="O197" s="5"/>
      <c r="P197" s="5"/>
      <c r="Q197" s="5"/>
      <c r="R197" s="5"/>
      <c r="S197" s="5"/>
      <c r="T197" s="5"/>
      <c r="U197" s="5"/>
      <c r="V197" s="5"/>
      <c r="W197" s="5"/>
      <c r="X197" s="6"/>
      <c r="Y197" s="6"/>
      <c r="Z197" s="6"/>
    </row>
    <row r="198" spans="1:26" ht="18" customHeight="1">
      <c r="A198" s="12"/>
      <c r="B198" s="13"/>
      <c r="C198" s="13"/>
      <c r="D198" s="13"/>
      <c r="E198" s="13"/>
      <c r="F198" s="13"/>
      <c r="G198" s="5"/>
      <c r="H198" s="5"/>
      <c r="I198" s="5"/>
      <c r="J198" s="5"/>
      <c r="K198" s="5"/>
      <c r="L198" s="5"/>
      <c r="M198" s="5"/>
      <c r="N198" s="5"/>
      <c r="O198" s="5"/>
      <c r="P198" s="5"/>
      <c r="Q198" s="5"/>
      <c r="R198" s="5"/>
      <c r="S198" s="5"/>
      <c r="T198" s="5"/>
      <c r="U198" s="5"/>
      <c r="V198" s="5"/>
      <c r="W198" s="5"/>
      <c r="X198" s="6"/>
      <c r="Y198" s="6"/>
      <c r="Z198" s="6"/>
    </row>
    <row r="199" spans="1:26" ht="18" customHeight="1">
      <c r="A199" s="12"/>
      <c r="B199" s="13"/>
      <c r="C199" s="13"/>
      <c r="D199" s="13"/>
      <c r="E199" s="13"/>
      <c r="F199" s="13"/>
      <c r="G199" s="5"/>
      <c r="H199" s="5"/>
      <c r="I199" s="5"/>
      <c r="J199" s="5"/>
      <c r="K199" s="5"/>
      <c r="L199" s="5"/>
      <c r="M199" s="5"/>
      <c r="N199" s="5"/>
      <c r="O199" s="5"/>
      <c r="P199" s="5"/>
      <c r="Q199" s="5"/>
      <c r="R199" s="5"/>
      <c r="S199" s="5"/>
      <c r="T199" s="5"/>
      <c r="U199" s="5"/>
      <c r="V199" s="5"/>
      <c r="W199" s="5"/>
      <c r="X199" s="6"/>
      <c r="Y199" s="6"/>
      <c r="Z199" s="6"/>
    </row>
    <row r="200" spans="1:26" ht="18" customHeight="1">
      <c r="A200" s="12"/>
      <c r="B200" s="13"/>
      <c r="C200" s="13"/>
      <c r="D200" s="13"/>
      <c r="E200" s="13"/>
      <c r="F200" s="13"/>
      <c r="G200" s="5"/>
      <c r="H200" s="5"/>
      <c r="I200" s="5"/>
      <c r="J200" s="5"/>
      <c r="K200" s="5"/>
      <c r="L200" s="5"/>
      <c r="M200" s="5"/>
      <c r="N200" s="5"/>
      <c r="O200" s="5"/>
      <c r="P200" s="5"/>
      <c r="Q200" s="5"/>
      <c r="R200" s="5"/>
      <c r="S200" s="5"/>
      <c r="T200" s="5"/>
      <c r="U200" s="5"/>
      <c r="V200" s="5"/>
      <c r="W200" s="5"/>
      <c r="X200" s="6"/>
      <c r="Y200" s="6"/>
      <c r="Z200" s="6"/>
    </row>
    <row r="201" spans="1:26" ht="18" customHeight="1">
      <c r="A201" s="12"/>
      <c r="B201" s="13"/>
      <c r="C201" s="13"/>
      <c r="D201" s="13"/>
      <c r="E201" s="13"/>
      <c r="F201" s="13"/>
      <c r="G201" s="5"/>
      <c r="H201" s="5"/>
      <c r="I201" s="5"/>
      <c r="J201" s="5"/>
      <c r="K201" s="5"/>
      <c r="L201" s="5"/>
      <c r="M201" s="5"/>
      <c r="N201" s="5"/>
      <c r="O201" s="5"/>
      <c r="P201" s="5"/>
      <c r="Q201" s="5"/>
      <c r="R201" s="5"/>
      <c r="S201" s="5"/>
      <c r="T201" s="5"/>
      <c r="U201" s="5"/>
      <c r="V201" s="5"/>
      <c r="W201" s="5"/>
      <c r="X201" s="6"/>
      <c r="Y201" s="6"/>
      <c r="Z201" s="6"/>
    </row>
    <row r="202" spans="1:26" ht="18" customHeight="1">
      <c r="A202" s="12"/>
      <c r="B202" s="13"/>
      <c r="C202" s="13"/>
      <c r="D202" s="13"/>
      <c r="E202" s="13"/>
      <c r="F202" s="13"/>
      <c r="G202" s="5"/>
      <c r="H202" s="5"/>
      <c r="I202" s="5"/>
      <c r="J202" s="5"/>
      <c r="K202" s="5"/>
      <c r="L202" s="5"/>
      <c r="M202" s="5"/>
      <c r="N202" s="5"/>
      <c r="O202" s="5"/>
      <c r="P202" s="5"/>
      <c r="Q202" s="5"/>
      <c r="R202" s="5"/>
      <c r="S202" s="5"/>
      <c r="T202" s="5"/>
      <c r="U202" s="5"/>
      <c r="V202" s="5"/>
      <c r="W202" s="5"/>
      <c r="X202" s="6"/>
      <c r="Y202" s="6"/>
      <c r="Z202" s="6"/>
    </row>
    <row r="203" spans="1:26" ht="18" customHeight="1">
      <c r="A203" s="12"/>
      <c r="B203" s="13"/>
      <c r="C203" s="13"/>
      <c r="D203" s="13"/>
      <c r="E203" s="13"/>
      <c r="F203" s="13"/>
      <c r="G203" s="5"/>
      <c r="H203" s="5"/>
      <c r="I203" s="5"/>
      <c r="J203" s="5"/>
      <c r="K203" s="5"/>
      <c r="L203" s="5"/>
      <c r="M203" s="5"/>
      <c r="N203" s="5"/>
      <c r="O203" s="5"/>
      <c r="P203" s="5"/>
      <c r="Q203" s="5"/>
      <c r="R203" s="5"/>
      <c r="S203" s="5"/>
      <c r="T203" s="5"/>
      <c r="U203" s="5"/>
      <c r="V203" s="5"/>
      <c r="W203" s="5"/>
      <c r="X203" s="6"/>
      <c r="Y203" s="6"/>
      <c r="Z203" s="6"/>
    </row>
    <row r="204" spans="1:26" ht="18" customHeight="1">
      <c r="A204" s="12"/>
      <c r="B204" s="13"/>
      <c r="C204" s="13"/>
      <c r="D204" s="13"/>
      <c r="E204" s="13"/>
      <c r="F204" s="13"/>
      <c r="G204" s="5"/>
      <c r="H204" s="5"/>
      <c r="I204" s="5"/>
      <c r="J204" s="5"/>
      <c r="K204" s="5"/>
      <c r="L204" s="5"/>
      <c r="M204" s="5"/>
      <c r="N204" s="5"/>
      <c r="O204" s="5"/>
      <c r="P204" s="5"/>
      <c r="Q204" s="5"/>
      <c r="R204" s="5"/>
      <c r="S204" s="5"/>
      <c r="T204" s="5"/>
      <c r="U204" s="5"/>
      <c r="V204" s="5"/>
      <c r="W204" s="5"/>
      <c r="X204" s="6"/>
      <c r="Y204" s="6"/>
      <c r="Z204" s="6"/>
    </row>
    <row r="205" spans="1:26" ht="18" customHeight="1">
      <c r="A205" s="12"/>
      <c r="B205" s="13"/>
      <c r="C205" s="13"/>
      <c r="D205" s="13"/>
      <c r="E205" s="13"/>
      <c r="F205" s="13"/>
      <c r="G205" s="5"/>
      <c r="H205" s="5"/>
      <c r="I205" s="5"/>
      <c r="J205" s="5"/>
      <c r="K205" s="5"/>
      <c r="L205" s="5"/>
      <c r="M205" s="5"/>
      <c r="N205" s="5"/>
      <c r="O205" s="5"/>
      <c r="P205" s="5"/>
      <c r="Q205" s="5"/>
      <c r="R205" s="5"/>
      <c r="S205" s="5"/>
      <c r="T205" s="5"/>
      <c r="U205" s="5"/>
      <c r="V205" s="5"/>
      <c r="W205" s="5"/>
      <c r="X205" s="6"/>
      <c r="Y205" s="6"/>
      <c r="Z205" s="6"/>
    </row>
    <row r="206" spans="1:26" ht="18" customHeight="1">
      <c r="A206" s="12"/>
      <c r="B206" s="13"/>
      <c r="C206" s="13"/>
      <c r="D206" s="13"/>
      <c r="E206" s="13"/>
      <c r="F206" s="13"/>
      <c r="G206" s="5"/>
      <c r="H206" s="5"/>
      <c r="I206" s="5"/>
      <c r="J206" s="5"/>
      <c r="K206" s="5"/>
      <c r="L206" s="5"/>
      <c r="M206" s="5"/>
      <c r="N206" s="5"/>
      <c r="O206" s="5"/>
      <c r="P206" s="5"/>
      <c r="Q206" s="5"/>
      <c r="R206" s="5"/>
      <c r="S206" s="5"/>
      <c r="T206" s="5"/>
      <c r="U206" s="5"/>
      <c r="V206" s="5"/>
      <c r="W206" s="5"/>
      <c r="X206" s="6"/>
      <c r="Y206" s="6"/>
      <c r="Z206" s="6"/>
    </row>
    <row r="207" spans="1:26" ht="18" customHeight="1">
      <c r="A207" s="12"/>
      <c r="B207" s="13"/>
      <c r="C207" s="13"/>
      <c r="D207" s="13"/>
      <c r="E207" s="13"/>
      <c r="F207" s="13"/>
      <c r="G207" s="5"/>
      <c r="H207" s="5"/>
      <c r="I207" s="5"/>
      <c r="J207" s="5"/>
      <c r="K207" s="5"/>
      <c r="L207" s="5"/>
      <c r="M207" s="5"/>
      <c r="N207" s="5"/>
      <c r="O207" s="5"/>
      <c r="P207" s="5"/>
      <c r="Q207" s="5"/>
      <c r="R207" s="5"/>
      <c r="S207" s="5"/>
      <c r="T207" s="5"/>
      <c r="U207" s="5"/>
      <c r="V207" s="5"/>
      <c r="W207" s="5"/>
      <c r="X207" s="6"/>
      <c r="Y207" s="6"/>
      <c r="Z207" s="6"/>
    </row>
    <row r="208" spans="1:26" ht="18" customHeight="1">
      <c r="A208" s="12"/>
      <c r="B208" s="13"/>
      <c r="C208" s="13"/>
      <c r="D208" s="13"/>
      <c r="E208" s="13"/>
      <c r="F208" s="13"/>
      <c r="G208" s="5"/>
      <c r="H208" s="5"/>
      <c r="I208" s="5"/>
      <c r="J208" s="5"/>
      <c r="K208" s="5"/>
      <c r="L208" s="5"/>
      <c r="M208" s="5"/>
      <c r="N208" s="5"/>
      <c r="O208" s="5"/>
      <c r="P208" s="5"/>
      <c r="Q208" s="5"/>
      <c r="R208" s="5"/>
      <c r="S208" s="5"/>
      <c r="T208" s="5"/>
      <c r="U208" s="5"/>
      <c r="V208" s="5"/>
      <c r="W208" s="5"/>
      <c r="X208" s="6"/>
      <c r="Y208" s="6"/>
      <c r="Z208" s="6"/>
    </row>
    <row r="209" spans="1:26" ht="18" customHeight="1">
      <c r="A209" s="12"/>
      <c r="B209" s="13"/>
      <c r="C209" s="13"/>
      <c r="D209" s="13"/>
      <c r="E209" s="13"/>
      <c r="F209" s="13"/>
      <c r="G209" s="5"/>
      <c r="H209" s="5"/>
      <c r="I209" s="5"/>
      <c r="J209" s="5"/>
      <c r="K209" s="5"/>
      <c r="L209" s="5"/>
      <c r="M209" s="5"/>
      <c r="N209" s="5"/>
      <c r="O209" s="5"/>
      <c r="P209" s="5"/>
      <c r="Q209" s="5"/>
      <c r="R209" s="5"/>
      <c r="S209" s="5"/>
      <c r="T209" s="5"/>
      <c r="U209" s="5"/>
      <c r="V209" s="5"/>
      <c r="W209" s="5"/>
      <c r="X209" s="6"/>
      <c r="Y209" s="6"/>
      <c r="Z209" s="6"/>
    </row>
    <row r="210" spans="1:26" ht="18" customHeight="1">
      <c r="A210" s="12"/>
      <c r="B210" s="13"/>
      <c r="C210" s="13"/>
      <c r="D210" s="13"/>
      <c r="E210" s="13"/>
      <c r="F210" s="13"/>
      <c r="G210" s="5"/>
      <c r="H210" s="5"/>
      <c r="I210" s="5"/>
      <c r="J210" s="5"/>
      <c r="K210" s="5"/>
      <c r="L210" s="5"/>
      <c r="M210" s="5"/>
      <c r="N210" s="5"/>
      <c r="O210" s="5"/>
      <c r="P210" s="5"/>
      <c r="Q210" s="5"/>
      <c r="R210" s="5"/>
      <c r="S210" s="5"/>
      <c r="T210" s="5"/>
      <c r="U210" s="5"/>
      <c r="V210" s="5"/>
      <c r="W210" s="5"/>
      <c r="X210" s="6"/>
      <c r="Y210" s="6"/>
      <c r="Z210" s="6"/>
    </row>
    <row r="211" spans="1:26" ht="18" customHeight="1">
      <c r="A211" s="12"/>
      <c r="B211" s="13"/>
      <c r="C211" s="13"/>
      <c r="D211" s="13"/>
      <c r="E211" s="13"/>
      <c r="F211" s="13"/>
      <c r="G211" s="5"/>
      <c r="H211" s="5"/>
      <c r="I211" s="5"/>
      <c r="J211" s="5"/>
      <c r="K211" s="5"/>
      <c r="L211" s="5"/>
      <c r="M211" s="5"/>
      <c r="N211" s="5"/>
      <c r="O211" s="5"/>
      <c r="P211" s="5"/>
      <c r="Q211" s="5"/>
      <c r="R211" s="5"/>
      <c r="S211" s="5"/>
      <c r="T211" s="5"/>
      <c r="U211" s="5"/>
      <c r="V211" s="5"/>
      <c r="W211" s="5"/>
      <c r="X211" s="6"/>
      <c r="Y211" s="6"/>
      <c r="Z211" s="6"/>
    </row>
    <row r="212" spans="1:26" ht="18" customHeight="1">
      <c r="A212" s="12"/>
      <c r="B212" s="13"/>
      <c r="C212" s="13"/>
      <c r="D212" s="13"/>
      <c r="E212" s="13"/>
      <c r="F212" s="13"/>
      <c r="G212" s="5"/>
      <c r="H212" s="5"/>
      <c r="I212" s="5"/>
      <c r="J212" s="5"/>
      <c r="K212" s="5"/>
      <c r="L212" s="5"/>
      <c r="M212" s="5"/>
      <c r="N212" s="5"/>
      <c r="O212" s="5"/>
      <c r="P212" s="5"/>
      <c r="Q212" s="5"/>
      <c r="R212" s="5"/>
      <c r="S212" s="5"/>
      <c r="T212" s="5"/>
      <c r="U212" s="5"/>
      <c r="V212" s="5"/>
      <c r="W212" s="5"/>
      <c r="X212" s="6"/>
      <c r="Y212" s="6"/>
      <c r="Z212" s="6"/>
    </row>
    <row r="213" spans="1:26" ht="18" customHeight="1">
      <c r="A213" s="12"/>
      <c r="B213" s="13"/>
      <c r="C213" s="13"/>
      <c r="D213" s="13"/>
      <c r="E213" s="13"/>
      <c r="F213" s="13"/>
      <c r="G213" s="5"/>
      <c r="H213" s="5"/>
      <c r="I213" s="5"/>
      <c r="J213" s="5"/>
      <c r="K213" s="5"/>
      <c r="L213" s="5"/>
      <c r="M213" s="5"/>
      <c r="N213" s="5"/>
      <c r="O213" s="5"/>
      <c r="P213" s="5"/>
      <c r="Q213" s="5"/>
      <c r="R213" s="5"/>
      <c r="S213" s="5"/>
      <c r="T213" s="5"/>
      <c r="U213" s="5"/>
      <c r="V213" s="5"/>
      <c r="W213" s="5"/>
      <c r="X213" s="6"/>
      <c r="Y213" s="6"/>
      <c r="Z213" s="6"/>
    </row>
    <row r="214" spans="1:26" ht="18" customHeight="1">
      <c r="A214" s="12"/>
      <c r="B214" s="13"/>
      <c r="C214" s="13"/>
      <c r="D214" s="13"/>
      <c r="E214" s="13"/>
      <c r="F214" s="13"/>
      <c r="G214" s="5"/>
      <c r="H214" s="5"/>
      <c r="I214" s="5"/>
      <c r="J214" s="5"/>
      <c r="K214" s="5"/>
      <c r="L214" s="5"/>
      <c r="M214" s="5"/>
      <c r="N214" s="5"/>
      <c r="O214" s="5"/>
      <c r="P214" s="5"/>
      <c r="Q214" s="5"/>
      <c r="R214" s="5"/>
      <c r="S214" s="5"/>
      <c r="T214" s="5"/>
      <c r="U214" s="5"/>
      <c r="V214" s="5"/>
      <c r="W214" s="5"/>
      <c r="X214" s="6"/>
      <c r="Y214" s="6"/>
      <c r="Z214" s="6"/>
    </row>
    <row r="215" spans="1:26" ht="18" customHeight="1">
      <c r="A215" s="12"/>
      <c r="B215" s="13"/>
      <c r="C215" s="13"/>
      <c r="D215" s="13"/>
      <c r="E215" s="13"/>
      <c r="F215" s="13"/>
      <c r="G215" s="5"/>
      <c r="H215" s="5"/>
      <c r="I215" s="5"/>
      <c r="J215" s="5"/>
      <c r="K215" s="5"/>
      <c r="L215" s="5"/>
      <c r="M215" s="5"/>
      <c r="N215" s="5"/>
      <c r="O215" s="5"/>
      <c r="P215" s="5"/>
      <c r="Q215" s="5"/>
      <c r="R215" s="5"/>
      <c r="S215" s="5"/>
      <c r="T215" s="5"/>
      <c r="U215" s="5"/>
      <c r="V215" s="5"/>
      <c r="W215" s="5"/>
      <c r="X215" s="6"/>
      <c r="Y215" s="6"/>
      <c r="Z215" s="6"/>
    </row>
    <row r="216" spans="1:26" ht="18" customHeight="1">
      <c r="A216" s="12"/>
      <c r="B216" s="13"/>
      <c r="C216" s="13"/>
      <c r="D216" s="13"/>
      <c r="E216" s="13"/>
      <c r="F216" s="13"/>
      <c r="G216" s="5"/>
      <c r="H216" s="5"/>
      <c r="I216" s="5"/>
      <c r="J216" s="5"/>
      <c r="K216" s="5"/>
      <c r="L216" s="5"/>
      <c r="M216" s="5"/>
      <c r="N216" s="5"/>
      <c r="O216" s="5"/>
      <c r="P216" s="5"/>
      <c r="Q216" s="5"/>
      <c r="R216" s="5"/>
      <c r="S216" s="5"/>
      <c r="T216" s="5"/>
      <c r="U216" s="5"/>
      <c r="V216" s="5"/>
      <c r="W216" s="5"/>
      <c r="X216" s="6"/>
      <c r="Y216" s="6"/>
      <c r="Z216" s="6"/>
    </row>
    <row r="217" spans="1:26" ht="18" customHeight="1">
      <c r="A217" s="12"/>
      <c r="B217" s="13"/>
      <c r="C217" s="13"/>
      <c r="D217" s="13"/>
      <c r="E217" s="13"/>
      <c r="F217" s="13"/>
      <c r="G217" s="5"/>
      <c r="H217" s="5"/>
      <c r="I217" s="5"/>
      <c r="J217" s="5"/>
      <c r="K217" s="5"/>
      <c r="L217" s="5"/>
      <c r="M217" s="5"/>
      <c r="N217" s="5"/>
      <c r="O217" s="5"/>
      <c r="P217" s="5"/>
      <c r="Q217" s="5"/>
      <c r="R217" s="5"/>
      <c r="S217" s="5"/>
      <c r="T217" s="5"/>
      <c r="U217" s="5"/>
      <c r="V217" s="5"/>
      <c r="W217" s="5"/>
      <c r="X217" s="6"/>
      <c r="Y217" s="6"/>
      <c r="Z217" s="6"/>
    </row>
    <row r="218" spans="1:26" ht="18" customHeight="1">
      <c r="A218" s="12"/>
      <c r="B218" s="13"/>
      <c r="C218" s="13"/>
      <c r="D218" s="13"/>
      <c r="E218" s="13"/>
      <c r="F218" s="13"/>
      <c r="G218" s="5"/>
      <c r="H218" s="5"/>
      <c r="I218" s="5"/>
      <c r="J218" s="5"/>
      <c r="K218" s="5"/>
      <c r="L218" s="5"/>
      <c r="M218" s="5"/>
      <c r="N218" s="5"/>
      <c r="O218" s="5"/>
      <c r="P218" s="5"/>
      <c r="Q218" s="5"/>
      <c r="R218" s="5"/>
      <c r="S218" s="5"/>
      <c r="T218" s="5"/>
      <c r="U218" s="5"/>
      <c r="V218" s="5"/>
      <c r="W218" s="5"/>
      <c r="X218" s="6"/>
      <c r="Y218" s="6"/>
      <c r="Z218" s="6"/>
    </row>
    <row r="219" spans="1:26" ht="18" customHeight="1">
      <c r="A219" s="12"/>
      <c r="B219" s="13"/>
      <c r="C219" s="13"/>
      <c r="D219" s="13"/>
      <c r="E219" s="13"/>
      <c r="F219" s="13"/>
      <c r="G219" s="5"/>
      <c r="H219" s="5"/>
      <c r="I219" s="5"/>
      <c r="J219" s="5"/>
      <c r="K219" s="5"/>
      <c r="L219" s="5"/>
      <c r="M219" s="5"/>
      <c r="N219" s="5"/>
      <c r="O219" s="5"/>
      <c r="P219" s="5"/>
      <c r="Q219" s="5"/>
      <c r="R219" s="5"/>
      <c r="S219" s="5"/>
      <c r="T219" s="5"/>
      <c r="U219" s="5"/>
      <c r="V219" s="5"/>
      <c r="W219" s="5"/>
      <c r="X219" s="6"/>
      <c r="Y219" s="6"/>
      <c r="Z219" s="6"/>
    </row>
    <row r="220" spans="1:26" ht="18" customHeight="1">
      <c r="A220" s="12"/>
      <c r="B220" s="13"/>
      <c r="C220" s="13"/>
      <c r="D220" s="13"/>
      <c r="E220" s="13"/>
      <c r="F220" s="13"/>
      <c r="G220" s="5"/>
      <c r="H220" s="5"/>
      <c r="I220" s="5"/>
      <c r="J220" s="5"/>
      <c r="K220" s="5"/>
      <c r="L220" s="5"/>
      <c r="M220" s="5"/>
      <c r="N220" s="5"/>
      <c r="O220" s="5"/>
      <c r="P220" s="5"/>
      <c r="Q220" s="5"/>
      <c r="R220" s="5"/>
      <c r="S220" s="5"/>
      <c r="T220" s="5"/>
      <c r="U220" s="5"/>
      <c r="V220" s="5"/>
      <c r="W220" s="5"/>
      <c r="X220" s="6"/>
      <c r="Y220" s="6"/>
      <c r="Z220" s="6"/>
    </row>
    <row r="221" spans="1:26" ht="18" customHeight="1">
      <c r="A221" s="12"/>
      <c r="B221" s="13"/>
      <c r="C221" s="13"/>
      <c r="D221" s="13"/>
      <c r="E221" s="13"/>
      <c r="F221" s="13"/>
      <c r="G221" s="5"/>
      <c r="H221" s="5"/>
      <c r="I221" s="5"/>
      <c r="J221" s="5"/>
      <c r="K221" s="5"/>
      <c r="L221" s="5"/>
      <c r="M221" s="5"/>
      <c r="N221" s="5"/>
      <c r="O221" s="5"/>
      <c r="P221" s="5"/>
      <c r="Q221" s="5"/>
      <c r="R221" s="5"/>
      <c r="S221" s="5"/>
      <c r="T221" s="5"/>
      <c r="U221" s="5"/>
      <c r="V221" s="5"/>
      <c r="W221" s="5"/>
      <c r="X221" s="6"/>
      <c r="Y221" s="6"/>
      <c r="Z221" s="6"/>
    </row>
    <row r="222" spans="1:26" ht="18" customHeight="1">
      <c r="A222" s="12"/>
      <c r="B222" s="13"/>
      <c r="C222" s="13"/>
      <c r="D222" s="13"/>
      <c r="E222" s="13"/>
      <c r="F222" s="13"/>
      <c r="G222" s="5"/>
      <c r="H222" s="5"/>
      <c r="I222" s="5"/>
      <c r="J222" s="5"/>
      <c r="K222" s="5"/>
      <c r="L222" s="5"/>
      <c r="M222" s="5"/>
      <c r="N222" s="5"/>
      <c r="O222" s="5"/>
      <c r="P222" s="5"/>
      <c r="Q222" s="5"/>
      <c r="R222" s="5"/>
      <c r="S222" s="5"/>
      <c r="T222" s="5"/>
      <c r="U222" s="5"/>
      <c r="V222" s="5"/>
      <c r="W222" s="5"/>
      <c r="X222" s="6"/>
      <c r="Y222" s="6"/>
      <c r="Z222" s="6"/>
    </row>
    <row r="223" spans="1:26" ht="18" customHeight="1">
      <c r="A223" s="12"/>
      <c r="B223" s="13"/>
      <c r="C223" s="13"/>
      <c r="D223" s="13"/>
      <c r="E223" s="13"/>
      <c r="F223" s="13"/>
      <c r="G223" s="5"/>
      <c r="H223" s="5"/>
      <c r="I223" s="5"/>
      <c r="J223" s="5"/>
      <c r="K223" s="5"/>
      <c r="L223" s="5"/>
      <c r="M223" s="5"/>
      <c r="N223" s="5"/>
      <c r="O223" s="5"/>
      <c r="P223" s="5"/>
      <c r="Q223" s="5"/>
      <c r="R223" s="5"/>
      <c r="S223" s="5"/>
      <c r="T223" s="5"/>
      <c r="U223" s="5"/>
      <c r="V223" s="5"/>
      <c r="W223" s="5"/>
      <c r="X223" s="6"/>
      <c r="Y223" s="6"/>
      <c r="Z223" s="6"/>
    </row>
    <row r="224" spans="1:26" ht="18" customHeight="1">
      <c r="A224" s="12"/>
      <c r="B224" s="13"/>
      <c r="C224" s="13"/>
      <c r="D224" s="13"/>
      <c r="E224" s="13"/>
      <c r="F224" s="13"/>
      <c r="G224" s="5"/>
      <c r="H224" s="5"/>
      <c r="I224" s="5"/>
      <c r="J224" s="5"/>
      <c r="K224" s="5"/>
      <c r="L224" s="5"/>
      <c r="M224" s="5"/>
      <c r="N224" s="5"/>
      <c r="O224" s="5"/>
      <c r="P224" s="5"/>
      <c r="Q224" s="5"/>
      <c r="R224" s="5"/>
      <c r="S224" s="5"/>
      <c r="T224" s="5"/>
      <c r="U224" s="5"/>
      <c r="V224" s="5"/>
      <c r="W224" s="5"/>
      <c r="X224" s="6"/>
      <c r="Y224" s="6"/>
      <c r="Z224" s="6"/>
    </row>
    <row r="225" spans="1:26" ht="18" customHeight="1">
      <c r="A225" s="12"/>
      <c r="B225" s="13"/>
      <c r="C225" s="13"/>
      <c r="D225" s="13"/>
      <c r="E225" s="13"/>
      <c r="F225" s="13"/>
      <c r="G225" s="5"/>
      <c r="H225" s="5"/>
      <c r="I225" s="5"/>
      <c r="J225" s="5"/>
      <c r="K225" s="5"/>
      <c r="L225" s="5"/>
      <c r="M225" s="5"/>
      <c r="N225" s="5"/>
      <c r="O225" s="5"/>
      <c r="P225" s="5"/>
      <c r="Q225" s="5"/>
      <c r="R225" s="5"/>
      <c r="S225" s="5"/>
      <c r="T225" s="5"/>
      <c r="U225" s="5"/>
      <c r="V225" s="5"/>
      <c r="W225" s="5"/>
      <c r="X225" s="6"/>
      <c r="Y225" s="6"/>
      <c r="Z225" s="6"/>
    </row>
    <row r="226" spans="1:26" ht="18" customHeight="1">
      <c r="A226" s="12"/>
      <c r="B226" s="13"/>
      <c r="C226" s="13"/>
      <c r="D226" s="13"/>
      <c r="E226" s="13"/>
      <c r="F226" s="13"/>
      <c r="G226" s="5"/>
      <c r="H226" s="5"/>
      <c r="I226" s="5"/>
      <c r="J226" s="5"/>
      <c r="K226" s="5"/>
      <c r="L226" s="5"/>
      <c r="M226" s="5"/>
      <c r="N226" s="5"/>
      <c r="O226" s="5"/>
      <c r="P226" s="5"/>
      <c r="Q226" s="5"/>
      <c r="R226" s="5"/>
      <c r="S226" s="5"/>
      <c r="T226" s="5"/>
      <c r="U226" s="5"/>
      <c r="V226" s="5"/>
      <c r="W226" s="5"/>
      <c r="X226" s="6"/>
      <c r="Y226" s="6"/>
      <c r="Z226" s="6"/>
    </row>
    <row r="227" spans="1:26" ht="18" customHeight="1">
      <c r="A227" s="12"/>
      <c r="B227" s="13"/>
      <c r="C227" s="13"/>
      <c r="D227" s="13"/>
      <c r="E227" s="13"/>
      <c r="F227" s="13"/>
      <c r="G227" s="5"/>
      <c r="H227" s="5"/>
      <c r="I227" s="5"/>
      <c r="J227" s="5"/>
      <c r="K227" s="5"/>
      <c r="L227" s="5"/>
      <c r="M227" s="5"/>
      <c r="N227" s="5"/>
      <c r="O227" s="5"/>
      <c r="P227" s="5"/>
      <c r="Q227" s="5"/>
      <c r="R227" s="5"/>
      <c r="S227" s="5"/>
      <c r="T227" s="5"/>
      <c r="U227" s="5"/>
      <c r="V227" s="5"/>
      <c r="W227" s="5"/>
      <c r="X227" s="6"/>
      <c r="Y227" s="6"/>
      <c r="Z227" s="6"/>
    </row>
    <row r="228" spans="1:26" ht="18" customHeight="1">
      <c r="A228" s="12"/>
      <c r="B228" s="13"/>
      <c r="C228" s="13"/>
      <c r="D228" s="13"/>
      <c r="E228" s="13"/>
      <c r="F228" s="13"/>
      <c r="G228" s="5"/>
      <c r="H228" s="5"/>
      <c r="I228" s="5"/>
      <c r="J228" s="5"/>
      <c r="K228" s="5"/>
      <c r="L228" s="5"/>
      <c r="M228" s="5"/>
      <c r="N228" s="5"/>
      <c r="O228" s="5"/>
      <c r="P228" s="5"/>
      <c r="Q228" s="5"/>
      <c r="R228" s="5"/>
      <c r="S228" s="5"/>
      <c r="T228" s="5"/>
      <c r="U228" s="5"/>
      <c r="V228" s="5"/>
      <c r="W228" s="5"/>
      <c r="X228" s="6"/>
      <c r="Y228" s="6"/>
      <c r="Z228" s="6"/>
    </row>
    <row r="229" spans="1:26" ht="18" customHeight="1">
      <c r="A229" s="12"/>
      <c r="B229" s="13"/>
      <c r="C229" s="13"/>
      <c r="D229" s="13"/>
      <c r="E229" s="13"/>
      <c r="F229" s="13"/>
      <c r="G229" s="5"/>
      <c r="H229" s="5"/>
      <c r="I229" s="5"/>
      <c r="J229" s="5"/>
      <c r="K229" s="5"/>
      <c r="L229" s="5"/>
      <c r="M229" s="5"/>
      <c r="N229" s="5"/>
      <c r="O229" s="5"/>
      <c r="P229" s="5"/>
      <c r="Q229" s="5"/>
      <c r="R229" s="5"/>
      <c r="S229" s="5"/>
      <c r="T229" s="5"/>
      <c r="U229" s="5"/>
      <c r="V229" s="5"/>
      <c r="W229" s="5"/>
      <c r="X229" s="6"/>
      <c r="Y229" s="6"/>
      <c r="Z229" s="6"/>
    </row>
    <row r="230" spans="1:26" ht="18" customHeight="1">
      <c r="A230" s="12"/>
      <c r="B230" s="13"/>
      <c r="C230" s="13"/>
      <c r="D230" s="13"/>
      <c r="E230" s="13"/>
      <c r="F230" s="13"/>
      <c r="G230" s="5"/>
      <c r="H230" s="5"/>
      <c r="I230" s="5"/>
      <c r="J230" s="5"/>
      <c r="K230" s="5"/>
      <c r="L230" s="5"/>
      <c r="M230" s="5"/>
      <c r="N230" s="5"/>
      <c r="O230" s="5"/>
      <c r="P230" s="5"/>
      <c r="Q230" s="5"/>
      <c r="R230" s="5"/>
      <c r="S230" s="5"/>
      <c r="T230" s="5"/>
      <c r="U230" s="5"/>
      <c r="V230" s="5"/>
      <c r="W230" s="5"/>
      <c r="X230" s="6"/>
      <c r="Y230" s="6"/>
      <c r="Z230" s="6"/>
    </row>
    <row r="231" spans="1:26" ht="18" customHeight="1">
      <c r="A231" s="12"/>
      <c r="B231" s="13"/>
      <c r="C231" s="13"/>
      <c r="D231" s="13"/>
      <c r="E231" s="13"/>
      <c r="F231" s="13"/>
      <c r="G231" s="5"/>
      <c r="H231" s="5"/>
      <c r="I231" s="5"/>
      <c r="J231" s="5"/>
      <c r="K231" s="5"/>
      <c r="L231" s="5"/>
      <c r="M231" s="5"/>
      <c r="N231" s="5"/>
      <c r="O231" s="5"/>
      <c r="P231" s="5"/>
      <c r="Q231" s="5"/>
      <c r="R231" s="5"/>
      <c r="S231" s="5"/>
      <c r="T231" s="5"/>
      <c r="U231" s="5"/>
      <c r="V231" s="5"/>
      <c r="W231" s="5"/>
      <c r="X231" s="6"/>
      <c r="Y231" s="6"/>
      <c r="Z231" s="6"/>
    </row>
    <row r="232" spans="1:26" ht="18" customHeight="1">
      <c r="A232" s="12"/>
      <c r="B232" s="13"/>
      <c r="C232" s="13"/>
      <c r="D232" s="13"/>
      <c r="E232" s="13"/>
      <c r="F232" s="13"/>
      <c r="G232" s="5"/>
      <c r="H232" s="5"/>
      <c r="I232" s="5"/>
      <c r="J232" s="5"/>
      <c r="K232" s="5"/>
      <c r="L232" s="5"/>
      <c r="M232" s="5"/>
      <c r="N232" s="5"/>
      <c r="O232" s="5"/>
      <c r="P232" s="5"/>
      <c r="Q232" s="5"/>
      <c r="R232" s="5"/>
      <c r="S232" s="5"/>
      <c r="T232" s="5"/>
      <c r="U232" s="5"/>
      <c r="V232" s="5"/>
      <c r="W232" s="5"/>
      <c r="X232" s="6"/>
      <c r="Y232" s="6"/>
      <c r="Z232" s="6"/>
    </row>
    <row r="233" spans="1:26" ht="18" customHeight="1">
      <c r="A233" s="12"/>
      <c r="B233" s="13"/>
      <c r="C233" s="13"/>
      <c r="D233" s="13"/>
      <c r="E233" s="13"/>
      <c r="F233" s="13"/>
      <c r="G233" s="5"/>
      <c r="H233" s="5"/>
      <c r="I233" s="5"/>
      <c r="J233" s="5"/>
      <c r="K233" s="5"/>
      <c r="L233" s="5"/>
      <c r="M233" s="5"/>
      <c r="N233" s="5"/>
      <c r="O233" s="5"/>
      <c r="P233" s="5"/>
      <c r="Q233" s="5"/>
      <c r="R233" s="5"/>
      <c r="S233" s="5"/>
      <c r="T233" s="5"/>
      <c r="U233" s="5"/>
      <c r="V233" s="5"/>
      <c r="W233" s="5"/>
      <c r="X233" s="6"/>
      <c r="Y233" s="6"/>
      <c r="Z233" s="6"/>
    </row>
    <row r="234" spans="1:26" ht="18" customHeight="1">
      <c r="A234" s="12"/>
      <c r="B234" s="13"/>
      <c r="C234" s="13"/>
      <c r="D234" s="13"/>
      <c r="E234" s="13"/>
      <c r="F234" s="13"/>
      <c r="G234" s="5"/>
      <c r="H234" s="5"/>
      <c r="I234" s="5"/>
      <c r="J234" s="5"/>
      <c r="K234" s="5"/>
      <c r="L234" s="5"/>
      <c r="M234" s="5"/>
      <c r="N234" s="5"/>
      <c r="O234" s="5"/>
      <c r="P234" s="5"/>
      <c r="Q234" s="5"/>
      <c r="R234" s="5"/>
      <c r="S234" s="5"/>
      <c r="T234" s="5"/>
      <c r="U234" s="5"/>
      <c r="V234" s="5"/>
      <c r="W234" s="5"/>
      <c r="X234" s="6"/>
      <c r="Y234" s="6"/>
      <c r="Z234" s="6"/>
    </row>
    <row r="235" spans="1:26" ht="18" customHeight="1">
      <c r="A235" s="12"/>
      <c r="B235" s="13"/>
      <c r="C235" s="13"/>
      <c r="D235" s="13"/>
      <c r="E235" s="13"/>
      <c r="F235" s="13"/>
      <c r="G235" s="5"/>
      <c r="H235" s="5"/>
      <c r="I235" s="5"/>
      <c r="J235" s="5"/>
      <c r="K235" s="5"/>
      <c r="L235" s="5"/>
      <c r="M235" s="5"/>
      <c r="N235" s="5"/>
      <c r="O235" s="5"/>
      <c r="P235" s="5"/>
      <c r="Q235" s="5"/>
      <c r="R235" s="5"/>
      <c r="S235" s="5"/>
      <c r="T235" s="5"/>
      <c r="U235" s="5"/>
      <c r="V235" s="5"/>
      <c r="W235" s="5"/>
      <c r="X235" s="6"/>
      <c r="Y235" s="6"/>
      <c r="Z235" s="6"/>
    </row>
    <row r="236" spans="1:26" ht="18" customHeight="1">
      <c r="A236" s="12"/>
      <c r="B236" s="13"/>
      <c r="C236" s="13"/>
      <c r="D236" s="13"/>
      <c r="E236" s="13"/>
      <c r="F236" s="13"/>
      <c r="G236" s="5"/>
      <c r="H236" s="5"/>
      <c r="I236" s="5"/>
      <c r="J236" s="5"/>
      <c r="K236" s="5"/>
      <c r="L236" s="5"/>
      <c r="M236" s="5"/>
      <c r="N236" s="5"/>
      <c r="O236" s="5"/>
      <c r="P236" s="5"/>
      <c r="Q236" s="5"/>
      <c r="R236" s="5"/>
      <c r="S236" s="5"/>
      <c r="T236" s="5"/>
      <c r="U236" s="5"/>
      <c r="V236" s="5"/>
      <c r="W236" s="5"/>
      <c r="X236" s="6"/>
      <c r="Y236" s="6"/>
      <c r="Z236" s="6"/>
    </row>
    <row r="237" spans="1:26" ht="18" customHeight="1">
      <c r="A237" s="12"/>
      <c r="B237" s="13"/>
      <c r="C237" s="13"/>
      <c r="D237" s="13"/>
      <c r="E237" s="13"/>
      <c r="F237" s="13"/>
      <c r="G237" s="5"/>
      <c r="H237" s="5"/>
      <c r="I237" s="5"/>
      <c r="J237" s="5"/>
      <c r="K237" s="5"/>
      <c r="L237" s="5"/>
      <c r="M237" s="5"/>
      <c r="N237" s="5"/>
      <c r="O237" s="5"/>
      <c r="P237" s="5"/>
      <c r="Q237" s="5"/>
      <c r="R237" s="5"/>
      <c r="S237" s="5"/>
      <c r="T237" s="5"/>
      <c r="U237" s="5"/>
      <c r="V237" s="5"/>
      <c r="W237" s="5"/>
      <c r="X237" s="6"/>
      <c r="Y237" s="6"/>
      <c r="Z237" s="6"/>
    </row>
    <row r="238" spans="1:26" ht="18" customHeight="1">
      <c r="A238" s="12"/>
      <c r="B238" s="13"/>
      <c r="C238" s="13"/>
      <c r="D238" s="13"/>
      <c r="E238" s="13"/>
      <c r="F238" s="13"/>
      <c r="G238" s="5"/>
      <c r="H238" s="5"/>
      <c r="I238" s="5"/>
      <c r="J238" s="5"/>
      <c r="K238" s="5"/>
      <c r="L238" s="5"/>
      <c r="M238" s="5"/>
      <c r="N238" s="5"/>
      <c r="O238" s="5"/>
      <c r="P238" s="5"/>
      <c r="Q238" s="5"/>
      <c r="R238" s="5"/>
      <c r="S238" s="5"/>
      <c r="T238" s="5"/>
      <c r="U238" s="5"/>
      <c r="V238" s="5"/>
      <c r="W238" s="5"/>
      <c r="X238" s="6"/>
      <c r="Y238" s="6"/>
      <c r="Z238" s="6"/>
    </row>
    <row r="239" spans="1:26" ht="18" customHeight="1">
      <c r="A239" s="12"/>
      <c r="B239" s="13"/>
      <c r="C239" s="13"/>
      <c r="D239" s="13"/>
      <c r="E239" s="13"/>
      <c r="F239" s="13"/>
      <c r="G239" s="5"/>
      <c r="H239" s="5"/>
      <c r="I239" s="5"/>
      <c r="J239" s="5"/>
      <c r="K239" s="5"/>
      <c r="L239" s="5"/>
      <c r="M239" s="5"/>
      <c r="N239" s="5"/>
      <c r="O239" s="5"/>
      <c r="P239" s="5"/>
      <c r="Q239" s="5"/>
      <c r="R239" s="5"/>
      <c r="S239" s="5"/>
      <c r="T239" s="5"/>
      <c r="U239" s="5"/>
      <c r="V239" s="5"/>
      <c r="W239" s="5"/>
      <c r="X239" s="6"/>
      <c r="Y239" s="6"/>
      <c r="Z239" s="6"/>
    </row>
    <row r="240" spans="1:26" ht="18" customHeight="1">
      <c r="A240" s="12"/>
      <c r="B240" s="13"/>
      <c r="C240" s="13"/>
      <c r="D240" s="13"/>
      <c r="E240" s="13"/>
      <c r="F240" s="13"/>
      <c r="G240" s="5"/>
      <c r="H240" s="5"/>
      <c r="I240" s="5"/>
      <c r="J240" s="5"/>
      <c r="K240" s="5"/>
      <c r="L240" s="5"/>
      <c r="M240" s="5"/>
      <c r="N240" s="5"/>
      <c r="O240" s="5"/>
      <c r="P240" s="5"/>
      <c r="Q240" s="5"/>
      <c r="R240" s="5"/>
      <c r="S240" s="5"/>
      <c r="T240" s="5"/>
      <c r="U240" s="5"/>
      <c r="V240" s="5"/>
      <c r="W240" s="5"/>
      <c r="X240" s="6"/>
      <c r="Y240" s="6"/>
      <c r="Z240" s="6"/>
    </row>
    <row r="241" spans="1:26" ht="18" customHeight="1">
      <c r="A241" s="12"/>
      <c r="B241" s="13"/>
      <c r="C241" s="13"/>
      <c r="D241" s="13"/>
      <c r="E241" s="13"/>
      <c r="F241" s="13"/>
      <c r="G241" s="5"/>
      <c r="H241" s="5"/>
      <c r="I241" s="5"/>
      <c r="J241" s="5"/>
      <c r="K241" s="5"/>
      <c r="L241" s="5"/>
      <c r="M241" s="5"/>
      <c r="N241" s="5"/>
      <c r="O241" s="5"/>
      <c r="P241" s="5"/>
      <c r="Q241" s="5"/>
      <c r="R241" s="5"/>
      <c r="S241" s="5"/>
      <c r="T241" s="5"/>
      <c r="U241" s="5"/>
      <c r="V241" s="5"/>
      <c r="W241" s="5"/>
      <c r="X241" s="6"/>
      <c r="Y241" s="6"/>
      <c r="Z241" s="6"/>
    </row>
    <row r="242" spans="1:26" ht="18" customHeight="1">
      <c r="A242" s="12"/>
      <c r="B242" s="13"/>
      <c r="C242" s="13"/>
      <c r="D242" s="13"/>
      <c r="E242" s="13"/>
      <c r="F242" s="13"/>
      <c r="G242" s="5"/>
      <c r="H242" s="5"/>
      <c r="I242" s="5"/>
      <c r="J242" s="5"/>
      <c r="K242" s="5"/>
      <c r="L242" s="5"/>
      <c r="M242" s="5"/>
      <c r="N242" s="5"/>
      <c r="O242" s="5"/>
      <c r="P242" s="5"/>
      <c r="Q242" s="5"/>
      <c r="R242" s="5"/>
      <c r="S242" s="5"/>
      <c r="T242" s="5"/>
      <c r="U242" s="5"/>
      <c r="V242" s="5"/>
      <c r="W242" s="5"/>
      <c r="X242" s="6"/>
      <c r="Y242" s="6"/>
      <c r="Z242" s="6"/>
    </row>
    <row r="243" spans="1:26" ht="18" customHeight="1">
      <c r="A243" s="12"/>
      <c r="B243" s="13"/>
      <c r="C243" s="13"/>
      <c r="D243" s="13"/>
      <c r="E243" s="13"/>
      <c r="F243" s="13"/>
      <c r="G243" s="5"/>
      <c r="H243" s="5"/>
      <c r="I243" s="5"/>
      <c r="J243" s="5"/>
      <c r="K243" s="5"/>
      <c r="L243" s="5"/>
      <c r="M243" s="5"/>
      <c r="N243" s="5"/>
      <c r="O243" s="5"/>
      <c r="P243" s="5"/>
      <c r="Q243" s="5"/>
      <c r="R243" s="5"/>
      <c r="S243" s="5"/>
      <c r="T243" s="5"/>
      <c r="U243" s="5"/>
      <c r="V243" s="5"/>
      <c r="W243" s="5"/>
      <c r="X243" s="6"/>
      <c r="Y243" s="6"/>
      <c r="Z243" s="6"/>
    </row>
    <row r="244" spans="1:26" ht="18" customHeight="1">
      <c r="A244" s="12"/>
      <c r="B244" s="13"/>
      <c r="C244" s="13"/>
      <c r="D244" s="13"/>
      <c r="E244" s="13"/>
      <c r="F244" s="13"/>
      <c r="G244" s="5"/>
      <c r="H244" s="5"/>
      <c r="I244" s="5"/>
      <c r="J244" s="5"/>
      <c r="K244" s="5"/>
      <c r="L244" s="5"/>
      <c r="M244" s="5"/>
      <c r="N244" s="5"/>
      <c r="O244" s="5"/>
      <c r="P244" s="5"/>
      <c r="Q244" s="5"/>
      <c r="R244" s="5"/>
      <c r="S244" s="5"/>
      <c r="T244" s="5"/>
      <c r="U244" s="5"/>
      <c r="V244" s="5"/>
      <c r="W244" s="5"/>
      <c r="X244" s="6"/>
      <c r="Y244" s="6"/>
      <c r="Z244" s="6"/>
    </row>
    <row r="245" spans="1:26" ht="18" customHeight="1">
      <c r="A245" s="12"/>
      <c r="B245" s="13"/>
      <c r="C245" s="13"/>
      <c r="D245" s="13"/>
      <c r="E245" s="13"/>
      <c r="F245" s="13"/>
      <c r="G245" s="5"/>
      <c r="H245" s="5"/>
      <c r="I245" s="5"/>
      <c r="J245" s="5"/>
      <c r="K245" s="5"/>
      <c r="L245" s="5"/>
      <c r="M245" s="5"/>
      <c r="N245" s="5"/>
      <c r="O245" s="5"/>
      <c r="P245" s="5"/>
      <c r="Q245" s="5"/>
      <c r="R245" s="5"/>
      <c r="S245" s="5"/>
      <c r="T245" s="5"/>
      <c r="U245" s="5"/>
      <c r="V245" s="5"/>
      <c r="W245" s="5"/>
      <c r="X245" s="6"/>
      <c r="Y245" s="6"/>
      <c r="Z245" s="6"/>
    </row>
    <row r="246" spans="1:26" ht="18" customHeight="1">
      <c r="A246" s="12"/>
      <c r="B246" s="13"/>
      <c r="C246" s="13"/>
      <c r="D246" s="13"/>
      <c r="E246" s="13"/>
      <c r="F246" s="13"/>
      <c r="G246" s="5"/>
      <c r="H246" s="5"/>
      <c r="I246" s="5"/>
      <c r="J246" s="5"/>
      <c r="K246" s="5"/>
      <c r="L246" s="5"/>
      <c r="M246" s="5"/>
      <c r="N246" s="5"/>
      <c r="O246" s="5"/>
      <c r="P246" s="5"/>
      <c r="Q246" s="5"/>
      <c r="R246" s="5"/>
      <c r="S246" s="5"/>
      <c r="T246" s="5"/>
      <c r="U246" s="5"/>
      <c r="V246" s="5"/>
      <c r="W246" s="5"/>
      <c r="X246" s="6"/>
      <c r="Y246" s="6"/>
      <c r="Z246" s="6"/>
    </row>
    <row r="247" spans="1:26" ht="18" customHeight="1">
      <c r="A247" s="12"/>
      <c r="B247" s="13"/>
      <c r="C247" s="13"/>
      <c r="D247" s="13"/>
      <c r="E247" s="13"/>
      <c r="F247" s="13"/>
      <c r="G247" s="5"/>
      <c r="H247" s="5"/>
      <c r="I247" s="5"/>
      <c r="J247" s="5"/>
      <c r="K247" s="5"/>
      <c r="L247" s="5"/>
      <c r="M247" s="5"/>
      <c r="N247" s="5"/>
      <c r="O247" s="5"/>
      <c r="P247" s="5"/>
      <c r="Q247" s="5"/>
      <c r="R247" s="5"/>
      <c r="S247" s="5"/>
      <c r="T247" s="5"/>
      <c r="U247" s="5"/>
      <c r="V247" s="5"/>
      <c r="W247" s="5"/>
      <c r="X247" s="6"/>
      <c r="Y247" s="6"/>
      <c r="Z247" s="6"/>
    </row>
    <row r="248" spans="1:26" ht="18" customHeight="1">
      <c r="A248" s="12"/>
      <c r="B248" s="13"/>
      <c r="C248" s="13"/>
      <c r="D248" s="13"/>
      <c r="E248" s="13"/>
      <c r="F248" s="13"/>
      <c r="G248" s="5"/>
      <c r="H248" s="5"/>
      <c r="I248" s="5"/>
      <c r="J248" s="5"/>
      <c r="K248" s="5"/>
      <c r="L248" s="5"/>
      <c r="M248" s="5"/>
      <c r="N248" s="5"/>
      <c r="O248" s="5"/>
      <c r="P248" s="5"/>
      <c r="Q248" s="5"/>
      <c r="R248" s="5"/>
      <c r="S248" s="5"/>
      <c r="T248" s="5"/>
      <c r="U248" s="5"/>
      <c r="V248" s="5"/>
      <c r="W248" s="5"/>
      <c r="X248" s="6"/>
      <c r="Y248" s="6"/>
      <c r="Z248" s="6"/>
    </row>
    <row r="249" spans="1:26" ht="18" customHeight="1">
      <c r="A249" s="12"/>
      <c r="B249" s="13"/>
      <c r="C249" s="13"/>
      <c r="D249" s="13"/>
      <c r="E249" s="13"/>
      <c r="F249" s="13"/>
      <c r="G249" s="5"/>
      <c r="H249" s="5"/>
      <c r="I249" s="5"/>
      <c r="J249" s="5"/>
      <c r="K249" s="5"/>
      <c r="L249" s="5"/>
      <c r="M249" s="5"/>
      <c r="N249" s="5"/>
      <c r="O249" s="5"/>
      <c r="P249" s="5"/>
      <c r="Q249" s="5"/>
      <c r="R249" s="5"/>
      <c r="S249" s="5"/>
      <c r="T249" s="5"/>
      <c r="U249" s="5"/>
      <c r="V249" s="5"/>
      <c r="W249" s="5"/>
      <c r="X249" s="6"/>
      <c r="Y249" s="6"/>
      <c r="Z249" s="6"/>
    </row>
    <row r="250" spans="1:26" ht="18" customHeight="1">
      <c r="A250" s="12"/>
      <c r="B250" s="13"/>
      <c r="C250" s="13"/>
      <c r="D250" s="13"/>
      <c r="E250" s="13"/>
      <c r="F250" s="13"/>
      <c r="G250" s="5"/>
      <c r="H250" s="5"/>
      <c r="I250" s="5"/>
      <c r="J250" s="5"/>
      <c r="K250" s="5"/>
      <c r="L250" s="5"/>
      <c r="M250" s="5"/>
      <c r="N250" s="5"/>
      <c r="O250" s="5"/>
      <c r="P250" s="5"/>
      <c r="Q250" s="5"/>
      <c r="R250" s="5"/>
      <c r="S250" s="5"/>
      <c r="T250" s="5"/>
      <c r="U250" s="5"/>
      <c r="V250" s="5"/>
      <c r="W250" s="5"/>
      <c r="X250" s="6"/>
      <c r="Y250" s="6"/>
      <c r="Z250" s="6"/>
    </row>
    <row r="251" spans="1:26" ht="18" customHeight="1">
      <c r="A251" s="12"/>
      <c r="B251" s="13"/>
      <c r="C251" s="13"/>
      <c r="D251" s="13"/>
      <c r="E251" s="13"/>
      <c r="F251" s="13"/>
      <c r="G251" s="5"/>
      <c r="H251" s="5"/>
      <c r="I251" s="5"/>
      <c r="J251" s="5"/>
      <c r="K251" s="5"/>
      <c r="L251" s="5"/>
      <c r="M251" s="5"/>
      <c r="N251" s="5"/>
      <c r="O251" s="5"/>
      <c r="P251" s="5"/>
      <c r="Q251" s="5"/>
      <c r="R251" s="5"/>
      <c r="S251" s="5"/>
      <c r="T251" s="5"/>
      <c r="U251" s="5"/>
      <c r="V251" s="5"/>
      <c r="W251" s="5"/>
      <c r="X251" s="6"/>
      <c r="Y251" s="6"/>
      <c r="Z251" s="6"/>
    </row>
    <row r="252" spans="1:26" ht="18" customHeight="1">
      <c r="A252" s="12"/>
      <c r="B252" s="13"/>
      <c r="C252" s="13"/>
      <c r="D252" s="13"/>
      <c r="E252" s="13"/>
      <c r="F252" s="13"/>
      <c r="G252" s="5"/>
      <c r="H252" s="5"/>
      <c r="I252" s="5"/>
      <c r="J252" s="5"/>
      <c r="K252" s="5"/>
      <c r="L252" s="5"/>
      <c r="M252" s="5"/>
      <c r="N252" s="5"/>
      <c r="O252" s="5"/>
      <c r="P252" s="5"/>
      <c r="Q252" s="5"/>
      <c r="R252" s="5"/>
      <c r="S252" s="5"/>
      <c r="T252" s="5"/>
      <c r="U252" s="5"/>
      <c r="V252" s="5"/>
      <c r="W252" s="5"/>
      <c r="X252" s="6"/>
      <c r="Y252" s="6"/>
      <c r="Z252" s="6"/>
    </row>
    <row r="253" spans="1:26" ht="18" customHeight="1">
      <c r="A253" s="12"/>
      <c r="B253" s="13"/>
      <c r="C253" s="13"/>
      <c r="D253" s="13"/>
      <c r="E253" s="13"/>
      <c r="F253" s="13"/>
      <c r="G253" s="5"/>
      <c r="H253" s="5"/>
      <c r="I253" s="5"/>
      <c r="J253" s="5"/>
      <c r="K253" s="5"/>
      <c r="L253" s="5"/>
      <c r="M253" s="5"/>
      <c r="N253" s="5"/>
      <c r="O253" s="5"/>
      <c r="P253" s="5"/>
      <c r="Q253" s="5"/>
      <c r="R253" s="5"/>
      <c r="S253" s="5"/>
      <c r="T253" s="5"/>
      <c r="U253" s="5"/>
      <c r="V253" s="5"/>
      <c r="W253" s="5"/>
      <c r="X253" s="6"/>
      <c r="Y253" s="6"/>
      <c r="Z253" s="6"/>
    </row>
    <row r="254" spans="1:26" ht="18" customHeight="1">
      <c r="A254" s="12"/>
      <c r="B254" s="13"/>
      <c r="C254" s="13"/>
      <c r="D254" s="13"/>
      <c r="E254" s="13"/>
      <c r="F254" s="13"/>
      <c r="G254" s="5"/>
      <c r="H254" s="5"/>
      <c r="I254" s="5"/>
      <c r="J254" s="5"/>
      <c r="K254" s="5"/>
      <c r="L254" s="5"/>
      <c r="M254" s="5"/>
      <c r="N254" s="5"/>
      <c r="O254" s="5"/>
      <c r="P254" s="5"/>
      <c r="Q254" s="5"/>
      <c r="R254" s="5"/>
      <c r="S254" s="5"/>
      <c r="T254" s="5"/>
      <c r="U254" s="5"/>
      <c r="V254" s="5"/>
      <c r="W254" s="5"/>
      <c r="X254" s="6"/>
      <c r="Y254" s="6"/>
      <c r="Z254" s="6"/>
    </row>
    <row r="255" spans="1:26" ht="18" customHeight="1">
      <c r="A255" s="12"/>
      <c r="B255" s="13"/>
      <c r="C255" s="13"/>
      <c r="D255" s="13"/>
      <c r="E255" s="13"/>
      <c r="F255" s="13"/>
      <c r="G255" s="5"/>
      <c r="H255" s="5"/>
      <c r="I255" s="5"/>
      <c r="J255" s="5"/>
      <c r="K255" s="5"/>
      <c r="L255" s="5"/>
      <c r="M255" s="5"/>
      <c r="N255" s="5"/>
      <c r="O255" s="5"/>
      <c r="P255" s="5"/>
      <c r="Q255" s="5"/>
      <c r="R255" s="5"/>
      <c r="S255" s="5"/>
      <c r="T255" s="5"/>
      <c r="U255" s="5"/>
      <c r="V255" s="5"/>
      <c r="W255" s="5"/>
      <c r="X255" s="6"/>
      <c r="Y255" s="6"/>
      <c r="Z255" s="6"/>
    </row>
    <row r="256" spans="1:26" ht="18" customHeight="1">
      <c r="A256" s="12"/>
      <c r="B256" s="13"/>
      <c r="C256" s="13"/>
      <c r="D256" s="13"/>
      <c r="E256" s="13"/>
      <c r="F256" s="13"/>
      <c r="G256" s="5"/>
      <c r="H256" s="5"/>
      <c r="I256" s="5"/>
      <c r="J256" s="5"/>
      <c r="K256" s="5"/>
      <c r="L256" s="5"/>
      <c r="M256" s="5"/>
      <c r="N256" s="5"/>
      <c r="O256" s="5"/>
      <c r="P256" s="5"/>
      <c r="Q256" s="5"/>
      <c r="R256" s="5"/>
      <c r="S256" s="5"/>
      <c r="T256" s="5"/>
      <c r="U256" s="5"/>
      <c r="V256" s="5"/>
      <c r="W256" s="5"/>
      <c r="X256" s="6"/>
      <c r="Y256" s="6"/>
      <c r="Z256" s="6"/>
    </row>
    <row r="257" spans="1:26" ht="18" customHeight="1">
      <c r="A257" s="12"/>
      <c r="B257" s="13"/>
      <c r="C257" s="13"/>
      <c r="D257" s="13"/>
      <c r="E257" s="13"/>
      <c r="F257" s="13"/>
      <c r="G257" s="5"/>
      <c r="H257" s="5"/>
      <c r="I257" s="5"/>
      <c r="J257" s="5"/>
      <c r="K257" s="5"/>
      <c r="L257" s="5"/>
      <c r="M257" s="5"/>
      <c r="N257" s="5"/>
      <c r="O257" s="5"/>
      <c r="P257" s="5"/>
      <c r="Q257" s="5"/>
      <c r="R257" s="5"/>
      <c r="S257" s="5"/>
      <c r="T257" s="5"/>
      <c r="U257" s="5"/>
      <c r="V257" s="5"/>
      <c r="W257" s="5"/>
      <c r="X257" s="6"/>
      <c r="Y257" s="6"/>
      <c r="Z257" s="6"/>
    </row>
    <row r="258" spans="1:26" ht="18" customHeight="1">
      <c r="A258" s="12"/>
      <c r="B258" s="13"/>
      <c r="C258" s="13"/>
      <c r="D258" s="13"/>
      <c r="E258" s="13"/>
      <c r="F258" s="13"/>
      <c r="G258" s="5"/>
      <c r="H258" s="5"/>
      <c r="I258" s="5"/>
      <c r="J258" s="5"/>
      <c r="K258" s="5"/>
      <c r="L258" s="5"/>
      <c r="M258" s="5"/>
      <c r="N258" s="5"/>
      <c r="O258" s="5"/>
      <c r="P258" s="5"/>
      <c r="Q258" s="5"/>
      <c r="R258" s="5"/>
      <c r="S258" s="5"/>
      <c r="T258" s="5"/>
      <c r="U258" s="5"/>
      <c r="V258" s="5"/>
      <c r="W258" s="5"/>
      <c r="X258" s="6"/>
      <c r="Y258" s="6"/>
      <c r="Z258" s="6"/>
    </row>
    <row r="259" spans="1:26" ht="18" customHeight="1">
      <c r="A259" s="12"/>
      <c r="B259" s="13"/>
      <c r="C259" s="13"/>
      <c r="D259" s="13"/>
      <c r="E259" s="13"/>
      <c r="F259" s="13"/>
      <c r="G259" s="5"/>
      <c r="H259" s="5"/>
      <c r="I259" s="5"/>
      <c r="J259" s="5"/>
      <c r="K259" s="5"/>
      <c r="L259" s="5"/>
      <c r="M259" s="5"/>
      <c r="N259" s="5"/>
      <c r="O259" s="5"/>
      <c r="P259" s="5"/>
      <c r="Q259" s="5"/>
      <c r="R259" s="5"/>
      <c r="S259" s="5"/>
      <c r="T259" s="5"/>
      <c r="U259" s="5"/>
      <c r="V259" s="5"/>
      <c r="W259" s="5"/>
      <c r="X259" s="6"/>
      <c r="Y259" s="6"/>
      <c r="Z259" s="6"/>
    </row>
    <row r="260" spans="1:26" ht="18" customHeight="1">
      <c r="A260" s="12"/>
      <c r="B260" s="13"/>
      <c r="C260" s="13"/>
      <c r="D260" s="13"/>
      <c r="E260" s="13"/>
      <c r="F260" s="13"/>
      <c r="G260" s="5"/>
      <c r="H260" s="5"/>
      <c r="I260" s="5"/>
      <c r="J260" s="5"/>
      <c r="K260" s="5"/>
      <c r="L260" s="5"/>
      <c r="M260" s="5"/>
      <c r="N260" s="5"/>
      <c r="O260" s="5"/>
      <c r="P260" s="5"/>
      <c r="Q260" s="5"/>
      <c r="R260" s="5"/>
      <c r="S260" s="5"/>
      <c r="T260" s="5"/>
      <c r="U260" s="5"/>
      <c r="V260" s="5"/>
      <c r="W260" s="5"/>
      <c r="X260" s="6"/>
      <c r="Y260" s="6"/>
      <c r="Z260" s="6"/>
    </row>
    <row r="261" spans="1:26" ht="18" customHeight="1">
      <c r="A261" s="12"/>
      <c r="B261" s="13"/>
      <c r="C261" s="13"/>
      <c r="D261" s="13"/>
      <c r="E261" s="13"/>
      <c r="F261" s="13"/>
      <c r="G261" s="5"/>
      <c r="H261" s="5"/>
      <c r="I261" s="5"/>
      <c r="J261" s="5"/>
      <c r="K261" s="5"/>
      <c r="L261" s="5"/>
      <c r="M261" s="5"/>
      <c r="N261" s="5"/>
      <c r="O261" s="5"/>
      <c r="P261" s="5"/>
      <c r="Q261" s="5"/>
      <c r="R261" s="5"/>
      <c r="S261" s="5"/>
      <c r="T261" s="5"/>
      <c r="U261" s="5"/>
      <c r="V261" s="5"/>
      <c r="W261" s="5"/>
      <c r="X261" s="6"/>
      <c r="Y261" s="6"/>
      <c r="Z261" s="6"/>
    </row>
    <row r="262" spans="1:26" ht="18" customHeight="1">
      <c r="A262" s="12"/>
      <c r="B262" s="13"/>
      <c r="C262" s="13"/>
      <c r="D262" s="13"/>
      <c r="E262" s="13"/>
      <c r="F262" s="13"/>
      <c r="G262" s="5"/>
      <c r="H262" s="5"/>
      <c r="I262" s="5"/>
      <c r="J262" s="5"/>
      <c r="K262" s="5"/>
      <c r="L262" s="5"/>
      <c r="M262" s="5"/>
      <c r="N262" s="5"/>
      <c r="O262" s="5"/>
      <c r="P262" s="5"/>
      <c r="Q262" s="5"/>
      <c r="R262" s="5"/>
      <c r="S262" s="5"/>
      <c r="T262" s="5"/>
      <c r="U262" s="5"/>
      <c r="V262" s="5"/>
      <c r="W262" s="5"/>
      <c r="X262" s="6"/>
      <c r="Y262" s="6"/>
      <c r="Z262" s="6"/>
    </row>
    <row r="263" spans="1:26" ht="18" customHeight="1">
      <c r="A263" s="12"/>
      <c r="B263" s="13"/>
      <c r="C263" s="13"/>
      <c r="D263" s="13"/>
      <c r="E263" s="13"/>
      <c r="F263" s="13"/>
      <c r="G263" s="5"/>
      <c r="H263" s="5"/>
      <c r="I263" s="5"/>
      <c r="J263" s="5"/>
      <c r="K263" s="5"/>
      <c r="L263" s="5"/>
      <c r="M263" s="5"/>
      <c r="N263" s="5"/>
      <c r="O263" s="5"/>
      <c r="P263" s="5"/>
      <c r="Q263" s="5"/>
      <c r="R263" s="5"/>
      <c r="S263" s="5"/>
      <c r="T263" s="5"/>
      <c r="U263" s="5"/>
      <c r="V263" s="5"/>
      <c r="W263" s="5"/>
      <c r="X263" s="6"/>
      <c r="Y263" s="6"/>
      <c r="Z263" s="6"/>
    </row>
    <row r="264" spans="1:26" ht="18" customHeight="1">
      <c r="A264" s="12"/>
      <c r="B264" s="13"/>
      <c r="C264" s="13"/>
      <c r="D264" s="13"/>
      <c r="E264" s="13"/>
      <c r="F264" s="13"/>
      <c r="G264" s="5"/>
      <c r="H264" s="5"/>
      <c r="I264" s="5"/>
      <c r="J264" s="5"/>
      <c r="K264" s="5"/>
      <c r="L264" s="5"/>
      <c r="M264" s="5"/>
      <c r="N264" s="5"/>
      <c r="O264" s="5"/>
      <c r="P264" s="5"/>
      <c r="Q264" s="5"/>
      <c r="R264" s="5"/>
      <c r="S264" s="5"/>
      <c r="T264" s="5"/>
      <c r="U264" s="5"/>
      <c r="V264" s="5"/>
      <c r="W264" s="5"/>
      <c r="X264" s="6"/>
      <c r="Y264" s="6"/>
      <c r="Z264" s="6"/>
    </row>
    <row r="265" spans="1:26" ht="18" customHeight="1">
      <c r="A265" s="12"/>
      <c r="B265" s="13"/>
      <c r="C265" s="13"/>
      <c r="D265" s="13"/>
      <c r="E265" s="13"/>
      <c r="F265" s="13"/>
      <c r="G265" s="5"/>
      <c r="H265" s="5"/>
      <c r="I265" s="5"/>
      <c r="J265" s="5"/>
      <c r="K265" s="5"/>
      <c r="L265" s="5"/>
      <c r="M265" s="5"/>
      <c r="N265" s="5"/>
      <c r="O265" s="5"/>
      <c r="P265" s="5"/>
      <c r="Q265" s="5"/>
      <c r="R265" s="5"/>
      <c r="S265" s="5"/>
      <c r="T265" s="5"/>
      <c r="U265" s="5"/>
      <c r="V265" s="5"/>
      <c r="W265" s="5"/>
      <c r="X265" s="6"/>
      <c r="Y265" s="6"/>
      <c r="Z265" s="6"/>
    </row>
    <row r="266" spans="1:26" ht="18" customHeight="1">
      <c r="A266" s="12"/>
      <c r="B266" s="13"/>
      <c r="C266" s="13"/>
      <c r="D266" s="13"/>
      <c r="E266" s="13"/>
      <c r="F266" s="13"/>
      <c r="G266" s="5"/>
      <c r="H266" s="5"/>
      <c r="I266" s="5"/>
      <c r="J266" s="5"/>
      <c r="K266" s="5"/>
      <c r="L266" s="5"/>
      <c r="M266" s="5"/>
      <c r="N266" s="5"/>
      <c r="O266" s="5"/>
      <c r="P266" s="5"/>
      <c r="Q266" s="5"/>
      <c r="R266" s="5"/>
      <c r="S266" s="5"/>
      <c r="T266" s="5"/>
      <c r="U266" s="5"/>
      <c r="V266" s="5"/>
      <c r="W266" s="5"/>
      <c r="X266" s="6"/>
      <c r="Y266" s="6"/>
      <c r="Z266" s="6"/>
    </row>
    <row r="267" spans="1:26" ht="18" customHeight="1">
      <c r="A267" s="12"/>
      <c r="B267" s="13"/>
      <c r="C267" s="13"/>
      <c r="D267" s="13"/>
      <c r="E267" s="13"/>
      <c r="F267" s="13"/>
      <c r="G267" s="5"/>
      <c r="H267" s="5"/>
      <c r="I267" s="5"/>
      <c r="J267" s="5"/>
      <c r="K267" s="5"/>
      <c r="L267" s="5"/>
      <c r="M267" s="5"/>
      <c r="N267" s="5"/>
      <c r="O267" s="5"/>
      <c r="P267" s="5"/>
      <c r="Q267" s="5"/>
      <c r="R267" s="5"/>
      <c r="S267" s="5"/>
      <c r="T267" s="5"/>
      <c r="U267" s="5"/>
      <c r="V267" s="5"/>
      <c r="W267" s="5"/>
      <c r="X267" s="6"/>
      <c r="Y267" s="6"/>
      <c r="Z267" s="6"/>
    </row>
    <row r="268" spans="1:26" ht="18" customHeight="1">
      <c r="A268" s="12"/>
      <c r="B268" s="13"/>
      <c r="C268" s="13"/>
      <c r="D268" s="13"/>
      <c r="E268" s="13"/>
      <c r="F268" s="13"/>
      <c r="G268" s="5"/>
      <c r="H268" s="5"/>
      <c r="I268" s="5"/>
      <c r="J268" s="5"/>
      <c r="K268" s="5"/>
      <c r="L268" s="5"/>
      <c r="M268" s="5"/>
      <c r="N268" s="5"/>
      <c r="O268" s="5"/>
      <c r="P268" s="5"/>
      <c r="Q268" s="5"/>
      <c r="R268" s="5"/>
      <c r="S268" s="5"/>
      <c r="T268" s="5"/>
      <c r="U268" s="5"/>
      <c r="V268" s="5"/>
      <c r="W268" s="5"/>
      <c r="X268" s="6"/>
      <c r="Y268" s="6"/>
      <c r="Z268" s="6"/>
    </row>
    <row r="269" spans="1:26" ht="18" customHeight="1">
      <c r="A269" s="12"/>
      <c r="B269" s="13"/>
      <c r="C269" s="13"/>
      <c r="D269" s="13"/>
      <c r="E269" s="13"/>
      <c r="F269" s="13"/>
      <c r="G269" s="5"/>
      <c r="H269" s="5"/>
      <c r="I269" s="5"/>
      <c r="J269" s="5"/>
      <c r="K269" s="5"/>
      <c r="L269" s="5"/>
      <c r="M269" s="5"/>
      <c r="N269" s="5"/>
      <c r="O269" s="5"/>
      <c r="P269" s="5"/>
      <c r="Q269" s="5"/>
      <c r="R269" s="5"/>
      <c r="S269" s="5"/>
      <c r="T269" s="5"/>
      <c r="U269" s="5"/>
      <c r="V269" s="5"/>
      <c r="W269" s="5"/>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7">
    <mergeCell ref="B15:B16"/>
    <mergeCell ref="C15:F16"/>
    <mergeCell ref="A10:A11"/>
    <mergeCell ref="B10:B11"/>
    <mergeCell ref="C10:F11"/>
    <mergeCell ref="A12:A13"/>
    <mergeCell ref="B12:B13"/>
    <mergeCell ref="C12:F13"/>
    <mergeCell ref="A15:A16"/>
    <mergeCell ref="A30:A31"/>
    <mergeCell ref="B30:F31"/>
    <mergeCell ref="A32:A33"/>
    <mergeCell ref="B32:F33"/>
    <mergeCell ref="A34:A36"/>
    <mergeCell ref="B34:F36"/>
    <mergeCell ref="B37:F38"/>
    <mergeCell ref="A59:A60"/>
    <mergeCell ref="A61:A62"/>
    <mergeCell ref="A66:A68"/>
    <mergeCell ref="A69:A70"/>
    <mergeCell ref="A37:A38"/>
    <mergeCell ref="A39:A40"/>
    <mergeCell ref="A41:A43"/>
    <mergeCell ref="A44:A46"/>
    <mergeCell ref="A47:A50"/>
    <mergeCell ref="A51:A52"/>
    <mergeCell ref="A53:A58"/>
    <mergeCell ref="B61:F62"/>
    <mergeCell ref="B66:F68"/>
    <mergeCell ref="B69:F70"/>
    <mergeCell ref="B39:F40"/>
    <mergeCell ref="B59:F60"/>
    <mergeCell ref="B41:F43"/>
    <mergeCell ref="B44:F46"/>
    <mergeCell ref="B47:F50"/>
    <mergeCell ref="B51:F52"/>
    <mergeCell ref="B53:F58"/>
  </mergeCells>
  <pageMargins left="0.5" right="0.25"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showGridLines="0" workbookViewId="0">
      <pane ySplit="4" topLeftCell="A5" activePane="bottomLeft" state="frozen"/>
      <selection pane="bottomLeft" activeCell="B30" sqref="B30"/>
    </sheetView>
  </sheetViews>
  <sheetFormatPr baseColWidth="10" defaultColWidth="14.5" defaultRowHeight="15" customHeight="1"/>
  <cols>
    <col min="1" max="1" width="28.33203125" customWidth="1"/>
    <col min="2" max="6" width="14.5" customWidth="1"/>
    <col min="7" max="7" width="20.6640625" customWidth="1"/>
    <col min="8" max="11" width="12.1640625" customWidth="1"/>
    <col min="12" max="12" width="26.1640625" customWidth="1"/>
    <col min="13" max="26" width="20.6640625" customWidth="1"/>
  </cols>
  <sheetData>
    <row r="1" spans="1:26" ht="18" customHeight="1">
      <c r="A1" s="28"/>
      <c r="B1" s="2"/>
      <c r="C1" s="29"/>
      <c r="D1" s="29"/>
      <c r="E1" s="29"/>
      <c r="F1" s="29"/>
      <c r="G1" s="30"/>
      <c r="H1" s="30"/>
      <c r="I1" s="30"/>
      <c r="J1" s="30"/>
      <c r="K1" s="30"/>
      <c r="L1" s="30"/>
      <c r="M1" s="30"/>
      <c r="N1" s="30"/>
      <c r="O1" s="30"/>
      <c r="P1" s="30"/>
      <c r="Q1" s="30"/>
      <c r="R1" s="30"/>
      <c r="S1" s="30"/>
      <c r="T1" s="30"/>
      <c r="U1" s="30"/>
      <c r="V1" s="30"/>
      <c r="W1" s="30"/>
      <c r="X1" s="30"/>
      <c r="Y1" s="30"/>
      <c r="Z1" s="30"/>
    </row>
    <row r="2" spans="1:26" ht="18" customHeight="1">
      <c r="A2" s="1"/>
      <c r="B2" s="2"/>
      <c r="C2" s="29"/>
      <c r="D2" s="29"/>
      <c r="E2" s="29"/>
      <c r="F2" s="29"/>
      <c r="G2" s="30"/>
      <c r="H2" s="30"/>
      <c r="I2" s="30"/>
      <c r="J2" s="30"/>
      <c r="K2" s="30"/>
      <c r="L2" s="30"/>
      <c r="M2" s="30"/>
      <c r="N2" s="30"/>
      <c r="O2" s="30"/>
      <c r="P2" s="30"/>
      <c r="Q2" s="30"/>
      <c r="R2" s="30"/>
      <c r="S2" s="30"/>
      <c r="T2" s="30"/>
      <c r="U2" s="30"/>
      <c r="V2" s="30"/>
      <c r="W2" s="30"/>
      <c r="X2" s="30"/>
      <c r="Y2" s="30"/>
      <c r="Z2" s="30"/>
    </row>
    <row r="3" spans="1:26" ht="18" customHeight="1">
      <c r="A3" s="31" t="str">
        <f>Assumptions!$A$3</f>
        <v>Proptlly</v>
      </c>
      <c r="B3" s="32">
        <f>PL!BM1</f>
        <v>1</v>
      </c>
      <c r="C3" s="32">
        <f>PL!BN1</f>
        <v>2</v>
      </c>
      <c r="D3" s="32">
        <f>PL!BO1</f>
        <v>3</v>
      </c>
      <c r="E3" s="32">
        <f>PL!BP1</f>
        <v>4</v>
      </c>
      <c r="F3" s="32">
        <f>PL!BQ1</f>
        <v>5</v>
      </c>
      <c r="G3" s="30"/>
      <c r="H3" s="30"/>
      <c r="I3" s="30"/>
      <c r="J3" s="30"/>
      <c r="K3" s="30"/>
      <c r="L3" s="30"/>
      <c r="M3" s="30"/>
      <c r="N3" s="30"/>
      <c r="O3" s="30"/>
      <c r="P3" s="30"/>
      <c r="Q3" s="30"/>
      <c r="R3" s="30"/>
      <c r="S3" s="30"/>
      <c r="T3" s="30"/>
      <c r="U3" s="30"/>
      <c r="V3" s="30"/>
      <c r="W3" s="30"/>
      <c r="X3" s="30"/>
      <c r="Y3" s="30"/>
      <c r="Z3" s="30"/>
    </row>
    <row r="4" spans="1:26" ht="18" customHeight="1">
      <c r="A4" s="33" t="s">
        <v>50</v>
      </c>
      <c r="B4" s="34" t="b">
        <f ca="1">ABS(BS!BO41)&lt;10</f>
        <v>1</v>
      </c>
      <c r="C4" s="34" t="b">
        <f ca="1">ABS(BS!BP41)&lt;10</f>
        <v>1</v>
      </c>
      <c r="D4" s="34" t="b">
        <f ca="1">ABS(BS!BQ41)&lt;10</f>
        <v>1</v>
      </c>
      <c r="E4" s="34" t="b">
        <f ca="1">ABS(BS!BR41)&lt;10</f>
        <v>1</v>
      </c>
      <c r="F4" s="34" t="b">
        <f ca="1">ABS(BS!BS41)&lt;10</f>
        <v>1</v>
      </c>
      <c r="G4" s="35"/>
      <c r="H4" s="35"/>
      <c r="I4" s="35"/>
      <c r="J4" s="35"/>
      <c r="K4" s="35"/>
      <c r="L4" s="35"/>
      <c r="M4" s="35"/>
      <c r="N4" s="35"/>
      <c r="O4" s="35"/>
      <c r="P4" s="35"/>
      <c r="Q4" s="35"/>
      <c r="R4" s="35"/>
      <c r="S4" s="35"/>
      <c r="T4" s="35"/>
      <c r="U4" s="35"/>
      <c r="V4" s="35"/>
      <c r="W4" s="35"/>
      <c r="X4" s="35"/>
      <c r="Y4" s="35"/>
      <c r="Z4" s="35"/>
    </row>
    <row r="5" spans="1:26" ht="18" customHeight="1">
      <c r="A5" s="36"/>
      <c r="B5" s="37"/>
      <c r="C5" s="37"/>
      <c r="D5" s="37"/>
      <c r="E5" s="37"/>
      <c r="F5" s="37"/>
      <c r="G5" s="36"/>
      <c r="H5" s="36"/>
      <c r="I5" s="30"/>
      <c r="J5" s="30"/>
      <c r="K5" s="30"/>
      <c r="L5" s="30"/>
      <c r="M5" s="30"/>
      <c r="N5" s="30"/>
      <c r="O5" s="30"/>
      <c r="P5" s="30"/>
      <c r="Q5" s="30"/>
      <c r="R5" s="30"/>
      <c r="S5" s="30"/>
      <c r="T5" s="30"/>
      <c r="U5" s="30"/>
      <c r="V5" s="30"/>
      <c r="W5" s="30"/>
      <c r="X5" s="30"/>
      <c r="Y5" s="30"/>
      <c r="Z5" s="30"/>
    </row>
    <row r="6" spans="1:26" ht="24.75" customHeight="1">
      <c r="A6" s="38" t="s">
        <v>51</v>
      </c>
      <c r="B6" s="19"/>
      <c r="C6" s="19"/>
      <c r="D6" s="19"/>
      <c r="E6" s="19"/>
      <c r="F6" s="19"/>
      <c r="G6" s="39"/>
      <c r="H6" s="39"/>
      <c r="I6" s="39"/>
      <c r="J6" s="39"/>
      <c r="K6" s="39"/>
      <c r="L6" s="39"/>
      <c r="M6" s="39"/>
      <c r="N6" s="39"/>
      <c r="O6" s="39"/>
      <c r="P6" s="39"/>
      <c r="Q6" s="39"/>
      <c r="R6" s="39"/>
      <c r="S6" s="39"/>
      <c r="T6" s="39"/>
      <c r="U6" s="39"/>
      <c r="V6" s="39"/>
      <c r="W6" s="39"/>
      <c r="X6" s="39"/>
      <c r="Y6" s="39"/>
      <c r="Z6" s="39"/>
    </row>
    <row r="7" spans="1:26" ht="24.75" customHeight="1">
      <c r="A7" s="40" t="s">
        <v>473</v>
      </c>
      <c r="B7" s="41">
        <f>PL!BM8</f>
        <v>2673035.4709012508</v>
      </c>
      <c r="C7" s="41">
        <f>PL!BN8</f>
        <v>5960511.3210222963</v>
      </c>
      <c r="D7" s="41">
        <f>PL!BO8</f>
        <v>11453034.597520618</v>
      </c>
      <c r="E7" s="41">
        <f>PL!BP8</f>
        <v>23045755.808941491</v>
      </c>
      <c r="F7" s="41">
        <f>PL!BQ8</f>
        <v>37907368.47113616</v>
      </c>
      <c r="G7" s="39"/>
      <c r="H7" s="39"/>
      <c r="I7" s="39"/>
      <c r="J7" s="39"/>
      <c r="K7" s="39"/>
      <c r="L7" s="39"/>
      <c r="M7" s="39"/>
      <c r="N7" s="39"/>
      <c r="O7" s="39"/>
      <c r="P7" s="39"/>
      <c r="Q7" s="39"/>
      <c r="R7" s="39"/>
      <c r="S7" s="39"/>
      <c r="T7" s="39"/>
      <c r="U7" s="39"/>
      <c r="V7" s="39"/>
      <c r="W7" s="39"/>
      <c r="X7" s="39"/>
      <c r="Y7" s="39"/>
      <c r="Z7" s="39"/>
    </row>
    <row r="8" spans="1:26" ht="24.75" customHeight="1">
      <c r="A8" s="40" t="str">
        <f>PL!B9</f>
        <v>Transaction Fee Revenue</v>
      </c>
      <c r="B8" s="41">
        <f>PL!BM9</f>
        <v>359102.59172948787</v>
      </c>
      <c r="C8" s="41">
        <f>PL!BN9</f>
        <v>1726330.2682592836</v>
      </c>
      <c r="D8" s="41">
        <f>PL!BO9</f>
        <v>13153450.922062624</v>
      </c>
      <c r="E8" s="41">
        <f>PL!BP9</f>
        <v>58081725.304055646</v>
      </c>
      <c r="F8" s="41">
        <f>PL!BQ9</f>
        <v>121097572.52583988</v>
      </c>
      <c r="G8" s="39"/>
      <c r="H8" s="39"/>
      <c r="I8" s="39"/>
      <c r="J8" s="39"/>
      <c r="K8" s="39"/>
      <c r="L8" s="39"/>
      <c r="M8" s="39"/>
      <c r="N8" s="39"/>
      <c r="O8" s="39"/>
      <c r="P8" s="39"/>
      <c r="Q8" s="39"/>
      <c r="R8" s="39"/>
      <c r="S8" s="39"/>
      <c r="T8" s="39"/>
      <c r="U8" s="39"/>
      <c r="V8" s="39"/>
      <c r="W8" s="39"/>
      <c r="X8" s="39"/>
      <c r="Y8" s="39"/>
      <c r="Z8" s="39"/>
    </row>
    <row r="9" spans="1:26" ht="24.75" customHeight="1">
      <c r="A9" s="40" t="str">
        <f>PL!B10</f>
        <v>Contractor Services Revenue</v>
      </c>
      <c r="B9" s="41">
        <f>PL!BM10</f>
        <v>0</v>
      </c>
      <c r="C9" s="41">
        <f>PL!BN10</f>
        <v>0</v>
      </c>
      <c r="D9" s="41">
        <f>PL!BO10</f>
        <v>0</v>
      </c>
      <c r="E9" s="41">
        <f>PL!BP10</f>
        <v>0</v>
      </c>
      <c r="F9" s="41">
        <f>PL!BQ10</f>
        <v>0</v>
      </c>
      <c r="G9" s="39"/>
      <c r="H9" s="39"/>
      <c r="I9" s="39"/>
      <c r="J9" s="39"/>
      <c r="K9" s="39"/>
      <c r="L9" s="39"/>
      <c r="M9" s="39"/>
      <c r="N9" s="39"/>
      <c r="O9" s="39"/>
      <c r="P9" s="39"/>
      <c r="Q9" s="39"/>
      <c r="R9" s="39"/>
      <c r="S9" s="39"/>
      <c r="T9" s="39"/>
      <c r="U9" s="39"/>
      <c r="V9" s="39"/>
      <c r="W9" s="39"/>
      <c r="X9" s="39"/>
      <c r="Y9" s="39"/>
      <c r="Z9" s="39"/>
    </row>
    <row r="10" spans="1:26" ht="24.75" customHeight="1">
      <c r="A10" s="40" t="s">
        <v>470</v>
      </c>
      <c r="B10" s="41">
        <f>PL!BM11</f>
        <v>144798.7996273489</v>
      </c>
      <c r="C10" s="41">
        <f>PL!BN11</f>
        <v>696097.87387055776</v>
      </c>
      <c r="D10" s="41">
        <f>PL!BO11</f>
        <v>5303787.6872430155</v>
      </c>
      <c r="E10" s="41">
        <f>PL!BP11</f>
        <v>23419948.220947552</v>
      </c>
      <c r="F10" s="41">
        <f>PL!BQ11</f>
        <v>48829453.040362336</v>
      </c>
      <c r="G10" s="39"/>
      <c r="H10" s="39"/>
      <c r="I10" s="39"/>
      <c r="J10" s="39"/>
      <c r="K10" s="39"/>
      <c r="L10" s="39"/>
      <c r="M10" s="39"/>
      <c r="N10" s="39"/>
      <c r="O10" s="39"/>
      <c r="P10" s="39"/>
      <c r="Q10" s="39"/>
      <c r="R10" s="39"/>
      <c r="S10" s="39"/>
      <c r="T10" s="39"/>
      <c r="U10" s="39"/>
      <c r="V10" s="39"/>
      <c r="W10" s="39"/>
      <c r="X10" s="39"/>
      <c r="Y10" s="39"/>
      <c r="Z10" s="39"/>
    </row>
    <row r="11" spans="1:26" ht="24.75" customHeight="1">
      <c r="A11" s="42" t="s">
        <v>52</v>
      </c>
      <c r="B11" s="43">
        <f>PL!BM12</f>
        <v>3176936.8622580874</v>
      </c>
      <c r="C11" s="43">
        <f>PL!BN12</f>
        <v>8382939.4631521376</v>
      </c>
      <c r="D11" s="43">
        <f>PL!BO12</f>
        <v>29910273.206826255</v>
      </c>
      <c r="E11" s="43">
        <f>PL!BP12</f>
        <v>104547429.33394469</v>
      </c>
      <c r="F11" s="43">
        <f>PL!BQ12</f>
        <v>207834394.03733838</v>
      </c>
      <c r="G11" s="44"/>
      <c r="H11" s="45"/>
      <c r="I11" s="44"/>
      <c r="J11" s="44"/>
      <c r="K11" s="44"/>
      <c r="L11" s="44"/>
      <c r="M11" s="44"/>
      <c r="N11" s="44"/>
      <c r="O11" s="44"/>
      <c r="P11" s="44"/>
      <c r="Q11" s="44"/>
      <c r="R11" s="44"/>
      <c r="S11" s="44"/>
      <c r="T11" s="44"/>
      <c r="U11" s="44"/>
      <c r="V11" s="44"/>
      <c r="W11" s="44"/>
      <c r="X11" s="44"/>
      <c r="Y11" s="44"/>
      <c r="Z11" s="44"/>
    </row>
    <row r="12" spans="1:26" ht="24.75" customHeight="1">
      <c r="A12" s="40" t="s">
        <v>53</v>
      </c>
      <c r="B12" s="46">
        <f>PL!BM17</f>
        <v>-7182.0518345897572</v>
      </c>
      <c r="C12" s="46">
        <f>PL!BN17</f>
        <v>-34526.605365185671</v>
      </c>
      <c r="D12" s="46">
        <f>PL!BO17</f>
        <v>-263069.01844125247</v>
      </c>
      <c r="E12" s="46">
        <f>PL!BP17</f>
        <v>-1161634.5060811131</v>
      </c>
      <c r="F12" s="46">
        <f>PL!BQ17</f>
        <v>-2421951.4505167971</v>
      </c>
      <c r="G12" s="44"/>
      <c r="H12" s="44"/>
      <c r="I12" s="44"/>
      <c r="J12" s="44"/>
      <c r="K12" s="44"/>
      <c r="L12" s="44"/>
      <c r="M12" s="39"/>
      <c r="N12" s="39"/>
      <c r="O12" s="39"/>
      <c r="P12" s="39"/>
      <c r="Q12" s="39"/>
      <c r="R12" s="39"/>
      <c r="S12" s="39"/>
      <c r="T12" s="39"/>
      <c r="U12" s="39"/>
      <c r="V12" s="39"/>
      <c r="W12" s="39"/>
      <c r="X12" s="39"/>
      <c r="Y12" s="39"/>
      <c r="Z12" s="39"/>
    </row>
    <row r="13" spans="1:26" ht="24.75" customHeight="1">
      <c r="A13" s="42" t="s">
        <v>54</v>
      </c>
      <c r="B13" s="43">
        <f>+B11+B12</f>
        <v>3169754.8104234976</v>
      </c>
      <c r="C13" s="43">
        <f t="shared" ref="C13:F13" si="0">+C11+C12</f>
        <v>8348412.8577869516</v>
      </c>
      <c r="D13" s="43">
        <f t="shared" si="0"/>
        <v>29647204.188385002</v>
      </c>
      <c r="E13" s="43">
        <f t="shared" si="0"/>
        <v>103385794.82786357</v>
      </c>
      <c r="F13" s="43">
        <f t="shared" si="0"/>
        <v>205412442.58682159</v>
      </c>
      <c r="G13" s="47"/>
      <c r="H13" s="39"/>
      <c r="I13" s="44"/>
      <c r="J13" s="44"/>
      <c r="K13" s="44"/>
      <c r="L13" s="44"/>
      <c r="M13" s="44"/>
      <c r="N13" s="44"/>
      <c r="O13" s="44"/>
      <c r="P13" s="44"/>
      <c r="Q13" s="44"/>
      <c r="R13" s="44"/>
      <c r="S13" s="44"/>
      <c r="T13" s="44"/>
      <c r="U13" s="44"/>
      <c r="V13" s="44"/>
      <c r="W13" s="44"/>
      <c r="X13" s="44"/>
      <c r="Y13" s="44"/>
      <c r="Z13" s="44"/>
    </row>
    <row r="14" spans="1:26" ht="24.75" customHeight="1">
      <c r="A14" s="48" t="s">
        <v>55</v>
      </c>
      <c r="B14" s="49">
        <f t="shared" ref="B14:F14" si="1">+IFERROR(B13/B$11,0)</f>
        <v>0.99773931552750939</v>
      </c>
      <c r="C14" s="49">
        <f t="shared" si="1"/>
        <v>0.99588132474092761</v>
      </c>
      <c r="D14" s="49">
        <f t="shared" si="1"/>
        <v>0.99120472699723738</v>
      </c>
      <c r="E14" s="49">
        <f t="shared" si="1"/>
        <v>0.98888892330034595</v>
      </c>
      <c r="F14" s="49">
        <f t="shared" si="1"/>
        <v>0.98834672450758232</v>
      </c>
      <c r="G14" s="50"/>
      <c r="H14" s="39"/>
      <c r="I14" s="44"/>
      <c r="J14" s="44"/>
      <c r="K14" s="51"/>
      <c r="L14" s="44"/>
      <c r="M14" s="50"/>
      <c r="N14" s="50"/>
      <c r="O14" s="50"/>
      <c r="P14" s="50"/>
      <c r="Q14" s="50"/>
      <c r="R14" s="50"/>
      <c r="S14" s="50"/>
      <c r="T14" s="50"/>
      <c r="U14" s="50"/>
      <c r="V14" s="50"/>
      <c r="W14" s="50"/>
      <c r="X14" s="50"/>
      <c r="Y14" s="50"/>
      <c r="Z14" s="50"/>
    </row>
    <row r="15" spans="1:26" ht="24.75" customHeight="1">
      <c r="A15" s="40" t="str">
        <f>+PL!B23</f>
        <v>Sales and Marketing</v>
      </c>
      <c r="B15" s="52">
        <f ca="1">+PL!BM23</f>
        <v>7379999.9999999963</v>
      </c>
      <c r="C15" s="52">
        <f ca="1">+PL!BN23</f>
        <v>22499000</v>
      </c>
      <c r="D15" s="52">
        <f ca="1">+PL!BO23</f>
        <v>22623950</v>
      </c>
      <c r="E15" s="52">
        <f ca="1">+PL!BP23</f>
        <v>22755147.5</v>
      </c>
      <c r="F15" s="52">
        <f ca="1">+PL!BQ23</f>
        <v>42892904.875</v>
      </c>
      <c r="G15" s="50"/>
      <c r="H15" s="39"/>
      <c r="I15" s="44"/>
      <c r="J15" s="44"/>
      <c r="K15" s="51"/>
      <c r="L15" s="44"/>
      <c r="M15" s="39"/>
      <c r="N15" s="39"/>
      <c r="O15" s="39"/>
      <c r="P15" s="39"/>
      <c r="Q15" s="39"/>
      <c r="R15" s="39"/>
      <c r="S15" s="39"/>
      <c r="T15" s="39"/>
      <c r="U15" s="39"/>
      <c r="V15" s="39"/>
      <c r="W15" s="39"/>
      <c r="X15" s="39"/>
      <c r="Y15" s="39"/>
      <c r="Z15" s="39"/>
    </row>
    <row r="16" spans="1:26" ht="24.75" customHeight="1">
      <c r="A16" s="40" t="str">
        <f>+PL!B24</f>
        <v>Technology / R&amp;D</v>
      </c>
      <c r="B16" s="53">
        <f ca="1">+PL!BM24</f>
        <v>1447182.05183459</v>
      </c>
      <c r="C16" s="53">
        <f ca="1">+PL!BN24</f>
        <v>1576526.6053651858</v>
      </c>
      <c r="D16" s="53">
        <f ca="1">+PL!BO24</f>
        <v>1915169.0184412526</v>
      </c>
      <c r="E16" s="53">
        <f ca="1">+PL!BP24</f>
        <v>2932639.5060811136</v>
      </c>
      <c r="F16" s="53">
        <f ca="1">+PL!BQ24</f>
        <v>4321436.7005167985</v>
      </c>
      <c r="G16" s="50"/>
      <c r="H16" s="39"/>
      <c r="I16" s="44"/>
      <c r="J16" s="44"/>
      <c r="K16" s="51"/>
      <c r="L16" s="44"/>
      <c r="M16" s="39"/>
      <c r="N16" s="39"/>
      <c r="O16" s="39"/>
      <c r="P16" s="39"/>
      <c r="Q16" s="39"/>
      <c r="R16" s="39"/>
      <c r="S16" s="39"/>
      <c r="T16" s="39"/>
      <c r="U16" s="39"/>
      <c r="V16" s="39"/>
      <c r="W16" s="39"/>
      <c r="X16" s="39"/>
      <c r="Y16" s="39"/>
      <c r="Z16" s="39"/>
    </row>
    <row r="17" spans="1:26" ht="24.75" customHeight="1">
      <c r="A17" s="40" t="str">
        <f>+PL!B25</f>
        <v>General and Administrative</v>
      </c>
      <c r="B17" s="54">
        <f ca="1">+PL!BM25</f>
        <v>3387999.9999999995</v>
      </c>
      <c r="C17" s="54">
        <f ca="1">+PL!BN25</f>
        <v>4856599.9999999991</v>
      </c>
      <c r="D17" s="54">
        <f ca="1">+PL!BO25</f>
        <v>5607069.9999999991</v>
      </c>
      <c r="E17" s="54">
        <f ca="1">+PL!BP25</f>
        <v>6505341.5000000028</v>
      </c>
      <c r="F17" s="54">
        <f ca="1">+PL!BQ25</f>
        <v>7583047.6749999998</v>
      </c>
      <c r="G17" s="50"/>
      <c r="H17" s="39"/>
      <c r="I17" s="44"/>
      <c r="J17" s="44"/>
      <c r="K17" s="44"/>
      <c r="L17" s="44"/>
      <c r="M17" s="39"/>
      <c r="N17" s="39"/>
      <c r="O17" s="39"/>
      <c r="P17" s="39"/>
      <c r="Q17" s="39"/>
      <c r="R17" s="39"/>
      <c r="S17" s="39"/>
      <c r="T17" s="39"/>
      <c r="U17" s="39"/>
      <c r="V17" s="39"/>
      <c r="W17" s="39"/>
      <c r="X17" s="39"/>
      <c r="Y17" s="39"/>
      <c r="Z17" s="39"/>
    </row>
    <row r="18" spans="1:26" ht="24.75" customHeight="1">
      <c r="A18" s="40" t="s">
        <v>56</v>
      </c>
      <c r="B18" s="46">
        <f ca="1">+PL!BM26</f>
        <v>-12215182.051834587</v>
      </c>
      <c r="C18" s="46">
        <f ca="1">+PL!BN26</f>
        <v>-28932126.605365187</v>
      </c>
      <c r="D18" s="46">
        <f ca="1">+PL!BO26</f>
        <v>-30146189.018441252</v>
      </c>
      <c r="E18" s="46">
        <f ca="1">+PL!BP26</f>
        <v>-32193128.506081115</v>
      </c>
      <c r="F18" s="46">
        <f ca="1">+PL!BQ26</f>
        <v>-54797389.250516795</v>
      </c>
      <c r="G18" s="50"/>
      <c r="H18" s="39"/>
      <c r="I18" s="44"/>
      <c r="J18" s="44"/>
      <c r="K18" s="44"/>
      <c r="L18" s="44"/>
      <c r="M18" s="39"/>
      <c r="N18" s="39"/>
      <c r="O18" s="39"/>
      <c r="P18" s="39"/>
      <c r="Q18" s="39"/>
      <c r="R18" s="39"/>
      <c r="S18" s="39"/>
      <c r="T18" s="39"/>
      <c r="U18" s="39"/>
      <c r="V18" s="39"/>
      <c r="W18" s="39"/>
      <c r="X18" s="39"/>
      <c r="Y18" s="39"/>
      <c r="Z18" s="39"/>
    </row>
    <row r="19" spans="1:26" ht="24.75" customHeight="1">
      <c r="A19" s="42" t="s">
        <v>57</v>
      </c>
      <c r="B19" s="43">
        <f t="shared" ref="B19:E19" ca="1" si="2">+B13+B18</f>
        <v>-9045427.2414110899</v>
      </c>
      <c r="C19" s="43">
        <f t="shared" ca="1" si="2"/>
        <v>-20583713.747578233</v>
      </c>
      <c r="D19" s="43">
        <f t="shared" ca="1" si="2"/>
        <v>-498984.8300562501</v>
      </c>
      <c r="E19" s="43">
        <f t="shared" ca="1" si="2"/>
        <v>71192666.321782455</v>
      </c>
      <c r="F19" s="43">
        <f ca="1">+F13+F18</f>
        <v>150615053.33630478</v>
      </c>
      <c r="G19" s="47"/>
      <c r="H19" s="39"/>
      <c r="I19" s="44"/>
      <c r="J19" s="44"/>
      <c r="K19" s="44"/>
      <c r="L19" s="44"/>
      <c r="M19" s="44"/>
      <c r="N19" s="44"/>
      <c r="O19" s="44"/>
      <c r="P19" s="44"/>
      <c r="Q19" s="44"/>
      <c r="R19" s="44"/>
      <c r="S19" s="44"/>
      <c r="T19" s="44"/>
      <c r="U19" s="44"/>
      <c r="V19" s="44"/>
      <c r="W19" s="44"/>
      <c r="X19" s="44"/>
      <c r="Y19" s="44"/>
      <c r="Z19" s="44"/>
    </row>
    <row r="20" spans="1:26" ht="24.75" customHeight="1">
      <c r="A20" s="55" t="s">
        <v>58</v>
      </c>
      <c r="B20" s="49">
        <f t="shared" ref="B20:F20" ca="1" si="3">+IFERROR(B19/B$11,0)</f>
        <v>-2.847216559092026</v>
      </c>
      <c r="C20" s="49">
        <f t="shared" ca="1" si="3"/>
        <v>-2.4554291293710935</v>
      </c>
      <c r="D20" s="49">
        <f t="shared" ca="1" si="3"/>
        <v>-1.6682723912477323E-2</v>
      </c>
      <c r="E20" s="49">
        <f t="shared" ca="1" si="3"/>
        <v>0.68096046718068337</v>
      </c>
      <c r="F20" s="49">
        <f t="shared" ca="1" si="3"/>
        <v>0.72468781711484254</v>
      </c>
      <c r="G20" s="50"/>
      <c r="H20" s="39"/>
      <c r="I20" s="44"/>
      <c r="J20" s="44"/>
      <c r="K20" s="44"/>
      <c r="L20" s="44"/>
      <c r="M20" s="56"/>
      <c r="N20" s="56"/>
      <c r="O20" s="56"/>
      <c r="P20" s="56"/>
      <c r="Q20" s="56"/>
      <c r="R20" s="56"/>
      <c r="S20" s="56"/>
      <c r="T20" s="56"/>
      <c r="U20" s="56"/>
      <c r="V20" s="56"/>
      <c r="W20" s="56"/>
      <c r="X20" s="56"/>
      <c r="Y20" s="56"/>
      <c r="Z20" s="56"/>
    </row>
    <row r="21" spans="1:26" ht="24.75" customHeight="1">
      <c r="A21" s="40" t="s">
        <v>59</v>
      </c>
      <c r="B21" s="52">
        <f>-PL!BM33</f>
        <v>0</v>
      </c>
      <c r="C21" s="52">
        <f>-PL!BN33</f>
        <v>0</v>
      </c>
      <c r="D21" s="52">
        <f>-PL!BO33</f>
        <v>0</v>
      </c>
      <c r="E21" s="52">
        <f>-PL!BP33</f>
        <v>0</v>
      </c>
      <c r="F21" s="52">
        <f>-PL!BQ33</f>
        <v>0</v>
      </c>
      <c r="G21" s="50"/>
      <c r="H21" s="39"/>
      <c r="I21" s="44"/>
      <c r="J21" s="44"/>
      <c r="K21" s="44"/>
      <c r="L21" s="44"/>
      <c r="M21" s="39"/>
      <c r="N21" s="39"/>
      <c r="O21" s="39"/>
      <c r="P21" s="39"/>
      <c r="Q21" s="39"/>
      <c r="R21" s="39"/>
      <c r="S21" s="39"/>
      <c r="T21" s="39"/>
      <c r="U21" s="39"/>
      <c r="V21" s="39"/>
      <c r="W21" s="39"/>
      <c r="X21" s="39"/>
      <c r="Y21" s="39"/>
      <c r="Z21" s="39"/>
    </row>
    <row r="22" spans="1:26" ht="24.75" customHeight="1">
      <c r="A22" s="40" t="s">
        <v>60</v>
      </c>
      <c r="B22" s="53">
        <f>-PL!BM34</f>
        <v>-315000</v>
      </c>
      <c r="C22" s="53">
        <f>-PL!BN34</f>
        <v>-765000</v>
      </c>
      <c r="D22" s="53">
        <f>-PL!BO34</f>
        <v>-1065000</v>
      </c>
      <c r="E22" s="53">
        <f>-PL!BP34</f>
        <v>-1215000</v>
      </c>
      <c r="F22" s="53">
        <f>-PL!BQ34</f>
        <v>-1215000</v>
      </c>
      <c r="G22" s="50"/>
      <c r="H22" s="39"/>
      <c r="I22" s="44"/>
      <c r="J22" s="44"/>
      <c r="K22" s="44"/>
      <c r="L22" s="44"/>
      <c r="M22" s="39"/>
      <c r="N22" s="39"/>
      <c r="O22" s="39"/>
      <c r="P22" s="39"/>
      <c r="Q22" s="39"/>
      <c r="R22" s="39"/>
      <c r="S22" s="39"/>
      <c r="T22" s="39"/>
      <c r="U22" s="39"/>
      <c r="V22" s="39"/>
      <c r="W22" s="39"/>
      <c r="X22" s="39"/>
      <c r="Y22" s="39"/>
      <c r="Z22" s="39"/>
    </row>
    <row r="23" spans="1:26" ht="24.75" customHeight="1">
      <c r="A23" s="40" t="s">
        <v>61</v>
      </c>
      <c r="B23" s="54">
        <f ca="1">+PL!BM39</f>
        <v>2059293.9931104397</v>
      </c>
      <c r="C23" s="54">
        <f ca="1">+PL!BN39</f>
        <v>4696717.0244672112</v>
      </c>
      <c r="D23" s="54">
        <f ca="1">+PL!BO39</f>
        <v>344076.66261237505</v>
      </c>
      <c r="E23" s="54">
        <f ca="1">+PL!BP39</f>
        <v>-15395086.59079214</v>
      </c>
      <c r="F23" s="54">
        <f ca="1">+PL!BQ39</f>
        <v>-32868011.733987052</v>
      </c>
      <c r="G23" s="50"/>
      <c r="H23" s="39"/>
      <c r="I23" s="44"/>
      <c r="J23" s="44"/>
      <c r="K23" s="44"/>
      <c r="L23" s="44"/>
      <c r="M23" s="39"/>
      <c r="N23" s="39"/>
      <c r="O23" s="39"/>
      <c r="P23" s="39"/>
      <c r="Q23" s="39"/>
      <c r="R23" s="39"/>
      <c r="S23" s="39"/>
      <c r="T23" s="39"/>
      <c r="U23" s="39"/>
      <c r="V23" s="39"/>
      <c r="W23" s="39"/>
      <c r="X23" s="39"/>
      <c r="Y23" s="39"/>
      <c r="Z23" s="39"/>
    </row>
    <row r="24" spans="1:26" ht="24.75" customHeight="1">
      <c r="A24" s="42" t="s">
        <v>62</v>
      </c>
      <c r="B24" s="57">
        <f t="shared" ref="B24:F24" ca="1" si="4">SUM(B19:B23)</f>
        <v>-7301136.0955172097</v>
      </c>
      <c r="C24" s="57">
        <f t="shared" ca="1" si="4"/>
        <v>-16651999.178540152</v>
      </c>
      <c r="D24" s="57">
        <f t="shared" ca="1" si="4"/>
        <v>-1219908.184126599</v>
      </c>
      <c r="E24" s="57">
        <f t="shared" ca="1" si="4"/>
        <v>54582580.411950774</v>
      </c>
      <c r="F24" s="57">
        <f t="shared" ca="1" si="4"/>
        <v>116532042.32700555</v>
      </c>
      <c r="G24" s="47"/>
      <c r="H24" s="39"/>
      <c r="I24" s="44"/>
      <c r="J24" s="44"/>
      <c r="K24" s="44"/>
      <c r="L24" s="44"/>
      <c r="M24" s="44"/>
      <c r="N24" s="44"/>
      <c r="O24" s="44"/>
      <c r="P24" s="44"/>
      <c r="Q24" s="44"/>
      <c r="R24" s="44"/>
      <c r="S24" s="44"/>
      <c r="T24" s="44"/>
      <c r="U24" s="44"/>
      <c r="V24" s="44"/>
      <c r="W24" s="44"/>
      <c r="X24" s="44"/>
      <c r="Y24" s="44"/>
      <c r="Z24" s="44"/>
    </row>
    <row r="25" spans="1:26" ht="24.75" customHeight="1">
      <c r="A25" s="55" t="s">
        <v>63</v>
      </c>
      <c r="B25" s="49">
        <f t="shared" ref="B25:F25" ca="1" si="5">+IFERROR(B24/B$11,0)</f>
        <v>-2.2981684597684278</v>
      </c>
      <c r="C25" s="49">
        <f t="shared" ca="1" si="5"/>
        <v>-1.9864152964166459</v>
      </c>
      <c r="D25" s="49">
        <f t="shared" ca="1" si="5"/>
        <v>-4.078559148193224E-2</v>
      </c>
      <c r="E25" s="49">
        <f t="shared" ca="1" si="5"/>
        <v>0.52208438561988424</v>
      </c>
      <c r="F25" s="49">
        <f t="shared" ca="1" si="5"/>
        <v>0.56069662033931711</v>
      </c>
      <c r="G25" s="50"/>
      <c r="H25" s="56"/>
      <c r="I25" s="56"/>
      <c r="J25" s="56"/>
      <c r="K25" s="56"/>
      <c r="L25" s="56"/>
      <c r="M25" s="56"/>
      <c r="N25" s="56"/>
      <c r="O25" s="56"/>
      <c r="P25" s="56"/>
      <c r="Q25" s="56"/>
      <c r="R25" s="56"/>
      <c r="S25" s="56"/>
      <c r="T25" s="56"/>
      <c r="U25" s="56"/>
      <c r="V25" s="56"/>
      <c r="W25" s="56"/>
      <c r="X25" s="56"/>
      <c r="Y25" s="56"/>
      <c r="Z25" s="56"/>
    </row>
    <row r="26" spans="1:26" ht="24.75" customHeight="1">
      <c r="A26" s="55" t="s">
        <v>64</v>
      </c>
      <c r="B26" s="58"/>
      <c r="C26" s="59">
        <v>0</v>
      </c>
      <c r="D26" s="59">
        <f t="shared" ref="D26:F26" si="6">+D11/C11-1</f>
        <v>2.5679934631878458</v>
      </c>
      <c r="E26" s="59">
        <f t="shared" si="6"/>
        <v>2.4953685849343703</v>
      </c>
      <c r="F26" s="59">
        <f t="shared" si="6"/>
        <v>0.98794360953127947</v>
      </c>
      <c r="G26" s="60"/>
      <c r="H26" s="61"/>
      <c r="I26" s="61"/>
      <c r="J26" s="61"/>
      <c r="K26" s="61"/>
      <c r="L26" s="61"/>
      <c r="M26" s="61"/>
      <c r="N26" s="61"/>
      <c r="O26" s="61"/>
      <c r="P26" s="61"/>
      <c r="Q26" s="61"/>
      <c r="R26" s="61"/>
      <c r="S26" s="61"/>
      <c r="T26" s="61"/>
      <c r="U26" s="61"/>
      <c r="V26" s="61"/>
      <c r="W26" s="61"/>
      <c r="X26" s="61"/>
      <c r="Y26" s="61"/>
      <c r="Z26" s="61"/>
    </row>
    <row r="27" spans="1:26" ht="24.75" customHeight="1">
      <c r="A27" s="55" t="s">
        <v>65</v>
      </c>
      <c r="B27" s="58"/>
      <c r="C27" s="59">
        <f t="shared" ref="C27:F27" ca="1" si="7">+((C24-$B24+ABS($B24))/(ABS($B24)))^(1/B3)-1</f>
        <v>-1.2807408272753926</v>
      </c>
      <c r="D27" s="59">
        <f t="shared" ca="1" si="7"/>
        <v>0.35385202040654429</v>
      </c>
      <c r="E27" s="59">
        <f t="shared" ca="1" si="7"/>
        <v>1.1161195137051392</v>
      </c>
      <c r="F27" s="59">
        <f t="shared" ca="1" si="7"/>
        <v>1.0586450702431658</v>
      </c>
      <c r="G27" s="60"/>
      <c r="H27" s="61"/>
      <c r="I27" s="61"/>
      <c r="J27" s="61"/>
      <c r="K27" s="61"/>
      <c r="L27" s="61"/>
      <c r="M27" s="61"/>
      <c r="N27" s="61"/>
      <c r="O27" s="61"/>
      <c r="P27" s="61"/>
      <c r="Q27" s="61"/>
      <c r="R27" s="61"/>
      <c r="S27" s="61"/>
      <c r="T27" s="61"/>
      <c r="U27" s="61"/>
      <c r="V27" s="61"/>
      <c r="W27" s="61"/>
      <c r="X27" s="61"/>
      <c r="Y27" s="61"/>
      <c r="Z27" s="61"/>
    </row>
    <row r="28" spans="1:26" ht="24.75" customHeight="1">
      <c r="A28" s="62"/>
      <c r="B28" s="63"/>
      <c r="C28" s="64"/>
      <c r="D28" s="64"/>
      <c r="E28" s="64"/>
      <c r="F28" s="64"/>
      <c r="G28" s="65"/>
      <c r="H28" s="66"/>
      <c r="I28" s="66"/>
      <c r="J28" s="44"/>
      <c r="K28" s="39"/>
      <c r="L28" s="39"/>
      <c r="M28" s="39"/>
      <c r="N28" s="39"/>
      <c r="O28" s="39"/>
      <c r="P28" s="39"/>
      <c r="Q28" s="39"/>
      <c r="R28" s="39"/>
      <c r="S28" s="39"/>
      <c r="T28" s="39"/>
      <c r="U28" s="39"/>
      <c r="V28" s="39"/>
      <c r="W28" s="39"/>
      <c r="X28" s="39"/>
      <c r="Y28" s="39"/>
      <c r="Z28" s="39"/>
    </row>
    <row r="29" spans="1:26" ht="24.75" customHeight="1">
      <c r="A29" s="38" t="s">
        <v>66</v>
      </c>
      <c r="B29" s="67">
        <f>+CF!BM37</f>
        <v>0</v>
      </c>
      <c r="C29" s="67">
        <f ca="1">+CF!BN37</f>
        <v>364681</v>
      </c>
      <c r="D29" s="67">
        <f ca="1">+CF!BO37</f>
        <v>11812850</v>
      </c>
      <c r="E29" s="67">
        <f ca="1">+CF!BP37</f>
        <v>77553353</v>
      </c>
      <c r="F29" s="67">
        <f ca="1">+CF!BQ37</f>
        <v>124657649</v>
      </c>
      <c r="G29" s="65"/>
      <c r="H29" s="66"/>
      <c r="I29" s="66"/>
      <c r="J29" s="44"/>
      <c r="K29" s="44"/>
      <c r="L29" s="44"/>
      <c r="M29" s="44"/>
      <c r="N29" s="44"/>
      <c r="O29" s="44"/>
      <c r="P29" s="44"/>
      <c r="Q29" s="44"/>
      <c r="R29" s="44"/>
      <c r="S29" s="44"/>
      <c r="T29" s="44"/>
      <c r="U29" s="44"/>
      <c r="V29" s="44"/>
      <c r="W29" s="44"/>
      <c r="X29" s="44"/>
      <c r="Y29" s="44"/>
      <c r="Z29" s="44"/>
    </row>
    <row r="30" spans="1:26" ht="24.75" customHeight="1">
      <c r="A30" s="40" t="s">
        <v>67</v>
      </c>
      <c r="B30" s="52">
        <f ca="1">+CF!BM18</f>
        <v>-11535319.004205158</v>
      </c>
      <c r="C30" s="52">
        <f ca="1">+CF!BN18</f>
        <v>-26551831.395330388</v>
      </c>
      <c r="D30" s="52">
        <f ca="1">+CF!BO18</f>
        <v>-12259497.479737479</v>
      </c>
      <c r="E30" s="52">
        <f ca="1">+CF!BP18</f>
        <v>47104296.074916303</v>
      </c>
      <c r="F30" s="52">
        <f ca="1">+CF!BQ18</f>
        <v>103271973.50016245</v>
      </c>
      <c r="G30" s="65"/>
      <c r="H30" s="66"/>
      <c r="I30" s="66"/>
      <c r="J30" s="44"/>
      <c r="K30" s="39"/>
      <c r="L30" s="39"/>
      <c r="M30" s="39"/>
      <c r="N30" s="39"/>
      <c r="O30" s="39"/>
      <c r="P30" s="39"/>
      <c r="Q30" s="39"/>
      <c r="R30" s="39"/>
      <c r="S30" s="39"/>
      <c r="T30" s="39"/>
      <c r="U30" s="39"/>
      <c r="V30" s="39"/>
      <c r="W30" s="39"/>
      <c r="X30" s="39"/>
      <c r="Y30" s="39"/>
      <c r="Z30" s="39"/>
    </row>
    <row r="31" spans="1:26" ht="24.75" customHeight="1">
      <c r="A31" s="40" t="s">
        <v>68</v>
      </c>
      <c r="B31" s="53">
        <f>+CF!BM24</f>
        <v>-4100000</v>
      </c>
      <c r="C31" s="53">
        <f>+CF!BN24</f>
        <v>-2000000</v>
      </c>
      <c r="D31" s="53">
        <f>+CF!BO24</f>
        <v>-2000000</v>
      </c>
      <c r="E31" s="53">
        <f>+CF!BP24</f>
        <v>0</v>
      </c>
      <c r="F31" s="53">
        <f>+CF!BQ24</f>
        <v>0</v>
      </c>
      <c r="G31" s="65"/>
      <c r="H31" s="66"/>
      <c r="I31" s="66"/>
      <c r="J31" s="44"/>
      <c r="K31" s="39"/>
      <c r="L31" s="39"/>
      <c r="M31" s="39"/>
      <c r="N31" s="39"/>
      <c r="O31" s="39"/>
      <c r="P31" s="39"/>
      <c r="Q31" s="39"/>
      <c r="R31" s="39"/>
      <c r="S31" s="39"/>
      <c r="T31" s="39"/>
      <c r="U31" s="39"/>
      <c r="V31" s="39"/>
      <c r="W31" s="39"/>
      <c r="X31" s="39"/>
      <c r="Y31" s="39"/>
      <c r="Z31" s="39"/>
    </row>
    <row r="32" spans="1:26" ht="24.75" customHeight="1">
      <c r="A32" s="40" t="s">
        <v>69</v>
      </c>
      <c r="B32" s="54">
        <f>+CF!BM33</f>
        <v>16000000</v>
      </c>
      <c r="C32" s="54">
        <f>+CF!BN33</f>
        <v>40000000</v>
      </c>
      <c r="D32" s="54">
        <f>+CF!BO33</f>
        <v>80000000</v>
      </c>
      <c r="E32" s="54">
        <f>+CF!BP33</f>
        <v>0</v>
      </c>
      <c r="F32" s="54">
        <f>+CF!BQ33</f>
        <v>0</v>
      </c>
      <c r="G32" s="65"/>
      <c r="H32" s="66"/>
      <c r="I32" s="66"/>
      <c r="J32" s="44"/>
      <c r="K32" s="39"/>
      <c r="L32" s="39"/>
      <c r="M32" s="39"/>
      <c r="N32" s="39"/>
      <c r="O32" s="39"/>
      <c r="P32" s="39"/>
      <c r="Q32" s="39"/>
      <c r="R32" s="39"/>
      <c r="S32" s="39"/>
      <c r="T32" s="39"/>
      <c r="U32" s="39"/>
      <c r="V32" s="39"/>
      <c r="W32" s="39"/>
      <c r="X32" s="39"/>
      <c r="Y32" s="39"/>
      <c r="Z32" s="39"/>
    </row>
    <row r="33" spans="1:26" ht="24.75" customHeight="1">
      <c r="A33" s="42" t="s">
        <v>70</v>
      </c>
      <c r="B33" s="68">
        <f t="shared" ref="B33:F33" ca="1" si="8">SUM(B29:B32)</f>
        <v>364680.99579484202</v>
      </c>
      <c r="C33" s="68">
        <f t="shared" ca="1" si="8"/>
        <v>11812849.604669612</v>
      </c>
      <c r="D33" s="68">
        <f t="shared" ca="1" si="8"/>
        <v>77553352.520262524</v>
      </c>
      <c r="E33" s="68">
        <f t="shared" ca="1" si="8"/>
        <v>124657649.0749163</v>
      </c>
      <c r="F33" s="68">
        <f t="shared" ca="1" si="8"/>
        <v>227929622.50016245</v>
      </c>
      <c r="G33" s="47"/>
      <c r="H33" s="44"/>
      <c r="I33" s="44"/>
      <c r="J33" s="44"/>
      <c r="K33" s="44"/>
      <c r="L33" s="44"/>
      <c r="M33" s="44"/>
      <c r="N33" s="44"/>
      <c r="O33" s="44"/>
      <c r="P33" s="44"/>
      <c r="Q33" s="44"/>
      <c r="R33" s="44"/>
      <c r="S33" s="44"/>
      <c r="T33" s="44"/>
      <c r="U33" s="44"/>
      <c r="V33" s="44"/>
      <c r="W33" s="44"/>
      <c r="X33" s="44"/>
      <c r="Y33" s="44"/>
      <c r="Z33" s="44"/>
    </row>
    <row r="34" spans="1:26" ht="24.75" customHeight="1">
      <c r="A34" s="38"/>
      <c r="B34" s="67"/>
      <c r="C34" s="67"/>
      <c r="D34" s="67"/>
      <c r="E34" s="67"/>
      <c r="F34" s="67"/>
      <c r="G34" s="44"/>
      <c r="H34" s="69"/>
      <c r="I34" s="69"/>
      <c r="J34" s="61"/>
      <c r="K34" s="44"/>
      <c r="L34" s="44"/>
      <c r="M34" s="44"/>
      <c r="N34" s="44"/>
      <c r="O34" s="44"/>
      <c r="P34" s="44"/>
      <c r="Q34" s="44"/>
      <c r="R34" s="44"/>
      <c r="S34" s="44"/>
      <c r="T34" s="44"/>
      <c r="U34" s="44"/>
      <c r="V34" s="44"/>
      <c r="W34" s="44"/>
      <c r="X34" s="44"/>
      <c r="Y34" s="44"/>
      <c r="Z34" s="44"/>
    </row>
    <row r="35" spans="1:26" ht="24.75" customHeight="1">
      <c r="A35" s="40" t="s">
        <v>71</v>
      </c>
      <c r="B35" s="52">
        <f ca="1">BS!BO21</f>
        <v>6232181.6331366152</v>
      </c>
      <c r="C35" s="52">
        <f ca="1">BS!BP21</f>
        <v>23710052.208579361</v>
      </c>
      <c r="D35" s="52">
        <f ca="1">BS!BQ21</f>
        <v>91648694.666230679</v>
      </c>
      <c r="E35" s="52">
        <f ca="1">BS!BR21</f>
        <v>132930746.40354913</v>
      </c>
      <c r="F35" s="52">
        <f ca="1">BS!BS21</f>
        <v>237422551.84102014</v>
      </c>
      <c r="G35" s="44"/>
      <c r="H35" s="66"/>
      <c r="I35" s="66"/>
      <c r="J35" s="44"/>
      <c r="K35" s="39"/>
      <c r="L35" s="39"/>
      <c r="M35" s="39"/>
      <c r="N35" s="39"/>
      <c r="O35" s="39"/>
      <c r="P35" s="39"/>
      <c r="Q35" s="39"/>
      <c r="R35" s="39"/>
      <c r="S35" s="39"/>
      <c r="T35" s="39"/>
      <c r="U35" s="39"/>
      <c r="V35" s="39"/>
      <c r="W35" s="39"/>
      <c r="X35" s="39"/>
      <c r="Y35" s="39"/>
      <c r="Z35" s="39"/>
    </row>
    <row r="36" spans="1:26" ht="24.75" customHeight="1">
      <c r="A36" s="40" t="s">
        <v>72</v>
      </c>
      <c r="B36" s="53">
        <f ca="1">BS!BO38</f>
        <v>206350.35233851773</v>
      </c>
      <c r="C36" s="53">
        <f ca="1">BS!BP38</f>
        <v>296728.97191459103</v>
      </c>
      <c r="D36" s="53">
        <f ca="1">BS!BQ38</f>
        <v>908314.19453039346</v>
      </c>
      <c r="E36" s="53">
        <f ca="1">BS!BR38</f>
        <v>10653542.009800028</v>
      </c>
      <c r="F36" s="53">
        <f ca="1">BS!BS38</f>
        <v>36520674.316089414</v>
      </c>
      <c r="G36" s="44"/>
      <c r="H36" s="66"/>
      <c r="I36" s="66"/>
      <c r="J36" s="44"/>
      <c r="K36" s="39"/>
      <c r="L36" s="39"/>
      <c r="M36" s="39"/>
      <c r="N36" s="39"/>
      <c r="O36" s="39"/>
      <c r="P36" s="39"/>
      <c r="Q36" s="39"/>
      <c r="R36" s="39"/>
      <c r="S36" s="39"/>
      <c r="T36" s="39"/>
      <c r="U36" s="39"/>
      <c r="V36" s="39"/>
      <c r="W36" s="39"/>
      <c r="X36" s="39"/>
      <c r="Y36" s="39"/>
      <c r="Z36" s="39"/>
    </row>
    <row r="37" spans="1:26" ht="24.75" customHeight="1">
      <c r="A37" s="42" t="s">
        <v>73</v>
      </c>
      <c r="B37" s="68">
        <f ca="1">BS!BO29</f>
        <v>6025831.2807980981</v>
      </c>
      <c r="C37" s="68">
        <f ca="1">BS!BP29</f>
        <v>23413323.236664779</v>
      </c>
      <c r="D37" s="68">
        <f ca="1">BS!BQ29</f>
        <v>90740380.471700296</v>
      </c>
      <c r="E37" s="68">
        <f ca="1">BS!BR29</f>
        <v>122277204.39374913</v>
      </c>
      <c r="F37" s="68">
        <f ca="1">BS!BS29</f>
        <v>200901877.52493072</v>
      </c>
      <c r="G37" s="47"/>
      <c r="H37" s="66"/>
      <c r="I37" s="66"/>
      <c r="J37" s="44"/>
      <c r="K37" s="44"/>
      <c r="L37" s="44"/>
      <c r="M37" s="44"/>
      <c r="N37" s="44"/>
      <c r="O37" s="44"/>
      <c r="P37" s="44"/>
      <c r="Q37" s="44"/>
      <c r="R37" s="44"/>
      <c r="S37" s="44"/>
      <c r="T37" s="44"/>
      <c r="U37" s="44"/>
      <c r="V37" s="44"/>
      <c r="W37" s="44"/>
      <c r="X37" s="44"/>
      <c r="Y37" s="44"/>
      <c r="Z37" s="44"/>
    </row>
    <row r="38" spans="1:26" ht="24.75" customHeight="1">
      <c r="A38" s="40"/>
      <c r="B38" s="46"/>
      <c r="C38" s="46"/>
      <c r="D38" s="46"/>
      <c r="E38" s="46"/>
      <c r="F38" s="46"/>
      <c r="G38" s="39"/>
      <c r="H38" s="39"/>
      <c r="I38" s="39"/>
      <c r="J38" s="39"/>
      <c r="K38" s="39"/>
      <c r="L38" s="39"/>
      <c r="M38" s="39"/>
      <c r="N38" s="39"/>
      <c r="O38" s="39"/>
      <c r="P38" s="39"/>
      <c r="Q38" s="39"/>
      <c r="R38" s="39"/>
      <c r="S38" s="39"/>
      <c r="T38" s="39"/>
      <c r="U38" s="39"/>
      <c r="V38" s="39"/>
      <c r="W38" s="39"/>
      <c r="X38" s="39"/>
      <c r="Y38" s="39"/>
      <c r="Z38" s="39"/>
    </row>
    <row r="39" spans="1:26" ht="24.75" customHeight="1">
      <c r="A39" s="42" t="s">
        <v>29</v>
      </c>
      <c r="B39" s="68">
        <f ca="1">+'BE and Burn Analysis'!D15</f>
        <v>12558573.022864016</v>
      </c>
      <c r="C39" s="68">
        <f ca="1">+'BE and Burn Analysis'!E15</f>
        <v>29819945.27620117</v>
      </c>
      <c r="D39" s="68">
        <f ca="1">+'BE and Burn Analysis'!F15</f>
        <v>31488135.768876575</v>
      </c>
      <c r="E39" s="68">
        <f ca="1">+'BE and Burn Analysis'!G15</f>
        <v>33783499.560884833</v>
      </c>
      <c r="F39" s="68">
        <f ca="1">+'BE and Burn Analysis'!H15</f>
        <v>56672813.155143999</v>
      </c>
      <c r="G39" s="47"/>
      <c r="H39" s="66"/>
      <c r="I39" s="66"/>
      <c r="J39" s="44"/>
      <c r="K39" s="44"/>
      <c r="L39" s="44"/>
      <c r="M39" s="44"/>
      <c r="N39" s="44"/>
      <c r="O39" s="44"/>
      <c r="P39" s="44"/>
      <c r="Q39" s="44"/>
      <c r="R39" s="44"/>
      <c r="S39" s="44"/>
      <c r="T39" s="44"/>
      <c r="U39" s="44"/>
      <c r="V39" s="44"/>
      <c r="W39" s="44"/>
      <c r="X39" s="44"/>
      <c r="Y39" s="44"/>
      <c r="Z39" s="44"/>
    </row>
    <row r="40" spans="1:26" ht="24.75" customHeight="1">
      <c r="A40" s="70" t="s">
        <v>74</v>
      </c>
      <c r="B40" s="71">
        <f ca="1">+'BE and Burn Analysis'!D16</f>
        <v>-9381636.1606059279</v>
      </c>
      <c r="C40" s="71">
        <f ca="1">+'BE and Burn Analysis'!E16</f>
        <v>-21437005.813049033</v>
      </c>
      <c r="D40" s="71">
        <f ca="1">+'BE and Burn Analysis'!F16</f>
        <v>-1577862.5620503202</v>
      </c>
      <c r="E40" s="71">
        <f ca="1">+'BE and Burn Analysis'!G16</f>
        <v>70763929.77305986</v>
      </c>
      <c r="F40" s="71">
        <f ca="1">+'BE and Burn Analysis'!H16</f>
        <v>151161580.88219437</v>
      </c>
      <c r="G40" s="47"/>
      <c r="H40" s="72"/>
      <c r="I40" s="72"/>
      <c r="J40" s="73"/>
      <c r="K40" s="74"/>
      <c r="L40" s="74"/>
      <c r="M40" s="74"/>
      <c r="N40" s="74"/>
      <c r="O40" s="74"/>
      <c r="P40" s="74"/>
      <c r="Q40" s="74"/>
      <c r="R40" s="74"/>
      <c r="S40" s="74"/>
      <c r="T40" s="74"/>
      <c r="U40" s="74"/>
      <c r="V40" s="74"/>
      <c r="W40" s="74"/>
      <c r="X40" s="74"/>
      <c r="Y40" s="74"/>
      <c r="Z40" s="74"/>
    </row>
    <row r="41" spans="1:26" ht="24.75" customHeight="1">
      <c r="A41" s="40"/>
      <c r="B41" s="46"/>
      <c r="C41" s="46"/>
      <c r="D41" s="46"/>
      <c r="E41" s="46"/>
      <c r="F41" s="46"/>
      <c r="G41" s="39"/>
      <c r="H41" s="39"/>
      <c r="I41" s="39"/>
      <c r="J41" s="39"/>
      <c r="K41" s="39"/>
      <c r="L41" s="39"/>
      <c r="M41" s="39"/>
      <c r="N41" s="39"/>
      <c r="O41" s="39"/>
      <c r="P41" s="39"/>
      <c r="Q41" s="39"/>
      <c r="R41" s="39"/>
      <c r="S41" s="39"/>
      <c r="T41" s="39"/>
      <c r="U41" s="39"/>
      <c r="V41" s="39"/>
      <c r="W41" s="39"/>
      <c r="X41" s="39"/>
      <c r="Y41" s="39"/>
      <c r="Z41" s="39"/>
    </row>
    <row r="42" spans="1:26" ht="24.75" customHeight="1">
      <c r="A42" s="42" t="s">
        <v>75</v>
      </c>
      <c r="B42" s="68">
        <f ca="1">+'BE and Burn Analysis'!D24</f>
        <v>16128953.751330661</v>
      </c>
      <c r="C42" s="68">
        <f ca="1">+'BE and Burn Analysis'!E24</f>
        <v>30932568.591154296</v>
      </c>
      <c r="D42" s="68">
        <f ca="1">+'BE and Burn Analysis'!F24</f>
        <v>32345732.8142667</v>
      </c>
      <c r="E42" s="68">
        <f ca="1">+'BE and Burn Analysis'!G24</f>
        <v>33224573.107494704</v>
      </c>
      <c r="F42" s="68">
        <f ca="1">+'BE and Burn Analysis'!H24</f>
        <v>57089621.218129143</v>
      </c>
      <c r="G42" s="47"/>
      <c r="H42" s="66"/>
      <c r="I42" s="66"/>
      <c r="J42" s="44"/>
      <c r="K42" s="44"/>
      <c r="L42" s="44"/>
      <c r="M42" s="44"/>
      <c r="N42" s="44"/>
      <c r="O42" s="44"/>
      <c r="P42" s="44"/>
      <c r="Q42" s="44"/>
      <c r="R42" s="44"/>
      <c r="S42" s="44"/>
      <c r="T42" s="44"/>
      <c r="U42" s="44"/>
      <c r="V42" s="44"/>
      <c r="W42" s="44"/>
      <c r="X42" s="44"/>
      <c r="Y42" s="44"/>
      <c r="Z42" s="44"/>
    </row>
    <row r="43" spans="1:26" ht="24.75" customHeight="1">
      <c r="A43" s="70" t="s">
        <v>76</v>
      </c>
      <c r="B43" s="71">
        <f ca="1">+'BE and Burn Analysis'!D25</f>
        <v>27016966.008410312</v>
      </c>
      <c r="C43" s="71">
        <f ca="1">+'BE and Burn Analysis'!E25</f>
        <v>54353084.790660784</v>
      </c>
      <c r="D43" s="71">
        <f ca="1">+'BE and Burn Analysis'!F25</f>
        <v>30363066.452510197</v>
      </c>
      <c r="E43" s="71">
        <f>+'BE and Burn Analysis'!G25</f>
        <v>0</v>
      </c>
      <c r="F43" s="71">
        <f>+'BE and Burn Analysis'!H25</f>
        <v>0</v>
      </c>
      <c r="G43" s="75"/>
      <c r="H43" s="72"/>
      <c r="I43" s="72"/>
      <c r="J43" s="73"/>
      <c r="K43" s="74"/>
      <c r="L43" s="74"/>
      <c r="M43" s="74"/>
      <c r="N43" s="74"/>
      <c r="O43" s="74"/>
      <c r="P43" s="74"/>
      <c r="Q43" s="74"/>
      <c r="R43" s="74"/>
      <c r="S43" s="74"/>
      <c r="T43" s="74"/>
      <c r="U43" s="74"/>
      <c r="V43" s="74"/>
      <c r="W43" s="74"/>
      <c r="X43" s="74"/>
      <c r="Y43" s="74"/>
      <c r="Z43" s="74"/>
    </row>
    <row r="44" spans="1:26" ht="24.75" customHeight="1">
      <c r="A44" s="70" t="s">
        <v>77</v>
      </c>
      <c r="B44" s="76">
        <f ca="1">++IF(C44&gt;0,12,'BE and Burn Analysis'!D26)</f>
        <v>12</v>
      </c>
      <c r="C44" s="76">
        <f ca="1">++IF(D44&gt;0,12,'BE and Burn Analysis'!E26)</f>
        <v>12</v>
      </c>
      <c r="D44" s="76">
        <f ca="1">++IF(E44&gt;0,12,'BE and Burn Analysis'!F26)</f>
        <v>6</v>
      </c>
      <c r="E44" s="76">
        <f>++IF(F44&gt;0,12,'BE and Burn Analysis'!G26)</f>
        <v>0</v>
      </c>
      <c r="F44" s="76">
        <f>++IF(G44&gt;0,12,'BE and Burn Analysis'!H26)</f>
        <v>0</v>
      </c>
      <c r="G44" s="77"/>
      <c r="H44" s="77"/>
      <c r="I44" s="77"/>
      <c r="J44" s="77"/>
      <c r="K44" s="77"/>
      <c r="L44" s="77"/>
      <c r="M44" s="77"/>
      <c r="N44" s="77"/>
      <c r="O44" s="77"/>
      <c r="P44" s="77"/>
      <c r="Q44" s="77"/>
      <c r="R44" s="77"/>
      <c r="S44" s="77"/>
      <c r="T44" s="77"/>
      <c r="U44" s="77"/>
      <c r="V44" s="77"/>
      <c r="W44" s="77"/>
      <c r="X44" s="77"/>
      <c r="Y44" s="77"/>
      <c r="Z44" s="77"/>
    </row>
    <row r="45" spans="1:26" ht="24.75" customHeight="1">
      <c r="A45" s="40"/>
      <c r="B45" s="78"/>
      <c r="C45" s="78"/>
      <c r="D45" s="78"/>
      <c r="E45" s="78"/>
      <c r="F45" s="78"/>
      <c r="G45" s="39"/>
      <c r="H45" s="39"/>
      <c r="I45" s="39"/>
      <c r="J45" s="39"/>
      <c r="K45" s="39"/>
      <c r="L45" s="39"/>
      <c r="M45" s="39"/>
      <c r="N45" s="39"/>
      <c r="O45" s="39"/>
      <c r="P45" s="39"/>
      <c r="Q45" s="39"/>
      <c r="R45" s="39"/>
      <c r="S45" s="39"/>
      <c r="T45" s="39"/>
      <c r="U45" s="39"/>
      <c r="V45" s="39"/>
      <c r="W45" s="39"/>
      <c r="X45" s="39"/>
      <c r="Y45" s="39"/>
      <c r="Z45" s="39"/>
    </row>
    <row r="46" spans="1:26" ht="24.75" customHeight="1">
      <c r="A46" s="47"/>
      <c r="B46" s="63"/>
      <c r="C46" s="63"/>
      <c r="D46" s="63"/>
      <c r="E46" s="63"/>
      <c r="F46" s="63"/>
      <c r="G46" s="39"/>
      <c r="H46" s="39"/>
      <c r="I46" s="39"/>
      <c r="J46" s="39"/>
      <c r="K46" s="39"/>
      <c r="L46" s="39"/>
      <c r="M46" s="39"/>
      <c r="N46" s="39"/>
      <c r="O46" s="39"/>
      <c r="P46" s="39"/>
      <c r="Q46" s="39"/>
      <c r="R46" s="39"/>
      <c r="S46" s="39"/>
      <c r="T46" s="39"/>
      <c r="U46" s="39"/>
      <c r="V46" s="39"/>
      <c r="W46" s="39"/>
      <c r="X46" s="39"/>
      <c r="Y46" s="39"/>
      <c r="Z46" s="39"/>
    </row>
    <row r="47" spans="1:26" ht="24.75" customHeight="1">
      <c r="A47" s="36"/>
      <c r="B47" s="37"/>
      <c r="C47" s="37"/>
      <c r="D47" s="37"/>
      <c r="E47" s="37"/>
      <c r="F47" s="37"/>
      <c r="G47" s="30"/>
      <c r="H47" s="30"/>
      <c r="I47" s="30"/>
      <c r="J47" s="30"/>
      <c r="K47" s="30"/>
      <c r="L47" s="30"/>
      <c r="M47" s="30"/>
      <c r="N47" s="30"/>
      <c r="O47" s="30"/>
      <c r="P47" s="30"/>
      <c r="Q47" s="30"/>
      <c r="R47" s="30"/>
      <c r="S47" s="30"/>
      <c r="T47" s="30"/>
      <c r="U47" s="30"/>
      <c r="V47" s="30"/>
      <c r="W47" s="30"/>
      <c r="X47" s="30"/>
      <c r="Y47" s="30"/>
      <c r="Z47" s="30"/>
    </row>
    <row r="48" spans="1:26" ht="24.75" customHeight="1">
      <c r="A48" s="36"/>
      <c r="B48" s="37"/>
      <c r="C48" s="37"/>
      <c r="D48" s="37"/>
      <c r="E48" s="37"/>
      <c r="F48" s="37"/>
      <c r="G48" s="30"/>
      <c r="H48" s="30"/>
      <c r="I48" s="30"/>
      <c r="J48" s="30"/>
      <c r="K48" s="30"/>
      <c r="L48" s="30"/>
      <c r="M48" s="30"/>
      <c r="N48" s="30"/>
      <c r="O48" s="30"/>
      <c r="P48" s="30"/>
      <c r="Q48" s="30"/>
      <c r="R48" s="30"/>
      <c r="S48" s="30"/>
      <c r="T48" s="30"/>
      <c r="U48" s="30"/>
      <c r="V48" s="30"/>
      <c r="W48" s="30"/>
      <c r="X48" s="30"/>
      <c r="Y48" s="30"/>
      <c r="Z48" s="30"/>
    </row>
    <row r="49" spans="1:26" ht="24.75" customHeight="1">
      <c r="A49" s="36"/>
      <c r="B49" s="37"/>
      <c r="C49" s="37"/>
      <c r="D49" s="37"/>
      <c r="E49" s="37"/>
      <c r="F49" s="37"/>
      <c r="G49" s="30"/>
      <c r="H49" s="30"/>
      <c r="I49" s="30"/>
      <c r="J49" s="30"/>
      <c r="K49" s="30"/>
      <c r="L49" s="30"/>
      <c r="M49" s="30"/>
      <c r="N49" s="30"/>
      <c r="O49" s="30"/>
      <c r="P49" s="30"/>
      <c r="Q49" s="30"/>
      <c r="R49" s="30"/>
      <c r="S49" s="30"/>
      <c r="T49" s="30"/>
      <c r="U49" s="30"/>
      <c r="V49" s="30"/>
      <c r="W49" s="30"/>
      <c r="X49" s="30"/>
      <c r="Y49" s="30"/>
      <c r="Z49" s="30"/>
    </row>
    <row r="50" spans="1:26" ht="24.75" customHeight="1">
      <c r="A50" s="36"/>
      <c r="B50" s="37"/>
      <c r="C50" s="37"/>
      <c r="D50" s="37"/>
      <c r="E50" s="37"/>
      <c r="F50" s="37"/>
      <c r="G50" s="30"/>
      <c r="H50" s="40"/>
      <c r="I50" s="78"/>
      <c r="J50" s="79"/>
      <c r="K50" s="39"/>
      <c r="L50" s="30"/>
      <c r="M50" s="30"/>
      <c r="N50" s="30"/>
      <c r="O50" s="30"/>
      <c r="P50" s="30"/>
      <c r="Q50" s="30"/>
      <c r="R50" s="30"/>
      <c r="S50" s="30"/>
      <c r="T50" s="30"/>
      <c r="U50" s="30"/>
      <c r="V50" s="30"/>
      <c r="W50" s="30"/>
      <c r="X50" s="30"/>
      <c r="Y50" s="30"/>
      <c r="Z50" s="30"/>
    </row>
    <row r="51" spans="1:26" ht="24.75" customHeight="1">
      <c r="A51" s="36"/>
      <c r="B51" s="37"/>
      <c r="C51" s="37"/>
      <c r="D51" s="37"/>
      <c r="E51" s="37"/>
      <c r="F51" s="37"/>
      <c r="G51" s="30"/>
      <c r="H51" s="40"/>
      <c r="I51" s="78"/>
      <c r="J51" s="79"/>
      <c r="K51" s="39"/>
      <c r="L51" s="30"/>
      <c r="M51" s="30"/>
      <c r="N51" s="30"/>
      <c r="O51" s="30"/>
      <c r="P51" s="30"/>
      <c r="Q51" s="30"/>
      <c r="R51" s="30"/>
      <c r="S51" s="30"/>
      <c r="T51" s="30"/>
      <c r="U51" s="30"/>
      <c r="V51" s="30"/>
      <c r="W51" s="30"/>
      <c r="X51" s="30"/>
      <c r="Y51" s="30"/>
      <c r="Z51" s="30"/>
    </row>
    <row r="52" spans="1:26" ht="24.75" customHeight="1">
      <c r="A52" s="36"/>
      <c r="B52" s="37"/>
      <c r="C52" s="37"/>
      <c r="D52" s="37"/>
      <c r="E52" s="37"/>
      <c r="F52" s="37"/>
      <c r="G52" s="30"/>
      <c r="H52" s="40"/>
      <c r="I52" s="78"/>
      <c r="J52" s="79"/>
      <c r="K52" s="39"/>
      <c r="L52" s="30"/>
      <c r="M52" s="30"/>
      <c r="N52" s="30"/>
      <c r="O52" s="30"/>
      <c r="P52" s="30"/>
      <c r="Q52" s="30"/>
      <c r="R52" s="30"/>
      <c r="S52" s="30"/>
      <c r="T52" s="30"/>
      <c r="U52" s="30"/>
      <c r="V52" s="30"/>
      <c r="W52" s="30"/>
      <c r="X52" s="30"/>
      <c r="Y52" s="30"/>
      <c r="Z52" s="30"/>
    </row>
    <row r="53" spans="1:26" ht="24.75" customHeight="1">
      <c r="A53" s="36"/>
      <c r="B53" s="37"/>
      <c r="C53" s="37"/>
      <c r="D53" s="37"/>
      <c r="E53" s="37"/>
      <c r="F53" s="37"/>
      <c r="G53" s="30"/>
      <c r="H53" s="40"/>
      <c r="I53" s="78"/>
      <c r="J53" s="79"/>
      <c r="K53" s="39"/>
      <c r="L53" s="30"/>
      <c r="M53" s="30"/>
      <c r="N53" s="30"/>
      <c r="O53" s="30"/>
      <c r="P53" s="30"/>
      <c r="Q53" s="30"/>
      <c r="R53" s="30"/>
      <c r="S53" s="30"/>
      <c r="T53" s="30"/>
      <c r="U53" s="30"/>
      <c r="V53" s="30"/>
      <c r="W53" s="30"/>
      <c r="X53" s="30"/>
      <c r="Y53" s="30"/>
      <c r="Z53" s="30"/>
    </row>
    <row r="54" spans="1:26" ht="24.75" customHeight="1">
      <c r="A54" s="36"/>
      <c r="B54" s="80"/>
      <c r="C54" s="37"/>
      <c r="D54" s="37"/>
      <c r="E54" s="37"/>
      <c r="F54" s="37"/>
      <c r="G54" s="30"/>
      <c r="H54" s="40"/>
      <c r="I54" s="78"/>
      <c r="J54" s="79"/>
      <c r="K54" s="39"/>
      <c r="L54" s="30"/>
      <c r="M54" s="30"/>
      <c r="N54" s="30"/>
      <c r="O54" s="30"/>
      <c r="P54" s="30"/>
      <c r="Q54" s="30"/>
      <c r="R54" s="30"/>
      <c r="S54" s="30"/>
      <c r="T54" s="30"/>
      <c r="U54" s="30"/>
      <c r="V54" s="30"/>
      <c r="W54" s="30"/>
      <c r="X54" s="30"/>
      <c r="Y54" s="30"/>
      <c r="Z54" s="30"/>
    </row>
    <row r="55" spans="1:26" ht="18" customHeight="1">
      <c r="A55" s="36"/>
      <c r="B55" s="37"/>
      <c r="C55" s="37"/>
      <c r="D55" s="37"/>
      <c r="E55" s="37"/>
      <c r="F55" s="37"/>
      <c r="G55" s="30"/>
      <c r="H55" s="40"/>
      <c r="I55" s="78"/>
      <c r="J55" s="79"/>
      <c r="K55" s="39"/>
      <c r="L55" s="30"/>
      <c r="M55" s="30"/>
      <c r="N55" s="30"/>
      <c r="O55" s="30"/>
      <c r="P55" s="30"/>
      <c r="Q55" s="30"/>
      <c r="R55" s="30"/>
      <c r="S55" s="30"/>
      <c r="T55" s="30"/>
      <c r="U55" s="30"/>
      <c r="V55" s="30"/>
      <c r="W55" s="30"/>
      <c r="X55" s="30"/>
      <c r="Y55" s="30"/>
      <c r="Z55" s="30"/>
    </row>
    <row r="56" spans="1:26" ht="18" customHeight="1">
      <c r="A56" s="36"/>
      <c r="B56" s="37"/>
      <c r="C56" s="37"/>
      <c r="D56" s="37"/>
      <c r="E56" s="37"/>
      <c r="F56" s="37"/>
      <c r="G56" s="30"/>
      <c r="H56" s="19"/>
      <c r="I56" s="81"/>
      <c r="J56" s="19"/>
      <c r="K56" s="39"/>
      <c r="L56" s="30"/>
      <c r="M56" s="30"/>
      <c r="N56" s="30"/>
      <c r="O56" s="30"/>
      <c r="P56" s="30"/>
      <c r="Q56" s="30"/>
      <c r="R56" s="30"/>
      <c r="S56" s="30"/>
      <c r="T56" s="30"/>
      <c r="U56" s="30"/>
      <c r="V56" s="30"/>
      <c r="W56" s="30"/>
      <c r="X56" s="30"/>
      <c r="Y56" s="30"/>
      <c r="Z56" s="30"/>
    </row>
    <row r="57" spans="1:26" ht="18" customHeight="1">
      <c r="A57" s="36"/>
      <c r="B57" s="37"/>
      <c r="C57" s="37"/>
      <c r="D57" s="37"/>
      <c r="E57" s="37"/>
      <c r="F57" s="37"/>
      <c r="G57" s="30"/>
      <c r="H57" s="30"/>
      <c r="I57" s="30"/>
      <c r="J57" s="30"/>
      <c r="K57" s="30"/>
      <c r="L57" s="30"/>
      <c r="M57" s="30"/>
      <c r="N57" s="30"/>
      <c r="O57" s="30"/>
      <c r="P57" s="30"/>
      <c r="Q57" s="30"/>
      <c r="R57" s="30"/>
      <c r="S57" s="30"/>
      <c r="T57" s="30"/>
      <c r="U57" s="30"/>
      <c r="V57" s="30"/>
      <c r="W57" s="30"/>
      <c r="X57" s="30"/>
      <c r="Y57" s="30"/>
      <c r="Z57" s="30"/>
    </row>
    <row r="58" spans="1:26" ht="18" customHeight="1">
      <c r="A58" s="36"/>
      <c r="B58" s="37"/>
      <c r="C58" s="37"/>
      <c r="D58" s="37"/>
      <c r="E58" s="37"/>
      <c r="F58" s="37"/>
      <c r="G58" s="30"/>
      <c r="H58" s="30"/>
      <c r="I58" s="30"/>
      <c r="J58" s="30"/>
      <c r="K58" s="30"/>
      <c r="L58" s="30"/>
      <c r="M58" s="30"/>
      <c r="N58" s="30"/>
      <c r="O58" s="30"/>
      <c r="P58" s="30"/>
      <c r="Q58" s="30"/>
      <c r="R58" s="30"/>
      <c r="S58" s="30"/>
      <c r="T58" s="30"/>
      <c r="U58" s="30"/>
      <c r="V58" s="30"/>
      <c r="W58" s="30"/>
      <c r="X58" s="30"/>
      <c r="Y58" s="30"/>
      <c r="Z58" s="30"/>
    </row>
    <row r="59" spans="1:26" ht="18" customHeight="1">
      <c r="A59" s="36"/>
      <c r="B59" s="37"/>
      <c r="C59" s="37"/>
      <c r="D59" s="37"/>
      <c r="E59" s="37"/>
      <c r="F59" s="37"/>
      <c r="G59" s="30"/>
      <c r="H59" s="30"/>
      <c r="I59" s="30"/>
      <c r="J59" s="30"/>
      <c r="K59" s="30"/>
      <c r="L59" s="30"/>
      <c r="M59" s="30"/>
      <c r="N59" s="30"/>
      <c r="O59" s="30"/>
      <c r="P59" s="30"/>
      <c r="Q59" s="30"/>
      <c r="R59" s="30"/>
      <c r="S59" s="30"/>
      <c r="T59" s="30"/>
      <c r="U59" s="30"/>
      <c r="V59" s="30"/>
      <c r="W59" s="30"/>
      <c r="X59" s="30"/>
      <c r="Y59" s="30"/>
      <c r="Z59" s="30"/>
    </row>
    <row r="60" spans="1:26" ht="18" customHeight="1">
      <c r="A60" s="36"/>
      <c r="B60" s="37"/>
      <c r="C60" s="37"/>
      <c r="D60" s="37"/>
      <c r="E60" s="37"/>
      <c r="F60" s="37"/>
      <c r="G60" s="30"/>
      <c r="H60" s="30"/>
      <c r="I60" s="30"/>
      <c r="J60" s="30"/>
      <c r="K60" s="30"/>
      <c r="L60" s="30"/>
      <c r="M60" s="30"/>
      <c r="N60" s="30"/>
      <c r="O60" s="30"/>
      <c r="P60" s="30"/>
      <c r="Q60" s="30"/>
      <c r="R60" s="30"/>
      <c r="S60" s="30"/>
      <c r="T60" s="30"/>
      <c r="U60" s="30"/>
      <c r="V60" s="30"/>
      <c r="W60" s="30"/>
      <c r="X60" s="30"/>
      <c r="Y60" s="30"/>
      <c r="Z60" s="30"/>
    </row>
    <row r="61" spans="1:26" ht="18" customHeight="1">
      <c r="A61" s="36"/>
      <c r="B61" s="37"/>
      <c r="C61" s="37"/>
      <c r="D61" s="37"/>
      <c r="E61" s="37"/>
      <c r="F61" s="37"/>
      <c r="G61" s="30"/>
      <c r="H61" s="30"/>
      <c r="I61" s="30"/>
      <c r="J61" s="30"/>
      <c r="K61" s="30"/>
      <c r="L61" s="30"/>
      <c r="M61" s="30"/>
      <c r="N61" s="30"/>
      <c r="O61" s="30"/>
      <c r="P61" s="30"/>
      <c r="Q61" s="30"/>
      <c r="R61" s="30"/>
      <c r="S61" s="30"/>
      <c r="T61" s="30"/>
      <c r="U61" s="30"/>
      <c r="V61" s="30"/>
      <c r="W61" s="30"/>
      <c r="X61" s="30"/>
      <c r="Y61" s="30"/>
      <c r="Z61" s="30"/>
    </row>
    <row r="62" spans="1:26" ht="18" customHeight="1">
      <c r="A62" s="36"/>
      <c r="B62" s="37"/>
      <c r="C62" s="37"/>
      <c r="D62" s="37"/>
      <c r="E62" s="37"/>
      <c r="F62" s="37"/>
      <c r="G62" s="30"/>
      <c r="H62" s="30"/>
      <c r="I62" s="30"/>
      <c r="J62" s="30"/>
      <c r="K62" s="30"/>
      <c r="L62" s="30"/>
      <c r="M62" s="30"/>
      <c r="N62" s="30"/>
      <c r="O62" s="30"/>
      <c r="P62" s="30"/>
      <c r="Q62" s="30"/>
      <c r="R62" s="30"/>
      <c r="S62" s="30"/>
      <c r="T62" s="30"/>
      <c r="U62" s="30"/>
      <c r="V62" s="30"/>
      <c r="W62" s="30"/>
      <c r="X62" s="30"/>
      <c r="Y62" s="30"/>
      <c r="Z62" s="30"/>
    </row>
    <row r="63" spans="1:26" ht="18" customHeight="1">
      <c r="A63" s="36"/>
      <c r="B63" s="37"/>
      <c r="C63" s="37"/>
      <c r="D63" s="37"/>
      <c r="E63" s="37"/>
      <c r="F63" s="37"/>
      <c r="G63" s="30"/>
      <c r="H63" s="30"/>
      <c r="I63" s="30"/>
      <c r="J63" s="30"/>
      <c r="K63" s="30"/>
      <c r="L63" s="30"/>
      <c r="M63" s="30"/>
      <c r="N63" s="30"/>
      <c r="O63" s="30"/>
      <c r="P63" s="30"/>
      <c r="Q63" s="30"/>
      <c r="R63" s="30"/>
      <c r="S63" s="30"/>
      <c r="T63" s="30"/>
      <c r="U63" s="30"/>
      <c r="V63" s="30"/>
      <c r="W63" s="30"/>
      <c r="X63" s="30"/>
      <c r="Y63" s="30"/>
      <c r="Z63" s="30"/>
    </row>
    <row r="64" spans="1:26"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row r="1001" ht="18" customHeight="1"/>
    <row r="1002" ht="18" customHeight="1"/>
  </sheetData>
  <pageMargins left="0.5" right="0.25" top="0.75" bottom="0.75" header="0" footer="0"/>
  <pageSetup paperSize="9" orientation="portrait"/>
  <extLst>
    <ext xmlns:x14="http://schemas.microsoft.com/office/spreadsheetml/2009/9/main" uri="{05C60535-1F16-4fd2-B633-F4F36F0B64E0}">
      <x14:sparklineGroups xmlns:xm="http://schemas.microsoft.com/office/excel/2006/main">
        <x14:sparklineGroup type="column" displayEmptyCellsAs="gap" xr2:uid="{00000000-0003-0000-0100-000000000000}">
          <x14:colorSeries rgb="FF376092"/>
          <x14:sparklines>
            <x14:sparkline>
              <xm:f>Summary!B11:F11</xm:f>
              <xm:sqref>G11</xm:sqref>
            </x14:sparkline>
          </x14:sparklines>
        </x14:sparklineGroup>
        <x14:sparklineGroup type="column" displayEmptyCellsAs="gap" xr2:uid="{00000000-0003-0000-0100-000001000000}">
          <x14:colorSeries rgb="FF376092"/>
          <x14:sparklines>
            <x14:sparkline>
              <xm:f>Summary!B13:F13</xm:f>
              <xm:sqref>G13</xm:sqref>
            </x14:sparkline>
          </x14:sparklines>
        </x14:sparklineGroup>
        <x14:sparklineGroup type="column" displayEmptyCellsAs="gap" xr2:uid="{00000000-0003-0000-0100-000002000000}">
          <x14:colorSeries rgb="FF376092"/>
          <x14:sparklines>
            <x14:sparkline>
              <xm:f>Summary!B19:F19</xm:f>
              <xm:sqref>G19</xm:sqref>
            </x14:sparkline>
          </x14:sparklines>
        </x14:sparklineGroup>
        <x14:sparklineGroup type="column" displayEmptyCellsAs="gap" xr2:uid="{00000000-0003-0000-0100-000003000000}">
          <x14:colorSeries rgb="FF376092"/>
          <x14:sparklines>
            <x14:sparkline>
              <xm:f>Summary!B24:F24</xm:f>
              <xm:sqref>G24</xm:sqref>
            </x14:sparkline>
          </x14:sparklines>
        </x14:sparklineGroup>
        <x14:sparklineGroup type="column" displayEmptyCellsAs="gap" xr2:uid="{00000000-0003-0000-0100-000004000000}">
          <x14:colorSeries rgb="FF376092"/>
          <x14:sparklines>
            <x14:sparkline>
              <xm:f>Summary!B33:F33</xm:f>
              <xm:sqref>G33</xm:sqref>
            </x14:sparkline>
          </x14:sparklines>
        </x14:sparklineGroup>
        <x14:sparklineGroup type="column" displayEmptyCellsAs="gap" xr2:uid="{00000000-0003-0000-0100-000005000000}">
          <x14:colorSeries rgb="FF376092"/>
          <x14:sparklines>
            <x14:sparkline>
              <xm:f>Summary!B37:F37</xm:f>
              <xm:sqref>G37</xm:sqref>
            </x14:sparkline>
          </x14:sparklines>
        </x14:sparklineGroup>
        <x14:sparklineGroup type="column" displayEmptyCellsAs="gap" xr2:uid="{00000000-0003-0000-0100-000006000000}">
          <x14:colorSeries rgb="FF376092"/>
          <x14:sparklines>
            <x14:sparkline>
              <xm:f>Summary!B39:F39</xm:f>
              <xm:sqref>G39</xm:sqref>
            </x14:sparkline>
          </x14:sparklines>
        </x14:sparklineGroup>
        <x14:sparklineGroup type="column" displayEmptyCellsAs="gap" xr2:uid="{00000000-0003-0000-0100-000007000000}">
          <x14:colorSeries rgb="FF376092"/>
          <x14:sparklines>
            <x14:sparkline>
              <xm:f>Summary!B40:F40</xm:f>
              <xm:sqref>G40</xm:sqref>
            </x14:sparkline>
          </x14:sparklines>
        </x14:sparklineGroup>
        <x14:sparklineGroup type="column" displayEmptyCellsAs="gap" xr2:uid="{00000000-0003-0000-0100-000008000000}">
          <x14:colorSeries rgb="FF376092"/>
          <x14:sparklines>
            <x14:sparkline>
              <xm:f>Summary!B42:F42</xm:f>
              <xm:sqref>G42</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O484"/>
  <sheetViews>
    <sheetView showGridLines="0" workbookViewId="0">
      <pane xSplit="10" ySplit="4" topLeftCell="AA324" activePane="bottomRight" state="frozen"/>
      <selection pane="topRight" activeCell="K1" sqref="K1"/>
      <selection pane="bottomLeft" activeCell="A5" sqref="A5"/>
      <selection pane="bottomRight" activeCell="D348" sqref="D348"/>
    </sheetView>
  </sheetViews>
  <sheetFormatPr baseColWidth="10" defaultColWidth="14.5" defaultRowHeight="15" customHeight="1" outlineLevelRow="2" outlineLevelCol="1"/>
  <cols>
    <col min="1" max="1" width="10" customWidth="1"/>
    <col min="2" max="2" width="34.5" customWidth="1"/>
    <col min="3" max="5" width="14.5" customWidth="1"/>
    <col min="6" max="6" width="20" customWidth="1"/>
    <col min="7" max="7" width="14.5" customWidth="1"/>
    <col min="8" max="8" width="9.83203125" customWidth="1" outlineLevel="1"/>
    <col min="9" max="9" width="15.83203125" bestFit="1" customWidth="1" outlineLevel="1"/>
    <col min="10" max="11" width="17.5" bestFit="1" customWidth="1" outlineLevel="1"/>
    <col min="12" max="12" width="21" customWidth="1" outlineLevel="1"/>
    <col min="13" max="13" width="23.1640625" customWidth="1" outlineLevel="1"/>
    <col min="14" max="14" width="1.6640625" customWidth="1"/>
    <col min="15" max="25" width="1.6640625" hidden="1" customWidth="1"/>
    <col min="26" max="26" width="1.6640625" customWidth="1"/>
    <col min="27" max="86" width="14.5" customWidth="1"/>
    <col min="87" max="87" width="9.83203125" customWidth="1"/>
    <col min="88" max="88" width="17.6640625" customWidth="1"/>
    <col min="89" max="93" width="14.5" customWidth="1"/>
  </cols>
  <sheetData>
    <row r="1" spans="1:93" ht="18" customHeight="1">
      <c r="A1" s="1"/>
      <c r="B1" s="82"/>
      <c r="C1" s="83" t="e">
        <f ca="1">+_xludf.MINIFS(329:329,329:329,"&lt;&gt;"&amp;0)</f>
        <v>#NAME?</v>
      </c>
      <c r="D1" s="84">
        <f ca="1">SUMIFS(4:4,329:329,C1)</f>
        <v>0</v>
      </c>
      <c r="E1" s="85">
        <f>$AI$348</f>
        <v>136000000</v>
      </c>
      <c r="F1" s="86">
        <f>+AA348</f>
        <v>44562</v>
      </c>
      <c r="G1" s="87"/>
      <c r="H1" s="87"/>
      <c r="I1" s="88">
        <v>1</v>
      </c>
      <c r="J1" s="88">
        <f t="shared" ref="J1:M1" si="0">+I1+1</f>
        <v>2</v>
      </c>
      <c r="K1" s="88">
        <f t="shared" si="0"/>
        <v>3</v>
      </c>
      <c r="L1" s="88">
        <f t="shared" si="0"/>
        <v>4</v>
      </c>
      <c r="M1" s="88">
        <f t="shared" si="0"/>
        <v>5</v>
      </c>
      <c r="N1" s="87"/>
      <c r="O1" s="87"/>
      <c r="P1" s="87"/>
      <c r="Q1" s="87"/>
      <c r="R1" s="87"/>
      <c r="S1" s="87"/>
      <c r="T1" s="87"/>
      <c r="U1" s="87"/>
      <c r="V1" s="87"/>
      <c r="W1" s="87"/>
      <c r="X1" s="87"/>
      <c r="Y1" s="87"/>
      <c r="Z1" s="87"/>
      <c r="AA1" s="88">
        <f t="shared" ref="AA1:BF1" si="1">+LOOKUP(AA4,$AB$473:$AG$473,$AB$471:$AG$471)</f>
        <v>1</v>
      </c>
      <c r="AB1" s="88">
        <f t="shared" si="1"/>
        <v>1</v>
      </c>
      <c r="AC1" s="88">
        <f t="shared" si="1"/>
        <v>1</v>
      </c>
      <c r="AD1" s="88">
        <f t="shared" si="1"/>
        <v>1</v>
      </c>
      <c r="AE1" s="88">
        <f t="shared" si="1"/>
        <v>1</v>
      </c>
      <c r="AF1" s="88">
        <f t="shared" si="1"/>
        <v>1</v>
      </c>
      <c r="AG1" s="88">
        <f t="shared" si="1"/>
        <v>1</v>
      </c>
      <c r="AH1" s="88">
        <f t="shared" si="1"/>
        <v>1</v>
      </c>
      <c r="AI1" s="88">
        <f t="shared" si="1"/>
        <v>1</v>
      </c>
      <c r="AJ1" s="88">
        <f t="shared" si="1"/>
        <v>1</v>
      </c>
      <c r="AK1" s="88">
        <f t="shared" si="1"/>
        <v>1</v>
      </c>
      <c r="AL1" s="88">
        <f t="shared" si="1"/>
        <v>1</v>
      </c>
      <c r="AM1" s="88">
        <f t="shared" si="1"/>
        <v>2</v>
      </c>
      <c r="AN1" s="88">
        <f t="shared" si="1"/>
        <v>2</v>
      </c>
      <c r="AO1" s="88">
        <f t="shared" si="1"/>
        <v>2</v>
      </c>
      <c r="AP1" s="88">
        <f t="shared" si="1"/>
        <v>2</v>
      </c>
      <c r="AQ1" s="88">
        <f t="shared" si="1"/>
        <v>2</v>
      </c>
      <c r="AR1" s="88">
        <f t="shared" si="1"/>
        <v>2</v>
      </c>
      <c r="AS1" s="88">
        <f t="shared" si="1"/>
        <v>2</v>
      </c>
      <c r="AT1" s="88">
        <f t="shared" si="1"/>
        <v>2</v>
      </c>
      <c r="AU1" s="88">
        <f t="shared" si="1"/>
        <v>2</v>
      </c>
      <c r="AV1" s="88">
        <f t="shared" si="1"/>
        <v>2</v>
      </c>
      <c r="AW1" s="88">
        <f t="shared" si="1"/>
        <v>2</v>
      </c>
      <c r="AX1" s="88">
        <f t="shared" si="1"/>
        <v>2</v>
      </c>
      <c r="AY1" s="88">
        <f t="shared" si="1"/>
        <v>3</v>
      </c>
      <c r="AZ1" s="88">
        <f t="shared" si="1"/>
        <v>3</v>
      </c>
      <c r="BA1" s="88">
        <f t="shared" si="1"/>
        <v>3</v>
      </c>
      <c r="BB1" s="88">
        <f t="shared" si="1"/>
        <v>3</v>
      </c>
      <c r="BC1" s="88">
        <f t="shared" si="1"/>
        <v>3</v>
      </c>
      <c r="BD1" s="88">
        <f t="shared" si="1"/>
        <v>3</v>
      </c>
      <c r="BE1" s="88">
        <f t="shared" si="1"/>
        <v>3</v>
      </c>
      <c r="BF1" s="88">
        <f t="shared" si="1"/>
        <v>3</v>
      </c>
      <c r="BG1" s="88">
        <f t="shared" ref="BG1:CH1" si="2">+LOOKUP(BG4,$AB$473:$AG$473,$AB$471:$AG$471)</f>
        <v>3</v>
      </c>
      <c r="BH1" s="88">
        <f t="shared" si="2"/>
        <v>3</v>
      </c>
      <c r="BI1" s="88">
        <f t="shared" si="2"/>
        <v>3</v>
      </c>
      <c r="BJ1" s="88">
        <f t="shared" si="2"/>
        <v>3</v>
      </c>
      <c r="BK1" s="88">
        <f t="shared" si="2"/>
        <v>4</v>
      </c>
      <c r="BL1" s="88">
        <f t="shared" si="2"/>
        <v>4</v>
      </c>
      <c r="BM1" s="88">
        <f t="shared" si="2"/>
        <v>4</v>
      </c>
      <c r="BN1" s="88">
        <f t="shared" si="2"/>
        <v>4</v>
      </c>
      <c r="BO1" s="88">
        <f t="shared" si="2"/>
        <v>4</v>
      </c>
      <c r="BP1" s="88">
        <f t="shared" si="2"/>
        <v>4</v>
      </c>
      <c r="BQ1" s="88">
        <f t="shared" si="2"/>
        <v>4</v>
      </c>
      <c r="BR1" s="88">
        <f t="shared" si="2"/>
        <v>4</v>
      </c>
      <c r="BS1" s="88">
        <f t="shared" si="2"/>
        <v>4</v>
      </c>
      <c r="BT1" s="88">
        <f t="shared" si="2"/>
        <v>4</v>
      </c>
      <c r="BU1" s="88">
        <f t="shared" si="2"/>
        <v>4</v>
      </c>
      <c r="BV1" s="88">
        <f t="shared" si="2"/>
        <v>4</v>
      </c>
      <c r="BW1" s="88">
        <f t="shared" si="2"/>
        <v>5</v>
      </c>
      <c r="BX1" s="88">
        <f t="shared" si="2"/>
        <v>5</v>
      </c>
      <c r="BY1" s="88">
        <f t="shared" si="2"/>
        <v>5</v>
      </c>
      <c r="BZ1" s="88">
        <f t="shared" si="2"/>
        <v>5</v>
      </c>
      <c r="CA1" s="88">
        <f t="shared" si="2"/>
        <v>5</v>
      </c>
      <c r="CB1" s="88">
        <f t="shared" si="2"/>
        <v>5</v>
      </c>
      <c r="CC1" s="88">
        <f t="shared" si="2"/>
        <v>5</v>
      </c>
      <c r="CD1" s="88">
        <f t="shared" si="2"/>
        <v>5</v>
      </c>
      <c r="CE1" s="88">
        <f t="shared" si="2"/>
        <v>5</v>
      </c>
      <c r="CF1" s="88">
        <f t="shared" si="2"/>
        <v>5</v>
      </c>
      <c r="CG1" s="88">
        <f t="shared" si="2"/>
        <v>5</v>
      </c>
      <c r="CH1" s="88">
        <f t="shared" si="2"/>
        <v>5</v>
      </c>
      <c r="CI1" s="87"/>
      <c r="CJ1" s="87"/>
      <c r="CK1" s="89"/>
      <c r="CL1" s="89"/>
      <c r="CM1" s="89"/>
      <c r="CN1" s="89"/>
      <c r="CO1" s="89"/>
    </row>
    <row r="2" spans="1:93" ht="18" customHeight="1">
      <c r="A2" s="1"/>
      <c r="B2" s="82"/>
      <c r="C2" s="90" t="s">
        <v>78</v>
      </c>
      <c r="D2" s="91"/>
      <c r="E2" s="92" t="s">
        <v>79</v>
      </c>
      <c r="F2" s="86"/>
      <c r="G2" s="87"/>
      <c r="H2" s="87"/>
      <c r="I2" s="87"/>
      <c r="J2" s="87"/>
      <c r="K2" s="87"/>
      <c r="L2" s="87"/>
      <c r="M2" s="87"/>
      <c r="N2" s="87"/>
      <c r="O2" s="87"/>
      <c r="P2" s="87"/>
      <c r="Q2" s="87"/>
      <c r="R2" s="87"/>
      <c r="S2" s="87"/>
      <c r="T2" s="87"/>
      <c r="U2" s="87"/>
      <c r="V2" s="87"/>
      <c r="W2" s="87"/>
      <c r="X2" s="87"/>
      <c r="Y2" s="87"/>
      <c r="Z2" s="87"/>
      <c r="AA2" s="93">
        <f t="shared" ref="AA2:CH2" si="3">ROUNDUP(AA$3/3,0)</f>
        <v>1</v>
      </c>
      <c r="AB2" s="93">
        <f t="shared" si="3"/>
        <v>1</v>
      </c>
      <c r="AC2" s="93">
        <f t="shared" si="3"/>
        <v>1</v>
      </c>
      <c r="AD2" s="93">
        <f t="shared" si="3"/>
        <v>2</v>
      </c>
      <c r="AE2" s="93">
        <f t="shared" si="3"/>
        <v>2</v>
      </c>
      <c r="AF2" s="93">
        <f t="shared" si="3"/>
        <v>2</v>
      </c>
      <c r="AG2" s="93">
        <f t="shared" si="3"/>
        <v>3</v>
      </c>
      <c r="AH2" s="93">
        <f t="shared" si="3"/>
        <v>3</v>
      </c>
      <c r="AI2" s="93">
        <f t="shared" si="3"/>
        <v>3</v>
      </c>
      <c r="AJ2" s="93">
        <f t="shared" si="3"/>
        <v>4</v>
      </c>
      <c r="AK2" s="93">
        <f t="shared" si="3"/>
        <v>4</v>
      </c>
      <c r="AL2" s="93">
        <f t="shared" si="3"/>
        <v>4</v>
      </c>
      <c r="AM2" s="93">
        <f t="shared" si="3"/>
        <v>1</v>
      </c>
      <c r="AN2" s="93">
        <f t="shared" si="3"/>
        <v>1</v>
      </c>
      <c r="AO2" s="93">
        <f t="shared" si="3"/>
        <v>1</v>
      </c>
      <c r="AP2" s="93">
        <f t="shared" si="3"/>
        <v>2</v>
      </c>
      <c r="AQ2" s="93">
        <f t="shared" si="3"/>
        <v>2</v>
      </c>
      <c r="AR2" s="93">
        <f t="shared" si="3"/>
        <v>2</v>
      </c>
      <c r="AS2" s="93">
        <f t="shared" si="3"/>
        <v>3</v>
      </c>
      <c r="AT2" s="93">
        <f t="shared" si="3"/>
        <v>3</v>
      </c>
      <c r="AU2" s="93">
        <f t="shared" si="3"/>
        <v>3</v>
      </c>
      <c r="AV2" s="93">
        <f t="shared" si="3"/>
        <v>4</v>
      </c>
      <c r="AW2" s="93">
        <f t="shared" si="3"/>
        <v>4</v>
      </c>
      <c r="AX2" s="93">
        <f t="shared" si="3"/>
        <v>4</v>
      </c>
      <c r="AY2" s="93">
        <f t="shared" si="3"/>
        <v>1</v>
      </c>
      <c r="AZ2" s="93">
        <f t="shared" si="3"/>
        <v>1</v>
      </c>
      <c r="BA2" s="93">
        <f t="shared" si="3"/>
        <v>1</v>
      </c>
      <c r="BB2" s="93">
        <f t="shared" si="3"/>
        <v>2</v>
      </c>
      <c r="BC2" s="93">
        <f t="shared" si="3"/>
        <v>2</v>
      </c>
      <c r="BD2" s="93">
        <f t="shared" si="3"/>
        <v>2</v>
      </c>
      <c r="BE2" s="93">
        <f t="shared" si="3"/>
        <v>3</v>
      </c>
      <c r="BF2" s="93">
        <f t="shared" si="3"/>
        <v>3</v>
      </c>
      <c r="BG2" s="93">
        <f t="shared" si="3"/>
        <v>3</v>
      </c>
      <c r="BH2" s="93">
        <f t="shared" si="3"/>
        <v>4</v>
      </c>
      <c r="BI2" s="93">
        <f t="shared" si="3"/>
        <v>4</v>
      </c>
      <c r="BJ2" s="93">
        <f t="shared" si="3"/>
        <v>4</v>
      </c>
      <c r="BK2" s="93">
        <f t="shared" si="3"/>
        <v>1</v>
      </c>
      <c r="BL2" s="93">
        <f t="shared" si="3"/>
        <v>1</v>
      </c>
      <c r="BM2" s="93">
        <f t="shared" si="3"/>
        <v>1</v>
      </c>
      <c r="BN2" s="93">
        <f t="shared" si="3"/>
        <v>2</v>
      </c>
      <c r="BO2" s="93">
        <f t="shared" si="3"/>
        <v>2</v>
      </c>
      <c r="BP2" s="93">
        <f t="shared" si="3"/>
        <v>2</v>
      </c>
      <c r="BQ2" s="93">
        <f t="shared" si="3"/>
        <v>3</v>
      </c>
      <c r="BR2" s="93">
        <f t="shared" si="3"/>
        <v>3</v>
      </c>
      <c r="BS2" s="93">
        <f t="shared" si="3"/>
        <v>3</v>
      </c>
      <c r="BT2" s="93">
        <f t="shared" si="3"/>
        <v>4</v>
      </c>
      <c r="BU2" s="93">
        <f t="shared" si="3"/>
        <v>4</v>
      </c>
      <c r="BV2" s="93">
        <f t="shared" si="3"/>
        <v>4</v>
      </c>
      <c r="BW2" s="93">
        <f t="shared" si="3"/>
        <v>1</v>
      </c>
      <c r="BX2" s="93">
        <f t="shared" si="3"/>
        <v>1</v>
      </c>
      <c r="BY2" s="93">
        <f t="shared" si="3"/>
        <v>1</v>
      </c>
      <c r="BZ2" s="93">
        <f t="shared" si="3"/>
        <v>2</v>
      </c>
      <c r="CA2" s="93">
        <f t="shared" si="3"/>
        <v>2</v>
      </c>
      <c r="CB2" s="93">
        <f t="shared" si="3"/>
        <v>2</v>
      </c>
      <c r="CC2" s="93">
        <f t="shared" si="3"/>
        <v>3</v>
      </c>
      <c r="CD2" s="93">
        <f t="shared" si="3"/>
        <v>3</v>
      </c>
      <c r="CE2" s="93">
        <f t="shared" si="3"/>
        <v>3</v>
      </c>
      <c r="CF2" s="93">
        <f t="shared" si="3"/>
        <v>4</v>
      </c>
      <c r="CG2" s="93">
        <f t="shared" si="3"/>
        <v>4</v>
      </c>
      <c r="CH2" s="93">
        <f t="shared" si="3"/>
        <v>4</v>
      </c>
      <c r="CI2" s="87"/>
      <c r="CJ2" s="87"/>
      <c r="CK2" s="89"/>
      <c r="CL2" s="89"/>
      <c r="CM2" s="89"/>
      <c r="CN2" s="89"/>
      <c r="CO2" s="89"/>
    </row>
    <row r="3" spans="1:93" ht="18" customHeight="1">
      <c r="A3" s="94" t="s">
        <v>80</v>
      </c>
      <c r="B3" s="82"/>
      <c r="C3" s="90"/>
      <c r="D3" s="91"/>
      <c r="E3" s="92"/>
      <c r="F3" s="86"/>
      <c r="G3" s="87"/>
      <c r="H3" s="87"/>
      <c r="I3" s="95"/>
      <c r="J3" s="95"/>
      <c r="K3" s="95"/>
      <c r="L3" s="95"/>
      <c r="M3" s="95"/>
      <c r="N3" s="87"/>
      <c r="O3" s="87"/>
      <c r="P3" s="87"/>
      <c r="Q3" s="87"/>
      <c r="R3" s="87"/>
      <c r="S3" s="87"/>
      <c r="T3" s="87"/>
      <c r="U3" s="87"/>
      <c r="V3" s="87"/>
      <c r="W3" s="87"/>
      <c r="X3" s="87"/>
      <c r="Y3" s="87"/>
      <c r="Z3" s="87"/>
      <c r="AA3" s="95">
        <f>+AB475</f>
        <v>1</v>
      </c>
      <c r="AB3" s="95">
        <f t="shared" ref="AB3:BG3" si="4">+IFERROR(IF(AB4=HLOOKUP(AB4,$AB$473:$AG$473,1,FALSE),1),AA3+1)</f>
        <v>2</v>
      </c>
      <c r="AC3" s="95">
        <f t="shared" si="4"/>
        <v>3</v>
      </c>
      <c r="AD3" s="95">
        <f t="shared" si="4"/>
        <v>4</v>
      </c>
      <c r="AE3" s="95">
        <f t="shared" si="4"/>
        <v>5</v>
      </c>
      <c r="AF3" s="95">
        <f t="shared" si="4"/>
        <v>6</v>
      </c>
      <c r="AG3" s="95">
        <f t="shared" si="4"/>
        <v>7</v>
      </c>
      <c r="AH3" s="95">
        <f t="shared" si="4"/>
        <v>8</v>
      </c>
      <c r="AI3" s="95">
        <f t="shared" si="4"/>
        <v>9</v>
      </c>
      <c r="AJ3" s="95">
        <f t="shared" si="4"/>
        <v>10</v>
      </c>
      <c r="AK3" s="95">
        <f t="shared" si="4"/>
        <v>11</v>
      </c>
      <c r="AL3" s="95">
        <f t="shared" si="4"/>
        <v>12</v>
      </c>
      <c r="AM3" s="95">
        <f t="shared" si="4"/>
        <v>1</v>
      </c>
      <c r="AN3" s="95">
        <f t="shared" si="4"/>
        <v>2</v>
      </c>
      <c r="AO3" s="95">
        <f t="shared" si="4"/>
        <v>3</v>
      </c>
      <c r="AP3" s="95">
        <f t="shared" si="4"/>
        <v>4</v>
      </c>
      <c r="AQ3" s="95">
        <f t="shared" si="4"/>
        <v>5</v>
      </c>
      <c r="AR3" s="95">
        <f t="shared" si="4"/>
        <v>6</v>
      </c>
      <c r="AS3" s="95">
        <f t="shared" si="4"/>
        <v>7</v>
      </c>
      <c r="AT3" s="95">
        <f t="shared" si="4"/>
        <v>8</v>
      </c>
      <c r="AU3" s="95">
        <f t="shared" si="4"/>
        <v>9</v>
      </c>
      <c r="AV3" s="95">
        <f t="shared" si="4"/>
        <v>10</v>
      </c>
      <c r="AW3" s="95">
        <f t="shared" si="4"/>
        <v>11</v>
      </c>
      <c r="AX3" s="95">
        <f t="shared" si="4"/>
        <v>12</v>
      </c>
      <c r="AY3" s="95">
        <f t="shared" si="4"/>
        <v>1</v>
      </c>
      <c r="AZ3" s="95">
        <f t="shared" si="4"/>
        <v>2</v>
      </c>
      <c r="BA3" s="95">
        <f t="shared" si="4"/>
        <v>3</v>
      </c>
      <c r="BB3" s="95">
        <f t="shared" si="4"/>
        <v>4</v>
      </c>
      <c r="BC3" s="95">
        <f t="shared" si="4"/>
        <v>5</v>
      </c>
      <c r="BD3" s="95">
        <f t="shared" si="4"/>
        <v>6</v>
      </c>
      <c r="BE3" s="95">
        <f t="shared" si="4"/>
        <v>7</v>
      </c>
      <c r="BF3" s="95">
        <f t="shared" si="4"/>
        <v>8</v>
      </c>
      <c r="BG3" s="95">
        <f t="shared" si="4"/>
        <v>9</v>
      </c>
      <c r="BH3" s="95">
        <f t="shared" ref="BH3:CM3" si="5">+IFERROR(IF(BH4=HLOOKUP(BH4,$AB$473:$AG$473,1,FALSE),1),BG3+1)</f>
        <v>10</v>
      </c>
      <c r="BI3" s="95">
        <f t="shared" si="5"/>
        <v>11</v>
      </c>
      <c r="BJ3" s="95">
        <f t="shared" si="5"/>
        <v>12</v>
      </c>
      <c r="BK3" s="95">
        <f t="shared" si="5"/>
        <v>1</v>
      </c>
      <c r="BL3" s="95">
        <f t="shared" si="5"/>
        <v>2</v>
      </c>
      <c r="BM3" s="95">
        <f t="shared" si="5"/>
        <v>3</v>
      </c>
      <c r="BN3" s="95">
        <f t="shared" si="5"/>
        <v>4</v>
      </c>
      <c r="BO3" s="95">
        <f t="shared" si="5"/>
        <v>5</v>
      </c>
      <c r="BP3" s="95">
        <f t="shared" si="5"/>
        <v>6</v>
      </c>
      <c r="BQ3" s="95">
        <f t="shared" si="5"/>
        <v>7</v>
      </c>
      <c r="BR3" s="95">
        <f t="shared" si="5"/>
        <v>8</v>
      </c>
      <c r="BS3" s="95">
        <f t="shared" si="5"/>
        <v>9</v>
      </c>
      <c r="BT3" s="95">
        <f t="shared" si="5"/>
        <v>10</v>
      </c>
      <c r="BU3" s="95">
        <f t="shared" si="5"/>
        <v>11</v>
      </c>
      <c r="BV3" s="95">
        <f t="shared" si="5"/>
        <v>12</v>
      </c>
      <c r="BW3" s="95">
        <f t="shared" si="5"/>
        <v>1</v>
      </c>
      <c r="BX3" s="95">
        <f t="shared" si="5"/>
        <v>2</v>
      </c>
      <c r="BY3" s="95">
        <f t="shared" si="5"/>
        <v>3</v>
      </c>
      <c r="BZ3" s="95">
        <f t="shared" si="5"/>
        <v>4</v>
      </c>
      <c r="CA3" s="95">
        <f t="shared" si="5"/>
        <v>5</v>
      </c>
      <c r="CB3" s="95">
        <f t="shared" si="5"/>
        <v>6</v>
      </c>
      <c r="CC3" s="95">
        <f t="shared" si="5"/>
        <v>7</v>
      </c>
      <c r="CD3" s="95">
        <f t="shared" si="5"/>
        <v>8</v>
      </c>
      <c r="CE3" s="95">
        <f t="shared" si="5"/>
        <v>9</v>
      </c>
      <c r="CF3" s="95">
        <f t="shared" si="5"/>
        <v>10</v>
      </c>
      <c r="CG3" s="95">
        <f t="shared" si="5"/>
        <v>11</v>
      </c>
      <c r="CH3" s="95">
        <f t="shared" si="5"/>
        <v>12</v>
      </c>
      <c r="CI3" s="87"/>
      <c r="CJ3" s="87"/>
      <c r="CK3" s="89"/>
      <c r="CL3" s="89"/>
      <c r="CM3" s="89"/>
      <c r="CN3" s="89"/>
      <c r="CO3" s="89"/>
    </row>
    <row r="4" spans="1:93" ht="18" customHeight="1">
      <c r="A4" s="96" t="s">
        <v>81</v>
      </c>
      <c r="B4" s="82"/>
      <c r="C4" s="87"/>
      <c r="D4" s="87"/>
      <c r="E4" s="87"/>
      <c r="F4" s="87"/>
      <c r="G4" s="87"/>
      <c r="H4" s="87"/>
      <c r="I4" s="87"/>
      <c r="J4" s="87"/>
      <c r="K4" s="87"/>
      <c r="L4" s="87"/>
      <c r="M4" s="87"/>
      <c r="N4" s="87"/>
      <c r="O4" s="87"/>
      <c r="P4" s="87"/>
      <c r="Q4" s="87"/>
      <c r="R4" s="87"/>
      <c r="S4" s="87"/>
      <c r="T4" s="87"/>
      <c r="U4" s="87"/>
      <c r="V4" s="87"/>
      <c r="W4" s="87"/>
      <c r="X4" s="87"/>
      <c r="Y4" s="87"/>
      <c r="Z4" s="87"/>
      <c r="AA4" s="97">
        <f>+AA10</f>
        <v>44562</v>
      </c>
      <c r="AB4" s="97">
        <f t="shared" ref="AB4:CH4" si="6">+EDATE(AA4,1)</f>
        <v>44593</v>
      </c>
      <c r="AC4" s="97">
        <f t="shared" si="6"/>
        <v>44621</v>
      </c>
      <c r="AD4" s="97">
        <f t="shared" si="6"/>
        <v>44652</v>
      </c>
      <c r="AE4" s="97">
        <f t="shared" si="6"/>
        <v>44682</v>
      </c>
      <c r="AF4" s="97">
        <f t="shared" si="6"/>
        <v>44713</v>
      </c>
      <c r="AG4" s="97">
        <f t="shared" si="6"/>
        <v>44743</v>
      </c>
      <c r="AH4" s="97">
        <f t="shared" si="6"/>
        <v>44774</v>
      </c>
      <c r="AI4" s="97">
        <f t="shared" si="6"/>
        <v>44805</v>
      </c>
      <c r="AJ4" s="97">
        <f t="shared" si="6"/>
        <v>44835</v>
      </c>
      <c r="AK4" s="97">
        <f t="shared" si="6"/>
        <v>44866</v>
      </c>
      <c r="AL4" s="97">
        <f t="shared" si="6"/>
        <v>44896</v>
      </c>
      <c r="AM4" s="97">
        <f t="shared" si="6"/>
        <v>44927</v>
      </c>
      <c r="AN4" s="97">
        <f t="shared" si="6"/>
        <v>44958</v>
      </c>
      <c r="AO4" s="97">
        <f t="shared" si="6"/>
        <v>44986</v>
      </c>
      <c r="AP4" s="97">
        <f t="shared" si="6"/>
        <v>45017</v>
      </c>
      <c r="AQ4" s="97">
        <f t="shared" si="6"/>
        <v>45047</v>
      </c>
      <c r="AR4" s="97">
        <f t="shared" si="6"/>
        <v>45078</v>
      </c>
      <c r="AS4" s="97">
        <f t="shared" si="6"/>
        <v>45108</v>
      </c>
      <c r="AT4" s="97">
        <f t="shared" si="6"/>
        <v>45139</v>
      </c>
      <c r="AU4" s="97">
        <f t="shared" si="6"/>
        <v>45170</v>
      </c>
      <c r="AV4" s="97">
        <f t="shared" si="6"/>
        <v>45200</v>
      </c>
      <c r="AW4" s="97">
        <f t="shared" si="6"/>
        <v>45231</v>
      </c>
      <c r="AX4" s="97">
        <f t="shared" si="6"/>
        <v>45261</v>
      </c>
      <c r="AY4" s="97">
        <f t="shared" si="6"/>
        <v>45292</v>
      </c>
      <c r="AZ4" s="97">
        <f t="shared" si="6"/>
        <v>45323</v>
      </c>
      <c r="BA4" s="97">
        <f t="shared" si="6"/>
        <v>45352</v>
      </c>
      <c r="BB4" s="97">
        <f t="shared" si="6"/>
        <v>45383</v>
      </c>
      <c r="BC4" s="97">
        <f t="shared" si="6"/>
        <v>45413</v>
      </c>
      <c r="BD4" s="97">
        <f t="shared" si="6"/>
        <v>45444</v>
      </c>
      <c r="BE4" s="97">
        <f t="shared" si="6"/>
        <v>45474</v>
      </c>
      <c r="BF4" s="97">
        <f t="shared" si="6"/>
        <v>45505</v>
      </c>
      <c r="BG4" s="97">
        <f t="shared" si="6"/>
        <v>45536</v>
      </c>
      <c r="BH4" s="97">
        <f t="shared" si="6"/>
        <v>45566</v>
      </c>
      <c r="BI4" s="97">
        <f t="shared" si="6"/>
        <v>45597</v>
      </c>
      <c r="BJ4" s="97">
        <f t="shared" si="6"/>
        <v>45627</v>
      </c>
      <c r="BK4" s="97">
        <f t="shared" si="6"/>
        <v>45658</v>
      </c>
      <c r="BL4" s="97">
        <f t="shared" si="6"/>
        <v>45689</v>
      </c>
      <c r="BM4" s="97">
        <f t="shared" si="6"/>
        <v>45717</v>
      </c>
      <c r="BN4" s="97">
        <f t="shared" si="6"/>
        <v>45748</v>
      </c>
      <c r="BO4" s="97">
        <f t="shared" si="6"/>
        <v>45778</v>
      </c>
      <c r="BP4" s="97">
        <f t="shared" si="6"/>
        <v>45809</v>
      </c>
      <c r="BQ4" s="97">
        <f t="shared" si="6"/>
        <v>45839</v>
      </c>
      <c r="BR4" s="97">
        <f t="shared" si="6"/>
        <v>45870</v>
      </c>
      <c r="BS4" s="97">
        <f t="shared" si="6"/>
        <v>45901</v>
      </c>
      <c r="BT4" s="97">
        <f t="shared" si="6"/>
        <v>45931</v>
      </c>
      <c r="BU4" s="97">
        <f t="shared" si="6"/>
        <v>45962</v>
      </c>
      <c r="BV4" s="97">
        <f t="shared" si="6"/>
        <v>45992</v>
      </c>
      <c r="BW4" s="97">
        <f t="shared" si="6"/>
        <v>46023</v>
      </c>
      <c r="BX4" s="97">
        <f t="shared" si="6"/>
        <v>46054</v>
      </c>
      <c r="BY4" s="97">
        <f t="shared" si="6"/>
        <v>46082</v>
      </c>
      <c r="BZ4" s="97">
        <f t="shared" si="6"/>
        <v>46113</v>
      </c>
      <c r="CA4" s="97">
        <f t="shared" si="6"/>
        <v>46143</v>
      </c>
      <c r="CB4" s="97">
        <f t="shared" si="6"/>
        <v>46174</v>
      </c>
      <c r="CC4" s="97">
        <f t="shared" si="6"/>
        <v>46204</v>
      </c>
      <c r="CD4" s="97">
        <f t="shared" si="6"/>
        <v>46235</v>
      </c>
      <c r="CE4" s="97">
        <f t="shared" si="6"/>
        <v>46266</v>
      </c>
      <c r="CF4" s="97">
        <f t="shared" si="6"/>
        <v>46296</v>
      </c>
      <c r="CG4" s="97">
        <f t="shared" si="6"/>
        <v>46327</v>
      </c>
      <c r="CH4" s="97">
        <f t="shared" si="6"/>
        <v>46357</v>
      </c>
      <c r="CI4" s="87"/>
      <c r="CJ4" s="87"/>
      <c r="CK4" s="89"/>
      <c r="CL4" s="89"/>
      <c r="CM4" s="89"/>
      <c r="CN4" s="89"/>
      <c r="CO4" s="89"/>
    </row>
    <row r="5" spans="1:93" ht="15" customHeight="1">
      <c r="A5" s="98"/>
      <c r="B5" s="98"/>
      <c r="C5" s="99"/>
      <c r="D5" s="99"/>
      <c r="E5" s="99"/>
      <c r="F5" s="99"/>
      <c r="G5" s="99"/>
      <c r="H5" s="99"/>
      <c r="I5" s="99"/>
      <c r="J5" s="99"/>
      <c r="K5" s="99"/>
      <c r="L5" s="99"/>
      <c r="M5" s="99"/>
      <c r="N5" s="99"/>
      <c r="O5" s="99"/>
      <c r="P5" s="99"/>
      <c r="Q5" s="99"/>
      <c r="R5" s="99"/>
      <c r="S5" s="99"/>
      <c r="T5" s="99"/>
      <c r="U5" s="99"/>
      <c r="V5" s="99"/>
      <c r="W5" s="99"/>
      <c r="X5" s="99"/>
      <c r="Y5" s="99"/>
      <c r="Z5" s="99"/>
      <c r="AA5" s="100">
        <v>1</v>
      </c>
      <c r="AB5" s="100">
        <f t="shared" ref="AB5:CH5" si="7">+AA5+1</f>
        <v>2</v>
      </c>
      <c r="AC5" s="100">
        <f t="shared" si="7"/>
        <v>3</v>
      </c>
      <c r="AD5" s="100">
        <f t="shared" si="7"/>
        <v>4</v>
      </c>
      <c r="AE5" s="100">
        <f t="shared" si="7"/>
        <v>5</v>
      </c>
      <c r="AF5" s="100">
        <f t="shared" si="7"/>
        <v>6</v>
      </c>
      <c r="AG5" s="100">
        <f t="shared" si="7"/>
        <v>7</v>
      </c>
      <c r="AH5" s="100">
        <f t="shared" si="7"/>
        <v>8</v>
      </c>
      <c r="AI5" s="100">
        <f t="shared" si="7"/>
        <v>9</v>
      </c>
      <c r="AJ5" s="100">
        <f t="shared" si="7"/>
        <v>10</v>
      </c>
      <c r="AK5" s="100">
        <f t="shared" si="7"/>
        <v>11</v>
      </c>
      <c r="AL5" s="100">
        <f t="shared" si="7"/>
        <v>12</v>
      </c>
      <c r="AM5" s="100">
        <f t="shared" si="7"/>
        <v>13</v>
      </c>
      <c r="AN5" s="100">
        <f t="shared" si="7"/>
        <v>14</v>
      </c>
      <c r="AO5" s="100">
        <f t="shared" si="7"/>
        <v>15</v>
      </c>
      <c r="AP5" s="100">
        <f t="shared" si="7"/>
        <v>16</v>
      </c>
      <c r="AQ5" s="100">
        <f t="shared" si="7"/>
        <v>17</v>
      </c>
      <c r="AR5" s="100">
        <f t="shared" si="7"/>
        <v>18</v>
      </c>
      <c r="AS5" s="100">
        <f t="shared" si="7"/>
        <v>19</v>
      </c>
      <c r="AT5" s="100">
        <f t="shared" si="7"/>
        <v>20</v>
      </c>
      <c r="AU5" s="100">
        <f t="shared" si="7"/>
        <v>21</v>
      </c>
      <c r="AV5" s="100">
        <f t="shared" si="7"/>
        <v>22</v>
      </c>
      <c r="AW5" s="100">
        <f t="shared" si="7"/>
        <v>23</v>
      </c>
      <c r="AX5" s="100">
        <f t="shared" si="7"/>
        <v>24</v>
      </c>
      <c r="AY5" s="100">
        <f t="shared" si="7"/>
        <v>25</v>
      </c>
      <c r="AZ5" s="100">
        <f t="shared" si="7"/>
        <v>26</v>
      </c>
      <c r="BA5" s="100">
        <f t="shared" si="7"/>
        <v>27</v>
      </c>
      <c r="BB5" s="100">
        <f t="shared" si="7"/>
        <v>28</v>
      </c>
      <c r="BC5" s="100">
        <f t="shared" si="7"/>
        <v>29</v>
      </c>
      <c r="BD5" s="100">
        <f t="shared" si="7"/>
        <v>30</v>
      </c>
      <c r="BE5" s="100">
        <f t="shared" si="7"/>
        <v>31</v>
      </c>
      <c r="BF5" s="100">
        <f t="shared" si="7"/>
        <v>32</v>
      </c>
      <c r="BG5" s="100">
        <f t="shared" si="7"/>
        <v>33</v>
      </c>
      <c r="BH5" s="100">
        <f t="shared" si="7"/>
        <v>34</v>
      </c>
      <c r="BI5" s="100">
        <f t="shared" si="7"/>
        <v>35</v>
      </c>
      <c r="BJ5" s="100">
        <f t="shared" si="7"/>
        <v>36</v>
      </c>
      <c r="BK5" s="100">
        <f t="shared" si="7"/>
        <v>37</v>
      </c>
      <c r="BL5" s="100">
        <f t="shared" si="7"/>
        <v>38</v>
      </c>
      <c r="BM5" s="100">
        <f t="shared" si="7"/>
        <v>39</v>
      </c>
      <c r="BN5" s="100">
        <f t="shared" si="7"/>
        <v>40</v>
      </c>
      <c r="BO5" s="100">
        <f t="shared" si="7"/>
        <v>41</v>
      </c>
      <c r="BP5" s="100">
        <f t="shared" si="7"/>
        <v>42</v>
      </c>
      <c r="BQ5" s="100">
        <f t="shared" si="7"/>
        <v>43</v>
      </c>
      <c r="BR5" s="100">
        <f t="shared" si="7"/>
        <v>44</v>
      </c>
      <c r="BS5" s="100">
        <f t="shared" si="7"/>
        <v>45</v>
      </c>
      <c r="BT5" s="100">
        <f t="shared" si="7"/>
        <v>46</v>
      </c>
      <c r="BU5" s="100">
        <f t="shared" si="7"/>
        <v>47</v>
      </c>
      <c r="BV5" s="100">
        <f t="shared" si="7"/>
        <v>48</v>
      </c>
      <c r="BW5" s="100">
        <f t="shared" si="7"/>
        <v>49</v>
      </c>
      <c r="BX5" s="100">
        <f t="shared" si="7"/>
        <v>50</v>
      </c>
      <c r="BY5" s="100">
        <f t="shared" si="7"/>
        <v>51</v>
      </c>
      <c r="BZ5" s="100">
        <f t="shared" si="7"/>
        <v>52</v>
      </c>
      <c r="CA5" s="100">
        <f t="shared" si="7"/>
        <v>53</v>
      </c>
      <c r="CB5" s="100">
        <f t="shared" si="7"/>
        <v>54</v>
      </c>
      <c r="CC5" s="100">
        <f t="shared" si="7"/>
        <v>55</v>
      </c>
      <c r="CD5" s="100">
        <f t="shared" si="7"/>
        <v>56</v>
      </c>
      <c r="CE5" s="100">
        <f t="shared" si="7"/>
        <v>57</v>
      </c>
      <c r="CF5" s="100">
        <f t="shared" si="7"/>
        <v>58</v>
      </c>
      <c r="CG5" s="100">
        <f t="shared" si="7"/>
        <v>59</v>
      </c>
      <c r="CH5" s="100">
        <f t="shared" si="7"/>
        <v>60</v>
      </c>
      <c r="CI5" s="99"/>
      <c r="CJ5" s="99"/>
      <c r="CK5" s="101"/>
      <c r="CL5" s="101"/>
      <c r="CM5" s="101"/>
      <c r="CN5" s="101"/>
      <c r="CO5" s="101"/>
    </row>
    <row r="6" spans="1:93" ht="15" customHeight="1">
      <c r="A6" s="102"/>
      <c r="B6" s="102"/>
      <c r="C6" s="102"/>
      <c r="D6" s="103"/>
      <c r="E6" s="103"/>
      <c r="F6" s="103"/>
      <c r="G6" s="103"/>
      <c r="H6" s="103"/>
      <c r="I6" s="103"/>
      <c r="J6" s="103"/>
      <c r="K6" s="103"/>
      <c r="L6" s="103"/>
      <c r="M6" s="103"/>
      <c r="N6" s="103"/>
      <c r="O6" s="103"/>
      <c r="P6" s="103"/>
      <c r="Q6" s="103"/>
      <c r="R6" s="103"/>
      <c r="S6" s="103"/>
      <c r="T6" s="103"/>
      <c r="U6" s="103"/>
      <c r="V6" s="103"/>
      <c r="W6" s="103"/>
      <c r="X6" s="103"/>
      <c r="Y6" s="103"/>
      <c r="Z6" s="103"/>
      <c r="AA6" s="104"/>
      <c r="AB6" s="104"/>
      <c r="AC6" s="104"/>
      <c r="AD6" s="104"/>
      <c r="AE6" s="104"/>
      <c r="AF6" s="104"/>
      <c r="AG6" s="104"/>
      <c r="AH6" s="104"/>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c r="CB6" s="103"/>
      <c r="CC6" s="103"/>
      <c r="CD6" s="103"/>
      <c r="CE6" s="103"/>
      <c r="CF6" s="103"/>
      <c r="CG6" s="103"/>
      <c r="CH6" s="103"/>
      <c r="CI6" s="103"/>
      <c r="CJ6" s="103"/>
      <c r="CK6" s="105"/>
      <c r="CL6" s="105"/>
      <c r="CM6" s="105"/>
      <c r="CN6" s="105"/>
      <c r="CO6" s="105"/>
    </row>
    <row r="7" spans="1:93" ht="18" customHeight="1" thickBot="1">
      <c r="A7" s="106" t="s">
        <v>82</v>
      </c>
      <c r="B7" s="107"/>
      <c r="C7" s="107"/>
      <c r="D7" s="108"/>
      <c r="E7" s="108"/>
      <c r="F7" s="108"/>
      <c r="G7" s="108"/>
      <c r="H7" s="108"/>
      <c r="I7" s="109"/>
      <c r="J7" s="109"/>
      <c r="K7" s="109"/>
      <c r="L7" s="109"/>
      <c r="M7" s="109"/>
      <c r="N7" s="108"/>
      <c r="O7" s="108"/>
      <c r="P7" s="108"/>
      <c r="Q7" s="108"/>
      <c r="R7" s="108"/>
      <c r="S7" s="108"/>
      <c r="T7" s="108"/>
      <c r="U7" s="108"/>
      <c r="V7" s="108"/>
      <c r="W7" s="108"/>
      <c r="X7" s="108"/>
      <c r="Y7" s="108"/>
      <c r="Z7" s="108"/>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09"/>
      <c r="BV7" s="109"/>
      <c r="BW7" s="109"/>
      <c r="BX7" s="109"/>
      <c r="BY7" s="109"/>
      <c r="BZ7" s="109"/>
      <c r="CA7" s="109"/>
      <c r="CB7" s="109"/>
      <c r="CC7" s="109"/>
      <c r="CD7" s="109"/>
      <c r="CE7" s="109"/>
      <c r="CF7" s="109"/>
      <c r="CG7" s="109"/>
      <c r="CH7" s="109"/>
      <c r="CI7" s="109"/>
      <c r="CJ7" s="109"/>
      <c r="CK7" s="110"/>
      <c r="CL7" s="110"/>
      <c r="CM7" s="110"/>
      <c r="CN7" s="110"/>
      <c r="CO7" s="110"/>
    </row>
    <row r="8" spans="1:93" ht="15" customHeight="1" outlineLevel="1" thickTop="1">
      <c r="A8" s="102"/>
      <c r="B8" s="102"/>
      <c r="C8" s="102"/>
      <c r="D8" s="103"/>
      <c r="E8" s="103"/>
      <c r="F8" s="103"/>
      <c r="G8" s="103"/>
      <c r="H8" s="103"/>
      <c r="I8" s="103"/>
      <c r="J8" s="103"/>
      <c r="K8" s="103"/>
      <c r="L8" s="103"/>
      <c r="M8" s="103"/>
      <c r="N8" s="103"/>
      <c r="O8" s="103"/>
      <c r="P8" s="103"/>
      <c r="Q8" s="103"/>
      <c r="R8" s="103"/>
      <c r="S8" s="103"/>
      <c r="T8" s="103"/>
      <c r="U8" s="103"/>
      <c r="V8" s="103"/>
      <c r="W8" s="103"/>
      <c r="X8" s="103"/>
      <c r="Y8" s="103"/>
      <c r="Z8" s="103"/>
      <c r="AA8" s="104"/>
      <c r="AB8" s="104"/>
      <c r="AC8" s="104"/>
      <c r="AD8" s="104"/>
      <c r="AE8" s="104"/>
      <c r="AF8" s="104"/>
      <c r="AG8" s="104"/>
      <c r="AH8" s="104"/>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5"/>
      <c r="CL8" s="105"/>
      <c r="CM8" s="105"/>
      <c r="CN8" s="105"/>
      <c r="CO8" s="105"/>
    </row>
    <row r="9" spans="1:93" ht="15" customHeight="1" outlineLevel="1">
      <c r="A9" s="105"/>
      <c r="B9" s="102" t="s">
        <v>83</v>
      </c>
      <c r="C9" s="102"/>
      <c r="D9" s="103"/>
      <c r="E9" s="103"/>
      <c r="F9" s="103"/>
      <c r="G9" s="103"/>
      <c r="H9" s="103"/>
      <c r="I9" s="103"/>
      <c r="J9" s="103"/>
      <c r="K9" s="103"/>
      <c r="L9" s="103"/>
      <c r="M9" s="103"/>
      <c r="N9" s="103"/>
      <c r="O9" s="103"/>
      <c r="P9" s="103"/>
      <c r="Q9" s="103"/>
      <c r="R9" s="103"/>
      <c r="S9" s="103"/>
      <c r="T9" s="103"/>
      <c r="U9" s="103"/>
      <c r="V9" s="103"/>
      <c r="W9" s="103"/>
      <c r="X9" s="103"/>
      <c r="Y9" s="103"/>
      <c r="Z9" s="103"/>
      <c r="AA9" s="111">
        <v>2022</v>
      </c>
      <c r="AB9" s="104"/>
      <c r="AC9" s="104"/>
      <c r="AD9" s="104"/>
      <c r="AE9" s="104"/>
      <c r="AF9" s="104"/>
      <c r="AG9" s="104"/>
      <c r="AH9" s="104"/>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5"/>
      <c r="CL9" s="105"/>
      <c r="CM9" s="105"/>
      <c r="CN9" s="105"/>
      <c r="CO9" s="105"/>
    </row>
    <row r="10" spans="1:93" ht="15" customHeight="1" outlineLevel="1">
      <c r="A10" s="105"/>
      <c r="B10" s="102" t="s">
        <v>84</v>
      </c>
      <c r="C10" s="102"/>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12">
        <v>44562</v>
      </c>
      <c r="AB10" s="104"/>
      <c r="AC10" s="104"/>
      <c r="AD10" s="104"/>
      <c r="AE10" s="104"/>
      <c r="AF10" s="104"/>
      <c r="AG10" s="104"/>
      <c r="AH10" s="104"/>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c r="CC10" s="103"/>
      <c r="CD10" s="103"/>
      <c r="CE10" s="103"/>
      <c r="CF10" s="103"/>
      <c r="CG10" s="103"/>
      <c r="CH10" s="103"/>
      <c r="CI10" s="103"/>
      <c r="CJ10" s="103"/>
      <c r="CK10" s="105"/>
      <c r="CL10" s="105"/>
      <c r="CM10" s="105"/>
      <c r="CN10" s="105"/>
      <c r="CO10" s="105"/>
    </row>
    <row r="11" spans="1:93" ht="15" customHeight="1" outlineLevel="1">
      <c r="A11" s="105"/>
      <c r="B11" s="102" t="s">
        <v>85</v>
      </c>
      <c r="C11" s="102"/>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12">
        <v>44896</v>
      </c>
      <c r="AB11" s="104"/>
      <c r="AC11" s="104"/>
      <c r="AD11" s="104"/>
      <c r="AE11" s="104"/>
      <c r="AF11" s="104"/>
      <c r="AG11" s="104"/>
      <c r="AH11" s="104"/>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c r="CC11" s="103"/>
      <c r="CD11" s="103"/>
      <c r="CE11" s="103"/>
      <c r="CF11" s="103"/>
      <c r="CG11" s="103"/>
      <c r="CH11" s="103"/>
      <c r="CI11" s="103"/>
      <c r="CJ11" s="103"/>
      <c r="CK11" s="105"/>
      <c r="CL11" s="105"/>
      <c r="CM11" s="105"/>
      <c r="CN11" s="105"/>
      <c r="CO11" s="105"/>
    </row>
    <row r="12" spans="1:93" ht="18" customHeight="1" outlineLevel="1">
      <c r="A12" s="105"/>
      <c r="B12" s="102" t="s">
        <v>86</v>
      </c>
      <c r="C12" s="102"/>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13" t="s">
        <v>474</v>
      </c>
      <c r="AB12" s="114"/>
      <c r="AC12" s="104"/>
      <c r="AD12" s="104"/>
      <c r="AE12" s="104"/>
      <c r="AF12" s="104"/>
      <c r="AG12" s="104"/>
      <c r="AH12" s="104"/>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5"/>
      <c r="CL12" s="105"/>
      <c r="CM12" s="105"/>
      <c r="CN12" s="105"/>
      <c r="CO12" s="105"/>
    </row>
    <row r="13" spans="1:93" ht="18" customHeight="1" outlineLevel="1">
      <c r="A13" s="105"/>
      <c r="B13" s="102" t="s">
        <v>87</v>
      </c>
      <c r="C13" s="102"/>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13" t="s">
        <v>475</v>
      </c>
      <c r="AB13" s="115"/>
      <c r="AC13" s="104"/>
      <c r="AD13" s="104"/>
      <c r="AE13" s="104"/>
      <c r="AF13" s="104"/>
      <c r="AG13" s="104"/>
      <c r="AH13" s="104"/>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5"/>
      <c r="CL13" s="105"/>
      <c r="CM13" s="105"/>
      <c r="CN13" s="105"/>
      <c r="CO13" s="105"/>
    </row>
    <row r="14" spans="1:93" ht="15" customHeight="1">
      <c r="A14" s="102"/>
      <c r="B14" s="102"/>
      <c r="C14" s="102"/>
      <c r="D14" s="105"/>
      <c r="E14" s="103"/>
      <c r="F14" s="103"/>
      <c r="G14" s="103"/>
      <c r="H14" s="103"/>
      <c r="I14" s="103"/>
      <c r="J14" s="103"/>
      <c r="K14" s="103"/>
      <c r="L14" s="103"/>
      <c r="M14" s="103"/>
      <c r="N14" s="103"/>
      <c r="O14" s="103"/>
      <c r="P14" s="103"/>
      <c r="Q14" s="103"/>
      <c r="R14" s="103"/>
      <c r="S14" s="103"/>
      <c r="T14" s="103"/>
      <c r="U14" s="103"/>
      <c r="V14" s="103"/>
      <c r="W14" s="103"/>
      <c r="X14" s="103"/>
      <c r="Y14" s="103"/>
      <c r="Z14" s="103"/>
      <c r="AA14" s="104"/>
      <c r="AB14" s="104"/>
      <c r="AC14" s="104"/>
      <c r="AD14" s="104"/>
      <c r="AE14" s="104"/>
      <c r="AF14" s="104"/>
      <c r="AG14" s="104"/>
      <c r="AH14" s="104"/>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5"/>
      <c r="CL14" s="105"/>
      <c r="CM14" s="105"/>
      <c r="CN14" s="105"/>
      <c r="CO14" s="105"/>
    </row>
    <row r="15" spans="1:93" s="498" customFormat="1" ht="18" customHeight="1" thickBot="1">
      <c r="A15" s="106" t="s">
        <v>88</v>
      </c>
      <c r="B15" s="107"/>
      <c r="C15" s="107"/>
      <c r="D15" s="108"/>
      <c r="E15" s="108"/>
      <c r="F15" s="108"/>
      <c r="G15" s="108"/>
      <c r="H15" s="108"/>
      <c r="I15" s="109"/>
      <c r="J15" s="109"/>
      <c r="K15" s="109"/>
      <c r="L15" s="109"/>
      <c r="M15" s="109"/>
      <c r="N15" s="108"/>
      <c r="O15" s="108"/>
      <c r="P15" s="108"/>
      <c r="Q15" s="108"/>
      <c r="R15" s="108"/>
      <c r="S15" s="108"/>
      <c r="T15" s="108"/>
      <c r="U15" s="108"/>
      <c r="V15" s="108"/>
      <c r="W15" s="108"/>
      <c r="X15" s="108"/>
      <c r="Y15" s="108"/>
      <c r="Z15" s="108"/>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09"/>
      <c r="CG15" s="109"/>
      <c r="CH15" s="109"/>
      <c r="CI15" s="109"/>
      <c r="CJ15" s="109"/>
      <c r="CK15" s="511"/>
      <c r="CL15" s="511"/>
      <c r="CM15" s="511"/>
      <c r="CN15" s="511"/>
      <c r="CO15" s="511"/>
    </row>
    <row r="16" spans="1:93" s="498" customFormat="1" ht="15" customHeight="1" outlineLevel="1" thickTop="1">
      <c r="A16" s="102"/>
      <c r="B16" s="102"/>
      <c r="C16" s="102"/>
      <c r="D16" s="159"/>
      <c r="E16" s="159"/>
      <c r="F16" s="159"/>
      <c r="G16" s="159"/>
      <c r="H16" s="159"/>
      <c r="I16" s="159"/>
      <c r="J16" s="159"/>
      <c r="K16" s="159"/>
      <c r="L16" s="159"/>
      <c r="M16" s="159"/>
      <c r="N16" s="159"/>
      <c r="O16" s="159"/>
      <c r="P16" s="159"/>
      <c r="Q16" s="159"/>
      <c r="R16" s="159"/>
      <c r="S16" s="159"/>
      <c r="T16" s="159"/>
      <c r="U16" s="159"/>
      <c r="V16" s="159"/>
      <c r="W16" s="159"/>
      <c r="X16" s="159"/>
      <c r="Y16" s="159"/>
      <c r="Z16" s="159"/>
      <c r="AA16" s="104"/>
      <c r="AB16" s="104"/>
      <c r="AC16" s="104"/>
      <c r="AD16" s="104"/>
      <c r="AE16" s="104"/>
      <c r="AF16" s="104"/>
      <c r="AG16" s="104"/>
      <c r="AH16" s="104"/>
      <c r="AI16" s="159"/>
      <c r="AJ16" s="159"/>
      <c r="AK16" s="159"/>
      <c r="AL16" s="159"/>
      <c r="AM16" s="159"/>
      <c r="AN16" s="159"/>
      <c r="AO16" s="159"/>
      <c r="AP16" s="159"/>
      <c r="AQ16" s="159"/>
      <c r="AR16" s="159"/>
      <c r="AS16" s="159"/>
      <c r="AT16" s="159"/>
      <c r="AU16" s="159"/>
      <c r="AV16" s="159"/>
      <c r="AW16" s="159"/>
      <c r="AX16" s="159"/>
      <c r="AY16" s="159"/>
      <c r="AZ16" s="159"/>
      <c r="BA16" s="159"/>
      <c r="BB16" s="159"/>
      <c r="BC16" s="159"/>
      <c r="BD16" s="159"/>
      <c r="BE16" s="159"/>
      <c r="BF16" s="159"/>
      <c r="BG16" s="159"/>
      <c r="BH16" s="159"/>
      <c r="BI16" s="159"/>
      <c r="BJ16" s="159"/>
      <c r="BK16" s="159"/>
      <c r="BL16" s="159"/>
      <c r="BM16" s="159"/>
      <c r="BN16" s="159"/>
      <c r="BO16" s="159"/>
      <c r="BP16" s="159"/>
      <c r="BQ16" s="159"/>
      <c r="BR16" s="159"/>
      <c r="BS16" s="159"/>
      <c r="BT16" s="159"/>
      <c r="BU16" s="159"/>
      <c r="BV16" s="159"/>
      <c r="BW16" s="159"/>
      <c r="BX16" s="159"/>
      <c r="BY16" s="159"/>
      <c r="BZ16" s="159"/>
      <c r="CA16" s="159"/>
      <c r="CB16" s="159"/>
      <c r="CC16" s="159"/>
      <c r="CD16" s="159"/>
      <c r="CE16" s="159"/>
      <c r="CF16" s="159"/>
      <c r="CG16" s="159"/>
      <c r="CH16" s="159"/>
      <c r="CI16" s="159"/>
      <c r="CJ16" s="159"/>
      <c r="CK16" s="510"/>
      <c r="CL16" s="510"/>
      <c r="CM16" s="510"/>
      <c r="CN16" s="510"/>
      <c r="CO16" s="510"/>
    </row>
    <row r="17" spans="1:93" s="498" customFormat="1" ht="15" customHeight="1" outlineLevel="1">
      <c r="A17" s="102"/>
      <c r="B17" s="116" t="s">
        <v>89</v>
      </c>
      <c r="C17" s="102"/>
      <c r="D17" s="159"/>
      <c r="E17" s="159"/>
      <c r="F17" s="159"/>
      <c r="G17" s="159"/>
      <c r="H17" s="159"/>
      <c r="I17" s="159"/>
      <c r="J17" s="159"/>
      <c r="K17" s="159"/>
      <c r="L17" s="159"/>
      <c r="M17" s="159"/>
      <c r="N17" s="159"/>
      <c r="O17" s="159"/>
      <c r="P17" s="159"/>
      <c r="Q17" s="159"/>
      <c r="R17" s="159"/>
      <c r="S17" s="159"/>
      <c r="T17" s="159"/>
      <c r="U17" s="159"/>
      <c r="V17" s="159"/>
      <c r="W17" s="159"/>
      <c r="X17" s="159"/>
      <c r="Y17" s="159"/>
      <c r="Z17" s="159"/>
      <c r="AA17" s="104"/>
      <c r="AB17" s="104"/>
      <c r="AC17" s="104"/>
      <c r="AD17" s="104"/>
      <c r="AE17" s="104"/>
      <c r="AF17" s="104"/>
      <c r="AG17" s="104"/>
      <c r="AH17" s="104"/>
      <c r="AI17" s="159"/>
      <c r="AJ17" s="159"/>
      <c r="AK17" s="159"/>
      <c r="AL17" s="159"/>
      <c r="AM17" s="159"/>
      <c r="AN17" s="159"/>
      <c r="AO17" s="159"/>
      <c r="AP17" s="159"/>
      <c r="AQ17" s="159"/>
      <c r="AR17" s="159"/>
      <c r="AS17" s="159"/>
      <c r="AT17" s="159"/>
      <c r="AU17" s="159"/>
      <c r="AV17" s="159"/>
      <c r="AW17" s="159"/>
      <c r="AX17" s="159"/>
      <c r="AY17" s="159"/>
      <c r="AZ17" s="159"/>
      <c r="BA17" s="159"/>
      <c r="BB17" s="159"/>
      <c r="BC17" s="159"/>
      <c r="BD17" s="159"/>
      <c r="BE17" s="159"/>
      <c r="BF17" s="159"/>
      <c r="BG17" s="159"/>
      <c r="BH17" s="159"/>
      <c r="BI17" s="159"/>
      <c r="BJ17" s="159"/>
      <c r="BK17" s="159"/>
      <c r="BL17" s="159"/>
      <c r="BM17" s="159"/>
      <c r="BN17" s="159"/>
      <c r="BO17" s="159"/>
      <c r="BP17" s="159"/>
      <c r="BQ17" s="159"/>
      <c r="BR17" s="159"/>
      <c r="BS17" s="159"/>
      <c r="BT17" s="159"/>
      <c r="BU17" s="159"/>
      <c r="BV17" s="159"/>
      <c r="BW17" s="159"/>
      <c r="BX17" s="159"/>
      <c r="BY17" s="159"/>
      <c r="BZ17" s="159"/>
      <c r="CA17" s="159"/>
      <c r="CB17" s="159"/>
      <c r="CC17" s="159"/>
      <c r="CD17" s="159"/>
      <c r="CE17" s="159"/>
      <c r="CF17" s="159"/>
      <c r="CG17" s="159"/>
      <c r="CH17" s="159"/>
      <c r="CI17" s="159"/>
      <c r="CJ17" s="159"/>
      <c r="CK17" s="510"/>
      <c r="CL17" s="510"/>
      <c r="CM17" s="510"/>
      <c r="CN17" s="510"/>
      <c r="CO17" s="510"/>
    </row>
    <row r="18" spans="1:93" s="498" customFormat="1" ht="15" customHeight="1" outlineLevel="1">
      <c r="A18" s="102"/>
      <c r="B18" s="102" t="s">
        <v>90</v>
      </c>
      <c r="C18" s="102"/>
      <c r="D18" s="159"/>
      <c r="E18" s="159"/>
      <c r="F18" s="159"/>
      <c r="G18" s="159"/>
      <c r="H18" s="159"/>
      <c r="I18" s="159"/>
      <c r="J18" s="159"/>
      <c r="K18" s="159"/>
      <c r="L18" s="159"/>
      <c r="M18" s="159"/>
      <c r="N18" s="159"/>
      <c r="O18" s="159"/>
      <c r="P18" s="159"/>
      <c r="Q18" s="159"/>
      <c r="R18" s="159"/>
      <c r="S18" s="159"/>
      <c r="T18" s="159"/>
      <c r="U18" s="159"/>
      <c r="V18" s="159"/>
      <c r="W18" s="159"/>
      <c r="X18" s="159"/>
      <c r="Y18" s="159"/>
      <c r="Z18" s="159"/>
      <c r="AA18" s="166">
        <v>0</v>
      </c>
      <c r="AB18" s="104"/>
      <c r="AC18" s="104"/>
      <c r="AD18" s="104"/>
      <c r="AE18" s="104"/>
      <c r="AF18" s="104"/>
      <c r="AG18" s="104"/>
      <c r="AH18" s="104"/>
      <c r="AI18" s="159"/>
      <c r="AJ18" s="159"/>
      <c r="AK18" s="159"/>
      <c r="AL18" s="159"/>
      <c r="AM18" s="159"/>
      <c r="AN18" s="159"/>
      <c r="AO18" s="159"/>
      <c r="AP18" s="159"/>
      <c r="AQ18" s="159"/>
      <c r="AR18" s="159"/>
      <c r="AS18" s="159"/>
      <c r="AT18" s="159"/>
      <c r="AU18" s="159"/>
      <c r="AV18" s="159"/>
      <c r="AW18" s="159"/>
      <c r="AX18" s="159"/>
      <c r="AY18" s="159"/>
      <c r="AZ18" s="159"/>
      <c r="BA18" s="159"/>
      <c r="BB18" s="159"/>
      <c r="BC18" s="159"/>
      <c r="BD18" s="159"/>
      <c r="BE18" s="159"/>
      <c r="BF18" s="159"/>
      <c r="BG18" s="159"/>
      <c r="BH18" s="159"/>
      <c r="BI18" s="159"/>
      <c r="BJ18" s="159"/>
      <c r="BK18" s="159"/>
      <c r="BL18" s="159"/>
      <c r="BM18" s="159"/>
      <c r="BN18" s="159"/>
      <c r="BO18" s="159"/>
      <c r="BP18" s="159"/>
      <c r="BQ18" s="159"/>
      <c r="BR18" s="159"/>
      <c r="BS18" s="159"/>
      <c r="BT18" s="159"/>
      <c r="BU18" s="159"/>
      <c r="BV18" s="159"/>
      <c r="BW18" s="159"/>
      <c r="BX18" s="159"/>
      <c r="BY18" s="159"/>
      <c r="BZ18" s="159"/>
      <c r="CA18" s="159"/>
      <c r="CB18" s="159"/>
      <c r="CC18" s="159"/>
      <c r="CD18" s="159"/>
      <c r="CE18" s="159"/>
      <c r="CF18" s="159"/>
      <c r="CG18" s="159"/>
      <c r="CH18" s="159"/>
      <c r="CI18" s="159"/>
      <c r="CJ18" s="159"/>
      <c r="CK18" s="510"/>
      <c r="CL18" s="510"/>
      <c r="CM18" s="510"/>
      <c r="CN18" s="510"/>
      <c r="CO18" s="510"/>
    </row>
    <row r="19" spans="1:93" s="498" customFormat="1" ht="15" customHeight="1" outlineLevel="1">
      <c r="A19" s="102"/>
      <c r="B19" s="102" t="s">
        <v>91</v>
      </c>
      <c r="C19" s="102"/>
      <c r="D19" s="159"/>
      <c r="E19" s="159"/>
      <c r="F19" s="159"/>
      <c r="G19" s="159"/>
      <c r="H19" s="159"/>
      <c r="I19" s="159"/>
      <c r="J19" s="159"/>
      <c r="K19" s="159"/>
      <c r="L19" s="159"/>
      <c r="M19" s="159"/>
      <c r="N19" s="159"/>
      <c r="O19" s="159"/>
      <c r="P19" s="159"/>
      <c r="Q19" s="159"/>
      <c r="R19" s="159"/>
      <c r="S19" s="159"/>
      <c r="T19" s="159"/>
      <c r="U19" s="159"/>
      <c r="V19" s="159"/>
      <c r="W19" s="159"/>
      <c r="X19" s="159"/>
      <c r="Y19" s="159"/>
      <c r="Z19" s="159"/>
      <c r="AA19" s="166">
        <v>0</v>
      </c>
      <c r="AB19" s="104"/>
      <c r="AC19" s="104"/>
      <c r="AD19" s="104"/>
      <c r="AE19" s="104"/>
      <c r="AF19" s="104"/>
      <c r="AG19" s="104"/>
      <c r="AH19" s="104"/>
      <c r="AI19" s="159"/>
      <c r="AJ19" s="159"/>
      <c r="AK19" s="159"/>
      <c r="AL19" s="159"/>
      <c r="AM19" s="159"/>
      <c r="AN19" s="159"/>
      <c r="AO19" s="159"/>
      <c r="AP19" s="159"/>
      <c r="AQ19" s="159"/>
      <c r="AR19" s="159"/>
      <c r="AS19" s="159"/>
      <c r="AT19" s="159"/>
      <c r="AU19" s="159"/>
      <c r="AV19" s="159"/>
      <c r="AW19" s="159"/>
      <c r="AX19" s="159"/>
      <c r="AY19" s="159"/>
      <c r="AZ19" s="159"/>
      <c r="BA19" s="159"/>
      <c r="BB19" s="159"/>
      <c r="BC19" s="159"/>
      <c r="BD19" s="159"/>
      <c r="BE19" s="159"/>
      <c r="BF19" s="159"/>
      <c r="BG19" s="159"/>
      <c r="BH19" s="159"/>
      <c r="BI19" s="159"/>
      <c r="BJ19" s="159"/>
      <c r="BK19" s="159"/>
      <c r="BL19" s="159"/>
      <c r="BM19" s="159"/>
      <c r="BN19" s="159"/>
      <c r="BO19" s="159"/>
      <c r="BP19" s="159"/>
      <c r="BQ19" s="159"/>
      <c r="BR19" s="159"/>
      <c r="BS19" s="159"/>
      <c r="BT19" s="159"/>
      <c r="BU19" s="159"/>
      <c r="BV19" s="159"/>
      <c r="BW19" s="159"/>
      <c r="BX19" s="159"/>
      <c r="BY19" s="159"/>
      <c r="BZ19" s="159"/>
      <c r="CA19" s="159"/>
      <c r="CB19" s="159"/>
      <c r="CC19" s="159"/>
      <c r="CD19" s="159"/>
      <c r="CE19" s="159"/>
      <c r="CF19" s="159"/>
      <c r="CG19" s="159"/>
      <c r="CH19" s="159"/>
      <c r="CI19" s="159"/>
      <c r="CJ19" s="159"/>
      <c r="CK19" s="510"/>
      <c r="CL19" s="510"/>
      <c r="CM19" s="510"/>
      <c r="CN19" s="510"/>
      <c r="CO19" s="510"/>
    </row>
    <row r="20" spans="1:93" s="498" customFormat="1" ht="15" customHeight="1" outlineLevel="1">
      <c r="A20" s="102"/>
      <c r="B20" s="116" t="s">
        <v>92</v>
      </c>
      <c r="C20" s="102"/>
      <c r="D20" s="159"/>
      <c r="E20" s="159"/>
      <c r="F20" s="159"/>
      <c r="G20" s="159"/>
      <c r="H20" s="159"/>
      <c r="I20" s="159"/>
      <c r="J20" s="159"/>
      <c r="K20" s="159"/>
      <c r="L20" s="159"/>
      <c r="M20" s="159"/>
      <c r="N20" s="159"/>
      <c r="O20" s="159"/>
      <c r="P20" s="159"/>
      <c r="Q20" s="159"/>
      <c r="R20" s="159"/>
      <c r="S20" s="159"/>
      <c r="T20" s="159"/>
      <c r="U20" s="159"/>
      <c r="V20" s="159"/>
      <c r="W20" s="159"/>
      <c r="X20" s="159"/>
      <c r="Y20" s="159"/>
      <c r="Z20" s="159"/>
      <c r="AA20" s="118">
        <f>+AA18-AA19</f>
        <v>0</v>
      </c>
      <c r="AB20" s="104"/>
      <c r="AC20" s="104"/>
      <c r="AD20" s="104"/>
      <c r="AE20" s="104"/>
      <c r="AF20" s="104"/>
      <c r="AG20" s="104"/>
      <c r="AH20" s="104"/>
      <c r="AI20" s="159"/>
      <c r="AJ20" s="159"/>
      <c r="AK20" s="159"/>
      <c r="AL20" s="159"/>
      <c r="AM20" s="159"/>
      <c r="AN20" s="159"/>
      <c r="AO20" s="159"/>
      <c r="AP20" s="159"/>
      <c r="AQ20" s="159"/>
      <c r="AR20" s="159"/>
      <c r="AS20" s="159"/>
      <c r="AT20" s="159"/>
      <c r="AU20" s="159"/>
      <c r="AV20" s="159"/>
      <c r="AW20" s="159"/>
      <c r="AX20" s="159"/>
      <c r="AY20" s="159"/>
      <c r="AZ20" s="159"/>
      <c r="BA20" s="159"/>
      <c r="BB20" s="159"/>
      <c r="BC20" s="159"/>
      <c r="BD20" s="159"/>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510"/>
      <c r="CL20" s="510"/>
      <c r="CM20" s="510"/>
      <c r="CN20" s="510"/>
      <c r="CO20" s="510"/>
    </row>
    <row r="21" spans="1:93" s="498" customFormat="1" ht="15" customHeight="1" outlineLevel="1">
      <c r="A21" s="102"/>
      <c r="B21" s="102"/>
      <c r="C21" s="102"/>
      <c r="D21" s="159"/>
      <c r="E21" s="159"/>
      <c r="F21" s="159"/>
      <c r="G21" s="159"/>
      <c r="H21" s="159"/>
      <c r="I21" s="159"/>
      <c r="J21" s="159"/>
      <c r="K21" s="159"/>
      <c r="L21" s="159"/>
      <c r="M21" s="159"/>
      <c r="N21" s="159"/>
      <c r="O21" s="159"/>
      <c r="P21" s="159"/>
      <c r="Q21" s="159"/>
      <c r="R21" s="159"/>
      <c r="S21" s="159"/>
      <c r="T21" s="159"/>
      <c r="U21" s="159"/>
      <c r="V21" s="159"/>
      <c r="W21" s="159"/>
      <c r="X21" s="159"/>
      <c r="Y21" s="159"/>
      <c r="Z21" s="159"/>
      <c r="AA21" s="119"/>
      <c r="AB21" s="104"/>
      <c r="AC21" s="104"/>
      <c r="AD21" s="104"/>
      <c r="AE21" s="104"/>
      <c r="AF21" s="104"/>
      <c r="AG21" s="104"/>
      <c r="AH21" s="104"/>
      <c r="AI21" s="159"/>
      <c r="AJ21" s="159"/>
      <c r="AK21" s="159"/>
      <c r="AL21" s="159"/>
      <c r="AM21" s="159"/>
      <c r="AN21" s="159"/>
      <c r="AO21" s="159"/>
      <c r="AP21" s="159"/>
      <c r="AQ21" s="159"/>
      <c r="AR21" s="159"/>
      <c r="AS21" s="159"/>
      <c r="AT21" s="159"/>
      <c r="AU21" s="159"/>
      <c r="AV21" s="159"/>
      <c r="AW21" s="159"/>
      <c r="AX21" s="159"/>
      <c r="AY21" s="159"/>
      <c r="AZ21" s="159"/>
      <c r="BA21" s="159"/>
      <c r="BB21" s="159"/>
      <c r="BC21" s="159"/>
      <c r="BD21" s="159"/>
      <c r="BE21" s="159"/>
      <c r="BF21" s="159"/>
      <c r="BG21" s="159"/>
      <c r="BH21" s="159"/>
      <c r="BI21" s="159"/>
      <c r="BJ21" s="159"/>
      <c r="BK21" s="159"/>
      <c r="BL21" s="159"/>
      <c r="BM21" s="159"/>
      <c r="BN21" s="159"/>
      <c r="BO21" s="159"/>
      <c r="BP21" s="159"/>
      <c r="BQ21" s="159"/>
      <c r="BR21" s="159"/>
      <c r="BS21" s="159"/>
      <c r="BT21" s="159"/>
      <c r="BU21" s="159"/>
      <c r="BV21" s="159"/>
      <c r="BW21" s="159"/>
      <c r="BX21" s="159"/>
      <c r="BY21" s="159"/>
      <c r="BZ21" s="159"/>
      <c r="CA21" s="159"/>
      <c r="CB21" s="159"/>
      <c r="CC21" s="159"/>
      <c r="CD21" s="159"/>
      <c r="CE21" s="159"/>
      <c r="CF21" s="159"/>
      <c r="CG21" s="159"/>
      <c r="CH21" s="159"/>
      <c r="CI21" s="159"/>
      <c r="CJ21" s="159"/>
      <c r="CK21" s="510"/>
      <c r="CL21" s="510"/>
      <c r="CM21" s="510"/>
      <c r="CN21" s="510"/>
      <c r="CO21" s="510"/>
    </row>
    <row r="22" spans="1:93" s="498" customFormat="1" ht="15" customHeight="1" outlineLevel="1">
      <c r="A22" s="102"/>
      <c r="B22" s="116" t="s">
        <v>93</v>
      </c>
      <c r="C22" s="102"/>
      <c r="D22" s="159"/>
      <c r="E22" s="159"/>
      <c r="F22" s="159"/>
      <c r="G22" s="159"/>
      <c r="H22" s="159"/>
      <c r="I22" s="159"/>
      <c r="J22" s="159"/>
      <c r="K22" s="159"/>
      <c r="L22" s="159"/>
      <c r="M22" s="159"/>
      <c r="N22" s="159"/>
      <c r="O22" s="159"/>
      <c r="P22" s="159"/>
      <c r="Q22" s="159"/>
      <c r="R22" s="159"/>
      <c r="S22" s="159"/>
      <c r="T22" s="159"/>
      <c r="U22" s="159"/>
      <c r="V22" s="159"/>
      <c r="W22" s="159"/>
      <c r="X22" s="159"/>
      <c r="Y22" s="159"/>
      <c r="Z22" s="159"/>
      <c r="AA22" s="104"/>
      <c r="AB22" s="104"/>
      <c r="AC22" s="104"/>
      <c r="AD22" s="104"/>
      <c r="AE22" s="104"/>
      <c r="AF22" s="104"/>
      <c r="AG22" s="104"/>
      <c r="AH22" s="104"/>
      <c r="AI22" s="159"/>
      <c r="AJ22" s="159"/>
      <c r="AK22" s="159"/>
      <c r="AL22" s="159"/>
      <c r="AM22" s="159"/>
      <c r="AN22" s="159"/>
      <c r="AO22" s="159"/>
      <c r="AP22" s="159"/>
      <c r="AQ22" s="159"/>
      <c r="AR22" s="159"/>
      <c r="AS22" s="159"/>
      <c r="AT22" s="159"/>
      <c r="AU22" s="159"/>
      <c r="AV22" s="159"/>
      <c r="AW22" s="159"/>
      <c r="AX22" s="159"/>
      <c r="AY22" s="159"/>
      <c r="AZ22" s="159"/>
      <c r="BA22" s="159"/>
      <c r="BB22" s="159"/>
      <c r="BC22" s="159"/>
      <c r="BD22" s="159"/>
      <c r="BE22" s="159"/>
      <c r="BF22" s="159"/>
      <c r="BG22" s="159"/>
      <c r="BH22" s="159"/>
      <c r="BI22" s="159"/>
      <c r="BJ22" s="159"/>
      <c r="BK22" s="159"/>
      <c r="BL22" s="159"/>
      <c r="BM22" s="159"/>
      <c r="BN22" s="159"/>
      <c r="BO22" s="159"/>
      <c r="BP22" s="159"/>
      <c r="BQ22" s="159"/>
      <c r="BR22" s="159"/>
      <c r="BS22" s="159"/>
      <c r="BT22" s="159"/>
      <c r="BU22" s="159"/>
      <c r="BV22" s="159"/>
      <c r="BW22" s="159"/>
      <c r="BX22" s="159"/>
      <c r="BY22" s="159"/>
      <c r="BZ22" s="159"/>
      <c r="CA22" s="159"/>
      <c r="CB22" s="159"/>
      <c r="CC22" s="159"/>
      <c r="CD22" s="159"/>
      <c r="CE22" s="159"/>
      <c r="CF22" s="159"/>
      <c r="CG22" s="159"/>
      <c r="CH22" s="159"/>
      <c r="CI22" s="159"/>
      <c r="CJ22" s="159"/>
      <c r="CK22" s="510"/>
      <c r="CL22" s="510"/>
      <c r="CM22" s="510"/>
      <c r="CN22" s="510"/>
      <c r="CO22" s="510"/>
    </row>
    <row r="23" spans="1:93" s="498" customFormat="1" ht="15" customHeight="1" outlineLevel="1">
      <c r="A23" s="102"/>
      <c r="B23" s="102" t="s">
        <v>94</v>
      </c>
      <c r="C23" s="102"/>
      <c r="D23" s="159"/>
      <c r="E23" s="159"/>
      <c r="F23" s="159"/>
      <c r="G23" s="159"/>
      <c r="H23" s="159"/>
      <c r="I23" s="159"/>
      <c r="J23" s="159"/>
      <c r="K23" s="159"/>
      <c r="L23" s="159"/>
      <c r="M23" s="159"/>
      <c r="N23" s="159"/>
      <c r="O23" s="159"/>
      <c r="P23" s="159"/>
      <c r="Q23" s="159"/>
      <c r="R23" s="159"/>
      <c r="S23" s="159"/>
      <c r="T23" s="159"/>
      <c r="U23" s="159"/>
      <c r="V23" s="159"/>
      <c r="W23" s="159"/>
      <c r="X23" s="159"/>
      <c r="Y23" s="159"/>
      <c r="Z23" s="159"/>
      <c r="AA23" s="166">
        <v>0</v>
      </c>
      <c r="AB23" s="104"/>
      <c r="AC23" s="104"/>
      <c r="AD23" s="104"/>
      <c r="AE23" s="104"/>
      <c r="AF23" s="104"/>
      <c r="AG23" s="104"/>
      <c r="AH23" s="104"/>
      <c r="AI23" s="159"/>
      <c r="AJ23" s="159"/>
      <c r="AK23" s="159"/>
      <c r="AL23" s="159"/>
      <c r="AM23" s="159"/>
      <c r="AN23" s="159"/>
      <c r="AO23" s="159"/>
      <c r="AP23" s="159"/>
      <c r="AQ23" s="159"/>
      <c r="AR23" s="159"/>
      <c r="AS23" s="159"/>
      <c r="AT23" s="159"/>
      <c r="AU23" s="159"/>
      <c r="AV23" s="159"/>
      <c r="AW23" s="159"/>
      <c r="AX23" s="159"/>
      <c r="AY23" s="159"/>
      <c r="AZ23" s="159"/>
      <c r="BA23" s="159"/>
      <c r="BB23" s="159"/>
      <c r="BC23" s="159"/>
      <c r="BD23" s="159"/>
      <c r="BE23" s="159"/>
      <c r="BF23" s="159"/>
      <c r="BG23" s="159"/>
      <c r="BH23" s="159"/>
      <c r="BI23" s="159"/>
      <c r="BJ23" s="159"/>
      <c r="BK23" s="159"/>
      <c r="BL23" s="159"/>
      <c r="BM23" s="159"/>
      <c r="BN23" s="159"/>
      <c r="BO23" s="159"/>
      <c r="BP23" s="159"/>
      <c r="BQ23" s="159"/>
      <c r="BR23" s="159"/>
      <c r="BS23" s="159"/>
      <c r="BT23" s="159"/>
      <c r="BU23" s="159"/>
      <c r="BV23" s="159"/>
      <c r="BW23" s="159"/>
      <c r="BX23" s="159"/>
      <c r="BY23" s="159"/>
      <c r="BZ23" s="159"/>
      <c r="CA23" s="159"/>
      <c r="CB23" s="159"/>
      <c r="CC23" s="159"/>
      <c r="CD23" s="159"/>
      <c r="CE23" s="159"/>
      <c r="CF23" s="159"/>
      <c r="CG23" s="159"/>
      <c r="CH23" s="159"/>
      <c r="CI23" s="159"/>
      <c r="CJ23" s="159"/>
      <c r="CK23" s="510"/>
      <c r="CL23" s="510"/>
      <c r="CM23" s="510"/>
      <c r="CN23" s="510"/>
      <c r="CO23" s="510"/>
    </row>
    <row r="24" spans="1:93" s="498" customFormat="1" ht="15" customHeight="1" outlineLevel="1">
      <c r="A24" s="102"/>
      <c r="B24" s="102" t="s">
        <v>95</v>
      </c>
      <c r="C24" s="102"/>
      <c r="D24" s="159"/>
      <c r="E24" s="159"/>
      <c r="F24" s="159"/>
      <c r="G24" s="159"/>
      <c r="H24" s="159"/>
      <c r="I24" s="159"/>
      <c r="J24" s="159"/>
      <c r="K24" s="159"/>
      <c r="L24" s="159"/>
      <c r="M24" s="159"/>
      <c r="N24" s="159"/>
      <c r="O24" s="159"/>
      <c r="P24" s="159"/>
      <c r="Q24" s="159"/>
      <c r="R24" s="159"/>
      <c r="S24" s="159"/>
      <c r="T24" s="159"/>
      <c r="U24" s="159"/>
      <c r="V24" s="159"/>
      <c r="W24" s="159"/>
      <c r="X24" s="159"/>
      <c r="Y24" s="159"/>
      <c r="Z24" s="159"/>
      <c r="AA24" s="166">
        <v>0</v>
      </c>
      <c r="AB24" s="104"/>
      <c r="AC24" s="104"/>
      <c r="AD24" s="104"/>
      <c r="AE24" s="104"/>
      <c r="AF24" s="104"/>
      <c r="AG24" s="104"/>
      <c r="AH24" s="104"/>
      <c r="AI24" s="159"/>
      <c r="AJ24" s="159"/>
      <c r="AK24" s="159"/>
      <c r="AL24" s="159"/>
      <c r="AM24" s="159"/>
      <c r="AN24" s="159"/>
      <c r="AO24" s="159"/>
      <c r="AP24" s="159"/>
      <c r="AQ24" s="159"/>
      <c r="AR24" s="159"/>
      <c r="AS24" s="159"/>
      <c r="AT24" s="159"/>
      <c r="AU24" s="159"/>
      <c r="AV24" s="159"/>
      <c r="AW24" s="159"/>
      <c r="AX24" s="159"/>
      <c r="AY24" s="159"/>
      <c r="AZ24" s="159"/>
      <c r="BA24" s="159"/>
      <c r="BB24" s="159"/>
      <c r="BC24" s="159"/>
      <c r="BD24" s="159"/>
      <c r="BE24" s="159"/>
      <c r="BF24" s="159"/>
      <c r="BG24" s="159"/>
      <c r="BH24" s="159"/>
      <c r="BI24" s="159"/>
      <c r="BJ24" s="159"/>
      <c r="BK24" s="159"/>
      <c r="BL24" s="159"/>
      <c r="BM24" s="159"/>
      <c r="BN24" s="159"/>
      <c r="BO24" s="159"/>
      <c r="BP24" s="159"/>
      <c r="BQ24" s="159"/>
      <c r="BR24" s="159"/>
      <c r="BS24" s="159"/>
      <c r="BT24" s="159"/>
      <c r="BU24" s="159"/>
      <c r="BV24" s="159"/>
      <c r="BW24" s="159"/>
      <c r="BX24" s="159"/>
      <c r="BY24" s="159"/>
      <c r="BZ24" s="159"/>
      <c r="CA24" s="159"/>
      <c r="CB24" s="159"/>
      <c r="CC24" s="159"/>
      <c r="CD24" s="159"/>
      <c r="CE24" s="159"/>
      <c r="CF24" s="159"/>
      <c r="CG24" s="159"/>
      <c r="CH24" s="159"/>
      <c r="CI24" s="159"/>
      <c r="CJ24" s="159"/>
      <c r="CK24" s="510"/>
      <c r="CL24" s="510"/>
      <c r="CM24" s="510"/>
      <c r="CN24" s="510"/>
      <c r="CO24" s="510"/>
    </row>
    <row r="25" spans="1:93" s="498" customFormat="1" ht="15" customHeight="1" outlineLevel="1">
      <c r="A25" s="102"/>
      <c r="B25" s="102" t="s">
        <v>96</v>
      </c>
      <c r="C25" s="102"/>
      <c r="D25" s="159"/>
      <c r="E25" s="159"/>
      <c r="F25" s="159"/>
      <c r="G25" s="159"/>
      <c r="H25" s="159"/>
      <c r="I25" s="159"/>
      <c r="J25" s="159"/>
      <c r="K25" s="159"/>
      <c r="L25" s="159"/>
      <c r="M25" s="159"/>
      <c r="N25" s="159"/>
      <c r="O25" s="159"/>
      <c r="P25" s="159"/>
      <c r="Q25" s="159"/>
      <c r="R25" s="159"/>
      <c r="S25" s="159"/>
      <c r="T25" s="159"/>
      <c r="U25" s="159"/>
      <c r="V25" s="159"/>
      <c r="W25" s="159"/>
      <c r="X25" s="159"/>
      <c r="Y25" s="159"/>
      <c r="Z25" s="159"/>
      <c r="AA25" s="166">
        <v>0</v>
      </c>
      <c r="AB25" s="120"/>
      <c r="AC25" s="104"/>
      <c r="AD25" s="104"/>
      <c r="AE25" s="104"/>
      <c r="AF25" s="104"/>
      <c r="AG25" s="104"/>
      <c r="AH25" s="104"/>
      <c r="AI25" s="159"/>
      <c r="AJ25" s="159"/>
      <c r="AK25" s="159"/>
      <c r="AL25" s="159"/>
      <c r="AM25" s="159"/>
      <c r="AN25" s="159"/>
      <c r="AO25" s="159"/>
      <c r="AP25" s="159"/>
      <c r="AQ25" s="159"/>
      <c r="AR25" s="159"/>
      <c r="AS25" s="159"/>
      <c r="AT25" s="159"/>
      <c r="AU25" s="159"/>
      <c r="AV25" s="159"/>
      <c r="AW25" s="159"/>
      <c r="AX25" s="159"/>
      <c r="AY25" s="159"/>
      <c r="AZ25" s="159"/>
      <c r="BA25" s="159"/>
      <c r="BB25" s="159"/>
      <c r="BC25" s="159"/>
      <c r="BD25" s="159"/>
      <c r="BE25" s="159"/>
      <c r="BF25" s="159"/>
      <c r="BG25" s="159"/>
      <c r="BH25" s="159"/>
      <c r="BI25" s="159"/>
      <c r="BJ25" s="159"/>
      <c r="BK25" s="159"/>
      <c r="BL25" s="159"/>
      <c r="BM25" s="159"/>
      <c r="BN25" s="159"/>
      <c r="BO25" s="159"/>
      <c r="BP25" s="159"/>
      <c r="BQ25" s="159"/>
      <c r="BR25" s="159"/>
      <c r="BS25" s="159"/>
      <c r="BT25" s="159"/>
      <c r="BU25" s="159"/>
      <c r="BV25" s="159"/>
      <c r="BW25" s="159"/>
      <c r="BX25" s="159"/>
      <c r="BY25" s="159"/>
      <c r="BZ25" s="159"/>
      <c r="CA25" s="159"/>
      <c r="CB25" s="159"/>
      <c r="CC25" s="159"/>
      <c r="CD25" s="159"/>
      <c r="CE25" s="159"/>
      <c r="CF25" s="159"/>
      <c r="CG25" s="159"/>
      <c r="CH25" s="159"/>
      <c r="CI25" s="159"/>
      <c r="CJ25" s="159"/>
      <c r="CK25" s="510"/>
      <c r="CL25" s="510"/>
      <c r="CM25" s="510"/>
      <c r="CN25" s="510"/>
      <c r="CO25" s="510"/>
    </row>
    <row r="26" spans="1:93" s="498" customFormat="1" ht="15" customHeight="1" outlineLevel="1">
      <c r="A26" s="102"/>
      <c r="B26" s="116" t="s">
        <v>92</v>
      </c>
      <c r="C26" s="102"/>
      <c r="D26" s="159"/>
      <c r="E26" s="159"/>
      <c r="F26" s="159"/>
      <c r="G26" s="159"/>
      <c r="H26" s="159"/>
      <c r="I26" s="159"/>
      <c r="J26" s="159"/>
      <c r="K26" s="159"/>
      <c r="L26" s="159"/>
      <c r="M26" s="159"/>
      <c r="N26" s="159"/>
      <c r="O26" s="159"/>
      <c r="P26" s="159"/>
      <c r="Q26" s="159"/>
      <c r="R26" s="159"/>
      <c r="S26" s="159"/>
      <c r="T26" s="159"/>
      <c r="U26" s="159"/>
      <c r="V26" s="159"/>
      <c r="W26" s="159"/>
      <c r="X26" s="159"/>
      <c r="Y26" s="159"/>
      <c r="Z26" s="159"/>
      <c r="AA26" s="118">
        <f>SUM(AA23:AA25)</f>
        <v>0</v>
      </c>
      <c r="AB26" s="104"/>
      <c r="AC26" s="104"/>
      <c r="AD26" s="104"/>
      <c r="AE26" s="104"/>
      <c r="AF26" s="104"/>
      <c r="AG26" s="104"/>
      <c r="AH26" s="104"/>
      <c r="AI26" s="159"/>
      <c r="AJ26" s="159"/>
      <c r="AK26" s="159"/>
      <c r="AL26" s="159"/>
      <c r="AM26" s="159"/>
      <c r="AN26" s="159"/>
      <c r="AO26" s="159"/>
      <c r="AP26" s="159"/>
      <c r="AQ26" s="159"/>
      <c r="AR26" s="159"/>
      <c r="AS26" s="159"/>
      <c r="AT26" s="159"/>
      <c r="AU26" s="159"/>
      <c r="AV26" s="159"/>
      <c r="AW26" s="159"/>
      <c r="AX26" s="159"/>
      <c r="AY26" s="159"/>
      <c r="AZ26" s="159"/>
      <c r="BA26" s="159"/>
      <c r="BB26" s="159"/>
      <c r="BC26" s="159"/>
      <c r="BD26" s="159"/>
      <c r="BE26" s="159"/>
      <c r="BF26" s="159"/>
      <c r="BG26" s="159"/>
      <c r="BH26" s="159"/>
      <c r="BI26" s="159"/>
      <c r="BJ26" s="159"/>
      <c r="BK26" s="159"/>
      <c r="BL26" s="159"/>
      <c r="BM26" s="159"/>
      <c r="BN26" s="159"/>
      <c r="BO26" s="159"/>
      <c r="BP26" s="159"/>
      <c r="BQ26" s="159"/>
      <c r="BR26" s="159"/>
      <c r="BS26" s="159"/>
      <c r="BT26" s="159"/>
      <c r="BU26" s="159"/>
      <c r="BV26" s="159"/>
      <c r="BW26" s="159"/>
      <c r="BX26" s="159"/>
      <c r="BY26" s="159"/>
      <c r="BZ26" s="159"/>
      <c r="CA26" s="159"/>
      <c r="CB26" s="159"/>
      <c r="CC26" s="159"/>
      <c r="CD26" s="159"/>
      <c r="CE26" s="159"/>
      <c r="CF26" s="159"/>
      <c r="CG26" s="159"/>
      <c r="CH26" s="159"/>
      <c r="CI26" s="159"/>
      <c r="CJ26" s="159"/>
      <c r="CK26" s="510"/>
      <c r="CL26" s="510"/>
      <c r="CM26" s="510"/>
      <c r="CN26" s="510"/>
      <c r="CO26" s="510"/>
    </row>
    <row r="27" spans="1:93" s="498" customFormat="1" ht="15" customHeight="1" outlineLevel="1">
      <c r="A27" s="102"/>
      <c r="B27" s="102"/>
      <c r="C27" s="102"/>
      <c r="D27" s="159"/>
      <c r="E27" s="159"/>
      <c r="F27" s="159"/>
      <c r="G27" s="159"/>
      <c r="H27" s="159"/>
      <c r="I27" s="159"/>
      <c r="J27" s="159"/>
      <c r="K27" s="159"/>
      <c r="L27" s="159"/>
      <c r="M27" s="159"/>
      <c r="N27" s="159"/>
      <c r="O27" s="159"/>
      <c r="P27" s="159"/>
      <c r="Q27" s="159"/>
      <c r="R27" s="159"/>
      <c r="S27" s="159"/>
      <c r="T27" s="159"/>
      <c r="U27" s="159"/>
      <c r="V27" s="159"/>
      <c r="W27" s="159"/>
      <c r="X27" s="159"/>
      <c r="Y27" s="159"/>
      <c r="Z27" s="159"/>
      <c r="AA27" s="119"/>
      <c r="AB27" s="104"/>
      <c r="AC27" s="104"/>
      <c r="AD27" s="104"/>
      <c r="AE27" s="104"/>
      <c r="AF27" s="104"/>
      <c r="AG27" s="104"/>
      <c r="AH27" s="104"/>
      <c r="AI27" s="159"/>
      <c r="AJ27" s="159"/>
      <c r="AK27" s="159"/>
      <c r="AL27" s="159"/>
      <c r="AM27" s="159"/>
      <c r="AN27" s="159"/>
      <c r="AO27" s="159"/>
      <c r="AP27" s="159"/>
      <c r="AQ27" s="159"/>
      <c r="AR27" s="159"/>
      <c r="AS27" s="159"/>
      <c r="AT27" s="159"/>
      <c r="AU27" s="159"/>
      <c r="AV27" s="159"/>
      <c r="AW27" s="159"/>
      <c r="AX27" s="159"/>
      <c r="AY27" s="159"/>
      <c r="AZ27" s="159"/>
      <c r="BA27" s="159"/>
      <c r="BB27" s="159"/>
      <c r="BC27" s="159"/>
      <c r="BD27" s="159"/>
      <c r="BE27" s="159"/>
      <c r="BF27" s="159"/>
      <c r="BG27" s="159"/>
      <c r="BH27" s="159"/>
      <c r="BI27" s="159"/>
      <c r="BJ27" s="159"/>
      <c r="BK27" s="159"/>
      <c r="BL27" s="159"/>
      <c r="BM27" s="159"/>
      <c r="BN27" s="159"/>
      <c r="BO27" s="159"/>
      <c r="BP27" s="159"/>
      <c r="BQ27" s="159"/>
      <c r="BR27" s="159"/>
      <c r="BS27" s="159"/>
      <c r="BT27" s="159"/>
      <c r="BU27" s="159"/>
      <c r="BV27" s="159"/>
      <c r="BW27" s="159"/>
      <c r="BX27" s="159"/>
      <c r="BY27" s="159"/>
      <c r="BZ27" s="159"/>
      <c r="CA27" s="159"/>
      <c r="CB27" s="159"/>
      <c r="CC27" s="159"/>
      <c r="CD27" s="159"/>
      <c r="CE27" s="159"/>
      <c r="CF27" s="159"/>
      <c r="CG27" s="159"/>
      <c r="CH27" s="159"/>
      <c r="CI27" s="159"/>
      <c r="CJ27" s="159"/>
      <c r="CK27" s="510"/>
      <c r="CL27" s="510"/>
      <c r="CM27" s="510"/>
      <c r="CN27" s="510"/>
      <c r="CO27" s="510"/>
    </row>
    <row r="28" spans="1:93" s="498" customFormat="1" ht="15" customHeight="1" outlineLevel="1" thickBot="1">
      <c r="A28" s="102"/>
      <c r="B28" s="116" t="s">
        <v>97</v>
      </c>
      <c r="C28" s="102"/>
      <c r="D28" s="159"/>
      <c r="E28" s="159"/>
      <c r="F28" s="159"/>
      <c r="G28" s="159"/>
      <c r="H28" s="159"/>
      <c r="I28" s="159"/>
      <c r="J28" s="159"/>
      <c r="K28" s="159"/>
      <c r="L28" s="159"/>
      <c r="M28" s="159"/>
      <c r="N28" s="159"/>
      <c r="O28" s="159"/>
      <c r="P28" s="159"/>
      <c r="Q28" s="159"/>
      <c r="R28" s="159"/>
      <c r="S28" s="159"/>
      <c r="T28" s="159"/>
      <c r="U28" s="159"/>
      <c r="V28" s="159"/>
      <c r="W28" s="159"/>
      <c r="X28" s="159"/>
      <c r="Y28" s="159"/>
      <c r="Z28" s="159"/>
      <c r="AA28" s="121">
        <f>+AA26+AA20</f>
        <v>0</v>
      </c>
      <c r="AB28" s="104"/>
      <c r="AC28" s="104"/>
      <c r="AD28" s="104"/>
      <c r="AE28" s="104"/>
      <c r="AF28" s="104"/>
      <c r="AG28" s="104"/>
      <c r="AH28" s="104"/>
      <c r="AI28" s="159"/>
      <c r="AJ28" s="159"/>
      <c r="AK28" s="159"/>
      <c r="AL28" s="159"/>
      <c r="AM28" s="159"/>
      <c r="AN28" s="159"/>
      <c r="AO28" s="159"/>
      <c r="AP28" s="159"/>
      <c r="AQ28" s="159"/>
      <c r="AR28" s="159"/>
      <c r="AS28" s="159"/>
      <c r="AT28" s="159"/>
      <c r="AU28" s="159"/>
      <c r="AV28" s="159"/>
      <c r="AW28" s="159"/>
      <c r="AX28" s="159"/>
      <c r="AY28" s="159"/>
      <c r="AZ28" s="159"/>
      <c r="BA28" s="159"/>
      <c r="BB28" s="159"/>
      <c r="BC28" s="159"/>
      <c r="BD28" s="159"/>
      <c r="BE28" s="159"/>
      <c r="BF28" s="159"/>
      <c r="BG28" s="159"/>
      <c r="BH28" s="159"/>
      <c r="BI28" s="159"/>
      <c r="BJ28" s="159"/>
      <c r="BK28" s="159"/>
      <c r="BL28" s="159"/>
      <c r="BM28" s="159"/>
      <c r="BN28" s="159"/>
      <c r="BO28" s="159"/>
      <c r="BP28" s="159"/>
      <c r="BQ28" s="159"/>
      <c r="BR28" s="159"/>
      <c r="BS28" s="159"/>
      <c r="BT28" s="159"/>
      <c r="BU28" s="159"/>
      <c r="BV28" s="159"/>
      <c r="BW28" s="159"/>
      <c r="BX28" s="159"/>
      <c r="BY28" s="159"/>
      <c r="BZ28" s="159"/>
      <c r="CA28" s="159"/>
      <c r="CB28" s="159"/>
      <c r="CC28" s="159"/>
      <c r="CD28" s="159"/>
      <c r="CE28" s="159"/>
      <c r="CF28" s="159"/>
      <c r="CG28" s="159"/>
      <c r="CH28" s="159"/>
      <c r="CI28" s="159"/>
      <c r="CJ28" s="159"/>
      <c r="CK28" s="510"/>
      <c r="CL28" s="510"/>
      <c r="CM28" s="510"/>
      <c r="CN28" s="510"/>
      <c r="CO28" s="510"/>
    </row>
    <row r="29" spans="1:93" s="498" customFormat="1" ht="15" customHeight="1" outlineLevel="1" thickTop="1">
      <c r="A29" s="102"/>
      <c r="B29" s="102"/>
      <c r="C29" s="102"/>
      <c r="D29" s="159"/>
      <c r="E29" s="159"/>
      <c r="F29" s="159"/>
      <c r="G29" s="159"/>
      <c r="H29" s="159"/>
      <c r="I29" s="159"/>
      <c r="J29" s="159"/>
      <c r="K29" s="159"/>
      <c r="L29" s="159"/>
      <c r="M29" s="159"/>
      <c r="N29" s="159"/>
      <c r="O29" s="159"/>
      <c r="P29" s="159"/>
      <c r="Q29" s="159"/>
      <c r="R29" s="159"/>
      <c r="S29" s="159"/>
      <c r="T29" s="159"/>
      <c r="U29" s="159"/>
      <c r="V29" s="159"/>
      <c r="W29" s="159"/>
      <c r="X29" s="159"/>
      <c r="Y29" s="159"/>
      <c r="Z29" s="159"/>
      <c r="AA29" s="119"/>
      <c r="AB29" s="104"/>
      <c r="AC29" s="104"/>
      <c r="AD29" s="104"/>
      <c r="AE29" s="104"/>
      <c r="AF29" s="104"/>
      <c r="AG29" s="104"/>
      <c r="AH29" s="104"/>
      <c r="AI29" s="159"/>
      <c r="AJ29" s="159"/>
      <c r="AK29" s="159"/>
      <c r="AL29" s="159"/>
      <c r="AM29" s="159"/>
      <c r="AN29" s="159"/>
      <c r="AO29" s="159"/>
      <c r="AP29" s="159"/>
      <c r="AQ29" s="159"/>
      <c r="AR29" s="159"/>
      <c r="AS29" s="159"/>
      <c r="AT29" s="159"/>
      <c r="AU29" s="159"/>
      <c r="AV29" s="159"/>
      <c r="AW29" s="159"/>
      <c r="AX29" s="159"/>
      <c r="AY29" s="159"/>
      <c r="AZ29" s="159"/>
      <c r="BA29" s="159"/>
      <c r="BB29" s="159"/>
      <c r="BC29" s="159"/>
      <c r="BD29" s="159"/>
      <c r="BE29" s="159"/>
      <c r="BF29" s="159"/>
      <c r="BG29" s="159"/>
      <c r="BH29" s="159"/>
      <c r="BI29" s="159"/>
      <c r="BJ29" s="159"/>
      <c r="BK29" s="159"/>
      <c r="BL29" s="159"/>
      <c r="BM29" s="159"/>
      <c r="BN29" s="159"/>
      <c r="BO29" s="159"/>
      <c r="BP29" s="159"/>
      <c r="BQ29" s="159"/>
      <c r="BR29" s="159"/>
      <c r="BS29" s="159"/>
      <c r="BT29" s="159"/>
      <c r="BU29" s="159"/>
      <c r="BV29" s="159"/>
      <c r="BW29" s="159"/>
      <c r="BX29" s="159"/>
      <c r="BY29" s="159"/>
      <c r="BZ29" s="159"/>
      <c r="CA29" s="159"/>
      <c r="CB29" s="159"/>
      <c r="CC29" s="159"/>
      <c r="CD29" s="159"/>
      <c r="CE29" s="159"/>
      <c r="CF29" s="159"/>
      <c r="CG29" s="159"/>
      <c r="CH29" s="159"/>
      <c r="CI29" s="159"/>
      <c r="CJ29" s="159"/>
      <c r="CK29" s="510"/>
      <c r="CL29" s="510"/>
      <c r="CM29" s="510"/>
      <c r="CN29" s="510"/>
      <c r="CO29" s="510"/>
    </row>
    <row r="30" spans="1:93" s="498" customFormat="1" ht="15" customHeight="1" outlineLevel="1">
      <c r="A30" s="102"/>
      <c r="B30" s="116" t="s">
        <v>98</v>
      </c>
      <c r="C30" s="102"/>
      <c r="D30" s="159"/>
      <c r="E30" s="159"/>
      <c r="F30" s="159"/>
      <c r="G30" s="159"/>
      <c r="H30" s="159"/>
      <c r="I30" s="159"/>
      <c r="J30" s="159"/>
      <c r="K30" s="159"/>
      <c r="L30" s="159"/>
      <c r="M30" s="159"/>
      <c r="N30" s="159"/>
      <c r="O30" s="159"/>
      <c r="P30" s="159"/>
      <c r="Q30" s="159"/>
      <c r="R30" s="159"/>
      <c r="S30" s="159"/>
      <c r="T30" s="159"/>
      <c r="U30" s="159"/>
      <c r="V30" s="159"/>
      <c r="W30" s="159"/>
      <c r="X30" s="159"/>
      <c r="Y30" s="159"/>
      <c r="Z30" s="159"/>
      <c r="AA30" s="104"/>
      <c r="AB30" s="104"/>
      <c r="AC30" s="104"/>
      <c r="AD30" s="104"/>
      <c r="AE30" s="104"/>
      <c r="AF30" s="104"/>
      <c r="AG30" s="104"/>
      <c r="AH30" s="104"/>
      <c r="AI30" s="159"/>
      <c r="AJ30" s="159"/>
      <c r="AK30" s="159"/>
      <c r="AL30" s="159"/>
      <c r="AM30" s="159"/>
      <c r="AN30" s="159"/>
      <c r="AO30" s="159"/>
      <c r="AP30" s="159"/>
      <c r="AQ30" s="159"/>
      <c r="AR30" s="159"/>
      <c r="AS30" s="159"/>
      <c r="AT30" s="159"/>
      <c r="AU30" s="159"/>
      <c r="AV30" s="159"/>
      <c r="AW30" s="159"/>
      <c r="AX30" s="159"/>
      <c r="AY30" s="159"/>
      <c r="AZ30" s="159"/>
      <c r="BA30" s="159"/>
      <c r="BB30" s="159"/>
      <c r="BC30" s="159"/>
      <c r="BD30" s="159"/>
      <c r="BE30" s="159"/>
      <c r="BF30" s="159"/>
      <c r="BG30" s="159"/>
      <c r="BH30" s="159"/>
      <c r="BI30" s="159"/>
      <c r="BJ30" s="159"/>
      <c r="BK30" s="159"/>
      <c r="BL30" s="159"/>
      <c r="BM30" s="159"/>
      <c r="BN30" s="159"/>
      <c r="BO30" s="159"/>
      <c r="BP30" s="159"/>
      <c r="BQ30" s="159"/>
      <c r="BR30" s="159"/>
      <c r="BS30" s="159"/>
      <c r="BT30" s="159"/>
      <c r="BU30" s="159"/>
      <c r="BV30" s="159"/>
      <c r="BW30" s="159"/>
      <c r="BX30" s="159"/>
      <c r="BY30" s="159"/>
      <c r="BZ30" s="159"/>
      <c r="CA30" s="159"/>
      <c r="CB30" s="159"/>
      <c r="CC30" s="159"/>
      <c r="CD30" s="159"/>
      <c r="CE30" s="159"/>
      <c r="CF30" s="159"/>
      <c r="CG30" s="159"/>
      <c r="CH30" s="159"/>
      <c r="CI30" s="159"/>
      <c r="CJ30" s="159"/>
      <c r="CK30" s="510"/>
      <c r="CL30" s="510"/>
      <c r="CM30" s="510"/>
      <c r="CN30" s="510"/>
      <c r="CO30" s="510"/>
    </row>
    <row r="31" spans="1:93" s="498" customFormat="1" ht="15" customHeight="1" outlineLevel="1">
      <c r="A31" s="102"/>
      <c r="B31" s="102" t="s">
        <v>99</v>
      </c>
      <c r="C31" s="102"/>
      <c r="D31" s="159"/>
      <c r="E31" s="159"/>
      <c r="F31" s="159"/>
      <c r="G31" s="159"/>
      <c r="H31" s="159"/>
      <c r="I31" s="159"/>
      <c r="J31" s="159"/>
      <c r="K31" s="159"/>
      <c r="L31" s="159"/>
      <c r="M31" s="159"/>
      <c r="N31" s="159"/>
      <c r="O31" s="159"/>
      <c r="P31" s="159"/>
      <c r="Q31" s="159"/>
      <c r="R31" s="159"/>
      <c r="S31" s="159"/>
      <c r="T31" s="159"/>
      <c r="U31" s="159"/>
      <c r="V31" s="159"/>
      <c r="W31" s="159"/>
      <c r="X31" s="159"/>
      <c r="Y31" s="159"/>
      <c r="Z31" s="159"/>
      <c r="AA31" s="166">
        <v>0</v>
      </c>
      <c r="AB31" s="104"/>
      <c r="AC31" s="104"/>
      <c r="AD31" s="104"/>
      <c r="AE31" s="104"/>
      <c r="AF31" s="104"/>
      <c r="AG31" s="104"/>
      <c r="AH31" s="104"/>
      <c r="AI31" s="159"/>
      <c r="AJ31" s="159"/>
      <c r="AK31" s="159"/>
      <c r="AL31" s="159"/>
      <c r="AM31" s="159"/>
      <c r="AN31" s="159"/>
      <c r="AO31" s="159"/>
      <c r="AP31" s="159"/>
      <c r="AQ31" s="159"/>
      <c r="AR31" s="159"/>
      <c r="AS31" s="159"/>
      <c r="AT31" s="159"/>
      <c r="AU31" s="159"/>
      <c r="AV31" s="159"/>
      <c r="AW31" s="159"/>
      <c r="AX31" s="159"/>
      <c r="AY31" s="159"/>
      <c r="AZ31" s="159"/>
      <c r="BA31" s="159"/>
      <c r="BB31" s="159"/>
      <c r="BC31" s="159"/>
      <c r="BD31" s="159"/>
      <c r="BE31" s="159"/>
      <c r="BF31" s="159"/>
      <c r="BG31" s="159"/>
      <c r="BH31" s="159"/>
      <c r="BI31" s="159"/>
      <c r="BJ31" s="159"/>
      <c r="BK31" s="159"/>
      <c r="BL31" s="159"/>
      <c r="BM31" s="159"/>
      <c r="BN31" s="159"/>
      <c r="BO31" s="159"/>
      <c r="BP31" s="159"/>
      <c r="BQ31" s="159"/>
      <c r="BR31" s="159"/>
      <c r="BS31" s="159"/>
      <c r="BT31" s="159"/>
      <c r="BU31" s="159"/>
      <c r="BV31" s="159"/>
      <c r="BW31" s="159"/>
      <c r="BX31" s="159"/>
      <c r="BY31" s="159"/>
      <c r="BZ31" s="159"/>
      <c r="CA31" s="159"/>
      <c r="CB31" s="159"/>
      <c r="CC31" s="159"/>
      <c r="CD31" s="159"/>
      <c r="CE31" s="159"/>
      <c r="CF31" s="159"/>
      <c r="CG31" s="159"/>
      <c r="CH31" s="159"/>
      <c r="CI31" s="159"/>
      <c r="CJ31" s="159"/>
      <c r="CK31" s="510"/>
      <c r="CL31" s="510"/>
      <c r="CM31" s="510"/>
      <c r="CN31" s="510"/>
      <c r="CO31" s="510"/>
    </row>
    <row r="32" spans="1:93" s="498" customFormat="1" ht="15" customHeight="1" outlineLevel="1">
      <c r="A32" s="102"/>
      <c r="B32" s="116" t="s">
        <v>92</v>
      </c>
      <c r="C32" s="102"/>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18">
        <f>SUM(AA31)</f>
        <v>0</v>
      </c>
      <c r="AB32" s="104"/>
      <c r="AC32" s="104"/>
      <c r="AD32" s="104"/>
      <c r="AE32" s="104"/>
      <c r="AF32" s="104"/>
      <c r="AG32" s="104"/>
      <c r="AH32" s="104"/>
      <c r="AI32" s="159"/>
      <c r="AJ32" s="159"/>
      <c r="AK32" s="159"/>
      <c r="AL32" s="159"/>
      <c r="AM32" s="159"/>
      <c r="AN32" s="159"/>
      <c r="AO32" s="159"/>
      <c r="AP32" s="159"/>
      <c r="AQ32" s="159"/>
      <c r="AR32" s="159"/>
      <c r="AS32" s="159"/>
      <c r="AT32" s="159"/>
      <c r="AU32" s="159"/>
      <c r="AV32" s="159"/>
      <c r="AW32" s="159"/>
      <c r="AX32" s="159"/>
      <c r="AY32" s="159"/>
      <c r="AZ32" s="159"/>
      <c r="BA32" s="159"/>
      <c r="BB32" s="159"/>
      <c r="BC32" s="159"/>
      <c r="BD32" s="159"/>
      <c r="BE32" s="159"/>
      <c r="BF32" s="159"/>
      <c r="BG32" s="159"/>
      <c r="BH32" s="159"/>
      <c r="BI32" s="159"/>
      <c r="BJ32" s="159"/>
      <c r="BK32" s="159"/>
      <c r="BL32" s="159"/>
      <c r="BM32" s="159"/>
      <c r="BN32" s="159"/>
      <c r="BO32" s="159"/>
      <c r="BP32" s="159"/>
      <c r="BQ32" s="159"/>
      <c r="BR32" s="159"/>
      <c r="BS32" s="159"/>
      <c r="BT32" s="159"/>
      <c r="BU32" s="159"/>
      <c r="BV32" s="159"/>
      <c r="BW32" s="159"/>
      <c r="BX32" s="159"/>
      <c r="BY32" s="159"/>
      <c r="BZ32" s="159"/>
      <c r="CA32" s="159"/>
      <c r="CB32" s="159"/>
      <c r="CC32" s="159"/>
      <c r="CD32" s="159"/>
      <c r="CE32" s="159"/>
      <c r="CF32" s="159"/>
      <c r="CG32" s="159"/>
      <c r="CH32" s="159"/>
      <c r="CI32" s="159"/>
      <c r="CJ32" s="159"/>
      <c r="CK32" s="510"/>
      <c r="CL32" s="510"/>
      <c r="CM32" s="510"/>
      <c r="CN32" s="510"/>
      <c r="CO32" s="510"/>
    </row>
    <row r="33" spans="1:93" s="498" customFormat="1" ht="15" customHeight="1" outlineLevel="1">
      <c r="A33" s="102"/>
      <c r="B33" s="102"/>
      <c r="C33" s="102"/>
      <c r="D33" s="159"/>
      <c r="E33" s="159"/>
      <c r="F33" s="159"/>
      <c r="G33" s="159"/>
      <c r="H33" s="159"/>
      <c r="I33" s="159"/>
      <c r="J33" s="159"/>
      <c r="K33" s="159"/>
      <c r="L33" s="159"/>
      <c r="M33" s="159"/>
      <c r="N33" s="159"/>
      <c r="O33" s="159"/>
      <c r="P33" s="159"/>
      <c r="Q33" s="159"/>
      <c r="R33" s="159"/>
      <c r="S33" s="159"/>
      <c r="T33" s="159"/>
      <c r="U33" s="159"/>
      <c r="V33" s="159"/>
      <c r="W33" s="159"/>
      <c r="X33" s="159"/>
      <c r="Y33" s="159"/>
      <c r="Z33" s="159"/>
      <c r="AA33" s="122"/>
      <c r="AB33" s="104"/>
      <c r="AC33" s="104"/>
      <c r="AD33" s="104"/>
      <c r="AE33" s="104"/>
      <c r="AF33" s="104"/>
      <c r="AG33" s="104"/>
      <c r="AH33" s="104"/>
      <c r="AI33" s="159"/>
      <c r="AJ33" s="159"/>
      <c r="AK33" s="159"/>
      <c r="AL33" s="159"/>
      <c r="AM33" s="159"/>
      <c r="AN33" s="159"/>
      <c r="AO33" s="159"/>
      <c r="AP33" s="159"/>
      <c r="AQ33" s="159"/>
      <c r="AR33" s="159"/>
      <c r="AS33" s="159"/>
      <c r="AT33" s="159"/>
      <c r="AU33" s="159"/>
      <c r="AV33" s="159"/>
      <c r="AW33" s="159"/>
      <c r="AX33" s="159"/>
      <c r="AY33" s="159"/>
      <c r="AZ33" s="159"/>
      <c r="BA33" s="159"/>
      <c r="BB33" s="159"/>
      <c r="BC33" s="159"/>
      <c r="BD33" s="159"/>
      <c r="BE33" s="159"/>
      <c r="BF33" s="159"/>
      <c r="BG33" s="159"/>
      <c r="BH33" s="159"/>
      <c r="BI33" s="159"/>
      <c r="BJ33" s="159"/>
      <c r="BK33" s="159"/>
      <c r="BL33" s="159"/>
      <c r="BM33" s="159"/>
      <c r="BN33" s="159"/>
      <c r="BO33" s="159"/>
      <c r="BP33" s="159"/>
      <c r="BQ33" s="159"/>
      <c r="BR33" s="159"/>
      <c r="BS33" s="159"/>
      <c r="BT33" s="159"/>
      <c r="BU33" s="159"/>
      <c r="BV33" s="159"/>
      <c r="BW33" s="159"/>
      <c r="BX33" s="159"/>
      <c r="BY33" s="159"/>
      <c r="BZ33" s="159"/>
      <c r="CA33" s="159"/>
      <c r="CB33" s="159"/>
      <c r="CC33" s="159"/>
      <c r="CD33" s="159"/>
      <c r="CE33" s="159"/>
      <c r="CF33" s="159"/>
      <c r="CG33" s="159"/>
      <c r="CH33" s="159"/>
      <c r="CI33" s="159"/>
      <c r="CJ33" s="159"/>
      <c r="CK33" s="510"/>
      <c r="CL33" s="510"/>
      <c r="CM33" s="510"/>
      <c r="CN33" s="510"/>
      <c r="CO33" s="510"/>
    </row>
    <row r="34" spans="1:93" s="498" customFormat="1" ht="15" customHeight="1" outlineLevel="1">
      <c r="A34" s="102"/>
      <c r="B34" s="116" t="s">
        <v>98</v>
      </c>
      <c r="C34" s="102"/>
      <c r="D34" s="159"/>
      <c r="E34" s="159"/>
      <c r="F34" s="159"/>
      <c r="G34" s="159"/>
      <c r="H34" s="159"/>
      <c r="I34" s="159"/>
      <c r="J34" s="159"/>
      <c r="K34" s="159"/>
      <c r="L34" s="159"/>
      <c r="M34" s="159"/>
      <c r="N34" s="159"/>
      <c r="O34" s="159"/>
      <c r="P34" s="159"/>
      <c r="Q34" s="159"/>
      <c r="R34" s="159"/>
      <c r="S34" s="159"/>
      <c r="T34" s="159"/>
      <c r="U34" s="159"/>
      <c r="V34" s="159"/>
      <c r="W34" s="159"/>
      <c r="X34" s="159"/>
      <c r="Y34" s="159"/>
      <c r="Z34" s="159"/>
      <c r="AA34" s="122"/>
      <c r="AB34" s="104"/>
      <c r="AC34" s="104"/>
      <c r="AD34" s="104"/>
      <c r="AE34" s="104"/>
      <c r="AF34" s="104"/>
      <c r="AG34" s="104"/>
      <c r="AH34" s="104"/>
      <c r="AI34" s="159"/>
      <c r="AJ34" s="159"/>
      <c r="AK34" s="159"/>
      <c r="AL34" s="159"/>
      <c r="AM34" s="159"/>
      <c r="AN34" s="159"/>
      <c r="AO34" s="159"/>
      <c r="AP34" s="159"/>
      <c r="AQ34" s="159"/>
      <c r="AR34" s="159"/>
      <c r="AS34" s="159"/>
      <c r="AT34" s="159"/>
      <c r="AU34" s="159"/>
      <c r="AV34" s="159"/>
      <c r="AW34" s="159"/>
      <c r="AX34" s="159"/>
      <c r="AY34" s="159"/>
      <c r="AZ34" s="159"/>
      <c r="BA34" s="159"/>
      <c r="BB34" s="159"/>
      <c r="BC34" s="159"/>
      <c r="BD34" s="159"/>
      <c r="BE34" s="159"/>
      <c r="BF34" s="159"/>
      <c r="BG34" s="159"/>
      <c r="BH34" s="159"/>
      <c r="BI34" s="159"/>
      <c r="BJ34" s="159"/>
      <c r="BK34" s="159"/>
      <c r="BL34" s="159"/>
      <c r="BM34" s="159"/>
      <c r="BN34" s="159"/>
      <c r="BO34" s="159"/>
      <c r="BP34" s="159"/>
      <c r="BQ34" s="159"/>
      <c r="BR34" s="159"/>
      <c r="BS34" s="159"/>
      <c r="BT34" s="159"/>
      <c r="BU34" s="159"/>
      <c r="BV34" s="159"/>
      <c r="BW34" s="159"/>
      <c r="BX34" s="159"/>
      <c r="BY34" s="159"/>
      <c r="BZ34" s="159"/>
      <c r="CA34" s="159"/>
      <c r="CB34" s="159"/>
      <c r="CC34" s="159"/>
      <c r="CD34" s="159"/>
      <c r="CE34" s="159"/>
      <c r="CF34" s="159"/>
      <c r="CG34" s="159"/>
      <c r="CH34" s="159"/>
      <c r="CI34" s="159"/>
      <c r="CJ34" s="159"/>
      <c r="CK34" s="510"/>
      <c r="CL34" s="510"/>
      <c r="CM34" s="510"/>
      <c r="CN34" s="510"/>
      <c r="CO34" s="510"/>
    </row>
    <row r="35" spans="1:93" s="498" customFormat="1" ht="15" customHeight="1" outlineLevel="1">
      <c r="A35" s="102"/>
      <c r="B35" s="102" t="s">
        <v>100</v>
      </c>
      <c r="C35" s="102"/>
      <c r="D35" s="159"/>
      <c r="E35" s="159"/>
      <c r="F35" s="159"/>
      <c r="G35" s="159"/>
      <c r="H35" s="159"/>
      <c r="I35" s="159"/>
      <c r="J35" s="159"/>
      <c r="K35" s="159"/>
      <c r="L35" s="159"/>
      <c r="M35" s="159"/>
      <c r="N35" s="159"/>
      <c r="O35" s="159"/>
      <c r="P35" s="159"/>
      <c r="Q35" s="159"/>
      <c r="R35" s="159"/>
      <c r="S35" s="159"/>
      <c r="T35" s="159"/>
      <c r="U35" s="159"/>
      <c r="V35" s="159"/>
      <c r="W35" s="159"/>
      <c r="X35" s="159"/>
      <c r="Y35" s="159"/>
      <c r="Z35" s="159"/>
      <c r="AA35" s="166">
        <v>0</v>
      </c>
      <c r="AB35" s="104"/>
      <c r="AC35" s="104"/>
      <c r="AD35" s="104"/>
      <c r="AE35" s="104"/>
      <c r="AF35" s="104"/>
      <c r="AG35" s="104"/>
      <c r="AH35" s="104"/>
      <c r="AI35" s="159"/>
      <c r="AJ35" s="159"/>
      <c r="AK35" s="159"/>
      <c r="AL35" s="159"/>
      <c r="AM35" s="159"/>
      <c r="AN35" s="159"/>
      <c r="AO35" s="159"/>
      <c r="AP35" s="159"/>
      <c r="AQ35" s="159"/>
      <c r="AR35" s="159"/>
      <c r="AS35" s="159"/>
      <c r="AT35" s="159"/>
      <c r="AU35" s="159"/>
      <c r="AV35" s="159"/>
      <c r="AW35" s="159"/>
      <c r="AX35" s="159"/>
      <c r="AY35" s="159"/>
      <c r="AZ35" s="159"/>
      <c r="BA35" s="159"/>
      <c r="BB35" s="159"/>
      <c r="BC35" s="159"/>
      <c r="BD35" s="159"/>
      <c r="BE35" s="159"/>
      <c r="BF35" s="159"/>
      <c r="BG35" s="159"/>
      <c r="BH35" s="159"/>
      <c r="BI35" s="159"/>
      <c r="BJ35" s="159"/>
      <c r="BK35" s="159"/>
      <c r="BL35" s="159"/>
      <c r="BM35" s="159"/>
      <c r="BN35" s="159"/>
      <c r="BO35" s="159"/>
      <c r="BP35" s="159"/>
      <c r="BQ35" s="159"/>
      <c r="BR35" s="159"/>
      <c r="BS35" s="159"/>
      <c r="BT35" s="159"/>
      <c r="BU35" s="159"/>
      <c r="BV35" s="159"/>
      <c r="BW35" s="159"/>
      <c r="BX35" s="159"/>
      <c r="BY35" s="159"/>
      <c r="BZ35" s="159"/>
      <c r="CA35" s="159"/>
      <c r="CB35" s="159"/>
      <c r="CC35" s="159"/>
      <c r="CD35" s="159"/>
      <c r="CE35" s="159"/>
      <c r="CF35" s="159"/>
      <c r="CG35" s="159"/>
      <c r="CH35" s="159"/>
      <c r="CI35" s="159"/>
      <c r="CJ35" s="159"/>
      <c r="CK35" s="510"/>
      <c r="CL35" s="510"/>
      <c r="CM35" s="510"/>
      <c r="CN35" s="510"/>
      <c r="CO35" s="510"/>
    </row>
    <row r="36" spans="1:93" s="498" customFormat="1" ht="15" customHeight="1" outlineLevel="1">
      <c r="A36" s="102"/>
      <c r="B36" s="102" t="s">
        <v>101</v>
      </c>
      <c r="C36" s="102"/>
      <c r="D36" s="159"/>
      <c r="E36" s="159"/>
      <c r="F36" s="159"/>
      <c r="G36" s="159"/>
      <c r="H36" s="159"/>
      <c r="I36" s="159"/>
      <c r="J36" s="159"/>
      <c r="K36" s="159"/>
      <c r="L36" s="159"/>
      <c r="M36" s="159"/>
      <c r="N36" s="159"/>
      <c r="O36" s="159"/>
      <c r="P36" s="159"/>
      <c r="Q36" s="159"/>
      <c r="R36" s="159"/>
      <c r="S36" s="159"/>
      <c r="T36" s="159"/>
      <c r="U36" s="159"/>
      <c r="V36" s="159"/>
      <c r="W36" s="159"/>
      <c r="X36" s="159"/>
      <c r="Y36" s="159"/>
      <c r="Z36" s="159"/>
      <c r="AA36" s="166">
        <v>0</v>
      </c>
      <c r="AB36" s="104"/>
      <c r="AC36" s="104"/>
      <c r="AD36" s="104"/>
      <c r="AE36" s="104"/>
      <c r="AF36" s="104"/>
      <c r="AG36" s="104"/>
      <c r="AH36" s="104"/>
      <c r="AI36" s="159"/>
      <c r="AJ36" s="159"/>
      <c r="AK36" s="159"/>
      <c r="AL36" s="159"/>
      <c r="AM36" s="159"/>
      <c r="AN36" s="159"/>
      <c r="AO36" s="159"/>
      <c r="AP36" s="159"/>
      <c r="AQ36" s="159"/>
      <c r="AR36" s="159"/>
      <c r="AS36" s="159"/>
      <c r="AT36" s="159"/>
      <c r="AU36" s="159"/>
      <c r="AV36" s="159"/>
      <c r="AW36" s="159"/>
      <c r="AX36" s="159"/>
      <c r="AY36" s="159"/>
      <c r="AZ36" s="159"/>
      <c r="BA36" s="159"/>
      <c r="BB36" s="159"/>
      <c r="BC36" s="159"/>
      <c r="BD36" s="159"/>
      <c r="BE36" s="159"/>
      <c r="BF36" s="159"/>
      <c r="BG36" s="159"/>
      <c r="BH36" s="159"/>
      <c r="BI36" s="159"/>
      <c r="BJ36" s="159"/>
      <c r="BK36" s="159"/>
      <c r="BL36" s="159"/>
      <c r="BM36" s="159"/>
      <c r="BN36" s="159"/>
      <c r="BO36" s="159"/>
      <c r="BP36" s="159"/>
      <c r="BQ36" s="159"/>
      <c r="BR36" s="159"/>
      <c r="BS36" s="159"/>
      <c r="BT36" s="159"/>
      <c r="BU36" s="159"/>
      <c r="BV36" s="159"/>
      <c r="BW36" s="159"/>
      <c r="BX36" s="159"/>
      <c r="BY36" s="159"/>
      <c r="BZ36" s="159"/>
      <c r="CA36" s="159"/>
      <c r="CB36" s="159"/>
      <c r="CC36" s="159"/>
      <c r="CD36" s="159"/>
      <c r="CE36" s="159"/>
      <c r="CF36" s="159"/>
      <c r="CG36" s="159"/>
      <c r="CH36" s="159"/>
      <c r="CI36" s="159"/>
      <c r="CJ36" s="159"/>
      <c r="CK36" s="510"/>
      <c r="CL36" s="510"/>
      <c r="CM36" s="510"/>
      <c r="CN36" s="510"/>
      <c r="CO36" s="510"/>
    </row>
    <row r="37" spans="1:93" s="498" customFormat="1" ht="15" customHeight="1" outlineLevel="1">
      <c r="A37" s="102"/>
      <c r="B37" s="102" t="s">
        <v>102</v>
      </c>
      <c r="C37" s="102"/>
      <c r="D37" s="159"/>
      <c r="E37" s="159"/>
      <c r="F37" s="159"/>
      <c r="G37" s="159"/>
      <c r="H37" s="159"/>
      <c r="I37" s="159"/>
      <c r="J37" s="159"/>
      <c r="K37" s="159"/>
      <c r="L37" s="159"/>
      <c r="M37" s="159"/>
      <c r="N37" s="159"/>
      <c r="O37" s="159"/>
      <c r="P37" s="159"/>
      <c r="Q37" s="159"/>
      <c r="R37" s="159"/>
      <c r="S37" s="159"/>
      <c r="T37" s="159"/>
      <c r="U37" s="159"/>
      <c r="V37" s="159"/>
      <c r="W37" s="159"/>
      <c r="X37" s="159"/>
      <c r="Y37" s="159"/>
      <c r="Z37" s="159"/>
      <c r="AA37" s="166">
        <v>0</v>
      </c>
      <c r="AB37" s="104"/>
      <c r="AC37" s="104"/>
      <c r="AD37" s="104"/>
      <c r="AE37" s="104"/>
      <c r="AF37" s="104"/>
      <c r="AG37" s="104"/>
      <c r="AH37" s="104"/>
      <c r="AI37" s="159"/>
      <c r="AJ37" s="159"/>
      <c r="AK37" s="159"/>
      <c r="AL37" s="159"/>
      <c r="AM37" s="159"/>
      <c r="AN37" s="159"/>
      <c r="AO37" s="159"/>
      <c r="AP37" s="159"/>
      <c r="AQ37" s="159"/>
      <c r="AR37" s="159"/>
      <c r="AS37" s="159"/>
      <c r="AT37" s="159"/>
      <c r="AU37" s="159"/>
      <c r="AV37" s="159"/>
      <c r="AW37" s="159"/>
      <c r="AX37" s="159"/>
      <c r="AY37" s="159"/>
      <c r="AZ37" s="159"/>
      <c r="BA37" s="159"/>
      <c r="BB37" s="159"/>
      <c r="BC37" s="159"/>
      <c r="BD37" s="159"/>
      <c r="BE37" s="159"/>
      <c r="BF37" s="159"/>
      <c r="BG37" s="159"/>
      <c r="BH37" s="159"/>
      <c r="BI37" s="159"/>
      <c r="BJ37" s="159"/>
      <c r="BK37" s="159"/>
      <c r="BL37" s="159"/>
      <c r="BM37" s="159"/>
      <c r="BN37" s="159"/>
      <c r="BO37" s="159"/>
      <c r="BP37" s="159"/>
      <c r="BQ37" s="159"/>
      <c r="BR37" s="159"/>
      <c r="BS37" s="159"/>
      <c r="BT37" s="159"/>
      <c r="BU37" s="159"/>
      <c r="BV37" s="159"/>
      <c r="BW37" s="159"/>
      <c r="BX37" s="159"/>
      <c r="BY37" s="159"/>
      <c r="BZ37" s="159"/>
      <c r="CA37" s="159"/>
      <c r="CB37" s="159"/>
      <c r="CC37" s="159"/>
      <c r="CD37" s="159"/>
      <c r="CE37" s="159"/>
      <c r="CF37" s="159"/>
      <c r="CG37" s="159"/>
      <c r="CH37" s="159"/>
      <c r="CI37" s="159"/>
      <c r="CJ37" s="159"/>
      <c r="CK37" s="510"/>
      <c r="CL37" s="510"/>
      <c r="CM37" s="510"/>
      <c r="CN37" s="510"/>
      <c r="CO37" s="510"/>
    </row>
    <row r="38" spans="1:93" s="498" customFormat="1" ht="15" customHeight="1" outlineLevel="1">
      <c r="A38" s="102"/>
      <c r="B38" s="102" t="s">
        <v>103</v>
      </c>
      <c r="C38" s="102"/>
      <c r="D38" s="159"/>
      <c r="E38" s="159"/>
      <c r="F38" s="159"/>
      <c r="G38" s="159"/>
      <c r="H38" s="159"/>
      <c r="I38" s="159"/>
      <c r="J38" s="159"/>
      <c r="K38" s="159"/>
      <c r="L38" s="159"/>
      <c r="M38" s="159"/>
      <c r="N38" s="159"/>
      <c r="O38" s="159"/>
      <c r="P38" s="159"/>
      <c r="Q38" s="159"/>
      <c r="R38" s="159"/>
      <c r="S38" s="159"/>
      <c r="T38" s="159"/>
      <c r="U38" s="159"/>
      <c r="V38" s="159"/>
      <c r="W38" s="159"/>
      <c r="X38" s="159"/>
      <c r="Y38" s="159"/>
      <c r="Z38" s="159"/>
      <c r="AA38" s="166">
        <v>0</v>
      </c>
      <c r="AB38" s="104"/>
      <c r="AC38" s="104"/>
      <c r="AD38" s="104"/>
      <c r="AE38" s="104"/>
      <c r="AF38" s="104"/>
      <c r="AG38" s="104"/>
      <c r="AH38" s="104"/>
      <c r="AI38" s="159"/>
      <c r="AJ38" s="159"/>
      <c r="AK38" s="159"/>
      <c r="AL38" s="159"/>
      <c r="AM38" s="159"/>
      <c r="AN38" s="159"/>
      <c r="AO38" s="159"/>
      <c r="AP38" s="159"/>
      <c r="AQ38" s="159"/>
      <c r="AR38" s="159"/>
      <c r="AS38" s="159"/>
      <c r="AT38" s="159"/>
      <c r="AU38" s="159"/>
      <c r="AV38" s="159"/>
      <c r="AW38" s="159"/>
      <c r="AX38" s="159"/>
      <c r="AY38" s="159"/>
      <c r="AZ38" s="159"/>
      <c r="BA38" s="159"/>
      <c r="BB38" s="159"/>
      <c r="BC38" s="159"/>
      <c r="BD38" s="159"/>
      <c r="BE38" s="159"/>
      <c r="BF38" s="159"/>
      <c r="BG38" s="159"/>
      <c r="BH38" s="159"/>
      <c r="BI38" s="159"/>
      <c r="BJ38" s="159"/>
      <c r="BK38" s="159"/>
      <c r="BL38" s="159"/>
      <c r="BM38" s="159"/>
      <c r="BN38" s="159"/>
      <c r="BO38" s="159"/>
      <c r="BP38" s="159"/>
      <c r="BQ38" s="159"/>
      <c r="BR38" s="159"/>
      <c r="BS38" s="159"/>
      <c r="BT38" s="159"/>
      <c r="BU38" s="159"/>
      <c r="BV38" s="159"/>
      <c r="BW38" s="159"/>
      <c r="BX38" s="159"/>
      <c r="BY38" s="159"/>
      <c r="BZ38" s="159"/>
      <c r="CA38" s="159"/>
      <c r="CB38" s="159"/>
      <c r="CC38" s="159"/>
      <c r="CD38" s="159"/>
      <c r="CE38" s="159"/>
      <c r="CF38" s="159"/>
      <c r="CG38" s="159"/>
      <c r="CH38" s="159"/>
      <c r="CI38" s="159"/>
      <c r="CJ38" s="159"/>
      <c r="CK38" s="510"/>
      <c r="CL38" s="510"/>
      <c r="CM38" s="510"/>
      <c r="CN38" s="510"/>
      <c r="CO38" s="510"/>
    </row>
    <row r="39" spans="1:93" s="498" customFormat="1" ht="15" customHeight="1" outlineLevel="1">
      <c r="A39" s="102"/>
      <c r="B39" s="116" t="s">
        <v>92</v>
      </c>
      <c r="C39" s="102"/>
      <c r="D39" s="159"/>
      <c r="E39" s="159"/>
      <c r="F39" s="159"/>
      <c r="G39" s="159"/>
      <c r="H39" s="159"/>
      <c r="I39" s="159"/>
      <c r="J39" s="159"/>
      <c r="K39" s="159"/>
      <c r="L39" s="159"/>
      <c r="M39" s="159"/>
      <c r="N39" s="159"/>
      <c r="O39" s="159"/>
      <c r="P39" s="159"/>
      <c r="Q39" s="159"/>
      <c r="R39" s="159"/>
      <c r="S39" s="159"/>
      <c r="T39" s="159"/>
      <c r="U39" s="159"/>
      <c r="V39" s="159"/>
      <c r="W39" s="159"/>
      <c r="X39" s="159"/>
      <c r="Y39" s="159"/>
      <c r="Z39" s="159"/>
      <c r="AA39" s="118">
        <f>SUM(AA35:AA38)</f>
        <v>0</v>
      </c>
      <c r="AB39" s="104"/>
      <c r="AC39" s="104"/>
      <c r="AD39" s="104"/>
      <c r="AE39" s="104"/>
      <c r="AF39" s="104"/>
      <c r="AG39" s="104"/>
      <c r="AH39" s="104"/>
      <c r="AI39" s="159"/>
      <c r="AJ39" s="159"/>
      <c r="AK39" s="159"/>
      <c r="AL39" s="159"/>
      <c r="AM39" s="159"/>
      <c r="AN39" s="159"/>
      <c r="AO39" s="159"/>
      <c r="AP39" s="159"/>
      <c r="AQ39" s="159"/>
      <c r="AR39" s="159"/>
      <c r="AS39" s="159"/>
      <c r="AT39" s="159"/>
      <c r="AU39" s="159"/>
      <c r="AV39" s="159"/>
      <c r="AW39" s="159"/>
      <c r="AX39" s="159"/>
      <c r="AY39" s="159"/>
      <c r="AZ39" s="159"/>
      <c r="BA39" s="159"/>
      <c r="BB39" s="159"/>
      <c r="BC39" s="159"/>
      <c r="BD39" s="159"/>
      <c r="BE39" s="159"/>
      <c r="BF39" s="159"/>
      <c r="BG39" s="159"/>
      <c r="BH39" s="159"/>
      <c r="BI39" s="159"/>
      <c r="BJ39" s="159"/>
      <c r="BK39" s="159"/>
      <c r="BL39" s="159"/>
      <c r="BM39" s="159"/>
      <c r="BN39" s="159"/>
      <c r="BO39" s="159"/>
      <c r="BP39" s="159"/>
      <c r="BQ39" s="159"/>
      <c r="BR39" s="159"/>
      <c r="BS39" s="159"/>
      <c r="BT39" s="159"/>
      <c r="BU39" s="159"/>
      <c r="BV39" s="159"/>
      <c r="BW39" s="159"/>
      <c r="BX39" s="159"/>
      <c r="BY39" s="159"/>
      <c r="BZ39" s="159"/>
      <c r="CA39" s="159"/>
      <c r="CB39" s="159"/>
      <c r="CC39" s="159"/>
      <c r="CD39" s="159"/>
      <c r="CE39" s="159"/>
      <c r="CF39" s="159"/>
      <c r="CG39" s="159"/>
      <c r="CH39" s="159"/>
      <c r="CI39" s="159"/>
      <c r="CJ39" s="159"/>
      <c r="CK39" s="510"/>
      <c r="CL39" s="510"/>
      <c r="CM39" s="510"/>
      <c r="CN39" s="510"/>
      <c r="CO39" s="510"/>
    </row>
    <row r="40" spans="1:93" s="498" customFormat="1" ht="15" customHeight="1" outlineLevel="1">
      <c r="A40" s="102"/>
      <c r="B40" s="102"/>
      <c r="C40" s="102"/>
      <c r="D40" s="159"/>
      <c r="E40" s="159"/>
      <c r="F40" s="159"/>
      <c r="G40" s="159"/>
      <c r="H40" s="159"/>
      <c r="I40" s="159"/>
      <c r="J40" s="159"/>
      <c r="K40" s="159"/>
      <c r="L40" s="159"/>
      <c r="M40" s="159"/>
      <c r="N40" s="159"/>
      <c r="O40" s="159"/>
      <c r="P40" s="159"/>
      <c r="Q40" s="159"/>
      <c r="R40" s="159"/>
      <c r="S40" s="159"/>
      <c r="T40" s="159"/>
      <c r="U40" s="159"/>
      <c r="V40" s="159"/>
      <c r="W40" s="159"/>
      <c r="X40" s="159"/>
      <c r="Y40" s="159"/>
      <c r="Z40" s="159"/>
      <c r="AA40" s="122"/>
      <c r="AB40" s="104"/>
      <c r="AC40" s="104"/>
      <c r="AD40" s="104"/>
      <c r="AE40" s="104"/>
      <c r="AF40" s="104"/>
      <c r="AG40" s="104"/>
      <c r="AH40" s="104"/>
      <c r="AI40" s="159"/>
      <c r="AJ40" s="159"/>
      <c r="AK40" s="159"/>
      <c r="AL40" s="159"/>
      <c r="AM40" s="159"/>
      <c r="AN40" s="159"/>
      <c r="AO40" s="159"/>
      <c r="AP40" s="159"/>
      <c r="AQ40" s="159"/>
      <c r="AR40" s="159"/>
      <c r="AS40" s="159"/>
      <c r="AT40" s="159"/>
      <c r="AU40" s="159"/>
      <c r="AV40" s="159"/>
      <c r="AW40" s="159"/>
      <c r="AX40" s="159"/>
      <c r="AY40" s="159"/>
      <c r="AZ40" s="159"/>
      <c r="BA40" s="159"/>
      <c r="BB40" s="159"/>
      <c r="BC40" s="159"/>
      <c r="BD40" s="159"/>
      <c r="BE40" s="159"/>
      <c r="BF40" s="159"/>
      <c r="BG40" s="159"/>
      <c r="BH40" s="159"/>
      <c r="BI40" s="159"/>
      <c r="BJ40" s="159"/>
      <c r="BK40" s="159"/>
      <c r="BL40" s="159"/>
      <c r="BM40" s="159"/>
      <c r="BN40" s="159"/>
      <c r="BO40" s="159"/>
      <c r="BP40" s="159"/>
      <c r="BQ40" s="159"/>
      <c r="BR40" s="159"/>
      <c r="BS40" s="159"/>
      <c r="BT40" s="159"/>
      <c r="BU40" s="159"/>
      <c r="BV40" s="159"/>
      <c r="BW40" s="159"/>
      <c r="BX40" s="159"/>
      <c r="BY40" s="159"/>
      <c r="BZ40" s="159"/>
      <c r="CA40" s="159"/>
      <c r="CB40" s="159"/>
      <c r="CC40" s="159"/>
      <c r="CD40" s="159"/>
      <c r="CE40" s="159"/>
      <c r="CF40" s="159"/>
      <c r="CG40" s="159"/>
      <c r="CH40" s="159"/>
      <c r="CI40" s="159"/>
      <c r="CJ40" s="159"/>
      <c r="CK40" s="510"/>
      <c r="CL40" s="510"/>
      <c r="CM40" s="510"/>
      <c r="CN40" s="510"/>
      <c r="CO40" s="510"/>
    </row>
    <row r="41" spans="1:93" s="498" customFormat="1" ht="15" customHeight="1" outlineLevel="1">
      <c r="A41" s="102"/>
      <c r="B41" s="116" t="s">
        <v>104</v>
      </c>
      <c r="C41" s="102"/>
      <c r="D41" s="159"/>
      <c r="E41" s="159"/>
      <c r="F41" s="159"/>
      <c r="G41" s="159"/>
      <c r="H41" s="159"/>
      <c r="I41" s="159"/>
      <c r="J41" s="159"/>
      <c r="K41" s="159"/>
      <c r="L41" s="159"/>
      <c r="M41" s="159"/>
      <c r="N41" s="159"/>
      <c r="O41" s="159"/>
      <c r="P41" s="159"/>
      <c r="Q41" s="159"/>
      <c r="R41" s="159"/>
      <c r="S41" s="159"/>
      <c r="T41" s="159"/>
      <c r="U41" s="159"/>
      <c r="V41" s="159"/>
      <c r="W41" s="159"/>
      <c r="X41" s="159"/>
      <c r="Y41" s="159"/>
      <c r="Z41" s="159"/>
      <c r="AA41" s="122"/>
      <c r="AB41" s="104"/>
      <c r="AC41" s="104"/>
      <c r="AD41" s="104"/>
      <c r="AE41" s="104"/>
      <c r="AF41" s="104"/>
      <c r="AG41" s="104"/>
      <c r="AH41" s="104"/>
      <c r="AI41" s="159"/>
      <c r="AJ41" s="159"/>
      <c r="AK41" s="159"/>
      <c r="AL41" s="159"/>
      <c r="AM41" s="159"/>
      <c r="AN41" s="159"/>
      <c r="AO41" s="159"/>
      <c r="AP41" s="159"/>
      <c r="AQ41" s="159"/>
      <c r="AR41" s="159"/>
      <c r="AS41" s="159"/>
      <c r="AT41" s="159"/>
      <c r="AU41" s="159"/>
      <c r="AV41" s="159"/>
      <c r="AW41" s="159"/>
      <c r="AX41" s="159"/>
      <c r="AY41" s="159"/>
      <c r="AZ41" s="159"/>
      <c r="BA41" s="159"/>
      <c r="BB41" s="159"/>
      <c r="BC41" s="159"/>
      <c r="BD41" s="159"/>
      <c r="BE41" s="159"/>
      <c r="BF41" s="159"/>
      <c r="BG41" s="159"/>
      <c r="BH41" s="159"/>
      <c r="BI41" s="159"/>
      <c r="BJ41" s="159"/>
      <c r="BK41" s="159"/>
      <c r="BL41" s="159"/>
      <c r="BM41" s="159"/>
      <c r="BN41" s="159"/>
      <c r="BO41" s="159"/>
      <c r="BP41" s="159"/>
      <c r="BQ41" s="159"/>
      <c r="BR41" s="159"/>
      <c r="BS41" s="159"/>
      <c r="BT41" s="159"/>
      <c r="BU41" s="159"/>
      <c r="BV41" s="159"/>
      <c r="BW41" s="159"/>
      <c r="BX41" s="159"/>
      <c r="BY41" s="159"/>
      <c r="BZ41" s="159"/>
      <c r="CA41" s="159"/>
      <c r="CB41" s="159"/>
      <c r="CC41" s="159"/>
      <c r="CD41" s="159"/>
      <c r="CE41" s="159"/>
      <c r="CF41" s="159"/>
      <c r="CG41" s="159"/>
      <c r="CH41" s="159"/>
      <c r="CI41" s="159"/>
      <c r="CJ41" s="159"/>
      <c r="CK41" s="510"/>
      <c r="CL41" s="510"/>
      <c r="CM41" s="510"/>
      <c r="CN41" s="510"/>
      <c r="CO41" s="510"/>
    </row>
    <row r="42" spans="1:93" s="498" customFormat="1" ht="15" customHeight="1" outlineLevel="1">
      <c r="A42" s="102"/>
      <c r="B42" s="102" t="s">
        <v>105</v>
      </c>
      <c r="C42" s="102"/>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66">
        <v>0</v>
      </c>
      <c r="AB42" s="104"/>
      <c r="AC42" s="104"/>
      <c r="AD42" s="104"/>
      <c r="AE42" s="104"/>
      <c r="AF42" s="104"/>
      <c r="AG42" s="104"/>
      <c r="AH42" s="104"/>
      <c r="AI42" s="159"/>
      <c r="AJ42" s="159"/>
      <c r="AK42" s="159"/>
      <c r="AL42" s="159"/>
      <c r="AM42" s="159"/>
      <c r="AN42" s="159"/>
      <c r="AO42" s="159"/>
      <c r="AP42" s="159"/>
      <c r="AQ42" s="159"/>
      <c r="AR42" s="159"/>
      <c r="AS42" s="159"/>
      <c r="AT42" s="159"/>
      <c r="AU42" s="159"/>
      <c r="AV42" s="159"/>
      <c r="AW42" s="159"/>
      <c r="AX42" s="159"/>
      <c r="AY42" s="159"/>
      <c r="AZ42" s="159"/>
      <c r="BA42" s="159"/>
      <c r="BB42" s="159"/>
      <c r="BC42" s="159"/>
      <c r="BD42" s="159"/>
      <c r="BE42" s="159"/>
      <c r="BF42" s="159"/>
      <c r="BG42" s="159"/>
      <c r="BH42" s="159"/>
      <c r="BI42" s="159"/>
      <c r="BJ42" s="159"/>
      <c r="BK42" s="159"/>
      <c r="BL42" s="159"/>
      <c r="BM42" s="159"/>
      <c r="BN42" s="159"/>
      <c r="BO42" s="159"/>
      <c r="BP42" s="159"/>
      <c r="BQ42" s="159"/>
      <c r="BR42" s="159"/>
      <c r="BS42" s="159"/>
      <c r="BT42" s="159"/>
      <c r="BU42" s="159"/>
      <c r="BV42" s="159"/>
      <c r="BW42" s="159"/>
      <c r="BX42" s="159"/>
      <c r="BY42" s="159"/>
      <c r="BZ42" s="159"/>
      <c r="CA42" s="159"/>
      <c r="CB42" s="159"/>
      <c r="CC42" s="159"/>
      <c r="CD42" s="159"/>
      <c r="CE42" s="159"/>
      <c r="CF42" s="159"/>
      <c r="CG42" s="159"/>
      <c r="CH42" s="159"/>
      <c r="CI42" s="159"/>
      <c r="CJ42" s="159"/>
      <c r="CK42" s="510"/>
      <c r="CL42" s="510"/>
      <c r="CM42" s="510"/>
      <c r="CN42" s="510"/>
      <c r="CO42" s="510"/>
    </row>
    <row r="43" spans="1:93" s="498" customFormat="1" ht="15" customHeight="1" outlineLevel="1">
      <c r="A43" s="102"/>
      <c r="B43" s="102" t="s">
        <v>106</v>
      </c>
      <c r="C43" s="102"/>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66">
        <v>0</v>
      </c>
      <c r="AB43" s="104"/>
      <c r="AC43" s="104"/>
      <c r="AD43" s="104"/>
      <c r="AE43" s="104"/>
      <c r="AF43" s="104"/>
      <c r="AG43" s="104"/>
      <c r="AH43" s="104"/>
      <c r="AI43" s="159"/>
      <c r="AJ43" s="159"/>
      <c r="AK43" s="159"/>
      <c r="AL43" s="159"/>
      <c r="AM43" s="159"/>
      <c r="AN43" s="159"/>
      <c r="AO43" s="159"/>
      <c r="AP43" s="159"/>
      <c r="AQ43" s="159"/>
      <c r="AR43" s="159"/>
      <c r="AS43" s="159"/>
      <c r="AT43" s="159"/>
      <c r="AU43" s="159"/>
      <c r="AV43" s="159"/>
      <c r="AW43" s="159"/>
      <c r="AX43" s="159"/>
      <c r="AY43" s="159"/>
      <c r="AZ43" s="159"/>
      <c r="BA43" s="159"/>
      <c r="BB43" s="159"/>
      <c r="BC43" s="159"/>
      <c r="BD43" s="159"/>
      <c r="BE43" s="159"/>
      <c r="BF43" s="159"/>
      <c r="BG43" s="159"/>
      <c r="BH43" s="159"/>
      <c r="BI43" s="159"/>
      <c r="BJ43" s="159"/>
      <c r="BK43" s="159"/>
      <c r="BL43" s="159"/>
      <c r="BM43" s="159"/>
      <c r="BN43" s="159"/>
      <c r="BO43" s="159"/>
      <c r="BP43" s="159"/>
      <c r="BQ43" s="159"/>
      <c r="BR43" s="159"/>
      <c r="BS43" s="159"/>
      <c r="BT43" s="159"/>
      <c r="BU43" s="159"/>
      <c r="BV43" s="159"/>
      <c r="BW43" s="159"/>
      <c r="BX43" s="159"/>
      <c r="BY43" s="159"/>
      <c r="BZ43" s="159"/>
      <c r="CA43" s="159"/>
      <c r="CB43" s="159"/>
      <c r="CC43" s="159"/>
      <c r="CD43" s="159"/>
      <c r="CE43" s="159"/>
      <c r="CF43" s="159"/>
      <c r="CG43" s="159"/>
      <c r="CH43" s="159"/>
      <c r="CI43" s="159"/>
      <c r="CJ43" s="159"/>
      <c r="CK43" s="510"/>
      <c r="CL43" s="510"/>
      <c r="CM43" s="510"/>
      <c r="CN43" s="510"/>
      <c r="CO43" s="510"/>
    </row>
    <row r="44" spans="1:93" s="498" customFormat="1" ht="15" customHeight="1" outlineLevel="1">
      <c r="A44" s="102"/>
      <c r="B44" s="102" t="s">
        <v>107</v>
      </c>
      <c r="C44" s="102"/>
      <c r="D44" s="159"/>
      <c r="E44" s="159"/>
      <c r="F44" s="159"/>
      <c r="G44" s="159"/>
      <c r="H44" s="159"/>
      <c r="I44" s="159"/>
      <c r="J44" s="159"/>
      <c r="K44" s="159"/>
      <c r="L44" s="159"/>
      <c r="M44" s="159"/>
      <c r="N44" s="159"/>
      <c r="O44" s="159"/>
      <c r="P44" s="159"/>
      <c r="Q44" s="159"/>
      <c r="R44" s="159"/>
      <c r="S44" s="159"/>
      <c r="T44" s="159"/>
      <c r="U44" s="159"/>
      <c r="V44" s="159"/>
      <c r="W44" s="159"/>
      <c r="X44" s="159"/>
      <c r="Y44" s="159"/>
      <c r="Z44" s="159"/>
      <c r="AA44" s="166">
        <f>+AA28-AA32-AA39-SUM(AA42:AA43)</f>
        <v>0</v>
      </c>
      <c r="AB44" s="123"/>
      <c r="AC44" s="104"/>
      <c r="AD44" s="104"/>
      <c r="AE44" s="104"/>
      <c r="AF44" s="104"/>
      <c r="AG44" s="104"/>
      <c r="AH44" s="104"/>
      <c r="AI44" s="159"/>
      <c r="AJ44" s="159"/>
      <c r="AK44" s="159"/>
      <c r="AL44" s="159"/>
      <c r="AM44" s="159"/>
      <c r="AN44" s="159"/>
      <c r="AO44" s="159"/>
      <c r="AP44" s="159"/>
      <c r="AQ44" s="159"/>
      <c r="AR44" s="159"/>
      <c r="AS44" s="159"/>
      <c r="AT44" s="159"/>
      <c r="AU44" s="159"/>
      <c r="AV44" s="159"/>
      <c r="AW44" s="159"/>
      <c r="AX44" s="159"/>
      <c r="AY44" s="159"/>
      <c r="AZ44" s="159"/>
      <c r="BA44" s="159"/>
      <c r="BB44" s="159"/>
      <c r="BC44" s="159"/>
      <c r="BD44" s="159"/>
      <c r="BE44" s="159"/>
      <c r="BF44" s="159"/>
      <c r="BG44" s="159"/>
      <c r="BH44" s="159"/>
      <c r="BI44" s="159"/>
      <c r="BJ44" s="159"/>
      <c r="BK44" s="159"/>
      <c r="BL44" s="159"/>
      <c r="BM44" s="159"/>
      <c r="BN44" s="159"/>
      <c r="BO44" s="159"/>
      <c r="BP44" s="159"/>
      <c r="BQ44" s="159"/>
      <c r="BR44" s="159"/>
      <c r="BS44" s="159"/>
      <c r="BT44" s="159"/>
      <c r="BU44" s="159"/>
      <c r="BV44" s="159"/>
      <c r="BW44" s="159"/>
      <c r="BX44" s="159"/>
      <c r="BY44" s="159"/>
      <c r="BZ44" s="159"/>
      <c r="CA44" s="159"/>
      <c r="CB44" s="159"/>
      <c r="CC44" s="159"/>
      <c r="CD44" s="159"/>
      <c r="CE44" s="159"/>
      <c r="CF44" s="159"/>
      <c r="CG44" s="159"/>
      <c r="CH44" s="159"/>
      <c r="CI44" s="159"/>
      <c r="CJ44" s="159"/>
      <c r="CK44" s="510"/>
      <c r="CL44" s="510"/>
      <c r="CM44" s="510"/>
      <c r="CN44" s="510"/>
      <c r="CO44" s="510"/>
    </row>
    <row r="45" spans="1:93" s="498" customFormat="1" ht="15" customHeight="1" outlineLevel="1">
      <c r="A45" s="102"/>
      <c r="B45" s="116" t="s">
        <v>92</v>
      </c>
      <c r="C45" s="102"/>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18">
        <f>SUM(AA42:AA44)</f>
        <v>0</v>
      </c>
      <c r="AB45" s="104"/>
      <c r="AC45" s="104"/>
      <c r="AD45" s="104"/>
      <c r="AE45" s="104"/>
      <c r="AF45" s="104"/>
      <c r="AG45" s="104"/>
      <c r="AH45" s="104"/>
      <c r="AI45" s="159"/>
      <c r="AJ45" s="159"/>
      <c r="AK45" s="159"/>
      <c r="AL45" s="159"/>
      <c r="AM45" s="159"/>
      <c r="AN45" s="159"/>
      <c r="AO45" s="159"/>
      <c r="AP45" s="159"/>
      <c r="AQ45" s="159"/>
      <c r="AR45" s="159"/>
      <c r="AS45" s="159"/>
      <c r="AT45" s="159"/>
      <c r="AU45" s="159"/>
      <c r="AV45" s="159"/>
      <c r="AW45" s="159"/>
      <c r="AX45" s="159"/>
      <c r="AY45" s="159"/>
      <c r="AZ45" s="159"/>
      <c r="BA45" s="159"/>
      <c r="BB45" s="159"/>
      <c r="BC45" s="159"/>
      <c r="BD45" s="159"/>
      <c r="BE45" s="159"/>
      <c r="BF45" s="159"/>
      <c r="BG45" s="159"/>
      <c r="BH45" s="159"/>
      <c r="BI45" s="159"/>
      <c r="BJ45" s="159"/>
      <c r="BK45" s="159"/>
      <c r="BL45" s="159"/>
      <c r="BM45" s="159"/>
      <c r="BN45" s="159"/>
      <c r="BO45" s="159"/>
      <c r="BP45" s="159"/>
      <c r="BQ45" s="159"/>
      <c r="BR45" s="159"/>
      <c r="BS45" s="159"/>
      <c r="BT45" s="159"/>
      <c r="BU45" s="159"/>
      <c r="BV45" s="159"/>
      <c r="BW45" s="159"/>
      <c r="BX45" s="159"/>
      <c r="BY45" s="159"/>
      <c r="BZ45" s="159"/>
      <c r="CA45" s="159"/>
      <c r="CB45" s="159"/>
      <c r="CC45" s="159"/>
      <c r="CD45" s="159"/>
      <c r="CE45" s="159"/>
      <c r="CF45" s="159"/>
      <c r="CG45" s="159"/>
      <c r="CH45" s="159"/>
      <c r="CI45" s="159"/>
      <c r="CJ45" s="159"/>
      <c r="CK45" s="510"/>
      <c r="CL45" s="510"/>
      <c r="CM45" s="510"/>
      <c r="CN45" s="510"/>
      <c r="CO45" s="510"/>
    </row>
    <row r="46" spans="1:93" s="498" customFormat="1" ht="15" customHeight="1" outlineLevel="1">
      <c r="A46" s="102"/>
      <c r="B46" s="102"/>
      <c r="C46" s="102"/>
      <c r="D46" s="159"/>
      <c r="E46" s="159"/>
      <c r="F46" s="159"/>
      <c r="G46" s="159"/>
      <c r="H46" s="159"/>
      <c r="I46" s="159"/>
      <c r="J46" s="159"/>
      <c r="K46" s="159"/>
      <c r="L46" s="159"/>
      <c r="M46" s="159"/>
      <c r="N46" s="159"/>
      <c r="O46" s="159"/>
      <c r="P46" s="159"/>
      <c r="Q46" s="159"/>
      <c r="R46" s="159"/>
      <c r="S46" s="159"/>
      <c r="T46" s="159"/>
      <c r="U46" s="159"/>
      <c r="V46" s="159"/>
      <c r="W46" s="159"/>
      <c r="X46" s="159"/>
      <c r="Y46" s="159"/>
      <c r="Z46" s="159"/>
      <c r="AA46" s="124"/>
      <c r="AB46" s="104"/>
      <c r="AC46" s="104"/>
      <c r="AD46" s="104"/>
      <c r="AE46" s="104"/>
      <c r="AF46" s="104"/>
      <c r="AG46" s="104"/>
      <c r="AH46" s="104"/>
      <c r="AI46" s="159"/>
      <c r="AJ46" s="159"/>
      <c r="AK46" s="159"/>
      <c r="AL46" s="159"/>
      <c r="AM46" s="159"/>
      <c r="AN46" s="159"/>
      <c r="AO46" s="159"/>
      <c r="AP46" s="159"/>
      <c r="AQ46" s="159"/>
      <c r="AR46" s="159"/>
      <c r="AS46" s="159"/>
      <c r="AT46" s="159"/>
      <c r="AU46" s="159"/>
      <c r="AV46" s="159"/>
      <c r="AW46" s="159"/>
      <c r="AX46" s="159"/>
      <c r="AY46" s="159"/>
      <c r="AZ46" s="159"/>
      <c r="BA46" s="159"/>
      <c r="BB46" s="159"/>
      <c r="BC46" s="159"/>
      <c r="BD46" s="159"/>
      <c r="BE46" s="159"/>
      <c r="BF46" s="159"/>
      <c r="BG46" s="159"/>
      <c r="BH46" s="159"/>
      <c r="BI46" s="159"/>
      <c r="BJ46" s="159"/>
      <c r="BK46" s="159"/>
      <c r="BL46" s="159"/>
      <c r="BM46" s="159"/>
      <c r="BN46" s="159"/>
      <c r="BO46" s="159"/>
      <c r="BP46" s="159"/>
      <c r="BQ46" s="159"/>
      <c r="BR46" s="159"/>
      <c r="BS46" s="159"/>
      <c r="BT46" s="159"/>
      <c r="BU46" s="159"/>
      <c r="BV46" s="159"/>
      <c r="BW46" s="159"/>
      <c r="BX46" s="159"/>
      <c r="BY46" s="159"/>
      <c r="BZ46" s="159"/>
      <c r="CA46" s="159"/>
      <c r="CB46" s="159"/>
      <c r="CC46" s="159"/>
      <c r="CD46" s="159"/>
      <c r="CE46" s="159"/>
      <c r="CF46" s="159"/>
      <c r="CG46" s="159"/>
      <c r="CH46" s="159"/>
      <c r="CI46" s="159"/>
      <c r="CJ46" s="159"/>
      <c r="CK46" s="510"/>
      <c r="CL46" s="510"/>
      <c r="CM46" s="510"/>
      <c r="CN46" s="510"/>
      <c r="CO46" s="510"/>
    </row>
    <row r="47" spans="1:93" s="498" customFormat="1" ht="15" customHeight="1" outlineLevel="1" thickBot="1">
      <c r="A47" s="102"/>
      <c r="B47" s="116" t="s">
        <v>108</v>
      </c>
      <c r="C47" s="102"/>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21">
        <f>+AA45+AA39+AA32</f>
        <v>0</v>
      </c>
      <c r="AB47" s="104"/>
      <c r="AC47" s="104"/>
      <c r="AD47" s="104"/>
      <c r="AE47" s="104"/>
      <c r="AF47" s="104"/>
      <c r="AG47" s="104"/>
      <c r="AH47" s="104"/>
      <c r="AI47" s="159"/>
      <c r="AJ47" s="159"/>
      <c r="AK47" s="159"/>
      <c r="AL47" s="159"/>
      <c r="AM47" s="159"/>
      <c r="AN47" s="159"/>
      <c r="AO47" s="159"/>
      <c r="AP47" s="159"/>
      <c r="AQ47" s="159"/>
      <c r="AR47" s="159"/>
      <c r="AS47" s="159"/>
      <c r="AT47" s="159"/>
      <c r="AU47" s="159"/>
      <c r="AV47" s="159"/>
      <c r="AW47" s="159"/>
      <c r="AX47" s="159"/>
      <c r="AY47" s="159"/>
      <c r="AZ47" s="159"/>
      <c r="BA47" s="159"/>
      <c r="BB47" s="159"/>
      <c r="BC47" s="159"/>
      <c r="BD47" s="159"/>
      <c r="BE47" s="159"/>
      <c r="BF47" s="159"/>
      <c r="BG47" s="159"/>
      <c r="BH47" s="159"/>
      <c r="BI47" s="159"/>
      <c r="BJ47" s="159"/>
      <c r="BK47" s="159"/>
      <c r="BL47" s="159"/>
      <c r="BM47" s="159"/>
      <c r="BN47" s="159"/>
      <c r="BO47" s="159"/>
      <c r="BP47" s="159"/>
      <c r="BQ47" s="159"/>
      <c r="BR47" s="159"/>
      <c r="BS47" s="159"/>
      <c r="BT47" s="159"/>
      <c r="BU47" s="159"/>
      <c r="BV47" s="159"/>
      <c r="BW47" s="159"/>
      <c r="BX47" s="159"/>
      <c r="BY47" s="159"/>
      <c r="BZ47" s="159"/>
      <c r="CA47" s="159"/>
      <c r="CB47" s="159"/>
      <c r="CC47" s="159"/>
      <c r="CD47" s="159"/>
      <c r="CE47" s="159"/>
      <c r="CF47" s="159"/>
      <c r="CG47" s="159"/>
      <c r="CH47" s="159"/>
      <c r="CI47" s="159"/>
      <c r="CJ47" s="159"/>
      <c r="CK47" s="510"/>
      <c r="CL47" s="510"/>
      <c r="CM47" s="510"/>
      <c r="CN47" s="510"/>
      <c r="CO47" s="510"/>
    </row>
    <row r="48" spans="1:93" s="498" customFormat="1" ht="15" customHeight="1" outlineLevel="1" thickTop="1">
      <c r="A48" s="102"/>
      <c r="B48" s="102"/>
      <c r="C48" s="102"/>
      <c r="D48" s="159"/>
      <c r="E48" s="159"/>
      <c r="F48" s="159"/>
      <c r="G48" s="159"/>
      <c r="H48" s="159"/>
      <c r="I48" s="159"/>
      <c r="J48" s="159"/>
      <c r="K48" s="159"/>
      <c r="L48" s="159"/>
      <c r="M48" s="159"/>
      <c r="N48" s="159"/>
      <c r="O48" s="159"/>
      <c r="P48" s="159"/>
      <c r="Q48" s="159"/>
      <c r="R48" s="159"/>
      <c r="S48" s="159"/>
      <c r="T48" s="159"/>
      <c r="U48" s="159"/>
      <c r="V48" s="159"/>
      <c r="W48" s="159"/>
      <c r="X48" s="159"/>
      <c r="Y48" s="159"/>
      <c r="Z48" s="159"/>
      <c r="AA48" s="124"/>
      <c r="AB48" s="104"/>
      <c r="AC48" s="104"/>
      <c r="AD48" s="104"/>
      <c r="AE48" s="104"/>
      <c r="AF48" s="104"/>
      <c r="AG48" s="104"/>
      <c r="AH48" s="104"/>
      <c r="AI48" s="159"/>
      <c r="AJ48" s="159"/>
      <c r="AK48" s="159"/>
      <c r="AL48" s="159"/>
      <c r="AM48" s="159"/>
      <c r="AN48" s="159"/>
      <c r="AO48" s="159"/>
      <c r="AP48" s="159"/>
      <c r="AQ48" s="159"/>
      <c r="AR48" s="159"/>
      <c r="AS48" s="159"/>
      <c r="AT48" s="159"/>
      <c r="AU48" s="159"/>
      <c r="AV48" s="159"/>
      <c r="AW48" s="159"/>
      <c r="AX48" s="159"/>
      <c r="AY48" s="159"/>
      <c r="AZ48" s="159"/>
      <c r="BA48" s="159"/>
      <c r="BB48" s="159"/>
      <c r="BC48" s="159"/>
      <c r="BD48" s="159"/>
      <c r="BE48" s="159"/>
      <c r="BF48" s="159"/>
      <c r="BG48" s="159"/>
      <c r="BH48" s="159"/>
      <c r="BI48" s="159"/>
      <c r="BJ48" s="159"/>
      <c r="BK48" s="159"/>
      <c r="BL48" s="159"/>
      <c r="BM48" s="159"/>
      <c r="BN48" s="159"/>
      <c r="BO48" s="159"/>
      <c r="BP48" s="159"/>
      <c r="BQ48" s="159"/>
      <c r="BR48" s="159"/>
      <c r="BS48" s="159"/>
      <c r="BT48" s="159"/>
      <c r="BU48" s="159"/>
      <c r="BV48" s="159"/>
      <c r="BW48" s="159"/>
      <c r="BX48" s="159"/>
      <c r="BY48" s="159"/>
      <c r="BZ48" s="159"/>
      <c r="CA48" s="159"/>
      <c r="CB48" s="159"/>
      <c r="CC48" s="159"/>
      <c r="CD48" s="159"/>
      <c r="CE48" s="159"/>
      <c r="CF48" s="159"/>
      <c r="CG48" s="159"/>
      <c r="CH48" s="159"/>
      <c r="CI48" s="159"/>
      <c r="CJ48" s="159"/>
      <c r="CK48" s="510"/>
      <c r="CL48" s="510"/>
      <c r="CM48" s="510"/>
      <c r="CN48" s="510"/>
      <c r="CO48" s="510"/>
    </row>
    <row r="49" spans="1:93" s="498" customFormat="1" ht="15" customHeight="1" outlineLevel="1">
      <c r="A49" s="102"/>
      <c r="B49" s="116" t="s">
        <v>109</v>
      </c>
      <c r="C49" s="102"/>
      <c r="D49" s="159"/>
      <c r="E49" s="159"/>
      <c r="F49" s="159"/>
      <c r="G49" s="159"/>
      <c r="H49" s="159"/>
      <c r="I49" s="159"/>
      <c r="J49" s="159"/>
      <c r="K49" s="159"/>
      <c r="L49" s="159"/>
      <c r="M49" s="159"/>
      <c r="N49" s="159"/>
      <c r="O49" s="159"/>
      <c r="P49" s="159"/>
      <c r="Q49" s="159"/>
      <c r="R49" s="159"/>
      <c r="S49" s="159"/>
      <c r="T49" s="159"/>
      <c r="U49" s="159"/>
      <c r="V49" s="159"/>
      <c r="W49" s="159"/>
      <c r="X49" s="159"/>
      <c r="Y49" s="159"/>
      <c r="Z49" s="159"/>
      <c r="AA49" s="125"/>
      <c r="AB49" s="104"/>
      <c r="AC49" s="104"/>
      <c r="AD49" s="104"/>
      <c r="AE49" s="104"/>
      <c r="AF49" s="104"/>
      <c r="AG49" s="104"/>
      <c r="AH49" s="104"/>
      <c r="AI49" s="159"/>
      <c r="AJ49" s="159"/>
      <c r="AK49" s="159"/>
      <c r="AL49" s="159"/>
      <c r="AM49" s="159"/>
      <c r="AN49" s="159"/>
      <c r="AO49" s="159"/>
      <c r="AP49" s="159"/>
      <c r="AQ49" s="159"/>
      <c r="AR49" s="159"/>
      <c r="AS49" s="159"/>
      <c r="AT49" s="159"/>
      <c r="AU49" s="159"/>
      <c r="AV49" s="159"/>
      <c r="AW49" s="159"/>
      <c r="AX49" s="159"/>
      <c r="AY49" s="159"/>
      <c r="AZ49" s="159"/>
      <c r="BA49" s="159"/>
      <c r="BB49" s="159"/>
      <c r="BC49" s="159"/>
      <c r="BD49" s="159"/>
      <c r="BE49" s="159"/>
      <c r="BF49" s="159"/>
      <c r="BG49" s="159"/>
      <c r="BH49" s="159"/>
      <c r="BI49" s="159"/>
      <c r="BJ49" s="159"/>
      <c r="BK49" s="159"/>
      <c r="BL49" s="159"/>
      <c r="BM49" s="159"/>
      <c r="BN49" s="159"/>
      <c r="BO49" s="159"/>
      <c r="BP49" s="159"/>
      <c r="BQ49" s="159"/>
      <c r="BR49" s="159"/>
      <c r="BS49" s="159"/>
      <c r="BT49" s="159"/>
      <c r="BU49" s="159"/>
      <c r="BV49" s="159"/>
      <c r="BW49" s="159"/>
      <c r="BX49" s="159"/>
      <c r="BY49" s="159"/>
      <c r="BZ49" s="159"/>
      <c r="CA49" s="159"/>
      <c r="CB49" s="159"/>
      <c r="CC49" s="159"/>
      <c r="CD49" s="159"/>
      <c r="CE49" s="159"/>
      <c r="CF49" s="159"/>
      <c r="CG49" s="159"/>
      <c r="CH49" s="159"/>
      <c r="CI49" s="159"/>
      <c r="CJ49" s="159"/>
      <c r="CK49" s="510"/>
      <c r="CL49" s="510"/>
      <c r="CM49" s="510"/>
      <c r="CN49" s="510"/>
      <c r="CO49" s="510"/>
    </row>
    <row r="50" spans="1:93" s="498" customFormat="1" ht="15" customHeight="1" outlineLevel="1">
      <c r="A50" s="102"/>
      <c r="B50" s="102" t="s">
        <v>110</v>
      </c>
      <c r="C50" s="102"/>
      <c r="D50" s="159"/>
      <c r="E50" s="159"/>
      <c r="F50" s="159"/>
      <c r="G50" s="159"/>
      <c r="H50" s="159"/>
      <c r="I50" s="159"/>
      <c r="J50" s="159"/>
      <c r="K50" s="159"/>
      <c r="L50" s="159"/>
      <c r="M50" s="159"/>
      <c r="N50" s="159"/>
      <c r="O50" s="159"/>
      <c r="P50" s="159"/>
      <c r="Q50" s="159"/>
      <c r="R50" s="159"/>
      <c r="S50" s="159"/>
      <c r="T50" s="159"/>
      <c r="U50" s="159"/>
      <c r="V50" s="159"/>
      <c r="W50" s="159"/>
      <c r="X50" s="159"/>
      <c r="Y50" s="159"/>
      <c r="Z50" s="159"/>
      <c r="AA50" s="166">
        <v>0</v>
      </c>
      <c r="AB50" s="126"/>
      <c r="AC50" s="104"/>
      <c r="AD50" s="104"/>
      <c r="AE50" s="104"/>
      <c r="AF50" s="104"/>
      <c r="AG50" s="104"/>
      <c r="AH50" s="104"/>
      <c r="AI50" s="159"/>
      <c r="AJ50" s="159"/>
      <c r="AK50" s="159"/>
      <c r="AL50" s="159"/>
      <c r="AM50" s="159"/>
      <c r="AN50" s="159"/>
      <c r="AO50" s="159"/>
      <c r="AP50" s="159"/>
      <c r="AQ50" s="159"/>
      <c r="AR50" s="159"/>
      <c r="AS50" s="159"/>
      <c r="AT50" s="159"/>
      <c r="AU50" s="159"/>
      <c r="AV50" s="159"/>
      <c r="AW50" s="159"/>
      <c r="AX50" s="159"/>
      <c r="AY50" s="159"/>
      <c r="AZ50" s="159"/>
      <c r="BA50" s="159"/>
      <c r="BB50" s="159"/>
      <c r="BC50" s="159"/>
      <c r="BD50" s="159"/>
      <c r="BE50" s="159"/>
      <c r="BF50" s="159"/>
      <c r="BG50" s="159"/>
      <c r="BH50" s="159"/>
      <c r="BI50" s="159"/>
      <c r="BJ50" s="159"/>
      <c r="BK50" s="159"/>
      <c r="BL50" s="159"/>
      <c r="BM50" s="159"/>
      <c r="BN50" s="159"/>
      <c r="BO50" s="159"/>
      <c r="BP50" s="159"/>
      <c r="BQ50" s="159"/>
      <c r="BR50" s="159"/>
      <c r="BS50" s="159"/>
      <c r="BT50" s="159"/>
      <c r="BU50" s="159"/>
      <c r="BV50" s="159"/>
      <c r="BW50" s="159"/>
      <c r="BX50" s="159"/>
      <c r="BY50" s="159"/>
      <c r="BZ50" s="159"/>
      <c r="CA50" s="159"/>
      <c r="CB50" s="159"/>
      <c r="CC50" s="159"/>
      <c r="CD50" s="159"/>
      <c r="CE50" s="159"/>
      <c r="CF50" s="159"/>
      <c r="CG50" s="159"/>
      <c r="CH50" s="159"/>
      <c r="CI50" s="159"/>
      <c r="CJ50" s="159"/>
      <c r="CK50" s="510"/>
      <c r="CL50" s="510"/>
      <c r="CM50" s="510"/>
      <c r="CN50" s="510"/>
      <c r="CO50" s="510"/>
    </row>
    <row r="51" spans="1:93" s="498" customFormat="1" ht="15" customHeight="1" outlineLevel="1">
      <c r="A51" s="102"/>
      <c r="B51" s="102" t="s">
        <v>110</v>
      </c>
      <c r="C51" s="102"/>
      <c r="D51" s="159"/>
      <c r="E51" s="159"/>
      <c r="F51" s="159"/>
      <c r="G51" s="159"/>
      <c r="H51" s="159"/>
      <c r="I51" s="159"/>
      <c r="J51" s="159"/>
      <c r="K51" s="159"/>
      <c r="L51" s="159"/>
      <c r="M51" s="159"/>
      <c r="N51" s="159"/>
      <c r="O51" s="159"/>
      <c r="P51" s="159"/>
      <c r="Q51" s="159"/>
      <c r="R51" s="159"/>
      <c r="S51" s="159"/>
      <c r="T51" s="159"/>
      <c r="U51" s="159"/>
      <c r="V51" s="159"/>
      <c r="W51" s="159"/>
      <c r="X51" s="159"/>
      <c r="Y51" s="159"/>
      <c r="Z51" s="159"/>
      <c r="AA51" s="166">
        <v>0</v>
      </c>
      <c r="AB51" s="126"/>
      <c r="AC51" s="104"/>
      <c r="AD51" s="104"/>
      <c r="AE51" s="104"/>
      <c r="AF51" s="104"/>
      <c r="AG51" s="104"/>
      <c r="AH51" s="104"/>
      <c r="AI51" s="159"/>
      <c r="AJ51" s="159"/>
      <c r="AK51" s="159"/>
      <c r="AL51" s="159"/>
      <c r="AM51" s="159"/>
      <c r="AN51" s="159"/>
      <c r="AO51" s="159"/>
      <c r="AP51" s="159"/>
      <c r="AQ51" s="159"/>
      <c r="AR51" s="159"/>
      <c r="AS51" s="159"/>
      <c r="AT51" s="159"/>
      <c r="AU51" s="159"/>
      <c r="AV51" s="159"/>
      <c r="AW51" s="159"/>
      <c r="AX51" s="159"/>
      <c r="AY51" s="159"/>
      <c r="AZ51" s="159"/>
      <c r="BA51" s="159"/>
      <c r="BB51" s="159"/>
      <c r="BC51" s="159"/>
      <c r="BD51" s="159"/>
      <c r="BE51" s="159"/>
      <c r="BF51" s="159"/>
      <c r="BG51" s="159"/>
      <c r="BH51" s="159"/>
      <c r="BI51" s="159"/>
      <c r="BJ51" s="159"/>
      <c r="BK51" s="159"/>
      <c r="BL51" s="159"/>
      <c r="BM51" s="159"/>
      <c r="BN51" s="159"/>
      <c r="BO51" s="159"/>
      <c r="BP51" s="159"/>
      <c r="BQ51" s="159"/>
      <c r="BR51" s="159"/>
      <c r="BS51" s="159"/>
      <c r="BT51" s="159"/>
      <c r="BU51" s="159"/>
      <c r="BV51" s="159"/>
      <c r="BW51" s="159"/>
      <c r="BX51" s="159"/>
      <c r="BY51" s="159"/>
      <c r="BZ51" s="159"/>
      <c r="CA51" s="159"/>
      <c r="CB51" s="159"/>
      <c r="CC51" s="159"/>
      <c r="CD51" s="159"/>
      <c r="CE51" s="159"/>
      <c r="CF51" s="159"/>
      <c r="CG51" s="159"/>
      <c r="CH51" s="159"/>
      <c r="CI51" s="159"/>
      <c r="CJ51" s="159"/>
      <c r="CK51" s="510"/>
      <c r="CL51" s="510"/>
      <c r="CM51" s="510"/>
      <c r="CN51" s="510"/>
      <c r="CO51" s="510"/>
    </row>
    <row r="52" spans="1:93" s="498" customFormat="1" ht="15" customHeight="1" outlineLevel="1">
      <c r="A52" s="102"/>
      <c r="B52" s="102" t="s">
        <v>110</v>
      </c>
      <c r="C52" s="102"/>
      <c r="D52" s="159"/>
      <c r="E52" s="159"/>
      <c r="F52" s="159"/>
      <c r="G52" s="159"/>
      <c r="H52" s="159"/>
      <c r="I52" s="159"/>
      <c r="J52" s="159"/>
      <c r="K52" s="159"/>
      <c r="L52" s="159"/>
      <c r="M52" s="159"/>
      <c r="N52" s="159"/>
      <c r="O52" s="159"/>
      <c r="P52" s="159"/>
      <c r="Q52" s="159"/>
      <c r="R52" s="159"/>
      <c r="S52" s="159"/>
      <c r="T52" s="159"/>
      <c r="U52" s="159"/>
      <c r="V52" s="159"/>
      <c r="W52" s="159"/>
      <c r="X52" s="159"/>
      <c r="Y52" s="159"/>
      <c r="Z52" s="159"/>
      <c r="AA52" s="166">
        <v>0</v>
      </c>
      <c r="AB52" s="126"/>
      <c r="AC52" s="104"/>
      <c r="AD52" s="104"/>
      <c r="AE52" s="104"/>
      <c r="AF52" s="104"/>
      <c r="AG52" s="104"/>
      <c r="AH52" s="104"/>
      <c r="AI52" s="159"/>
      <c r="AJ52" s="159"/>
      <c r="AK52" s="159"/>
      <c r="AL52" s="159"/>
      <c r="AM52" s="159"/>
      <c r="AN52" s="159"/>
      <c r="AO52" s="159"/>
      <c r="AP52" s="159"/>
      <c r="AQ52" s="159"/>
      <c r="AR52" s="159"/>
      <c r="AS52" s="159"/>
      <c r="AT52" s="159"/>
      <c r="AU52" s="159"/>
      <c r="AV52" s="159"/>
      <c r="AW52" s="159"/>
      <c r="AX52" s="159"/>
      <c r="AY52" s="159"/>
      <c r="AZ52" s="159"/>
      <c r="BA52" s="159"/>
      <c r="BB52" s="159"/>
      <c r="BC52" s="159"/>
      <c r="BD52" s="159"/>
      <c r="BE52" s="159"/>
      <c r="BF52" s="159"/>
      <c r="BG52" s="159"/>
      <c r="BH52" s="159"/>
      <c r="BI52" s="159"/>
      <c r="BJ52" s="159"/>
      <c r="BK52" s="159"/>
      <c r="BL52" s="159"/>
      <c r="BM52" s="159"/>
      <c r="BN52" s="159"/>
      <c r="BO52" s="159"/>
      <c r="BP52" s="159"/>
      <c r="BQ52" s="159"/>
      <c r="BR52" s="159"/>
      <c r="BS52" s="159"/>
      <c r="BT52" s="159"/>
      <c r="BU52" s="159"/>
      <c r="BV52" s="159"/>
      <c r="BW52" s="159"/>
      <c r="BX52" s="159"/>
      <c r="BY52" s="159"/>
      <c r="BZ52" s="159"/>
      <c r="CA52" s="159"/>
      <c r="CB52" s="159"/>
      <c r="CC52" s="159"/>
      <c r="CD52" s="159"/>
      <c r="CE52" s="159"/>
      <c r="CF52" s="159"/>
      <c r="CG52" s="159"/>
      <c r="CH52" s="159"/>
      <c r="CI52" s="159"/>
      <c r="CJ52" s="159"/>
      <c r="CK52" s="510"/>
      <c r="CL52" s="510"/>
      <c r="CM52" s="510"/>
      <c r="CN52" s="510"/>
      <c r="CO52" s="510"/>
    </row>
    <row r="53" spans="1:93" s="498" customFormat="1" ht="15" customHeight="1" outlineLevel="1">
      <c r="A53" s="102"/>
      <c r="B53" s="102" t="s">
        <v>110</v>
      </c>
      <c r="C53" s="102"/>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66">
        <v>0</v>
      </c>
      <c r="AB53" s="126"/>
      <c r="AC53" s="104"/>
      <c r="AD53" s="104"/>
      <c r="AE53" s="104"/>
      <c r="AF53" s="104"/>
      <c r="AG53" s="104"/>
      <c r="AH53" s="104"/>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59"/>
      <c r="CB53" s="159"/>
      <c r="CC53" s="159"/>
      <c r="CD53" s="159"/>
      <c r="CE53" s="159"/>
      <c r="CF53" s="159"/>
      <c r="CG53" s="159"/>
      <c r="CH53" s="159"/>
      <c r="CI53" s="159"/>
      <c r="CJ53" s="159"/>
      <c r="CK53" s="510"/>
      <c r="CL53" s="510"/>
      <c r="CM53" s="510"/>
      <c r="CN53" s="510"/>
      <c r="CO53" s="510"/>
    </row>
    <row r="54" spans="1:93" s="498" customFormat="1" ht="15" customHeight="1" outlineLevel="1">
      <c r="A54" s="102"/>
      <c r="B54" s="102" t="s">
        <v>110</v>
      </c>
      <c r="C54" s="102"/>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66">
        <v>0</v>
      </c>
      <c r="AB54" s="126"/>
      <c r="AC54" s="104"/>
      <c r="AD54" s="104"/>
      <c r="AE54" s="104"/>
      <c r="AF54" s="104"/>
      <c r="AG54" s="104"/>
      <c r="AH54" s="104"/>
      <c r="AI54" s="159"/>
      <c r="AJ54" s="159"/>
      <c r="AK54" s="159"/>
      <c r="AL54" s="159"/>
      <c r="AM54" s="159"/>
      <c r="AN54" s="159"/>
      <c r="AO54" s="159"/>
      <c r="AP54" s="159"/>
      <c r="AQ54" s="159"/>
      <c r="AR54" s="159"/>
      <c r="AS54" s="159"/>
      <c r="AT54" s="159"/>
      <c r="AU54" s="159"/>
      <c r="AV54" s="159"/>
      <c r="AW54" s="159"/>
      <c r="AX54" s="159"/>
      <c r="AY54" s="159"/>
      <c r="AZ54" s="159"/>
      <c r="BA54" s="159"/>
      <c r="BB54" s="159"/>
      <c r="BC54" s="159"/>
      <c r="BD54" s="159"/>
      <c r="BE54" s="159"/>
      <c r="BF54" s="159"/>
      <c r="BG54" s="159"/>
      <c r="BH54" s="159"/>
      <c r="BI54" s="159"/>
      <c r="BJ54" s="159"/>
      <c r="BK54" s="159"/>
      <c r="BL54" s="159"/>
      <c r="BM54" s="159"/>
      <c r="BN54" s="159"/>
      <c r="BO54" s="159"/>
      <c r="BP54" s="159"/>
      <c r="BQ54" s="159"/>
      <c r="BR54" s="159"/>
      <c r="BS54" s="159"/>
      <c r="BT54" s="159"/>
      <c r="BU54" s="159"/>
      <c r="BV54" s="159"/>
      <c r="BW54" s="159"/>
      <c r="BX54" s="159"/>
      <c r="BY54" s="159"/>
      <c r="BZ54" s="159"/>
      <c r="CA54" s="159"/>
      <c r="CB54" s="159"/>
      <c r="CC54" s="159"/>
      <c r="CD54" s="159"/>
      <c r="CE54" s="159"/>
      <c r="CF54" s="159"/>
      <c r="CG54" s="159"/>
      <c r="CH54" s="159"/>
      <c r="CI54" s="159"/>
      <c r="CJ54" s="159"/>
      <c r="CK54" s="510"/>
      <c r="CL54" s="510"/>
      <c r="CM54" s="510"/>
      <c r="CN54" s="510"/>
      <c r="CO54" s="510"/>
    </row>
    <row r="55" spans="1:93" s="498" customFormat="1" ht="15" customHeight="1" outlineLevel="1">
      <c r="A55" s="102"/>
      <c r="B55" s="102" t="s">
        <v>110</v>
      </c>
      <c r="C55" s="102"/>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66">
        <v>0</v>
      </c>
      <c r="AB55" s="126"/>
      <c r="AC55" s="104"/>
      <c r="AD55" s="104"/>
      <c r="AE55" s="104"/>
      <c r="AF55" s="104"/>
      <c r="AG55" s="104"/>
      <c r="AH55" s="104"/>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510"/>
      <c r="CL55" s="510"/>
      <c r="CM55" s="510"/>
      <c r="CN55" s="510"/>
      <c r="CO55" s="510"/>
    </row>
    <row r="56" spans="1:93" s="498" customFormat="1" ht="15" customHeight="1" outlineLevel="1">
      <c r="A56" s="102"/>
      <c r="B56" s="116" t="s">
        <v>92</v>
      </c>
      <c r="C56" s="102"/>
      <c r="D56" s="159"/>
      <c r="E56" s="159"/>
      <c r="F56" s="159"/>
      <c r="G56" s="159"/>
      <c r="H56" s="159"/>
      <c r="I56" s="159"/>
      <c r="J56" s="159"/>
      <c r="K56" s="159"/>
      <c r="L56" s="159"/>
      <c r="M56" s="159"/>
      <c r="N56" s="159"/>
      <c r="O56" s="159"/>
      <c r="P56" s="159"/>
      <c r="Q56" s="159"/>
      <c r="R56" s="159"/>
      <c r="S56" s="159"/>
      <c r="T56" s="159"/>
      <c r="U56" s="159"/>
      <c r="V56" s="159"/>
      <c r="W56" s="159"/>
      <c r="X56" s="159"/>
      <c r="Y56" s="159"/>
      <c r="Z56" s="159"/>
      <c r="AA56" s="118">
        <f>SUM(AA50:AA55)</f>
        <v>0</v>
      </c>
      <c r="AB56" s="104"/>
      <c r="AC56" s="104"/>
      <c r="AD56" s="104"/>
      <c r="AE56" s="104"/>
      <c r="AF56" s="104"/>
      <c r="AG56" s="104"/>
      <c r="AH56" s="104"/>
      <c r="AI56" s="159"/>
      <c r="AJ56" s="159"/>
      <c r="AK56" s="159"/>
      <c r="AL56" s="159"/>
      <c r="AM56" s="159"/>
      <c r="AN56" s="159"/>
      <c r="AO56" s="159"/>
      <c r="AP56" s="159"/>
      <c r="AQ56" s="159"/>
      <c r="AR56" s="159"/>
      <c r="AS56" s="159"/>
      <c r="AT56" s="159"/>
      <c r="AU56" s="159"/>
      <c r="AV56" s="159"/>
      <c r="AW56" s="159"/>
      <c r="AX56" s="159"/>
      <c r="AY56" s="159"/>
      <c r="AZ56" s="159"/>
      <c r="BA56" s="159"/>
      <c r="BB56" s="159"/>
      <c r="BC56" s="159"/>
      <c r="BD56" s="159"/>
      <c r="BE56" s="159"/>
      <c r="BF56" s="159"/>
      <c r="BG56" s="159"/>
      <c r="BH56" s="159"/>
      <c r="BI56" s="159"/>
      <c r="BJ56" s="159"/>
      <c r="BK56" s="159"/>
      <c r="BL56" s="159"/>
      <c r="BM56" s="159"/>
      <c r="BN56" s="159"/>
      <c r="BO56" s="159"/>
      <c r="BP56" s="159"/>
      <c r="BQ56" s="159"/>
      <c r="BR56" s="159"/>
      <c r="BS56" s="159"/>
      <c r="BT56" s="159"/>
      <c r="BU56" s="159"/>
      <c r="BV56" s="159"/>
      <c r="BW56" s="159"/>
      <c r="BX56" s="159"/>
      <c r="BY56" s="159"/>
      <c r="BZ56" s="159"/>
      <c r="CA56" s="159"/>
      <c r="CB56" s="159"/>
      <c r="CC56" s="159"/>
      <c r="CD56" s="159"/>
      <c r="CE56" s="159"/>
      <c r="CF56" s="159"/>
      <c r="CG56" s="159"/>
      <c r="CH56" s="159"/>
      <c r="CI56" s="159"/>
      <c r="CJ56" s="159"/>
      <c r="CK56" s="510"/>
      <c r="CL56" s="510"/>
      <c r="CM56" s="510"/>
      <c r="CN56" s="510"/>
      <c r="CO56" s="510"/>
    </row>
    <row r="57" spans="1:93" s="498" customFormat="1" ht="15" customHeight="1" outlineLevel="1">
      <c r="A57" s="102"/>
      <c r="B57" s="102"/>
      <c r="C57" s="102"/>
      <c r="D57" s="159"/>
      <c r="E57" s="159"/>
      <c r="F57" s="159"/>
      <c r="G57" s="159"/>
      <c r="H57" s="159"/>
      <c r="I57" s="159"/>
      <c r="J57" s="159"/>
      <c r="K57" s="159"/>
      <c r="L57" s="159"/>
      <c r="M57" s="159"/>
      <c r="N57" s="159"/>
      <c r="O57" s="159"/>
      <c r="P57" s="159"/>
      <c r="Q57" s="159"/>
      <c r="R57" s="159"/>
      <c r="S57" s="159"/>
      <c r="T57" s="159"/>
      <c r="U57" s="159"/>
      <c r="V57" s="159"/>
      <c r="W57" s="159"/>
      <c r="X57" s="159"/>
      <c r="Y57" s="159"/>
      <c r="Z57" s="159"/>
      <c r="AA57" s="127"/>
      <c r="AB57" s="104"/>
      <c r="AC57" s="104"/>
      <c r="AD57" s="104"/>
      <c r="AE57" s="104"/>
      <c r="AF57" s="104"/>
      <c r="AG57" s="104"/>
      <c r="AH57" s="104"/>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510"/>
      <c r="CL57" s="510"/>
      <c r="CM57" s="510"/>
      <c r="CN57" s="510"/>
      <c r="CO57" s="510"/>
    </row>
    <row r="58" spans="1:93" ht="15" customHeight="1">
      <c r="A58" s="102"/>
      <c r="B58" s="102"/>
      <c r="C58" s="102"/>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27"/>
      <c r="AB58" s="104"/>
      <c r="AC58" s="104"/>
      <c r="AD58" s="104"/>
      <c r="AE58" s="104"/>
      <c r="AF58" s="104"/>
      <c r="AG58" s="104"/>
      <c r="AH58" s="104"/>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c r="BO58" s="103"/>
      <c r="BP58" s="103"/>
      <c r="BQ58" s="103"/>
      <c r="BR58" s="103"/>
      <c r="BS58" s="103"/>
      <c r="BT58" s="103"/>
      <c r="BU58" s="103"/>
      <c r="BV58" s="103"/>
      <c r="BW58" s="103"/>
      <c r="BX58" s="103"/>
      <c r="BY58" s="103"/>
      <c r="BZ58" s="103"/>
      <c r="CA58" s="103"/>
      <c r="CB58" s="103"/>
      <c r="CC58" s="103"/>
      <c r="CD58" s="103"/>
      <c r="CE58" s="103"/>
      <c r="CF58" s="103"/>
      <c r="CG58" s="103"/>
      <c r="CH58" s="103"/>
      <c r="CI58" s="103"/>
      <c r="CJ58" s="103"/>
      <c r="CK58" s="105"/>
      <c r="CL58" s="105"/>
      <c r="CM58" s="105"/>
      <c r="CN58" s="105"/>
      <c r="CO58" s="105"/>
    </row>
    <row r="59" spans="1:93" ht="18" customHeight="1" thickBot="1">
      <c r="A59" s="128" t="s">
        <v>111</v>
      </c>
      <c r="B59" s="107"/>
      <c r="C59" s="107"/>
      <c r="D59" s="108"/>
      <c r="E59" s="108"/>
      <c r="F59" s="108"/>
      <c r="G59" s="108"/>
      <c r="H59" s="108"/>
      <c r="I59" s="109"/>
      <c r="J59" s="109"/>
      <c r="K59" s="109"/>
      <c r="L59" s="109"/>
      <c r="M59" s="109"/>
      <c r="N59" s="108"/>
      <c r="O59" s="108"/>
      <c r="P59" s="108"/>
      <c r="Q59" s="108"/>
      <c r="R59" s="108"/>
      <c r="S59" s="108"/>
      <c r="T59" s="108"/>
      <c r="U59" s="108"/>
      <c r="V59" s="108"/>
      <c r="W59" s="108"/>
      <c r="X59" s="108"/>
      <c r="Y59" s="108"/>
      <c r="Z59" s="108"/>
      <c r="AA59" s="109"/>
      <c r="AB59" s="109"/>
      <c r="AC59" s="109"/>
      <c r="AD59" s="109"/>
      <c r="AE59" s="109"/>
      <c r="AF59" s="109"/>
      <c r="AG59" s="109"/>
      <c r="AH59" s="109"/>
      <c r="AI59" s="109"/>
      <c r="AJ59" s="109"/>
      <c r="AK59" s="109"/>
      <c r="AL59" s="109"/>
      <c r="AM59" s="109"/>
      <c r="AN59" s="109"/>
      <c r="AO59" s="109"/>
      <c r="AP59" s="109"/>
      <c r="AQ59" s="109"/>
      <c r="AR59" s="109"/>
      <c r="AS59" s="109"/>
      <c r="AT59" s="109"/>
      <c r="AU59" s="109"/>
      <c r="AV59" s="109"/>
      <c r="AW59" s="109"/>
      <c r="AX59" s="109"/>
      <c r="AY59" s="109"/>
      <c r="AZ59" s="109"/>
      <c r="BA59" s="109"/>
      <c r="BB59" s="109"/>
      <c r="BC59" s="109"/>
      <c r="BD59" s="109"/>
      <c r="BE59" s="109"/>
      <c r="BF59" s="109"/>
      <c r="BG59" s="109"/>
      <c r="BH59" s="109"/>
      <c r="BI59" s="109"/>
      <c r="BJ59" s="109"/>
      <c r="BK59" s="109"/>
      <c r="BL59" s="109"/>
      <c r="BM59" s="109"/>
      <c r="BN59" s="109"/>
      <c r="BO59" s="109"/>
      <c r="BP59" s="109"/>
      <c r="BQ59" s="109"/>
      <c r="BR59" s="109"/>
      <c r="BS59" s="109"/>
      <c r="BT59" s="109"/>
      <c r="BU59" s="109"/>
      <c r="BV59" s="109"/>
      <c r="BW59" s="109"/>
      <c r="BX59" s="109"/>
      <c r="BY59" s="109"/>
      <c r="BZ59" s="109"/>
      <c r="CA59" s="109"/>
      <c r="CB59" s="109"/>
      <c r="CC59" s="109"/>
      <c r="CD59" s="109"/>
      <c r="CE59" s="109"/>
      <c r="CF59" s="109"/>
      <c r="CG59" s="109"/>
      <c r="CH59" s="109"/>
      <c r="CI59" s="109"/>
      <c r="CJ59" s="109"/>
      <c r="CK59" s="110"/>
      <c r="CL59" s="110"/>
      <c r="CM59" s="110"/>
      <c r="CN59" s="110"/>
      <c r="CO59" s="110"/>
    </row>
    <row r="60" spans="1:93" ht="15" customHeight="1" outlineLevel="1" thickTop="1">
      <c r="A60" s="102"/>
      <c r="B60" s="102"/>
      <c r="C60" s="102"/>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27"/>
      <c r="AB60" s="104"/>
      <c r="AC60" s="104"/>
      <c r="AD60" s="104"/>
      <c r="AE60" s="104"/>
      <c r="AF60" s="104"/>
      <c r="AG60" s="104"/>
      <c r="AH60" s="104"/>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3"/>
      <c r="BK60" s="103"/>
      <c r="BL60" s="103"/>
      <c r="BM60" s="103"/>
      <c r="BN60" s="103"/>
      <c r="BO60" s="103"/>
      <c r="BP60" s="103"/>
      <c r="BQ60" s="103"/>
      <c r="BR60" s="103"/>
      <c r="BS60" s="103"/>
      <c r="BT60" s="103"/>
      <c r="BU60" s="103"/>
      <c r="BV60" s="103"/>
      <c r="BW60" s="103"/>
      <c r="BX60" s="103"/>
      <c r="BY60" s="103"/>
      <c r="BZ60" s="103"/>
      <c r="CA60" s="103"/>
      <c r="CB60" s="103"/>
      <c r="CC60" s="103"/>
      <c r="CD60" s="103"/>
      <c r="CE60" s="103"/>
      <c r="CF60" s="103"/>
      <c r="CG60" s="103"/>
      <c r="CH60" s="103"/>
      <c r="CI60" s="103"/>
      <c r="CJ60" s="103"/>
      <c r="CK60" s="105"/>
      <c r="CL60" s="105"/>
      <c r="CM60" s="105"/>
      <c r="CN60" s="105"/>
      <c r="CO60" s="105"/>
    </row>
    <row r="61" spans="1:93" outlineLevel="1">
      <c r="A61" s="102"/>
      <c r="B61" s="129"/>
      <c r="C61" s="180"/>
      <c r="D61" s="131"/>
      <c r="E61" s="159"/>
      <c r="F61" s="159"/>
      <c r="G61" s="159"/>
      <c r="H61" s="159"/>
      <c r="I61" s="159"/>
      <c r="J61" s="159"/>
      <c r="K61" s="159"/>
      <c r="L61" s="159"/>
      <c r="M61" s="523" t="s">
        <v>480</v>
      </c>
      <c r="N61" s="523"/>
      <c r="O61" s="523"/>
      <c r="P61" s="523"/>
      <c r="Q61" s="523"/>
      <c r="R61" s="523"/>
      <c r="S61" s="523"/>
      <c r="T61" s="523"/>
      <c r="U61" s="523"/>
      <c r="V61" s="523"/>
      <c r="W61" s="523"/>
      <c r="X61" s="523"/>
      <c r="Y61" s="523"/>
      <c r="Z61" s="523"/>
      <c r="AA61" s="525">
        <v>44562</v>
      </c>
      <c r="AB61" s="104"/>
      <c r="AC61" s="104"/>
      <c r="AD61" s="104"/>
      <c r="AE61" s="104"/>
      <c r="AF61" s="104"/>
      <c r="AG61" s="104"/>
      <c r="AH61" s="103"/>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03"/>
      <c r="BJ61" s="103"/>
      <c r="BK61" s="103"/>
      <c r="BL61" s="103"/>
      <c r="BM61" s="103"/>
      <c r="BN61" s="103"/>
      <c r="BO61" s="103"/>
      <c r="BP61" s="103"/>
      <c r="BQ61" s="103"/>
      <c r="BR61" s="103"/>
      <c r="BS61" s="103"/>
      <c r="BT61" s="103"/>
      <c r="BU61" s="103"/>
      <c r="BV61" s="103"/>
      <c r="BW61" s="103"/>
      <c r="BX61" s="103"/>
      <c r="BY61" s="103"/>
      <c r="BZ61" s="103"/>
      <c r="CA61" s="103"/>
      <c r="CB61" s="103"/>
      <c r="CC61" s="103"/>
      <c r="CD61" s="103"/>
      <c r="CE61" s="103"/>
      <c r="CF61" s="103"/>
      <c r="CG61" s="103"/>
      <c r="CH61" s="103"/>
      <c r="CI61" s="103"/>
      <c r="CJ61" s="103"/>
      <c r="CK61" s="105"/>
      <c r="CL61" s="105"/>
      <c r="CM61" s="105"/>
      <c r="CN61" s="105"/>
      <c r="CO61" s="105"/>
    </row>
    <row r="62" spans="1:93" ht="28" outlineLevel="1">
      <c r="A62" s="102"/>
      <c r="B62" s="129"/>
      <c r="C62" s="180"/>
      <c r="D62" s="131"/>
      <c r="E62" s="159"/>
      <c r="F62" s="159"/>
      <c r="G62" s="159"/>
      <c r="H62" s="159"/>
      <c r="I62" s="159"/>
      <c r="J62" s="159"/>
      <c r="K62" s="159"/>
      <c r="L62" s="159"/>
      <c r="M62" s="526" t="s">
        <v>479</v>
      </c>
      <c r="N62" s="523"/>
      <c r="O62" s="523"/>
      <c r="P62" s="523"/>
      <c r="Q62" s="523"/>
      <c r="R62" s="523"/>
      <c r="S62" s="523"/>
      <c r="T62" s="523"/>
      <c r="U62" s="523"/>
      <c r="V62" s="523"/>
      <c r="W62" s="523"/>
      <c r="X62" s="523"/>
      <c r="Y62" s="523"/>
      <c r="Z62" s="523"/>
      <c r="AA62" s="527">
        <v>20</v>
      </c>
      <c r="AB62" s="104"/>
      <c r="AC62" s="104"/>
      <c r="AD62" s="104"/>
      <c r="AE62" s="104"/>
      <c r="AF62" s="104"/>
      <c r="AG62" s="104"/>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103"/>
      <c r="BX62" s="103"/>
      <c r="BY62" s="103"/>
      <c r="BZ62" s="103"/>
      <c r="CA62" s="103"/>
      <c r="CB62" s="103"/>
      <c r="CC62" s="103"/>
      <c r="CD62" s="103"/>
      <c r="CE62" s="103"/>
      <c r="CF62" s="103"/>
      <c r="CG62" s="103"/>
      <c r="CH62" s="103"/>
      <c r="CI62" s="103"/>
      <c r="CJ62" s="103"/>
      <c r="CK62" s="105"/>
      <c r="CL62" s="105"/>
      <c r="CM62" s="105"/>
      <c r="CN62" s="105"/>
      <c r="CO62" s="105"/>
    </row>
    <row r="63" spans="1:93" s="498" customFormat="1" ht="15" customHeight="1" outlineLevel="1">
      <c r="A63" s="102"/>
      <c r="B63" s="149"/>
      <c r="C63" s="180"/>
      <c r="D63" s="131"/>
      <c r="E63" s="159"/>
      <c r="F63" s="159"/>
      <c r="G63" s="159"/>
      <c r="H63" s="159"/>
      <c r="I63" s="159"/>
      <c r="J63" s="159"/>
      <c r="K63" s="159"/>
      <c r="L63" s="159"/>
      <c r="M63" s="523"/>
      <c r="N63" s="523"/>
      <c r="O63" s="523"/>
      <c r="P63" s="523"/>
      <c r="Q63" s="523"/>
      <c r="R63" s="523"/>
      <c r="S63" s="523"/>
      <c r="T63" s="523"/>
      <c r="U63" s="523"/>
      <c r="V63" s="523"/>
      <c r="W63" s="523"/>
      <c r="X63" s="523"/>
      <c r="Y63" s="523"/>
      <c r="Z63" s="523"/>
      <c r="AA63" s="528"/>
      <c r="AB63" s="104"/>
      <c r="AC63" s="104"/>
      <c r="AD63" s="104"/>
      <c r="AE63" s="104"/>
      <c r="AF63" s="104"/>
      <c r="AG63" s="104"/>
      <c r="AH63" s="159"/>
      <c r="AI63" s="159"/>
      <c r="AJ63" s="159"/>
      <c r="AK63" s="159"/>
      <c r="AL63" s="159"/>
      <c r="AM63" s="159"/>
      <c r="AN63" s="159"/>
      <c r="AO63" s="159"/>
      <c r="AP63" s="159"/>
      <c r="AQ63" s="159"/>
      <c r="AR63" s="159"/>
      <c r="AS63" s="159"/>
      <c r="AT63" s="159"/>
      <c r="AU63" s="159"/>
      <c r="AV63" s="159"/>
      <c r="AW63" s="159"/>
      <c r="AX63" s="159"/>
      <c r="AY63" s="159"/>
      <c r="AZ63" s="159"/>
      <c r="BA63" s="159"/>
      <c r="BB63" s="159"/>
      <c r="BC63" s="159"/>
      <c r="BD63" s="159"/>
      <c r="BE63" s="159"/>
      <c r="BF63" s="159"/>
      <c r="BG63" s="159"/>
      <c r="BH63" s="159"/>
      <c r="BI63" s="159"/>
      <c r="BJ63" s="159"/>
      <c r="BK63" s="159"/>
      <c r="BL63" s="159"/>
      <c r="BM63" s="159"/>
      <c r="BN63" s="159"/>
      <c r="BO63" s="159"/>
      <c r="BP63" s="159"/>
      <c r="BQ63" s="159"/>
      <c r="BR63" s="159"/>
      <c r="BS63" s="159"/>
      <c r="BT63" s="159"/>
      <c r="BU63" s="159"/>
      <c r="BV63" s="159"/>
      <c r="BW63" s="159"/>
      <c r="BX63" s="159"/>
      <c r="BY63" s="159"/>
      <c r="BZ63" s="159"/>
      <c r="CA63" s="159"/>
      <c r="CB63" s="159"/>
      <c r="CC63" s="159"/>
      <c r="CD63" s="159"/>
      <c r="CE63" s="159"/>
      <c r="CF63" s="159"/>
      <c r="CG63" s="159"/>
      <c r="CH63" s="159"/>
      <c r="CI63" s="159"/>
      <c r="CJ63" s="159"/>
      <c r="CK63" s="105"/>
      <c r="CL63" s="105"/>
      <c r="CM63" s="105"/>
      <c r="CN63" s="105"/>
      <c r="CO63" s="105"/>
    </row>
    <row r="64" spans="1:93" s="498" customFormat="1" ht="11" customHeight="1" outlineLevel="1">
      <c r="A64" s="102"/>
      <c r="B64" s="149"/>
      <c r="C64" s="180"/>
      <c r="D64" s="131"/>
      <c r="E64" s="159"/>
      <c r="F64" s="159"/>
      <c r="G64" s="159"/>
      <c r="H64" s="159"/>
      <c r="I64" s="159"/>
      <c r="J64" s="159"/>
      <c r="K64" s="159"/>
      <c r="L64" s="159"/>
      <c r="M64" s="523" t="s">
        <v>480</v>
      </c>
      <c r="N64" s="523"/>
      <c r="O64" s="523"/>
      <c r="P64" s="523"/>
      <c r="Q64" s="523"/>
      <c r="R64" s="523"/>
      <c r="S64" s="523"/>
      <c r="T64" s="523"/>
      <c r="U64" s="523"/>
      <c r="V64" s="523"/>
      <c r="W64" s="523"/>
      <c r="X64" s="523"/>
      <c r="Y64" s="523"/>
      <c r="Z64" s="523"/>
      <c r="AA64" s="525">
        <v>44562</v>
      </c>
      <c r="AB64" s="104"/>
      <c r="AC64" s="104"/>
      <c r="AD64" s="104"/>
      <c r="AE64" s="104"/>
      <c r="AF64" s="104"/>
      <c r="AG64" s="104"/>
      <c r="AH64" s="159"/>
      <c r="AI64" s="159"/>
      <c r="AJ64" s="159"/>
      <c r="AK64" s="159"/>
      <c r="AL64" s="159"/>
      <c r="AM64" s="159"/>
      <c r="AN64" s="159"/>
      <c r="AO64" s="159"/>
      <c r="AP64" s="159"/>
      <c r="AQ64" s="159"/>
      <c r="AR64" s="159"/>
      <c r="AS64" s="159"/>
      <c r="AT64" s="159"/>
      <c r="AU64" s="159"/>
      <c r="AV64" s="159"/>
      <c r="AW64" s="159"/>
      <c r="AX64" s="159"/>
      <c r="AY64" s="159"/>
      <c r="AZ64" s="159"/>
      <c r="BA64" s="159"/>
      <c r="BB64" s="159"/>
      <c r="BC64" s="159"/>
      <c r="BD64" s="159"/>
      <c r="BE64" s="159"/>
      <c r="BF64" s="159"/>
      <c r="BG64" s="159"/>
      <c r="BH64" s="159"/>
      <c r="BI64" s="159"/>
      <c r="BJ64" s="159"/>
      <c r="BK64" s="159"/>
      <c r="BL64" s="159"/>
      <c r="BM64" s="159"/>
      <c r="BN64" s="159"/>
      <c r="BO64" s="159"/>
      <c r="BP64" s="159"/>
      <c r="BQ64" s="159"/>
      <c r="BR64" s="159"/>
      <c r="BS64" s="159"/>
      <c r="BT64" s="159"/>
      <c r="BU64" s="159"/>
      <c r="BV64" s="159"/>
      <c r="BW64" s="159"/>
      <c r="BX64" s="159"/>
      <c r="BY64" s="159"/>
      <c r="BZ64" s="159"/>
      <c r="CA64" s="159"/>
      <c r="CB64" s="159"/>
      <c r="CC64" s="159"/>
      <c r="CD64" s="159"/>
      <c r="CE64" s="159"/>
      <c r="CF64" s="159"/>
      <c r="CG64" s="159"/>
      <c r="CH64" s="159"/>
      <c r="CI64" s="159"/>
      <c r="CJ64" s="159"/>
      <c r="CK64" s="105"/>
      <c r="CL64" s="105"/>
      <c r="CM64" s="105"/>
      <c r="CN64" s="105"/>
      <c r="CO64" s="105"/>
    </row>
    <row r="65" spans="1:93" s="498" customFormat="1" ht="28" outlineLevel="1">
      <c r="A65" s="102"/>
      <c r="B65" s="149"/>
      <c r="C65" s="180"/>
      <c r="D65" s="131"/>
      <c r="E65" s="159"/>
      <c r="F65" s="159"/>
      <c r="G65" s="159"/>
      <c r="H65" s="159"/>
      <c r="I65" s="159"/>
      <c r="J65" s="159"/>
      <c r="K65" s="159"/>
      <c r="L65" s="159"/>
      <c r="M65" s="526" t="s">
        <v>478</v>
      </c>
      <c r="N65" s="523"/>
      <c r="O65" s="523"/>
      <c r="P65" s="523"/>
      <c r="Q65" s="523"/>
      <c r="R65" s="523"/>
      <c r="S65" s="523"/>
      <c r="T65" s="523"/>
      <c r="U65" s="523"/>
      <c r="V65" s="523"/>
      <c r="W65" s="523"/>
      <c r="X65" s="523"/>
      <c r="Y65" s="523"/>
      <c r="Z65" s="523"/>
      <c r="AA65" s="527">
        <v>500</v>
      </c>
      <c r="AB65" s="104"/>
      <c r="AC65" s="104"/>
      <c r="AD65" s="104"/>
      <c r="AE65" s="104"/>
      <c r="AF65" s="104"/>
      <c r="AG65" s="104"/>
      <c r="AH65" s="159"/>
      <c r="AI65" s="159"/>
      <c r="AJ65" s="159"/>
      <c r="AK65" s="159"/>
      <c r="AL65" s="159"/>
      <c r="AM65" s="159"/>
      <c r="AN65" s="159"/>
      <c r="AO65" s="159"/>
      <c r="AP65" s="159"/>
      <c r="AQ65" s="159"/>
      <c r="AR65" s="159"/>
      <c r="AS65" s="159"/>
      <c r="AT65" s="159"/>
      <c r="AU65" s="159"/>
      <c r="AV65" s="159"/>
      <c r="AW65" s="159"/>
      <c r="AX65" s="159"/>
      <c r="AY65" s="159"/>
      <c r="AZ65" s="159"/>
      <c r="BA65" s="159"/>
      <c r="BB65" s="159"/>
      <c r="BC65" s="159"/>
      <c r="BD65" s="159"/>
      <c r="BE65" s="159"/>
      <c r="BF65" s="159"/>
      <c r="BG65" s="159"/>
      <c r="BH65" s="159"/>
      <c r="BI65" s="159"/>
      <c r="BJ65" s="159"/>
      <c r="BK65" s="159"/>
      <c r="BL65" s="159"/>
      <c r="BM65" s="159"/>
      <c r="BN65" s="159"/>
      <c r="BO65" s="159"/>
      <c r="BP65" s="159"/>
      <c r="BQ65" s="159"/>
      <c r="BR65" s="159"/>
      <c r="BS65" s="159"/>
      <c r="BT65" s="159"/>
      <c r="BU65" s="159"/>
      <c r="BV65" s="159"/>
      <c r="BW65" s="159"/>
      <c r="BX65" s="159"/>
      <c r="BY65" s="159"/>
      <c r="BZ65" s="159"/>
      <c r="CA65" s="159"/>
      <c r="CB65" s="159"/>
      <c r="CC65" s="159"/>
      <c r="CD65" s="159"/>
      <c r="CE65" s="159"/>
      <c r="CF65" s="159"/>
      <c r="CG65" s="159"/>
      <c r="CH65" s="159"/>
      <c r="CI65" s="159"/>
      <c r="CJ65" s="159"/>
      <c r="CK65" s="105"/>
      <c r="CL65" s="105"/>
      <c r="CM65" s="105"/>
      <c r="CN65" s="105"/>
      <c r="CO65" s="105"/>
    </row>
    <row r="66" spans="1:93" s="498" customFormat="1" ht="15" customHeight="1" outlineLevel="1">
      <c r="A66" s="102"/>
      <c r="B66" s="520" t="s">
        <v>481</v>
      </c>
      <c r="C66" s="521"/>
      <c r="D66" s="131"/>
      <c r="E66" s="159"/>
      <c r="F66" s="159"/>
      <c r="G66" s="159"/>
      <c r="H66" s="159"/>
      <c r="I66" s="159"/>
      <c r="J66" s="159"/>
      <c r="K66" s="159"/>
      <c r="L66" s="159"/>
      <c r="M66" s="159"/>
      <c r="N66" s="159"/>
      <c r="O66" s="159"/>
      <c r="P66" s="159"/>
      <c r="Q66" s="159"/>
      <c r="R66" s="159"/>
      <c r="S66" s="159"/>
      <c r="T66" s="159"/>
      <c r="U66" s="159"/>
      <c r="V66" s="159"/>
      <c r="W66" s="159"/>
      <c r="X66" s="159"/>
      <c r="Y66" s="159"/>
      <c r="Z66" s="159"/>
      <c r="AA66" s="494"/>
      <c r="AB66" s="104"/>
      <c r="AC66" s="104"/>
      <c r="AD66" s="104"/>
      <c r="AE66" s="104"/>
      <c r="AF66" s="104"/>
      <c r="AG66" s="104"/>
      <c r="AH66" s="159"/>
      <c r="AI66" s="159"/>
      <c r="AJ66" s="159"/>
      <c r="AK66" s="159"/>
      <c r="AL66" s="159"/>
      <c r="AM66" s="159"/>
      <c r="AN66" s="159"/>
      <c r="AO66" s="159"/>
      <c r="AP66" s="159"/>
      <c r="AQ66" s="159"/>
      <c r="AR66" s="159"/>
      <c r="AS66" s="159"/>
      <c r="AT66" s="159"/>
      <c r="AU66" s="159"/>
      <c r="AV66" s="159"/>
      <c r="AW66" s="159"/>
      <c r="AX66" s="159"/>
      <c r="AY66" s="159"/>
      <c r="AZ66" s="159"/>
      <c r="BA66" s="159"/>
      <c r="BB66" s="159"/>
      <c r="BC66" s="159"/>
      <c r="BD66" s="159"/>
      <c r="BE66" s="159"/>
      <c r="BF66" s="159"/>
      <c r="BG66" s="159"/>
      <c r="BH66" s="159"/>
      <c r="BI66" s="159"/>
      <c r="BJ66" s="159"/>
      <c r="BK66" s="159"/>
      <c r="BL66" s="159"/>
      <c r="BM66" s="159"/>
      <c r="BN66" s="159"/>
      <c r="BO66" s="159"/>
      <c r="BP66" s="159"/>
      <c r="BQ66" s="159"/>
      <c r="BR66" s="159"/>
      <c r="BS66" s="159"/>
      <c r="BT66" s="159"/>
      <c r="BU66" s="159"/>
      <c r="BV66" s="159"/>
      <c r="BW66" s="159"/>
      <c r="BX66" s="159"/>
      <c r="BY66" s="159"/>
      <c r="BZ66" s="159"/>
      <c r="CA66" s="159"/>
      <c r="CB66" s="159"/>
      <c r="CC66" s="159"/>
      <c r="CD66" s="159"/>
      <c r="CE66" s="159"/>
      <c r="CF66" s="159"/>
      <c r="CG66" s="159"/>
      <c r="CH66" s="159"/>
      <c r="CI66" s="159"/>
      <c r="CJ66" s="159"/>
      <c r="CK66" s="105"/>
      <c r="CL66" s="105"/>
      <c r="CM66" s="105"/>
      <c r="CN66" s="105"/>
      <c r="CO66" s="105"/>
    </row>
    <row r="67" spans="1:93" ht="15" customHeight="1" outlineLevel="1">
      <c r="A67" s="102"/>
      <c r="B67" s="535" t="s">
        <v>477</v>
      </c>
      <c r="C67" s="536" t="s">
        <v>112</v>
      </c>
      <c r="D67" s="536"/>
      <c r="E67" s="536"/>
      <c r="F67" s="536"/>
      <c r="G67" s="536"/>
      <c r="H67" s="159"/>
      <c r="I67" s="159"/>
      <c r="J67" s="159"/>
      <c r="K67" s="159"/>
      <c r="L67" s="159"/>
      <c r="M67" s="159"/>
      <c r="N67" s="159"/>
      <c r="O67" s="159"/>
      <c r="P67" s="159"/>
      <c r="Q67" s="159"/>
      <c r="R67" s="159"/>
      <c r="S67" s="159"/>
      <c r="T67" s="159"/>
      <c r="U67" s="159"/>
      <c r="V67" s="159"/>
      <c r="W67" s="159"/>
      <c r="X67" s="159"/>
      <c r="Y67" s="159"/>
      <c r="Z67" s="159"/>
      <c r="AA67" s="494"/>
      <c r="AB67" s="104"/>
      <c r="AC67" s="104"/>
      <c r="AD67" s="104"/>
      <c r="AE67" s="104"/>
      <c r="AF67" s="104"/>
      <c r="AG67" s="104"/>
      <c r="AH67" s="159"/>
      <c r="AI67" s="159"/>
      <c r="AJ67" s="159"/>
      <c r="AK67" s="159"/>
      <c r="AL67" s="159"/>
      <c r="AM67" s="159"/>
      <c r="AN67" s="159"/>
      <c r="AO67" s="159"/>
      <c r="AP67" s="159"/>
      <c r="AQ67" s="159"/>
      <c r="AR67" s="159"/>
      <c r="AS67" s="159"/>
      <c r="AT67" s="159"/>
      <c r="AU67" s="159"/>
      <c r="AV67" s="159"/>
      <c r="AW67" s="159"/>
      <c r="AX67" s="159"/>
      <c r="AY67" s="159"/>
      <c r="AZ67" s="159"/>
      <c r="BA67" s="159"/>
      <c r="BB67" s="159"/>
      <c r="BC67" s="159"/>
      <c r="BD67" s="159"/>
      <c r="BE67" s="159"/>
      <c r="BF67" s="159"/>
      <c r="BG67" s="159"/>
      <c r="BH67" s="159"/>
      <c r="BI67" s="159"/>
      <c r="BJ67" s="159"/>
      <c r="BK67" s="159"/>
      <c r="BL67" s="159"/>
      <c r="BM67" s="159"/>
      <c r="BN67" s="159"/>
      <c r="BO67" s="159"/>
      <c r="BP67" s="159"/>
      <c r="BQ67" s="159"/>
      <c r="BR67" s="159"/>
      <c r="BS67" s="159"/>
      <c r="BT67" s="159"/>
      <c r="BU67" s="159"/>
      <c r="BV67" s="159"/>
      <c r="BW67" s="159"/>
      <c r="BX67" s="159"/>
      <c r="BY67" s="159"/>
      <c r="BZ67" s="159"/>
      <c r="CA67" s="159"/>
      <c r="CB67" s="159"/>
      <c r="CC67" s="159"/>
      <c r="CD67" s="159"/>
      <c r="CE67" s="159"/>
      <c r="CF67" s="159"/>
      <c r="CG67" s="159"/>
      <c r="CH67" s="159"/>
      <c r="CI67" s="159"/>
      <c r="CJ67" s="159"/>
      <c r="CK67" s="105"/>
      <c r="CL67" s="105"/>
      <c r="CM67" s="105"/>
      <c r="CN67" s="105"/>
      <c r="CO67" s="105"/>
    </row>
    <row r="68" spans="1:93" ht="15" customHeight="1" outlineLevel="1">
      <c r="A68" s="102"/>
      <c r="B68" s="535"/>
      <c r="C68" s="134">
        <v>1</v>
      </c>
      <c r="D68" s="134">
        <f>+C68+1</f>
        <v>2</v>
      </c>
      <c r="E68" s="134">
        <f>+D68+1</f>
        <v>3</v>
      </c>
      <c r="F68" s="134">
        <f>+E68+1</f>
        <v>4</v>
      </c>
      <c r="G68" s="134">
        <f>+F68+1</f>
        <v>5</v>
      </c>
      <c r="H68" s="159"/>
      <c r="I68" s="159"/>
      <c r="J68" s="159"/>
      <c r="K68" s="159"/>
      <c r="L68" s="159"/>
      <c r="M68" s="159"/>
      <c r="N68" s="159"/>
      <c r="O68" s="159"/>
      <c r="P68" s="159"/>
      <c r="Q68" s="159"/>
      <c r="R68" s="159"/>
      <c r="S68" s="159"/>
      <c r="T68" s="159"/>
      <c r="U68" s="159"/>
      <c r="V68" s="159"/>
      <c r="W68" s="159"/>
      <c r="X68" s="159"/>
      <c r="Y68" s="159"/>
      <c r="Z68" s="159"/>
      <c r="AA68" s="494"/>
      <c r="AB68" s="104"/>
      <c r="AC68" s="104"/>
      <c r="AD68" s="104"/>
      <c r="AE68" s="104"/>
      <c r="AF68" s="104"/>
      <c r="AG68" s="104"/>
      <c r="AH68" s="159"/>
      <c r="AI68" s="159"/>
      <c r="AJ68" s="159"/>
      <c r="AK68" s="159"/>
      <c r="AL68" s="159"/>
      <c r="AM68" s="159"/>
      <c r="AN68" s="159"/>
      <c r="AO68" s="159"/>
      <c r="AP68" s="159"/>
      <c r="AQ68" s="159"/>
      <c r="AR68" s="159"/>
      <c r="AS68" s="159"/>
      <c r="AT68" s="159"/>
      <c r="AU68" s="159"/>
      <c r="AV68" s="159"/>
      <c r="AW68" s="159"/>
      <c r="AX68" s="159"/>
      <c r="AY68" s="159"/>
      <c r="AZ68" s="159"/>
      <c r="BA68" s="159"/>
      <c r="BB68" s="159"/>
      <c r="BC68" s="159"/>
      <c r="BD68" s="159"/>
      <c r="BE68" s="159"/>
      <c r="BF68" s="159"/>
      <c r="BG68" s="159"/>
      <c r="BH68" s="159"/>
      <c r="BI68" s="159"/>
      <c r="BJ68" s="159"/>
      <c r="BK68" s="159"/>
      <c r="BL68" s="159"/>
      <c r="BM68" s="159"/>
      <c r="BN68" s="159"/>
      <c r="BO68" s="159"/>
      <c r="BP68" s="159"/>
      <c r="BQ68" s="159"/>
      <c r="BR68" s="159"/>
      <c r="BS68" s="159"/>
      <c r="BT68" s="159"/>
      <c r="BU68" s="159"/>
      <c r="BV68" s="159"/>
      <c r="BW68" s="159"/>
      <c r="BX68" s="159"/>
      <c r="BY68" s="159"/>
      <c r="BZ68" s="159"/>
      <c r="CA68" s="159"/>
      <c r="CB68" s="159"/>
      <c r="CC68" s="159"/>
      <c r="CD68" s="159"/>
      <c r="CE68" s="159"/>
      <c r="CF68" s="159"/>
      <c r="CG68" s="159"/>
      <c r="CH68" s="159"/>
      <c r="CI68" s="159"/>
      <c r="CJ68" s="159"/>
      <c r="CK68" s="105"/>
      <c r="CL68" s="105"/>
      <c r="CM68" s="105"/>
      <c r="CN68" s="105"/>
      <c r="CO68" s="105"/>
    </row>
    <row r="69" spans="1:93" ht="15" customHeight="1" outlineLevel="1">
      <c r="A69" s="102"/>
      <c r="B69" s="149" t="s">
        <v>113</v>
      </c>
      <c r="C69" s="265">
        <v>0.1</v>
      </c>
      <c r="D69" s="265">
        <v>0.05</v>
      </c>
      <c r="E69" s="265">
        <v>0.06</v>
      </c>
      <c r="F69" s="265">
        <v>0.06</v>
      </c>
      <c r="G69" s="265">
        <v>0.03</v>
      </c>
      <c r="H69" s="159"/>
      <c r="I69" s="159"/>
      <c r="J69" s="159"/>
      <c r="K69" s="159"/>
      <c r="L69" s="159"/>
      <c r="M69" s="159"/>
      <c r="N69" s="159"/>
      <c r="O69" s="159"/>
      <c r="P69" s="159"/>
      <c r="Q69" s="159"/>
      <c r="R69" s="159"/>
      <c r="S69" s="159"/>
      <c r="T69" s="159"/>
      <c r="U69" s="159"/>
      <c r="V69" s="159"/>
      <c r="W69" s="159"/>
      <c r="X69" s="159"/>
      <c r="Y69" s="159"/>
      <c r="Z69" s="159"/>
      <c r="AA69" s="494"/>
      <c r="AB69" s="104"/>
      <c r="AC69" s="104"/>
      <c r="AD69" s="104"/>
      <c r="AE69" s="104"/>
      <c r="AF69" s="104"/>
      <c r="AG69" s="104"/>
      <c r="AH69" s="159"/>
      <c r="AI69" s="159"/>
      <c r="AJ69" s="159"/>
      <c r="AK69" s="159"/>
      <c r="AL69" s="159"/>
      <c r="AM69" s="159"/>
      <c r="AN69" s="159"/>
      <c r="AO69" s="159"/>
      <c r="AP69" s="159"/>
      <c r="AQ69" s="159"/>
      <c r="AR69" s="159"/>
      <c r="AS69" s="159"/>
      <c r="AT69" s="159"/>
      <c r="AU69" s="159"/>
      <c r="AV69" s="159"/>
      <c r="AW69" s="159"/>
      <c r="AX69" s="159"/>
      <c r="AY69" s="159"/>
      <c r="AZ69" s="159"/>
      <c r="BA69" s="159"/>
      <c r="BB69" s="159"/>
      <c r="BC69" s="159"/>
      <c r="BD69" s="159"/>
      <c r="BE69" s="159"/>
      <c r="BF69" s="159"/>
      <c r="BG69" s="159"/>
      <c r="BH69" s="159"/>
      <c r="BI69" s="159"/>
      <c r="BJ69" s="159"/>
      <c r="BK69" s="159"/>
      <c r="BL69" s="159"/>
      <c r="BM69" s="159"/>
      <c r="BN69" s="159"/>
      <c r="BO69" s="159"/>
      <c r="BP69" s="159"/>
      <c r="BQ69" s="159"/>
      <c r="BR69" s="159"/>
      <c r="BS69" s="159"/>
      <c r="BT69" s="159"/>
      <c r="BU69" s="159"/>
      <c r="BV69" s="159"/>
      <c r="BW69" s="159"/>
      <c r="BX69" s="159"/>
      <c r="BY69" s="159"/>
      <c r="BZ69" s="159"/>
      <c r="CA69" s="159"/>
      <c r="CB69" s="159"/>
      <c r="CC69" s="159"/>
      <c r="CD69" s="159"/>
      <c r="CE69" s="159"/>
      <c r="CF69" s="159"/>
      <c r="CG69" s="159"/>
      <c r="CH69" s="159"/>
      <c r="CI69" s="159"/>
      <c r="CJ69" s="159"/>
      <c r="CK69" s="105"/>
      <c r="CL69" s="105"/>
      <c r="CM69" s="105"/>
      <c r="CN69" s="105"/>
      <c r="CO69" s="105"/>
    </row>
    <row r="70" spans="1:93" ht="15" customHeight="1" outlineLevel="1">
      <c r="A70" s="102"/>
      <c r="B70" s="149"/>
      <c r="C70" s="180"/>
      <c r="D70" s="131"/>
      <c r="E70" s="159"/>
      <c r="F70" s="159"/>
      <c r="G70" s="159"/>
      <c r="H70" s="159"/>
      <c r="I70" s="159"/>
      <c r="J70" s="159"/>
      <c r="K70" s="159"/>
      <c r="L70" s="159"/>
      <c r="M70" s="159"/>
      <c r="N70" s="159"/>
      <c r="O70" s="159"/>
      <c r="P70" s="159"/>
      <c r="Q70" s="159"/>
      <c r="R70" s="159"/>
      <c r="S70" s="159"/>
      <c r="T70" s="159"/>
      <c r="U70" s="159"/>
      <c r="V70" s="159"/>
      <c r="W70" s="159"/>
      <c r="X70" s="159"/>
      <c r="Y70" s="159"/>
      <c r="Z70" s="159"/>
      <c r="AA70" s="494"/>
      <c r="AB70" s="104"/>
      <c r="AC70" s="104"/>
      <c r="AD70" s="104"/>
      <c r="AE70" s="104"/>
      <c r="AF70" s="104"/>
      <c r="AG70" s="104"/>
      <c r="AH70" s="159"/>
      <c r="AI70" s="159"/>
      <c r="AJ70" s="159"/>
      <c r="AK70" s="159"/>
      <c r="AL70" s="159"/>
      <c r="AM70" s="159"/>
      <c r="AN70" s="159"/>
      <c r="AO70" s="159"/>
      <c r="AP70" s="159"/>
      <c r="AQ70" s="159"/>
      <c r="AR70" s="159"/>
      <c r="AS70" s="159"/>
      <c r="AT70" s="159"/>
      <c r="AU70" s="159"/>
      <c r="AV70" s="159"/>
      <c r="AW70" s="159"/>
      <c r="AX70" s="159"/>
      <c r="AY70" s="159"/>
      <c r="AZ70" s="159"/>
      <c r="BA70" s="159"/>
      <c r="BB70" s="159"/>
      <c r="BC70" s="159"/>
      <c r="BD70" s="159"/>
      <c r="BE70" s="159"/>
      <c r="BF70" s="159"/>
      <c r="BG70" s="159"/>
      <c r="BH70" s="159"/>
      <c r="BI70" s="159"/>
      <c r="BJ70" s="159"/>
      <c r="BK70" s="159"/>
      <c r="BL70" s="159"/>
      <c r="BM70" s="159"/>
      <c r="BN70" s="159"/>
      <c r="BO70" s="159"/>
      <c r="BP70" s="159"/>
      <c r="BQ70" s="159"/>
      <c r="BR70" s="159"/>
      <c r="BS70" s="159"/>
      <c r="BT70" s="159"/>
      <c r="BU70" s="159"/>
      <c r="BV70" s="159"/>
      <c r="BW70" s="159"/>
      <c r="BX70" s="159"/>
      <c r="BY70" s="159"/>
      <c r="BZ70" s="159"/>
      <c r="CA70" s="159"/>
      <c r="CB70" s="159"/>
      <c r="CC70" s="159"/>
      <c r="CD70" s="159"/>
      <c r="CE70" s="159"/>
      <c r="CF70" s="159"/>
      <c r="CG70" s="159"/>
      <c r="CH70" s="159"/>
      <c r="CI70" s="159"/>
      <c r="CJ70" s="159"/>
      <c r="CK70" s="105"/>
      <c r="CL70" s="105"/>
      <c r="CM70" s="105"/>
      <c r="CN70" s="105"/>
      <c r="CO70" s="105"/>
    </row>
    <row r="71" spans="1:93" s="498" customFormat="1" ht="15" customHeight="1" outlineLevel="1">
      <c r="A71" s="102"/>
      <c r="B71" s="149"/>
      <c r="C71" s="180"/>
      <c r="D71" s="131"/>
      <c r="E71" s="159"/>
      <c r="F71" s="159"/>
      <c r="G71" s="159"/>
      <c r="H71" s="159"/>
      <c r="I71" s="159"/>
      <c r="J71" s="159"/>
      <c r="K71" s="159"/>
      <c r="L71" s="159"/>
      <c r="M71" s="159"/>
      <c r="N71" s="159"/>
      <c r="O71" s="159"/>
      <c r="P71" s="159"/>
      <c r="Q71" s="159"/>
      <c r="R71" s="159"/>
      <c r="S71" s="159"/>
      <c r="T71" s="159"/>
      <c r="U71" s="159"/>
      <c r="V71" s="159"/>
      <c r="W71" s="159"/>
      <c r="X71" s="159"/>
      <c r="Y71" s="159"/>
      <c r="Z71" s="159"/>
      <c r="AA71" s="512"/>
      <c r="AB71" s="104"/>
      <c r="AC71" s="104"/>
      <c r="AD71" s="104"/>
      <c r="AE71" s="104"/>
      <c r="AF71" s="104"/>
      <c r="AG71" s="104"/>
      <c r="AH71" s="159"/>
      <c r="AI71" s="159"/>
      <c r="AJ71" s="159"/>
      <c r="AK71" s="159"/>
      <c r="AL71" s="159"/>
      <c r="AM71" s="159"/>
      <c r="AN71" s="159"/>
      <c r="AO71" s="159"/>
      <c r="AP71" s="159"/>
      <c r="AQ71" s="159"/>
      <c r="AR71" s="159"/>
      <c r="AS71" s="159"/>
      <c r="AT71" s="159"/>
      <c r="AU71" s="159"/>
      <c r="AV71" s="159"/>
      <c r="AW71" s="159"/>
      <c r="AX71" s="159"/>
      <c r="AY71" s="159"/>
      <c r="AZ71" s="159"/>
      <c r="BA71" s="159"/>
      <c r="BB71" s="159"/>
      <c r="BC71" s="159"/>
      <c r="BD71" s="159"/>
      <c r="BE71" s="159"/>
      <c r="BF71" s="159"/>
      <c r="BG71" s="159"/>
      <c r="BH71" s="159"/>
      <c r="BI71" s="159"/>
      <c r="BJ71" s="159"/>
      <c r="BK71" s="159"/>
      <c r="BL71" s="159"/>
      <c r="BM71" s="159"/>
      <c r="BN71" s="159"/>
      <c r="BO71" s="159"/>
      <c r="BP71" s="159"/>
      <c r="BQ71" s="159"/>
      <c r="BR71" s="159"/>
      <c r="BS71" s="159"/>
      <c r="BT71" s="159"/>
      <c r="BU71" s="159"/>
      <c r="BV71" s="159"/>
      <c r="BW71" s="159"/>
      <c r="BX71" s="159"/>
      <c r="BY71" s="159"/>
      <c r="BZ71" s="159"/>
      <c r="CA71" s="159"/>
      <c r="CB71" s="159"/>
      <c r="CC71" s="159"/>
      <c r="CD71" s="159"/>
      <c r="CE71" s="159"/>
      <c r="CF71" s="159"/>
      <c r="CG71" s="159"/>
      <c r="CH71" s="159"/>
      <c r="CI71" s="159"/>
      <c r="CJ71" s="159"/>
      <c r="CK71" s="510"/>
      <c r="CL71" s="510"/>
      <c r="CM71" s="510"/>
      <c r="CN71" s="510"/>
      <c r="CO71" s="510"/>
    </row>
    <row r="72" spans="1:93" ht="15" customHeight="1" outlineLevel="1">
      <c r="A72" s="102"/>
      <c r="B72" s="495"/>
      <c r="C72" s="180"/>
      <c r="D72" s="131"/>
      <c r="E72" s="159"/>
      <c r="F72" s="159"/>
      <c r="G72" s="159"/>
      <c r="H72" s="159"/>
      <c r="I72" s="159"/>
      <c r="J72" s="159"/>
      <c r="K72" s="159"/>
      <c r="L72" s="159"/>
      <c r="M72" s="159"/>
      <c r="N72" s="159"/>
      <c r="O72" s="159"/>
      <c r="P72" s="159"/>
      <c r="Q72" s="159"/>
      <c r="R72" s="159"/>
      <c r="S72" s="159"/>
      <c r="T72" s="159"/>
      <c r="U72" s="159"/>
      <c r="V72" s="159"/>
      <c r="W72" s="159"/>
      <c r="X72" s="159"/>
      <c r="Y72" s="159"/>
      <c r="Z72" s="159"/>
      <c r="AA72" s="494"/>
      <c r="AB72" s="104"/>
      <c r="AC72" s="104"/>
      <c r="AD72" s="104"/>
      <c r="AE72" s="104"/>
      <c r="AF72" s="104"/>
      <c r="AG72" s="104"/>
      <c r="AH72" s="159"/>
      <c r="AI72" s="159"/>
      <c r="AJ72" s="159"/>
      <c r="AK72" s="159"/>
      <c r="AL72" s="159"/>
      <c r="AM72" s="159"/>
      <c r="AN72" s="159"/>
      <c r="AO72" s="159"/>
      <c r="AP72" s="159"/>
      <c r="AQ72" s="159"/>
      <c r="AR72" s="159"/>
      <c r="AS72" s="159"/>
      <c r="AT72" s="159"/>
      <c r="AU72" s="159"/>
      <c r="AV72" s="159"/>
      <c r="AW72" s="159"/>
      <c r="AX72" s="159"/>
      <c r="AY72" s="159"/>
      <c r="AZ72" s="159"/>
      <c r="BA72" s="159"/>
      <c r="BB72" s="159"/>
      <c r="BC72" s="159"/>
      <c r="BD72" s="159"/>
      <c r="BE72" s="159"/>
      <c r="BF72" s="159"/>
      <c r="BG72" s="159"/>
      <c r="BH72" s="159"/>
      <c r="BI72" s="159"/>
      <c r="BJ72" s="159"/>
      <c r="BK72" s="159"/>
      <c r="BL72" s="159"/>
      <c r="BM72" s="159"/>
      <c r="BN72" s="159"/>
      <c r="BO72" s="159"/>
      <c r="BP72" s="159"/>
      <c r="BQ72" s="159"/>
      <c r="BR72" s="159"/>
      <c r="BS72" s="159"/>
      <c r="BT72" s="159"/>
      <c r="BU72" s="159"/>
      <c r="BV72" s="159"/>
      <c r="BW72" s="159"/>
      <c r="BX72" s="159"/>
      <c r="BY72" s="159"/>
      <c r="BZ72" s="159"/>
      <c r="CA72" s="159"/>
      <c r="CB72" s="159"/>
      <c r="CC72" s="159"/>
      <c r="CD72" s="159"/>
      <c r="CE72" s="159"/>
      <c r="CF72" s="159"/>
      <c r="CG72" s="159"/>
      <c r="CH72" s="159"/>
      <c r="CI72" s="159"/>
      <c r="CJ72" s="159"/>
      <c r="CK72" s="105"/>
      <c r="CL72" s="105"/>
      <c r="CM72" s="105"/>
      <c r="CN72" s="105"/>
      <c r="CO72" s="105"/>
    </row>
    <row r="73" spans="1:93" ht="15" customHeight="1" outlineLevel="1">
      <c r="A73" s="102"/>
      <c r="B73" s="495"/>
      <c r="C73" s="180"/>
      <c r="D73" s="131"/>
      <c r="E73" s="159"/>
      <c r="F73" s="159"/>
      <c r="G73" s="159"/>
      <c r="H73" s="159"/>
      <c r="I73" s="159"/>
      <c r="J73" s="159"/>
      <c r="K73" s="159"/>
      <c r="L73" s="159"/>
      <c r="M73" s="159"/>
      <c r="N73" s="159"/>
      <c r="O73" s="159"/>
      <c r="P73" s="159"/>
      <c r="Q73" s="159"/>
      <c r="R73" s="159"/>
      <c r="S73" s="159"/>
      <c r="T73" s="159"/>
      <c r="U73" s="159"/>
      <c r="V73" s="159"/>
      <c r="W73" s="159"/>
      <c r="X73" s="159"/>
      <c r="Y73" s="159"/>
      <c r="Z73" s="159"/>
      <c r="AB73" s="104"/>
      <c r="AC73" s="104"/>
      <c r="AD73" s="104"/>
      <c r="AE73" s="104"/>
      <c r="AF73" s="104"/>
      <c r="AG73" s="104"/>
      <c r="AH73" s="159"/>
      <c r="AI73" s="159"/>
      <c r="AJ73" s="159"/>
      <c r="AK73" s="159"/>
      <c r="AL73" s="159"/>
      <c r="AM73" s="159"/>
      <c r="AN73" s="159"/>
      <c r="AO73" s="159"/>
      <c r="AP73" s="159"/>
      <c r="AQ73" s="159"/>
      <c r="AR73" s="159"/>
      <c r="AS73" s="159"/>
      <c r="AT73" s="159"/>
      <c r="AU73" s="159"/>
      <c r="AV73" s="159"/>
      <c r="AW73" s="159"/>
      <c r="AX73" s="159"/>
      <c r="AY73" s="159"/>
      <c r="AZ73" s="159"/>
      <c r="BA73" s="159"/>
      <c r="BB73" s="159"/>
      <c r="BC73" s="159"/>
      <c r="BD73" s="159"/>
      <c r="BE73" s="159"/>
      <c r="BF73" s="159"/>
      <c r="BG73" s="159"/>
      <c r="BH73" s="159"/>
      <c r="BI73" s="159"/>
      <c r="BJ73" s="159"/>
      <c r="BK73" s="159"/>
      <c r="BL73" s="159"/>
      <c r="BM73" s="159"/>
      <c r="BN73" s="159"/>
      <c r="BO73" s="159"/>
      <c r="BP73" s="159"/>
      <c r="BQ73" s="159"/>
      <c r="BR73" s="159"/>
      <c r="BS73" s="159"/>
      <c r="BT73" s="159"/>
      <c r="BU73" s="159"/>
      <c r="BV73" s="159"/>
      <c r="BW73" s="159"/>
      <c r="BX73" s="159"/>
      <c r="BY73" s="159"/>
      <c r="BZ73" s="159"/>
      <c r="CA73" s="159"/>
      <c r="CB73" s="159"/>
      <c r="CC73" s="159"/>
      <c r="CD73" s="159"/>
      <c r="CE73" s="159"/>
      <c r="CF73" s="159"/>
      <c r="CG73" s="159"/>
      <c r="CH73" s="159"/>
      <c r="CI73" s="159"/>
      <c r="CJ73" s="159"/>
      <c r="CK73" s="105"/>
      <c r="CL73" s="105"/>
      <c r="CM73" s="105"/>
      <c r="CN73" s="105"/>
      <c r="CO73" s="105"/>
    </row>
    <row r="74" spans="1:93" ht="15" customHeight="1" outlineLevel="1">
      <c r="A74" s="102"/>
      <c r="B74" s="134" t="s">
        <v>471</v>
      </c>
      <c r="C74" s="180"/>
      <c r="D74" s="131"/>
      <c r="E74" s="159"/>
      <c r="F74" s="159"/>
      <c r="G74" s="159"/>
      <c r="H74" s="159" t="s">
        <v>114</v>
      </c>
      <c r="I74" s="514">
        <f>+IF($H74="SUM",SUMIFS($AA74:$CH74,$AA$1:$CH$1,I$1),IF($H74="AVG",AVERAGEIFS($AA74:$CH74,$AA$1:$CH$1,I$1),IF($H74="EOY",SUMIFS($AA74:$CH74,$AA$1:$CH$1,I$1,$AA$3:$CH$3,12))))</f>
        <v>9.166666666666666E-2</v>
      </c>
      <c r="J74" s="514">
        <f>+IF($H74="SUM",SUMIFS($AA74:$CH74,$AA$1:$CH$1,J$1),IF($H74="AVG",AVERAGEIFS($AA74:$CH74,$AA$1:$CH$1,J$1),IF($H74="EOY",SUMIFS($AA74:$CH74,$AA$1:$CH$1,J$1,$AA$3:$CH$3,12))))</f>
        <v>4.9999999999999996E-2</v>
      </c>
      <c r="K74" s="514">
        <f>+IF($H74="SUM",SUMIFS($AA74:$CH74,$AA$1:$CH$1,K$1),IF($H74="AVG",AVERAGEIFS($AA74:$CH74,$AA$1:$CH$1,K$1),IF($H74="EOY",SUMIFS($AA74:$CH74,$AA$1:$CH$1,K$1,$AA$3:$CH$3,12))))</f>
        <v>6.0000000000000019E-2</v>
      </c>
      <c r="L74" s="514">
        <f>+IF($H74="SUM",SUMIFS($AA74:$CH74,$AA$1:$CH$1,L$1),IF($H74="AVG",AVERAGEIFS($AA74:$CH74,$AA$1:$CH$1,L$1),IF($H74="EOY",SUMIFS($AA74:$CH74,$AA$1:$CH$1,L$1,$AA$3:$CH$3,12))))</f>
        <v>6.0000000000000019E-2</v>
      </c>
      <c r="M74" s="514">
        <f>+IF($H74="SUM",SUMIFS($AA74:$CH74,$AA$1:$CH$1,M$1),IF($H74="AVG",AVERAGEIFS($AA74:$CH74,$AA$1:$CH$1,M$1),IF($H74="EOY",SUMIFS($AA74:$CH74,$AA$1:$CH$1,M$1,$AA$3:$CH$3,12))))</f>
        <v>3.0000000000000009E-2</v>
      </c>
      <c r="N74" s="159"/>
      <c r="O74" s="159"/>
      <c r="P74" s="159"/>
      <c r="Q74" s="159"/>
      <c r="R74" s="159"/>
      <c r="S74" s="159"/>
      <c r="T74" s="159"/>
      <c r="U74" s="159"/>
      <c r="V74" s="159"/>
      <c r="W74" s="159"/>
      <c r="X74" s="159"/>
      <c r="Y74" s="159"/>
      <c r="Z74" s="159"/>
      <c r="AA74" s="514">
        <f t="shared" ref="AA74:BF74" si="8">+IF(Z75=0,0,SUMIFS($C$69:$G$69,$C$68:$G$68,AA$1))</f>
        <v>0</v>
      </c>
      <c r="AB74" s="514">
        <f t="shared" si="8"/>
        <v>0.1</v>
      </c>
      <c r="AC74" s="514">
        <f t="shared" si="8"/>
        <v>0.1</v>
      </c>
      <c r="AD74" s="514">
        <f t="shared" si="8"/>
        <v>0.1</v>
      </c>
      <c r="AE74" s="514">
        <f t="shared" si="8"/>
        <v>0.1</v>
      </c>
      <c r="AF74" s="514">
        <f t="shared" si="8"/>
        <v>0.1</v>
      </c>
      <c r="AG74" s="514">
        <f t="shared" si="8"/>
        <v>0.1</v>
      </c>
      <c r="AH74" s="514">
        <f t="shared" si="8"/>
        <v>0.1</v>
      </c>
      <c r="AI74" s="514">
        <f t="shared" si="8"/>
        <v>0.1</v>
      </c>
      <c r="AJ74" s="514">
        <f t="shared" si="8"/>
        <v>0.1</v>
      </c>
      <c r="AK74" s="514">
        <f t="shared" si="8"/>
        <v>0.1</v>
      </c>
      <c r="AL74" s="514">
        <f t="shared" si="8"/>
        <v>0.1</v>
      </c>
      <c r="AM74" s="514">
        <f t="shared" si="8"/>
        <v>0.05</v>
      </c>
      <c r="AN74" s="514">
        <f t="shared" si="8"/>
        <v>0.05</v>
      </c>
      <c r="AO74" s="514">
        <f t="shared" si="8"/>
        <v>0.05</v>
      </c>
      <c r="AP74" s="514">
        <f t="shared" si="8"/>
        <v>0.05</v>
      </c>
      <c r="AQ74" s="514">
        <f t="shared" si="8"/>
        <v>0.05</v>
      </c>
      <c r="AR74" s="514">
        <f t="shared" si="8"/>
        <v>0.05</v>
      </c>
      <c r="AS74" s="514">
        <f t="shared" si="8"/>
        <v>0.05</v>
      </c>
      <c r="AT74" s="514">
        <f t="shared" si="8"/>
        <v>0.05</v>
      </c>
      <c r="AU74" s="514">
        <f t="shared" si="8"/>
        <v>0.05</v>
      </c>
      <c r="AV74" s="514">
        <f t="shared" si="8"/>
        <v>0.05</v>
      </c>
      <c r="AW74" s="514">
        <f t="shared" si="8"/>
        <v>0.05</v>
      </c>
      <c r="AX74" s="514">
        <f t="shared" si="8"/>
        <v>0.05</v>
      </c>
      <c r="AY74" s="514">
        <f t="shared" si="8"/>
        <v>0.06</v>
      </c>
      <c r="AZ74" s="514">
        <f t="shared" si="8"/>
        <v>0.06</v>
      </c>
      <c r="BA74" s="514">
        <f t="shared" si="8"/>
        <v>0.06</v>
      </c>
      <c r="BB74" s="514">
        <f t="shared" si="8"/>
        <v>0.06</v>
      </c>
      <c r="BC74" s="514">
        <f t="shared" si="8"/>
        <v>0.06</v>
      </c>
      <c r="BD74" s="514">
        <f t="shared" si="8"/>
        <v>0.06</v>
      </c>
      <c r="BE74" s="514">
        <f t="shared" si="8"/>
        <v>0.06</v>
      </c>
      <c r="BF74" s="514">
        <f t="shared" si="8"/>
        <v>0.06</v>
      </c>
      <c r="BG74" s="514">
        <f t="shared" ref="BG74:CH74" si="9">+IF(BF75=0,0,SUMIFS($C$69:$G$69,$C$68:$G$68,BG$1))</f>
        <v>0.06</v>
      </c>
      <c r="BH74" s="514">
        <f t="shared" si="9"/>
        <v>0.06</v>
      </c>
      <c r="BI74" s="514">
        <f t="shared" si="9"/>
        <v>0.06</v>
      </c>
      <c r="BJ74" s="514">
        <f t="shared" si="9"/>
        <v>0.06</v>
      </c>
      <c r="BK74" s="514">
        <f t="shared" si="9"/>
        <v>0.06</v>
      </c>
      <c r="BL74" s="514">
        <f t="shared" si="9"/>
        <v>0.06</v>
      </c>
      <c r="BM74" s="514">
        <f t="shared" si="9"/>
        <v>0.06</v>
      </c>
      <c r="BN74" s="514">
        <f t="shared" si="9"/>
        <v>0.06</v>
      </c>
      <c r="BO74" s="514">
        <f t="shared" si="9"/>
        <v>0.06</v>
      </c>
      <c r="BP74" s="514">
        <f t="shared" si="9"/>
        <v>0.06</v>
      </c>
      <c r="BQ74" s="514">
        <f t="shared" si="9"/>
        <v>0.06</v>
      </c>
      <c r="BR74" s="514">
        <f t="shared" si="9"/>
        <v>0.06</v>
      </c>
      <c r="BS74" s="514">
        <f t="shared" si="9"/>
        <v>0.06</v>
      </c>
      <c r="BT74" s="514">
        <f t="shared" si="9"/>
        <v>0.06</v>
      </c>
      <c r="BU74" s="514">
        <f t="shared" si="9"/>
        <v>0.06</v>
      </c>
      <c r="BV74" s="514">
        <f t="shared" si="9"/>
        <v>0.06</v>
      </c>
      <c r="BW74" s="514">
        <f t="shared" si="9"/>
        <v>0.03</v>
      </c>
      <c r="BX74" s="514">
        <f t="shared" si="9"/>
        <v>0.03</v>
      </c>
      <c r="BY74" s="514">
        <f t="shared" si="9"/>
        <v>0.03</v>
      </c>
      <c r="BZ74" s="514">
        <f t="shared" si="9"/>
        <v>0.03</v>
      </c>
      <c r="CA74" s="514">
        <f t="shared" si="9"/>
        <v>0.03</v>
      </c>
      <c r="CB74" s="514">
        <f t="shared" si="9"/>
        <v>0.03</v>
      </c>
      <c r="CC74" s="514">
        <f t="shared" si="9"/>
        <v>0.03</v>
      </c>
      <c r="CD74" s="514">
        <f t="shared" si="9"/>
        <v>0.03</v>
      </c>
      <c r="CE74" s="514">
        <f t="shared" si="9"/>
        <v>0.03</v>
      </c>
      <c r="CF74" s="514">
        <f t="shared" si="9"/>
        <v>0.03</v>
      </c>
      <c r="CG74" s="514">
        <f t="shared" si="9"/>
        <v>0.03</v>
      </c>
      <c r="CH74" s="514">
        <f t="shared" si="9"/>
        <v>0.03</v>
      </c>
      <c r="CI74" s="159"/>
      <c r="CJ74" s="159"/>
      <c r="CK74" s="105"/>
      <c r="CL74" s="105"/>
      <c r="CM74" s="105"/>
      <c r="CN74" s="105"/>
      <c r="CO74" s="105"/>
    </row>
    <row r="75" spans="1:93" ht="15" customHeight="1" outlineLevel="1">
      <c r="A75" s="102"/>
      <c r="B75" s="490">
        <v>250</v>
      </c>
      <c r="C75" s="180"/>
      <c r="D75" s="131"/>
      <c r="E75" s="159"/>
      <c r="F75" s="159"/>
      <c r="G75" s="159"/>
      <c r="H75" s="515" t="s">
        <v>116</v>
      </c>
      <c r="I75" s="516">
        <f>+IF($H75="SUM",SUMIFS($AA75:$CH75,$AA$1:$CH$1,I$1),IF($H75="AVG",AVERAGEIFS($AA75:$CH75,$AA$1:$CH$1,I$1),IF($H75="EOY",SUMIFS($AA75:$CH75,$AA$1:$CH$1,I$1,$AA$3:$CH$3,12))))</f>
        <v>10692.141883605003</v>
      </c>
      <c r="J75" s="516">
        <f>+IF($H75="SUM",SUMIFS($AA75:$CH75,$AA$1:$CH$1,J$1),IF($H85="AVG",AVERAGEIFS($AA75:$CH75,$AA$1:$CH$1,J$1),IF($H85="EOY",SUMIFS($AA75:$CH75,$AA$1:$CH$1,J$1,$AA$3:$CH$3,12))))</f>
        <v>23842.045284089188</v>
      </c>
      <c r="K75" s="516">
        <f>+IF($H75="SUM",SUMIFS($AA75:$CH75,$AA$1:$CH$1,K$1),IF($H85="AVG",AVERAGEIFS($AA75:$CH75,$AA$1:$CH$1,K$1),IF($H85="EOY",SUMIFS($AA75:$CH75,$AA$1:$CH$1,K$1,$AA$3:$CH$3,12))))</f>
        <v>45812.138390082473</v>
      </c>
      <c r="L75" s="516">
        <f>+IF($H75="SUM",SUMIFS($AA75:$CH75,$AA$1:$CH$1,L$1),IF($H85="AVG",AVERAGEIFS($AA75:$CH75,$AA$1:$CH$1,L$1),IF($H85="EOY",SUMIFS($AA75:$CH75,$AA$1:$CH$1,L$1,$AA$3:$CH$3,12))))</f>
        <v>92183.023235765984</v>
      </c>
      <c r="M75" s="516">
        <f>+IF($H75="SUM",SUMIFS($AA75:$CH75,$AA$1:$CH$1,M$1),IF($H85="AVG",AVERAGEIFS($AA75:$CH75,$AA$1:$CH$1,M$1),IF($H85="EOY",SUMIFS($AA75:$CH75,$AA$1:$CH$1,M$1,$AA$3:$CH$3,12))))</f>
        <v>151629.47388454463</v>
      </c>
      <c r="N75" s="517"/>
      <c r="O75" s="517"/>
      <c r="P75" s="517"/>
      <c r="Q75" s="517"/>
      <c r="R75" s="517"/>
      <c r="S75" s="517"/>
      <c r="T75" s="517"/>
      <c r="U75" s="517"/>
      <c r="V75" s="517"/>
      <c r="W75" s="517"/>
      <c r="X75" s="517"/>
      <c r="Y75" s="517"/>
      <c r="Z75" s="517"/>
      <c r="AA75" s="518">
        <f t="shared" ref="AA75:BF75" si="10">+IF(AA$4=$AA$64,$AA$65,Z75*(1+AA74))</f>
        <v>500</v>
      </c>
      <c r="AB75" s="518">
        <f t="shared" si="10"/>
        <v>550</v>
      </c>
      <c r="AC75" s="518">
        <f t="shared" si="10"/>
        <v>605</v>
      </c>
      <c r="AD75" s="518">
        <f t="shared" si="10"/>
        <v>665.5</v>
      </c>
      <c r="AE75" s="518">
        <f t="shared" si="10"/>
        <v>732.05000000000007</v>
      </c>
      <c r="AF75" s="518">
        <f t="shared" si="10"/>
        <v>805.25500000000011</v>
      </c>
      <c r="AG75" s="518">
        <f t="shared" si="10"/>
        <v>885.78050000000019</v>
      </c>
      <c r="AH75" s="518">
        <f t="shared" si="10"/>
        <v>974.35855000000026</v>
      </c>
      <c r="AI75" s="518">
        <f t="shared" si="10"/>
        <v>1071.7944050000003</v>
      </c>
      <c r="AJ75" s="518">
        <f t="shared" si="10"/>
        <v>1178.9738455000004</v>
      </c>
      <c r="AK75" s="518">
        <f t="shared" si="10"/>
        <v>1296.8712300500006</v>
      </c>
      <c r="AL75" s="518">
        <f t="shared" si="10"/>
        <v>1426.5583530550007</v>
      </c>
      <c r="AM75" s="518">
        <f t="shared" si="10"/>
        <v>1497.8862707077508</v>
      </c>
      <c r="AN75" s="518">
        <f t="shared" si="10"/>
        <v>1572.7805842431385</v>
      </c>
      <c r="AO75" s="518">
        <f t="shared" si="10"/>
        <v>1651.4196134552956</v>
      </c>
      <c r="AP75" s="518">
        <f t="shared" si="10"/>
        <v>1733.9905941280604</v>
      </c>
      <c r="AQ75" s="518">
        <f t="shared" si="10"/>
        <v>1820.6901238344635</v>
      </c>
      <c r="AR75" s="518">
        <f t="shared" si="10"/>
        <v>1911.7246300261868</v>
      </c>
      <c r="AS75" s="518">
        <f t="shared" si="10"/>
        <v>2007.3108615274962</v>
      </c>
      <c r="AT75" s="518">
        <f t="shared" si="10"/>
        <v>2107.6764046038711</v>
      </c>
      <c r="AU75" s="518">
        <f t="shared" si="10"/>
        <v>2213.0602248340647</v>
      </c>
      <c r="AV75" s="518">
        <f t="shared" si="10"/>
        <v>2323.7132360757682</v>
      </c>
      <c r="AW75" s="518">
        <f t="shared" si="10"/>
        <v>2439.8988978795569</v>
      </c>
      <c r="AX75" s="518">
        <f t="shared" si="10"/>
        <v>2561.8938427735347</v>
      </c>
      <c r="AY75" s="518">
        <f t="shared" si="10"/>
        <v>2715.6074733399469</v>
      </c>
      <c r="AZ75" s="518">
        <f t="shared" si="10"/>
        <v>2878.5439217403436</v>
      </c>
      <c r="BA75" s="518">
        <f t="shared" si="10"/>
        <v>3051.2565570447646</v>
      </c>
      <c r="BB75" s="518">
        <f t="shared" si="10"/>
        <v>3234.3319504674505</v>
      </c>
      <c r="BC75" s="518">
        <f t="shared" si="10"/>
        <v>3428.3918674954975</v>
      </c>
      <c r="BD75" s="518">
        <f t="shared" si="10"/>
        <v>3634.0953795452274</v>
      </c>
      <c r="BE75" s="518">
        <f t="shared" si="10"/>
        <v>3852.1411023179412</v>
      </c>
      <c r="BF75" s="518">
        <f t="shared" si="10"/>
        <v>4083.2695684570181</v>
      </c>
      <c r="BG75" s="518">
        <f t="shared" ref="BG75:CL75" si="11">+IF(BG$4=$AA$64,$AA$65,BF75*(1+BG74))</f>
        <v>4328.2657425644393</v>
      </c>
      <c r="BH75" s="518">
        <f t="shared" si="11"/>
        <v>4587.9616871183061</v>
      </c>
      <c r="BI75" s="518">
        <f t="shared" si="11"/>
        <v>4863.2393883454051</v>
      </c>
      <c r="BJ75" s="518">
        <f t="shared" si="11"/>
        <v>5155.0337516461295</v>
      </c>
      <c r="BK75" s="518">
        <f t="shared" si="11"/>
        <v>5464.3357767448979</v>
      </c>
      <c r="BL75" s="518">
        <f t="shared" si="11"/>
        <v>5792.1959233495918</v>
      </c>
      <c r="BM75" s="518">
        <f t="shared" si="11"/>
        <v>6139.727678750568</v>
      </c>
      <c r="BN75" s="518">
        <f t="shared" si="11"/>
        <v>6508.1113394756021</v>
      </c>
      <c r="BO75" s="518">
        <f t="shared" si="11"/>
        <v>6898.5980198441384</v>
      </c>
      <c r="BP75" s="518">
        <f t="shared" si="11"/>
        <v>7312.5139010347875</v>
      </c>
      <c r="BQ75" s="518">
        <f t="shared" si="11"/>
        <v>7751.2647350968755</v>
      </c>
      <c r="BR75" s="518">
        <f t="shared" si="11"/>
        <v>8216.3406192026887</v>
      </c>
      <c r="BS75" s="518">
        <f t="shared" si="11"/>
        <v>8709.321056354851</v>
      </c>
      <c r="BT75" s="518">
        <f t="shared" si="11"/>
        <v>9231.8803197361431</v>
      </c>
      <c r="BU75" s="518">
        <f t="shared" si="11"/>
        <v>9785.7931389203113</v>
      </c>
      <c r="BV75" s="518">
        <f t="shared" si="11"/>
        <v>10372.940727255531</v>
      </c>
      <c r="BW75" s="518">
        <f t="shared" si="11"/>
        <v>10684.128949073198</v>
      </c>
      <c r="BX75" s="518">
        <f t="shared" si="11"/>
        <v>11004.652817545393</v>
      </c>
      <c r="BY75" s="518">
        <f t="shared" si="11"/>
        <v>11334.792402071755</v>
      </c>
      <c r="BZ75" s="518">
        <f t="shared" si="11"/>
        <v>11674.836174133907</v>
      </c>
      <c r="CA75" s="518">
        <f t="shared" si="11"/>
        <v>12025.081259357925</v>
      </c>
      <c r="CB75" s="518">
        <f t="shared" si="11"/>
        <v>12385.833697138663</v>
      </c>
      <c r="CC75" s="518">
        <f t="shared" si="11"/>
        <v>12757.408708052824</v>
      </c>
      <c r="CD75" s="518">
        <f t="shared" si="11"/>
        <v>13140.130969294409</v>
      </c>
      <c r="CE75" s="518">
        <f t="shared" si="11"/>
        <v>13534.334898373241</v>
      </c>
      <c r="CF75" s="518">
        <f t="shared" si="11"/>
        <v>13940.364945324438</v>
      </c>
      <c r="CG75" s="518">
        <f t="shared" si="11"/>
        <v>14358.575893684172</v>
      </c>
      <c r="CH75" s="518">
        <f t="shared" si="11"/>
        <v>14789.333170494698</v>
      </c>
      <c r="CI75" s="159"/>
      <c r="CJ75" s="159"/>
      <c r="CK75" s="105"/>
      <c r="CL75" s="105"/>
      <c r="CM75" s="105"/>
      <c r="CN75" s="105"/>
      <c r="CO75" s="105"/>
    </row>
    <row r="76" spans="1:93" ht="15" customHeight="1" outlineLevel="1">
      <c r="A76" s="102"/>
      <c r="B76" s="149"/>
      <c r="C76" s="180"/>
      <c r="D76" s="131"/>
      <c r="E76" s="159"/>
      <c r="F76" s="159"/>
      <c r="G76" s="159"/>
      <c r="H76" s="515" t="s">
        <v>116</v>
      </c>
      <c r="I76" s="519">
        <f>I75*$B$75</f>
        <v>2673035.4709012508</v>
      </c>
      <c r="J76" s="519">
        <f>J75*$B$75</f>
        <v>5960511.3210222973</v>
      </c>
      <c r="K76" s="519">
        <f t="shared" ref="K76:M76" si="12">K75*$B$75</f>
        <v>11453034.597520618</v>
      </c>
      <c r="L76" s="519">
        <f t="shared" si="12"/>
        <v>23045755.808941495</v>
      </c>
      <c r="M76" s="519">
        <f t="shared" si="12"/>
        <v>37907368.47113616</v>
      </c>
      <c r="N76" s="517"/>
      <c r="O76" s="517"/>
      <c r="P76" s="517"/>
      <c r="Q76" s="517"/>
      <c r="R76" s="517"/>
      <c r="S76" s="517"/>
      <c r="T76" s="517"/>
      <c r="U76" s="517"/>
      <c r="V76" s="517"/>
      <c r="W76" s="517"/>
      <c r="X76" s="517"/>
      <c r="Y76" s="517"/>
      <c r="Z76" s="517"/>
      <c r="AA76" s="519">
        <f>AA75*$B$75</f>
        <v>125000</v>
      </c>
      <c r="AB76" s="519">
        <f t="shared" ref="AB76:CH76" si="13">AB75*$B$75</f>
        <v>137500</v>
      </c>
      <c r="AC76" s="519">
        <f t="shared" si="13"/>
        <v>151250</v>
      </c>
      <c r="AD76" s="519">
        <f t="shared" si="13"/>
        <v>166375</v>
      </c>
      <c r="AE76" s="519">
        <f t="shared" si="13"/>
        <v>183012.50000000003</v>
      </c>
      <c r="AF76" s="519">
        <f t="shared" si="13"/>
        <v>201313.75000000003</v>
      </c>
      <c r="AG76" s="519">
        <f t="shared" si="13"/>
        <v>221445.12500000006</v>
      </c>
      <c r="AH76" s="519">
        <f t="shared" si="13"/>
        <v>243589.63750000007</v>
      </c>
      <c r="AI76" s="519">
        <f t="shared" si="13"/>
        <v>267948.60125000007</v>
      </c>
      <c r="AJ76" s="519">
        <f t="shared" si="13"/>
        <v>294743.46137500007</v>
      </c>
      <c r="AK76" s="519">
        <f t="shared" si="13"/>
        <v>324217.80751250015</v>
      </c>
      <c r="AL76" s="519">
        <f t="shared" si="13"/>
        <v>356639.58826375019</v>
      </c>
      <c r="AM76" s="519">
        <f t="shared" si="13"/>
        <v>374471.56767693767</v>
      </c>
      <c r="AN76" s="519">
        <f t="shared" si="13"/>
        <v>393195.14606078464</v>
      </c>
      <c r="AO76" s="519">
        <f t="shared" si="13"/>
        <v>412854.90336382389</v>
      </c>
      <c r="AP76" s="519">
        <f t="shared" si="13"/>
        <v>433497.6485320151</v>
      </c>
      <c r="AQ76" s="519">
        <f t="shared" si="13"/>
        <v>455172.53095861588</v>
      </c>
      <c r="AR76" s="519">
        <f t="shared" si="13"/>
        <v>477931.1575065467</v>
      </c>
      <c r="AS76" s="519">
        <f t="shared" si="13"/>
        <v>501827.71538187406</v>
      </c>
      <c r="AT76" s="519">
        <f t="shared" si="13"/>
        <v>526919.10115096776</v>
      </c>
      <c r="AU76" s="519">
        <f t="shared" si="13"/>
        <v>553265.05620851612</v>
      </c>
      <c r="AV76" s="519">
        <f t="shared" si="13"/>
        <v>580928.30901894206</v>
      </c>
      <c r="AW76" s="519">
        <f t="shared" si="13"/>
        <v>609974.72446988919</v>
      </c>
      <c r="AX76" s="519">
        <f t="shared" si="13"/>
        <v>640473.46069338371</v>
      </c>
      <c r="AY76" s="519">
        <f t="shared" si="13"/>
        <v>678901.86833498674</v>
      </c>
      <c r="AZ76" s="519">
        <f t="shared" si="13"/>
        <v>719635.98043508595</v>
      </c>
      <c r="BA76" s="519">
        <f t="shared" si="13"/>
        <v>762814.13926119113</v>
      </c>
      <c r="BB76" s="519">
        <f t="shared" si="13"/>
        <v>808582.98761686264</v>
      </c>
      <c r="BC76" s="519">
        <f t="shared" si="13"/>
        <v>857097.96687387442</v>
      </c>
      <c r="BD76" s="519">
        <f t="shared" si="13"/>
        <v>908523.84488630679</v>
      </c>
      <c r="BE76" s="519">
        <f t="shared" si="13"/>
        <v>963035.27557948534</v>
      </c>
      <c r="BF76" s="519">
        <f t="shared" si="13"/>
        <v>1020817.3921142545</v>
      </c>
      <c r="BG76" s="519">
        <f t="shared" si="13"/>
        <v>1082066.4356411097</v>
      </c>
      <c r="BH76" s="519">
        <f t="shared" si="13"/>
        <v>1146990.4217795765</v>
      </c>
      <c r="BI76" s="519">
        <f t="shared" si="13"/>
        <v>1215809.8470863514</v>
      </c>
      <c r="BJ76" s="519">
        <f t="shared" si="13"/>
        <v>1288758.4379115324</v>
      </c>
      <c r="BK76" s="519">
        <f t="shared" si="13"/>
        <v>1366083.9441862244</v>
      </c>
      <c r="BL76" s="519">
        <f t="shared" si="13"/>
        <v>1448048.980837398</v>
      </c>
      <c r="BM76" s="519">
        <f t="shared" si="13"/>
        <v>1534931.919687642</v>
      </c>
      <c r="BN76" s="519">
        <f t="shared" si="13"/>
        <v>1627027.8348689005</v>
      </c>
      <c r="BO76" s="519">
        <f t="shared" si="13"/>
        <v>1724649.5049610345</v>
      </c>
      <c r="BP76" s="519">
        <f t="shared" si="13"/>
        <v>1828128.4752586968</v>
      </c>
      <c r="BQ76" s="519">
        <f t="shared" si="13"/>
        <v>1937816.1837742189</v>
      </c>
      <c r="BR76" s="519">
        <f t="shared" si="13"/>
        <v>2054085.1548006721</v>
      </c>
      <c r="BS76" s="519">
        <f t="shared" si="13"/>
        <v>2177330.2640887126</v>
      </c>
      <c r="BT76" s="519">
        <f t="shared" si="13"/>
        <v>2307970.0799340359</v>
      </c>
      <c r="BU76" s="519">
        <f t="shared" si="13"/>
        <v>2446448.2847300777</v>
      </c>
      <c r="BV76" s="519">
        <f t="shared" si="13"/>
        <v>2593235.1818138827</v>
      </c>
      <c r="BW76" s="519">
        <f t="shared" si="13"/>
        <v>2671032.2372682993</v>
      </c>
      <c r="BX76" s="519">
        <f t="shared" si="13"/>
        <v>2751163.2043863484</v>
      </c>
      <c r="BY76" s="519">
        <f t="shared" si="13"/>
        <v>2833698.1005179388</v>
      </c>
      <c r="BZ76" s="519">
        <f t="shared" si="13"/>
        <v>2918709.0435334765</v>
      </c>
      <c r="CA76" s="519">
        <f t="shared" si="13"/>
        <v>3006270.3148394814</v>
      </c>
      <c r="CB76" s="519">
        <f t="shared" si="13"/>
        <v>3096458.4242846658</v>
      </c>
      <c r="CC76" s="519">
        <f t="shared" si="13"/>
        <v>3189352.1770132063</v>
      </c>
      <c r="CD76" s="519">
        <f t="shared" si="13"/>
        <v>3285032.7423236021</v>
      </c>
      <c r="CE76" s="519">
        <f t="shared" si="13"/>
        <v>3383583.7245933102</v>
      </c>
      <c r="CF76" s="519">
        <f t="shared" si="13"/>
        <v>3485091.2363311094</v>
      </c>
      <c r="CG76" s="519">
        <f t="shared" si="13"/>
        <v>3589643.9734210433</v>
      </c>
      <c r="CH76" s="519">
        <f t="shared" si="13"/>
        <v>3697333.2926236745</v>
      </c>
      <c r="CI76" s="159"/>
      <c r="CJ76" s="159"/>
      <c r="CK76" s="105"/>
      <c r="CL76" s="105"/>
      <c r="CM76" s="105"/>
      <c r="CN76" s="105"/>
      <c r="CO76" s="105"/>
    </row>
    <row r="77" spans="1:93" ht="15" customHeight="1" outlineLevel="1">
      <c r="A77" s="102"/>
      <c r="B77" s="149"/>
      <c r="C77" s="180"/>
      <c r="D77" s="131"/>
      <c r="E77" s="159"/>
      <c r="F77" s="159"/>
      <c r="G77" s="159"/>
      <c r="H77" s="159"/>
      <c r="I77" s="159"/>
      <c r="J77" s="159"/>
      <c r="K77" s="159"/>
      <c r="L77" s="159"/>
      <c r="M77" s="159"/>
      <c r="N77" s="508"/>
      <c r="O77" s="159"/>
      <c r="P77" s="159"/>
      <c r="Q77" s="159"/>
      <c r="R77" s="159"/>
      <c r="S77" s="159"/>
      <c r="T77" s="159"/>
      <c r="U77" s="159"/>
      <c r="V77" s="159"/>
      <c r="W77" s="159"/>
      <c r="X77" s="159"/>
      <c r="Y77" s="159"/>
      <c r="Z77" s="159"/>
      <c r="AA77" s="496"/>
      <c r="AB77" s="497"/>
      <c r="AC77" s="497"/>
      <c r="AD77" s="497"/>
      <c r="AE77" s="497"/>
      <c r="AF77" s="497"/>
      <c r="AG77" s="497"/>
      <c r="AH77" s="159"/>
      <c r="AI77" s="159"/>
      <c r="AJ77" s="159"/>
      <c r="AK77" s="159"/>
      <c r="AL77" s="159"/>
      <c r="AM77" s="159"/>
      <c r="AN77" s="159"/>
      <c r="AO77" s="159"/>
      <c r="AP77" s="159"/>
      <c r="AQ77" s="159"/>
      <c r="AR77" s="159"/>
      <c r="AS77" s="159"/>
      <c r="AT77" s="159"/>
      <c r="AU77" s="159"/>
      <c r="AV77" s="159"/>
      <c r="AW77" s="159"/>
      <c r="AX77" s="159"/>
      <c r="AY77" s="159"/>
      <c r="AZ77" s="159"/>
      <c r="BA77" s="159"/>
      <c r="BB77" s="159"/>
      <c r="BC77" s="159"/>
      <c r="BD77" s="159"/>
      <c r="BE77" s="159"/>
      <c r="BF77" s="159"/>
      <c r="BG77" s="159"/>
      <c r="BH77" s="159"/>
      <c r="BI77" s="159"/>
      <c r="BJ77" s="159"/>
      <c r="BK77" s="159"/>
      <c r="BL77" s="159"/>
      <c r="BM77" s="159"/>
      <c r="BN77" s="159"/>
      <c r="BO77" s="159"/>
      <c r="BP77" s="159"/>
      <c r="BQ77" s="159"/>
      <c r="BR77" s="159"/>
      <c r="BS77" s="159"/>
      <c r="BT77" s="159"/>
      <c r="BU77" s="159"/>
      <c r="BV77" s="159"/>
      <c r="BW77" s="159"/>
      <c r="BX77" s="159"/>
      <c r="BY77" s="159"/>
      <c r="BZ77" s="159"/>
      <c r="CA77" s="159"/>
      <c r="CB77" s="159"/>
      <c r="CC77" s="159"/>
      <c r="CD77" s="159"/>
      <c r="CE77" s="159"/>
      <c r="CF77" s="159"/>
      <c r="CG77" s="159"/>
      <c r="CH77" s="159"/>
      <c r="CI77" s="159"/>
      <c r="CJ77" s="159"/>
      <c r="CK77" s="105"/>
      <c r="CL77" s="105"/>
      <c r="CM77" s="105"/>
      <c r="CN77" s="105"/>
      <c r="CO77" s="105"/>
    </row>
    <row r="78" spans="1:93" ht="15" customHeight="1" outlineLevel="1">
      <c r="A78" s="102"/>
      <c r="B78" s="149"/>
      <c r="C78" s="180"/>
      <c r="D78" s="131"/>
      <c r="E78" s="159"/>
      <c r="F78" s="159"/>
      <c r="G78" s="159"/>
      <c r="H78" s="159"/>
      <c r="I78" s="159"/>
      <c r="J78" s="159"/>
      <c r="K78" s="159"/>
      <c r="L78" s="159"/>
      <c r="M78" s="159"/>
      <c r="N78" s="159"/>
      <c r="O78" s="159"/>
      <c r="P78" s="159"/>
      <c r="Q78" s="159"/>
      <c r="R78" s="159"/>
      <c r="S78" s="159"/>
      <c r="T78" s="159"/>
      <c r="U78" s="159"/>
      <c r="V78" s="159"/>
      <c r="W78" s="159"/>
      <c r="X78" s="159"/>
      <c r="Y78" s="159"/>
      <c r="Z78" s="159"/>
      <c r="AA78" s="496"/>
      <c r="AB78" s="497"/>
      <c r="AC78" s="497"/>
      <c r="AD78" s="497"/>
      <c r="AE78" s="497"/>
      <c r="AF78" s="497"/>
      <c r="AG78" s="497"/>
      <c r="AH78" s="159"/>
      <c r="AI78" s="159"/>
      <c r="AJ78" s="159"/>
      <c r="AK78" s="159"/>
      <c r="AL78" s="159"/>
      <c r="AM78" s="159"/>
      <c r="AN78" s="159"/>
      <c r="AO78" s="159"/>
      <c r="AP78" s="159"/>
      <c r="AQ78" s="159"/>
      <c r="AR78" s="159"/>
      <c r="AS78" s="159"/>
      <c r="AT78" s="159"/>
      <c r="AU78" s="159"/>
      <c r="AV78" s="159"/>
      <c r="AW78" s="159"/>
      <c r="AX78" s="159"/>
      <c r="AY78" s="159"/>
      <c r="AZ78" s="159"/>
      <c r="BA78" s="159"/>
      <c r="BB78" s="159"/>
      <c r="BC78" s="159"/>
      <c r="BD78" s="159"/>
      <c r="BE78" s="159"/>
      <c r="BF78" s="159"/>
      <c r="BG78" s="159"/>
      <c r="BH78" s="159"/>
      <c r="BI78" s="159"/>
      <c r="BJ78" s="159"/>
      <c r="BK78" s="159"/>
      <c r="BL78" s="159"/>
      <c r="BM78" s="159"/>
      <c r="BN78" s="159"/>
      <c r="BO78" s="159"/>
      <c r="BP78" s="159"/>
      <c r="BQ78" s="159"/>
      <c r="BR78" s="159"/>
      <c r="BS78" s="159"/>
      <c r="BT78" s="159"/>
      <c r="BU78" s="159"/>
      <c r="BV78" s="159"/>
      <c r="BW78" s="159"/>
      <c r="BX78" s="159"/>
      <c r="BY78" s="159"/>
      <c r="BZ78" s="159"/>
      <c r="CA78" s="159"/>
      <c r="CB78" s="159"/>
      <c r="CC78" s="159"/>
      <c r="CD78" s="159"/>
      <c r="CE78" s="159"/>
      <c r="CF78" s="159"/>
      <c r="CG78" s="159"/>
      <c r="CH78" s="159"/>
      <c r="CI78" s="159"/>
      <c r="CJ78" s="159"/>
      <c r="CK78" s="105"/>
      <c r="CL78" s="105"/>
      <c r="CM78" s="105"/>
      <c r="CN78" s="105"/>
      <c r="CO78" s="105"/>
    </row>
    <row r="79" spans="1:93" ht="15" customHeight="1" outlineLevel="1">
      <c r="A79" s="102"/>
      <c r="B79" s="149"/>
      <c r="H79" s="159"/>
      <c r="I79" s="159"/>
      <c r="J79" s="159"/>
      <c r="K79" s="159"/>
      <c r="L79" s="159"/>
      <c r="M79" s="159"/>
      <c r="N79" s="159"/>
      <c r="O79" s="159"/>
      <c r="P79" s="159"/>
      <c r="Q79" s="159"/>
      <c r="R79" s="159"/>
      <c r="S79" s="159"/>
      <c r="T79" s="159"/>
      <c r="U79" s="159"/>
      <c r="V79" s="159"/>
      <c r="W79" s="159"/>
      <c r="X79" s="159"/>
      <c r="Y79" s="159"/>
      <c r="Z79" s="159"/>
      <c r="AA79" s="494"/>
      <c r="AB79" s="104"/>
      <c r="AC79" s="104"/>
      <c r="AD79" s="104"/>
      <c r="AE79" s="104"/>
      <c r="AF79" s="104"/>
      <c r="AG79" s="104"/>
      <c r="AH79" s="159"/>
      <c r="AI79" s="159"/>
      <c r="AJ79" s="159"/>
      <c r="AK79" s="159"/>
      <c r="AL79" s="159"/>
      <c r="AM79" s="159"/>
      <c r="AN79" s="159"/>
      <c r="AO79" s="159"/>
      <c r="AP79" s="159"/>
      <c r="AQ79" s="159"/>
      <c r="AR79" s="159"/>
      <c r="AS79" s="159"/>
      <c r="AT79" s="159"/>
      <c r="AU79" s="159"/>
      <c r="AV79" s="159"/>
      <c r="AW79" s="159"/>
      <c r="AX79" s="159"/>
      <c r="AY79" s="159"/>
      <c r="AZ79" s="159"/>
      <c r="BA79" s="159"/>
      <c r="BB79" s="159"/>
      <c r="BC79" s="159"/>
      <c r="BD79" s="159"/>
      <c r="BE79" s="159"/>
      <c r="BF79" s="159"/>
      <c r="BG79" s="159"/>
      <c r="BH79" s="159"/>
      <c r="BI79" s="159"/>
      <c r="BJ79" s="159"/>
      <c r="BK79" s="159"/>
      <c r="BL79" s="159"/>
      <c r="BM79" s="159"/>
      <c r="BN79" s="159"/>
      <c r="BO79" s="159"/>
      <c r="BP79" s="159"/>
      <c r="BQ79" s="159"/>
      <c r="BR79" s="159"/>
      <c r="BS79" s="159"/>
      <c r="BT79" s="159"/>
      <c r="BU79" s="159"/>
      <c r="BV79" s="159"/>
      <c r="BW79" s="159"/>
      <c r="BX79" s="159"/>
      <c r="BY79" s="159"/>
      <c r="BZ79" s="159"/>
      <c r="CA79" s="159"/>
      <c r="CB79" s="159"/>
      <c r="CC79" s="159"/>
      <c r="CD79" s="159"/>
      <c r="CE79" s="159"/>
      <c r="CF79" s="159"/>
      <c r="CG79" s="159"/>
      <c r="CH79" s="159"/>
      <c r="CI79" s="159"/>
      <c r="CJ79" s="159"/>
      <c r="CK79" s="105"/>
      <c r="CL79" s="105"/>
      <c r="CM79" s="105"/>
      <c r="CN79" s="105"/>
      <c r="CO79" s="105"/>
    </row>
    <row r="80" spans="1:93" outlineLevel="1">
      <c r="A80" s="102"/>
      <c r="B80" s="149"/>
      <c r="H80" s="159"/>
      <c r="I80" s="159"/>
      <c r="J80" s="159"/>
      <c r="K80" s="159"/>
      <c r="L80" s="159"/>
      <c r="M80" s="159"/>
      <c r="N80" s="159"/>
      <c r="O80" s="159"/>
      <c r="P80" s="159"/>
      <c r="Q80" s="159"/>
      <c r="R80" s="159"/>
      <c r="S80" s="159"/>
      <c r="T80" s="159"/>
      <c r="U80" s="159"/>
      <c r="V80" s="159"/>
      <c r="W80" s="159"/>
      <c r="X80" s="159"/>
      <c r="Y80" s="159"/>
      <c r="Z80" s="159"/>
      <c r="AA80" s="494"/>
      <c r="AB80" s="104"/>
      <c r="AC80" s="104"/>
      <c r="AD80" s="104"/>
      <c r="AE80" s="104"/>
      <c r="AF80" s="104"/>
      <c r="AG80" s="104"/>
      <c r="AH80" s="159"/>
      <c r="AI80" s="159"/>
      <c r="AJ80" s="159"/>
      <c r="AK80" s="159"/>
      <c r="AL80" s="159"/>
      <c r="AM80" s="159"/>
      <c r="AN80" s="159"/>
      <c r="AO80" s="159"/>
      <c r="AP80" s="159"/>
      <c r="AQ80" s="159"/>
      <c r="AR80" s="159"/>
      <c r="AS80" s="159"/>
      <c r="AT80" s="159"/>
      <c r="AU80" s="159"/>
      <c r="AV80" s="159"/>
      <c r="AW80" s="159"/>
      <c r="AX80" s="159"/>
      <c r="AY80" s="159"/>
      <c r="AZ80" s="159"/>
      <c r="BA80" s="159"/>
      <c r="BB80" s="159"/>
      <c r="BC80" s="159"/>
      <c r="BD80" s="159"/>
      <c r="BE80" s="159"/>
      <c r="BF80" s="159"/>
      <c r="BG80" s="159"/>
      <c r="BH80" s="159"/>
      <c r="BI80" s="159"/>
      <c r="BJ80" s="159"/>
      <c r="BK80" s="159"/>
      <c r="BL80" s="159"/>
      <c r="BM80" s="159"/>
      <c r="BN80" s="159"/>
      <c r="BO80" s="159"/>
      <c r="BP80" s="159"/>
      <c r="BQ80" s="159"/>
      <c r="BR80" s="159"/>
      <c r="BS80" s="159"/>
      <c r="BT80" s="159"/>
      <c r="BU80" s="159"/>
      <c r="BV80" s="159"/>
      <c r="BW80" s="159"/>
      <c r="BX80" s="159"/>
      <c r="BY80" s="159"/>
      <c r="BZ80" s="159"/>
      <c r="CA80" s="159"/>
      <c r="CB80" s="159"/>
      <c r="CC80" s="159"/>
      <c r="CD80" s="159"/>
      <c r="CE80" s="159"/>
      <c r="CF80" s="159"/>
      <c r="CG80" s="159"/>
      <c r="CH80" s="159"/>
      <c r="CI80" s="159"/>
      <c r="CJ80" s="159"/>
      <c r="CK80" s="105"/>
      <c r="CL80" s="105"/>
      <c r="CM80" s="105"/>
      <c r="CN80" s="105"/>
      <c r="CO80" s="105"/>
    </row>
    <row r="81" spans="1:93" ht="18" outlineLevel="1">
      <c r="A81" s="102"/>
      <c r="B81" s="520" t="s">
        <v>482</v>
      </c>
      <c r="C81" s="522"/>
      <c r="D81" s="159"/>
      <c r="E81" s="159"/>
      <c r="F81" s="159"/>
      <c r="G81" s="159"/>
      <c r="H81" s="103"/>
      <c r="I81" s="103"/>
      <c r="J81" s="103"/>
      <c r="K81" s="103"/>
      <c r="L81" s="103"/>
      <c r="M81" s="103"/>
      <c r="N81" s="103"/>
      <c r="O81" s="103"/>
      <c r="P81" s="103"/>
      <c r="Q81" s="103"/>
      <c r="R81" s="103"/>
      <c r="S81" s="103"/>
      <c r="T81" s="103"/>
      <c r="U81" s="103"/>
      <c r="V81" s="103"/>
      <c r="W81" s="103"/>
      <c r="X81" s="103"/>
      <c r="Y81" s="103"/>
      <c r="Z81" s="103"/>
      <c r="AA81" s="104"/>
      <c r="AB81" s="104"/>
      <c r="AC81" s="104"/>
      <c r="AD81" s="104"/>
      <c r="AE81" s="104"/>
      <c r="AF81" s="104"/>
      <c r="AG81" s="104"/>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c r="BH81" s="103"/>
      <c r="BI81" s="103"/>
      <c r="BJ81" s="103"/>
      <c r="BK81" s="103"/>
      <c r="BL81" s="103"/>
      <c r="BM81" s="103"/>
      <c r="BN81" s="103"/>
      <c r="BO81" s="103"/>
      <c r="BP81" s="103"/>
      <c r="BQ81" s="103"/>
      <c r="BR81" s="103"/>
      <c r="BS81" s="103"/>
      <c r="BT81" s="103"/>
      <c r="BU81" s="103"/>
      <c r="BV81" s="103"/>
      <c r="BW81" s="103"/>
      <c r="BX81" s="103"/>
      <c r="BY81" s="103"/>
      <c r="BZ81" s="103"/>
      <c r="CA81" s="103"/>
      <c r="CB81" s="103"/>
      <c r="CC81" s="103"/>
      <c r="CD81" s="103"/>
      <c r="CE81" s="103"/>
      <c r="CF81" s="103"/>
      <c r="CG81" s="103"/>
      <c r="CH81" s="103"/>
      <c r="CI81" s="103"/>
      <c r="CJ81" s="103"/>
      <c r="CK81" s="105"/>
      <c r="CL81" s="105"/>
      <c r="CM81" s="105"/>
      <c r="CN81" s="105"/>
      <c r="CO81" s="105"/>
    </row>
    <row r="82" spans="1:93" ht="28" outlineLevel="1">
      <c r="A82" s="102"/>
      <c r="B82" s="499" t="s">
        <v>476</v>
      </c>
      <c r="C82" s="501" t="s">
        <v>112</v>
      </c>
      <c r="D82" s="502"/>
      <c r="E82" s="502"/>
      <c r="F82" s="502"/>
      <c r="G82" s="503"/>
      <c r="H82" s="103"/>
      <c r="I82" s="103"/>
      <c r="J82" s="103"/>
      <c r="K82" s="103"/>
      <c r="L82" s="103"/>
      <c r="M82" s="103"/>
      <c r="N82" s="103"/>
      <c r="O82" s="103"/>
      <c r="P82" s="103"/>
      <c r="Q82" s="103"/>
      <c r="R82" s="103"/>
      <c r="S82" s="103"/>
      <c r="T82" s="103"/>
      <c r="U82" s="103"/>
      <c r="V82" s="103"/>
      <c r="W82" s="103"/>
      <c r="X82" s="103"/>
      <c r="Y82" s="103"/>
      <c r="Z82" s="103"/>
      <c r="AA82" s="104"/>
      <c r="AB82" s="104"/>
      <c r="AC82" s="103"/>
      <c r="AD82" s="104"/>
      <c r="AE82" s="104"/>
      <c r="AF82" s="133"/>
      <c r="AG82" s="104"/>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103"/>
      <c r="BX82" s="103"/>
      <c r="BY82" s="103"/>
      <c r="BZ82" s="103"/>
      <c r="CA82" s="103"/>
      <c r="CB82" s="103"/>
      <c r="CC82" s="103"/>
      <c r="CD82" s="103"/>
      <c r="CE82" s="103"/>
      <c r="CF82" s="103"/>
      <c r="CG82" s="103"/>
      <c r="CH82" s="103"/>
      <c r="CI82" s="103"/>
      <c r="CJ82" s="103"/>
      <c r="CK82" s="105"/>
      <c r="CL82" s="105"/>
      <c r="CM82" s="105"/>
      <c r="CN82" s="105"/>
      <c r="CO82" s="105"/>
    </row>
    <row r="83" spans="1:93" ht="15" customHeight="1" outlineLevel="1">
      <c r="A83" s="102"/>
      <c r="B83" s="500"/>
      <c r="C83" s="134">
        <v>1</v>
      </c>
      <c r="D83" s="134">
        <f>+C83+1</f>
        <v>2</v>
      </c>
      <c r="E83" s="134">
        <f t="shared" ref="E83:G83" si="14">+D83+1</f>
        <v>3</v>
      </c>
      <c r="F83" s="134">
        <f t="shared" si="14"/>
        <v>4</v>
      </c>
      <c r="G83" s="134">
        <f t="shared" si="14"/>
        <v>5</v>
      </c>
      <c r="H83" s="103"/>
      <c r="I83" s="103"/>
      <c r="J83" s="103"/>
      <c r="K83" s="103"/>
      <c r="L83" s="103"/>
      <c r="M83" s="103"/>
      <c r="N83" s="103"/>
      <c r="O83" s="103"/>
      <c r="P83" s="103"/>
      <c r="Q83" s="103"/>
      <c r="R83" s="103"/>
      <c r="S83" s="103"/>
      <c r="T83" s="103"/>
      <c r="U83" s="103"/>
      <c r="V83" s="103"/>
      <c r="W83" s="103"/>
      <c r="X83" s="103"/>
      <c r="Y83" s="103"/>
      <c r="Z83" s="103"/>
      <c r="AA83" s="104"/>
      <c r="AB83" s="104"/>
      <c r="AC83" s="104"/>
      <c r="AD83" s="104"/>
      <c r="AE83" s="104"/>
      <c r="AF83" s="104"/>
      <c r="AG83" s="104"/>
      <c r="AH83" s="103"/>
      <c r="AI83" s="103"/>
      <c r="AJ83" s="103"/>
      <c r="AK83" s="103"/>
      <c r="AL83" s="103"/>
      <c r="AM83" s="103"/>
      <c r="AN83" s="103"/>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3"/>
      <c r="BK83" s="103"/>
      <c r="BL83" s="103"/>
      <c r="BM83" s="103"/>
      <c r="BN83" s="103"/>
      <c r="BO83" s="103"/>
      <c r="BP83" s="103"/>
      <c r="BQ83" s="103"/>
      <c r="BR83" s="103"/>
      <c r="BS83" s="103"/>
      <c r="BT83" s="103"/>
      <c r="BU83" s="103"/>
      <c r="BV83" s="103"/>
      <c r="BW83" s="103"/>
      <c r="BX83" s="103"/>
      <c r="BY83" s="103"/>
      <c r="BZ83" s="103"/>
      <c r="CA83" s="103"/>
      <c r="CB83" s="103"/>
      <c r="CC83" s="103"/>
      <c r="CD83" s="103"/>
      <c r="CE83" s="103"/>
      <c r="CF83" s="103"/>
      <c r="CG83" s="103"/>
      <c r="CH83" s="103"/>
      <c r="CI83" s="103"/>
      <c r="CJ83" s="103"/>
      <c r="CK83" s="105"/>
      <c r="CL83" s="105"/>
      <c r="CM83" s="105"/>
      <c r="CN83" s="105"/>
      <c r="CO83" s="105"/>
    </row>
    <row r="84" spans="1:93" ht="15" customHeight="1" outlineLevel="1">
      <c r="A84" s="102"/>
      <c r="B84" s="149" t="s">
        <v>113</v>
      </c>
      <c r="C84" s="265">
        <v>0.12</v>
      </c>
      <c r="D84" s="265">
        <v>0.15</v>
      </c>
      <c r="E84" s="265">
        <v>0.2</v>
      </c>
      <c r="F84" s="265">
        <v>0.1</v>
      </c>
      <c r="G84" s="265">
        <v>0.04</v>
      </c>
      <c r="H84" s="135" t="s">
        <v>114</v>
      </c>
      <c r="I84" s="136">
        <f>+IF($H84="SUM",SUMIFS($AA84:$CH84,$AA$1:$CH$1,I$1),IF($H84="AVG",AVERAGEIFS($AA84:$CH84,$AA$1:$CH$1,I$1),IF($H84="EOY",SUMIFS($AA84:$CH84,$AA$1:$CH$1,I$1,$AA$3:$CH$3,12))))</f>
        <v>0.11000000000000003</v>
      </c>
      <c r="J84" s="136">
        <f t="shared" ref="J84:M85" si="15">+IF($H84="SUM",SUMIFS($AA84:$CH84,$AA$1:$CH$1,J$1),IF($H84="AVG",AVERAGEIFS($AA84:$CH84,$AA$1:$CH$1,J$1),IF($H84="EOY",SUMIFS($AA84:$CH84,$AA$1:$CH$1,J$1,$AA$3:$CH$3,12))))</f>
        <v>0.14999999999999997</v>
      </c>
      <c r="K84" s="136">
        <f t="shared" si="15"/>
        <v>0.19999999999999998</v>
      </c>
      <c r="L84" s="136">
        <f t="shared" si="15"/>
        <v>9.9999999999999992E-2</v>
      </c>
      <c r="M84" s="136">
        <f t="shared" si="15"/>
        <v>3.9999999999999994E-2</v>
      </c>
      <c r="N84" s="137"/>
      <c r="O84" s="137"/>
      <c r="P84" s="137"/>
      <c r="Q84" s="137"/>
      <c r="R84" s="137"/>
      <c r="S84" s="137"/>
      <c r="T84" s="137"/>
      <c r="U84" s="137"/>
      <c r="V84" s="137"/>
      <c r="W84" s="137"/>
      <c r="X84" s="137"/>
      <c r="Y84" s="137"/>
      <c r="Z84" s="137"/>
      <c r="AA84" s="136">
        <f t="shared" ref="AA84:BF84" si="16">+IF(Z85=0,0,SUMIFS($C$84:$G$84,$C$83:$G$83,AA$1))</f>
        <v>0</v>
      </c>
      <c r="AB84" s="136">
        <f t="shared" si="16"/>
        <v>0.12</v>
      </c>
      <c r="AC84" s="136">
        <f t="shared" si="16"/>
        <v>0.12</v>
      </c>
      <c r="AD84" s="136">
        <f t="shared" si="16"/>
        <v>0.12</v>
      </c>
      <c r="AE84" s="136">
        <f t="shared" si="16"/>
        <v>0.12</v>
      </c>
      <c r="AF84" s="136">
        <f t="shared" si="16"/>
        <v>0.12</v>
      </c>
      <c r="AG84" s="136">
        <f t="shared" si="16"/>
        <v>0.12</v>
      </c>
      <c r="AH84" s="136">
        <f t="shared" si="16"/>
        <v>0.12</v>
      </c>
      <c r="AI84" s="136">
        <f t="shared" si="16"/>
        <v>0.12</v>
      </c>
      <c r="AJ84" s="136">
        <f t="shared" si="16"/>
        <v>0.12</v>
      </c>
      <c r="AK84" s="136">
        <f t="shared" si="16"/>
        <v>0.12</v>
      </c>
      <c r="AL84" s="136">
        <f t="shared" si="16"/>
        <v>0.12</v>
      </c>
      <c r="AM84" s="136">
        <f t="shared" si="16"/>
        <v>0.15</v>
      </c>
      <c r="AN84" s="136">
        <f t="shared" si="16"/>
        <v>0.15</v>
      </c>
      <c r="AO84" s="136">
        <f t="shared" si="16"/>
        <v>0.15</v>
      </c>
      <c r="AP84" s="136">
        <f t="shared" si="16"/>
        <v>0.15</v>
      </c>
      <c r="AQ84" s="136">
        <f t="shared" si="16"/>
        <v>0.15</v>
      </c>
      <c r="AR84" s="136">
        <f t="shared" si="16"/>
        <v>0.15</v>
      </c>
      <c r="AS84" s="136">
        <f t="shared" si="16"/>
        <v>0.15</v>
      </c>
      <c r="AT84" s="136">
        <f t="shared" si="16"/>
        <v>0.15</v>
      </c>
      <c r="AU84" s="136">
        <f t="shared" si="16"/>
        <v>0.15</v>
      </c>
      <c r="AV84" s="136">
        <f t="shared" si="16"/>
        <v>0.15</v>
      </c>
      <c r="AW84" s="136">
        <f t="shared" si="16"/>
        <v>0.15</v>
      </c>
      <c r="AX84" s="136">
        <f t="shared" si="16"/>
        <v>0.15</v>
      </c>
      <c r="AY84" s="136">
        <f t="shared" si="16"/>
        <v>0.2</v>
      </c>
      <c r="AZ84" s="136">
        <f t="shared" si="16"/>
        <v>0.2</v>
      </c>
      <c r="BA84" s="136">
        <f t="shared" si="16"/>
        <v>0.2</v>
      </c>
      <c r="BB84" s="136">
        <f t="shared" si="16"/>
        <v>0.2</v>
      </c>
      <c r="BC84" s="136">
        <f t="shared" si="16"/>
        <v>0.2</v>
      </c>
      <c r="BD84" s="136">
        <f t="shared" si="16"/>
        <v>0.2</v>
      </c>
      <c r="BE84" s="136">
        <f t="shared" si="16"/>
        <v>0.2</v>
      </c>
      <c r="BF84" s="136">
        <f t="shared" si="16"/>
        <v>0.2</v>
      </c>
      <c r="BG84" s="136">
        <f t="shared" ref="BG84:CH84" si="17">+IF(BF85=0,0,SUMIFS($C$84:$G$84,$C$83:$G$83,BG$1))</f>
        <v>0.2</v>
      </c>
      <c r="BH84" s="136">
        <f t="shared" si="17"/>
        <v>0.2</v>
      </c>
      <c r="BI84" s="136">
        <f t="shared" si="17"/>
        <v>0.2</v>
      </c>
      <c r="BJ84" s="136">
        <f t="shared" si="17"/>
        <v>0.2</v>
      </c>
      <c r="BK84" s="136">
        <f t="shared" si="17"/>
        <v>0.1</v>
      </c>
      <c r="BL84" s="136">
        <f t="shared" si="17"/>
        <v>0.1</v>
      </c>
      <c r="BM84" s="136">
        <f t="shared" si="17"/>
        <v>0.1</v>
      </c>
      <c r="BN84" s="136">
        <f t="shared" si="17"/>
        <v>0.1</v>
      </c>
      <c r="BO84" s="136">
        <f t="shared" si="17"/>
        <v>0.1</v>
      </c>
      <c r="BP84" s="136">
        <f t="shared" si="17"/>
        <v>0.1</v>
      </c>
      <c r="BQ84" s="136">
        <f t="shared" si="17"/>
        <v>0.1</v>
      </c>
      <c r="BR84" s="136">
        <f t="shared" si="17"/>
        <v>0.1</v>
      </c>
      <c r="BS84" s="136">
        <f t="shared" si="17"/>
        <v>0.1</v>
      </c>
      <c r="BT84" s="136">
        <f t="shared" si="17"/>
        <v>0.1</v>
      </c>
      <c r="BU84" s="136">
        <f t="shared" si="17"/>
        <v>0.1</v>
      </c>
      <c r="BV84" s="136">
        <f t="shared" si="17"/>
        <v>0.1</v>
      </c>
      <c r="BW84" s="136">
        <f t="shared" si="17"/>
        <v>0.04</v>
      </c>
      <c r="BX84" s="136">
        <f t="shared" si="17"/>
        <v>0.04</v>
      </c>
      <c r="BY84" s="136">
        <f t="shared" si="17"/>
        <v>0.04</v>
      </c>
      <c r="BZ84" s="136">
        <f t="shared" si="17"/>
        <v>0.04</v>
      </c>
      <c r="CA84" s="136">
        <f t="shared" si="17"/>
        <v>0.04</v>
      </c>
      <c r="CB84" s="136">
        <f t="shared" si="17"/>
        <v>0.04</v>
      </c>
      <c r="CC84" s="136">
        <f t="shared" si="17"/>
        <v>0.04</v>
      </c>
      <c r="CD84" s="136">
        <f t="shared" si="17"/>
        <v>0.04</v>
      </c>
      <c r="CE84" s="136">
        <f t="shared" si="17"/>
        <v>0.04</v>
      </c>
      <c r="CF84" s="136">
        <f t="shared" si="17"/>
        <v>0.04</v>
      </c>
      <c r="CG84" s="136">
        <f t="shared" si="17"/>
        <v>0.04</v>
      </c>
      <c r="CH84" s="136">
        <f t="shared" si="17"/>
        <v>0.04</v>
      </c>
      <c r="CI84" s="103"/>
      <c r="CJ84" s="103"/>
      <c r="CK84" s="105"/>
      <c r="CL84" s="105"/>
      <c r="CM84" s="105"/>
      <c r="CN84" s="105"/>
      <c r="CO84" s="105"/>
    </row>
    <row r="85" spans="1:93" ht="15" customHeight="1" outlineLevel="1">
      <c r="A85" s="102"/>
      <c r="B85" s="149" t="s">
        <v>115</v>
      </c>
      <c r="C85" s="498"/>
      <c r="D85" s="498"/>
      <c r="E85" s="498"/>
      <c r="F85" s="498"/>
      <c r="G85" s="498"/>
      <c r="H85" s="135" t="s">
        <v>116</v>
      </c>
      <c r="I85" s="138">
        <f>+IF($H85="SUM",SUMIFS($AA85:$CH85,$AA$1:$CH$1,I$1),IF($H85="AVG",AVERAGEIFS($AA85:$CH85,$AA$1:$CH$1,I$1),IF($H85="EOY",SUMIFS($AA85:$CH85,$AA$1:$CH$1,I$1,$AA$3:$CH$3,12))))</f>
        <v>482.66266542449637</v>
      </c>
      <c r="J85" s="138">
        <f t="shared" si="15"/>
        <v>2320.3262462351922</v>
      </c>
      <c r="K85" s="138">
        <f t="shared" si="15"/>
        <v>17679.292290810052</v>
      </c>
      <c r="L85" s="138">
        <f t="shared" si="15"/>
        <v>78066.494069825159</v>
      </c>
      <c r="M85" s="138">
        <f t="shared" si="15"/>
        <v>162764.84346787448</v>
      </c>
      <c r="N85" s="139"/>
      <c r="O85" s="139"/>
      <c r="P85" s="139"/>
      <c r="Q85" s="139"/>
      <c r="R85" s="139"/>
      <c r="S85" s="139"/>
      <c r="T85" s="139"/>
      <c r="U85" s="139"/>
      <c r="V85" s="139"/>
      <c r="W85" s="139"/>
      <c r="X85" s="139"/>
      <c r="Y85" s="139"/>
      <c r="Z85" s="139"/>
      <c r="AA85" s="138">
        <f t="shared" ref="AA85:BF85" si="18">+IF(AA$4=$AA$61,$AA$62,Z85*(1+AA84))</f>
        <v>20</v>
      </c>
      <c r="AB85" s="138">
        <f t="shared" si="18"/>
        <v>22.400000000000002</v>
      </c>
      <c r="AC85" s="138">
        <f t="shared" si="18"/>
        <v>25.088000000000005</v>
      </c>
      <c r="AD85" s="138">
        <f t="shared" si="18"/>
        <v>28.098560000000006</v>
      </c>
      <c r="AE85" s="138">
        <f t="shared" si="18"/>
        <v>31.470387200000008</v>
      </c>
      <c r="AF85" s="138">
        <f t="shared" si="18"/>
        <v>35.246833664000015</v>
      </c>
      <c r="AG85" s="138">
        <f t="shared" si="18"/>
        <v>39.476453703680022</v>
      </c>
      <c r="AH85" s="138">
        <f t="shared" si="18"/>
        <v>44.213628148121629</v>
      </c>
      <c r="AI85" s="138">
        <f t="shared" si="18"/>
        <v>49.519263525896228</v>
      </c>
      <c r="AJ85" s="138">
        <f t="shared" si="18"/>
        <v>55.461575149003778</v>
      </c>
      <c r="AK85" s="138">
        <f t="shared" si="18"/>
        <v>62.116964166884237</v>
      </c>
      <c r="AL85" s="138">
        <f t="shared" si="18"/>
        <v>69.570999866910356</v>
      </c>
      <c r="AM85" s="138">
        <f t="shared" si="18"/>
        <v>80.0066498469469</v>
      </c>
      <c r="AN85" s="138">
        <f t="shared" si="18"/>
        <v>92.007647323988934</v>
      </c>
      <c r="AO85" s="138">
        <f t="shared" si="18"/>
        <v>105.80879442258727</v>
      </c>
      <c r="AP85" s="138">
        <f t="shared" si="18"/>
        <v>121.68011358597535</v>
      </c>
      <c r="AQ85" s="138">
        <f t="shared" si="18"/>
        <v>139.93213062387164</v>
      </c>
      <c r="AR85" s="138">
        <f t="shared" si="18"/>
        <v>160.92195021745238</v>
      </c>
      <c r="AS85" s="138">
        <f t="shared" si="18"/>
        <v>185.06024275007022</v>
      </c>
      <c r="AT85" s="138">
        <f t="shared" si="18"/>
        <v>212.81927916258073</v>
      </c>
      <c r="AU85" s="138">
        <f t="shared" si="18"/>
        <v>244.74217103696782</v>
      </c>
      <c r="AV85" s="138">
        <f t="shared" si="18"/>
        <v>281.45349669251294</v>
      </c>
      <c r="AW85" s="138">
        <f t="shared" si="18"/>
        <v>323.67152119638985</v>
      </c>
      <c r="AX85" s="138">
        <f t="shared" si="18"/>
        <v>372.22224937584832</v>
      </c>
      <c r="AY85" s="138">
        <f t="shared" si="18"/>
        <v>446.66669925101797</v>
      </c>
      <c r="AZ85" s="138">
        <f t="shared" si="18"/>
        <v>536.00003910122155</v>
      </c>
      <c r="BA85" s="138">
        <f t="shared" si="18"/>
        <v>643.20004692146586</v>
      </c>
      <c r="BB85" s="138">
        <f t="shared" si="18"/>
        <v>771.84005630575905</v>
      </c>
      <c r="BC85" s="138">
        <f t="shared" si="18"/>
        <v>926.20806756691081</v>
      </c>
      <c r="BD85" s="138">
        <f t="shared" si="18"/>
        <v>1111.449681080293</v>
      </c>
      <c r="BE85" s="138">
        <f t="shared" si="18"/>
        <v>1333.7396172963515</v>
      </c>
      <c r="BF85" s="138">
        <f t="shared" si="18"/>
        <v>1600.4875407556217</v>
      </c>
      <c r="BG85" s="138">
        <f t="shared" ref="BG85:CL85" si="19">+IF(BG$4=$AA$61,$AA$62,BF85*(1+BG84))</f>
        <v>1920.5850489067459</v>
      </c>
      <c r="BH85" s="138">
        <f t="shared" si="19"/>
        <v>2304.7020586880949</v>
      </c>
      <c r="BI85" s="138">
        <f t="shared" si="19"/>
        <v>2765.6424704257138</v>
      </c>
      <c r="BJ85" s="138">
        <f t="shared" si="19"/>
        <v>3318.7709645108566</v>
      </c>
      <c r="BK85" s="138">
        <f t="shared" si="19"/>
        <v>3650.6480609619425</v>
      </c>
      <c r="BL85" s="138">
        <f t="shared" si="19"/>
        <v>4015.7128670581369</v>
      </c>
      <c r="BM85" s="138">
        <f t="shared" si="19"/>
        <v>4417.2841537639506</v>
      </c>
      <c r="BN85" s="138">
        <f t="shared" si="19"/>
        <v>4859.0125691403464</v>
      </c>
      <c r="BO85" s="138">
        <f t="shared" si="19"/>
        <v>5344.9138260543814</v>
      </c>
      <c r="BP85" s="138">
        <f t="shared" si="19"/>
        <v>5879.4052086598203</v>
      </c>
      <c r="BQ85" s="138">
        <f t="shared" si="19"/>
        <v>6467.3457295258031</v>
      </c>
      <c r="BR85" s="138">
        <f t="shared" si="19"/>
        <v>7114.0803024783836</v>
      </c>
      <c r="BS85" s="138">
        <f t="shared" si="19"/>
        <v>7825.4883327262223</v>
      </c>
      <c r="BT85" s="138">
        <f t="shared" si="19"/>
        <v>8608.037165998845</v>
      </c>
      <c r="BU85" s="138">
        <f t="shared" si="19"/>
        <v>9468.8408825987299</v>
      </c>
      <c r="BV85" s="138">
        <f t="shared" si="19"/>
        <v>10415.724970858604</v>
      </c>
      <c r="BW85" s="138">
        <f t="shared" si="19"/>
        <v>10832.353969692949</v>
      </c>
      <c r="BX85" s="138">
        <f t="shared" si="19"/>
        <v>11265.648128480667</v>
      </c>
      <c r="BY85" s="138">
        <f t="shared" si="19"/>
        <v>11716.274053619894</v>
      </c>
      <c r="BZ85" s="138">
        <f t="shared" si="19"/>
        <v>12184.925015764691</v>
      </c>
      <c r="CA85" s="138">
        <f t="shared" si="19"/>
        <v>12672.322016395279</v>
      </c>
      <c r="CB85" s="138">
        <f t="shared" si="19"/>
        <v>13179.214897051092</v>
      </c>
      <c r="CC85" s="138">
        <f t="shared" si="19"/>
        <v>13706.383492933135</v>
      </c>
      <c r="CD85" s="138">
        <f t="shared" si="19"/>
        <v>14254.63883265046</v>
      </c>
      <c r="CE85" s="138">
        <f t="shared" si="19"/>
        <v>14824.824385956479</v>
      </c>
      <c r="CF85" s="138">
        <f t="shared" si="19"/>
        <v>15417.817361394738</v>
      </c>
      <c r="CG85" s="138">
        <f t="shared" si="19"/>
        <v>16034.530055850528</v>
      </c>
      <c r="CH85" s="138">
        <f t="shared" si="19"/>
        <v>16675.91125808455</v>
      </c>
      <c r="CI85" s="103"/>
      <c r="CJ85" s="103"/>
      <c r="CK85" s="105"/>
      <c r="CL85" s="105"/>
      <c r="CM85" s="105"/>
      <c r="CN85" s="105"/>
      <c r="CO85" s="105"/>
    </row>
    <row r="86" spans="1:93" ht="15" customHeight="1" outlineLevel="1">
      <c r="A86" s="102"/>
      <c r="B86" s="180"/>
      <c r="C86" s="498"/>
      <c r="D86" s="498"/>
      <c r="E86" s="498"/>
      <c r="F86" s="498"/>
      <c r="G86" s="498"/>
      <c r="H86" s="103"/>
      <c r="I86" s="139"/>
      <c r="J86" s="139"/>
      <c r="K86" s="139"/>
      <c r="L86" s="139"/>
      <c r="M86" s="139"/>
      <c r="N86" s="139"/>
      <c r="O86" s="139"/>
      <c r="P86" s="139"/>
      <c r="Q86" s="139"/>
      <c r="R86" s="139"/>
      <c r="S86" s="139"/>
      <c r="T86" s="139"/>
      <c r="U86" s="139"/>
      <c r="V86" s="139"/>
      <c r="W86" s="139"/>
      <c r="X86" s="139"/>
      <c r="Y86" s="139"/>
      <c r="Z86" s="139"/>
      <c r="AA86" s="122"/>
      <c r="AB86" s="122"/>
      <c r="AC86" s="139"/>
      <c r="AD86" s="122"/>
      <c r="AE86" s="122"/>
      <c r="AF86" s="140"/>
      <c r="AG86" s="122"/>
      <c r="AH86" s="139"/>
      <c r="AI86" s="139"/>
      <c r="AJ86" s="139"/>
      <c r="AK86" s="139"/>
      <c r="AL86" s="139"/>
      <c r="AM86" s="139"/>
      <c r="AN86" s="139"/>
      <c r="AO86" s="139"/>
      <c r="AP86" s="139"/>
      <c r="AQ86" s="139"/>
      <c r="AR86" s="139"/>
      <c r="AS86" s="139"/>
      <c r="AT86" s="139"/>
      <c r="AU86" s="139"/>
      <c r="AV86" s="139"/>
      <c r="AW86" s="139"/>
      <c r="AX86" s="139"/>
      <c r="AY86" s="139"/>
      <c r="AZ86" s="139"/>
      <c r="BA86" s="139"/>
      <c r="BB86" s="139"/>
      <c r="BC86" s="139"/>
      <c r="BD86" s="139"/>
      <c r="BE86" s="139"/>
      <c r="BF86" s="139"/>
      <c r="BG86" s="139"/>
      <c r="BH86" s="139"/>
      <c r="BI86" s="139"/>
      <c r="BJ86" s="139"/>
      <c r="BK86" s="139"/>
      <c r="BL86" s="139"/>
      <c r="BM86" s="139"/>
      <c r="BN86" s="139"/>
      <c r="BO86" s="139"/>
      <c r="BP86" s="139"/>
      <c r="BQ86" s="139"/>
      <c r="BR86" s="139"/>
      <c r="BS86" s="139"/>
      <c r="BT86" s="139"/>
      <c r="BU86" s="139"/>
      <c r="BV86" s="139"/>
      <c r="BW86" s="139"/>
      <c r="BX86" s="139"/>
      <c r="BY86" s="139"/>
      <c r="BZ86" s="139"/>
      <c r="CA86" s="139"/>
      <c r="CB86" s="139"/>
      <c r="CC86" s="139"/>
      <c r="CD86" s="139"/>
      <c r="CE86" s="139"/>
      <c r="CF86" s="139"/>
      <c r="CG86" s="139"/>
      <c r="CH86" s="139"/>
      <c r="CI86" s="103"/>
      <c r="CJ86" s="103"/>
      <c r="CK86" s="105"/>
      <c r="CL86" s="105"/>
      <c r="CM86" s="105"/>
      <c r="CN86" s="105"/>
      <c r="CO86" s="105"/>
    </row>
    <row r="87" spans="1:93" ht="15" customHeight="1" outlineLevel="1">
      <c r="A87" s="102"/>
      <c r="B87" s="141" t="s">
        <v>117</v>
      </c>
      <c r="C87" s="142"/>
      <c r="D87" s="142"/>
      <c r="E87" s="143"/>
      <c r="F87" s="143"/>
      <c r="G87" s="144"/>
      <c r="H87" s="103"/>
      <c r="I87" s="513"/>
      <c r="J87" s="139"/>
      <c r="K87" s="139"/>
      <c r="L87" s="139"/>
      <c r="M87" s="139"/>
      <c r="N87" s="139"/>
      <c r="O87" s="139"/>
      <c r="P87" s="139"/>
      <c r="Q87" s="139"/>
      <c r="R87" s="139"/>
      <c r="S87" s="139"/>
      <c r="T87" s="139"/>
      <c r="U87" s="139"/>
      <c r="V87" s="139"/>
      <c r="W87" s="139"/>
      <c r="X87" s="139"/>
      <c r="Y87" s="139"/>
      <c r="Z87" s="139"/>
      <c r="AA87" s="139"/>
      <c r="AB87" s="139"/>
      <c r="AC87" s="125"/>
      <c r="AD87" s="125"/>
      <c r="AE87" s="124"/>
      <c r="AF87" s="145"/>
      <c r="AG87" s="146"/>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39"/>
      <c r="BG87" s="139"/>
      <c r="BH87" s="139"/>
      <c r="BI87" s="139"/>
      <c r="BJ87" s="139"/>
      <c r="BK87" s="139"/>
      <c r="BL87" s="139"/>
      <c r="BM87" s="139"/>
      <c r="BN87" s="139"/>
      <c r="BO87" s="139"/>
      <c r="BP87" s="139"/>
      <c r="BQ87" s="139"/>
      <c r="BR87" s="139"/>
      <c r="BS87" s="139"/>
      <c r="BT87" s="139"/>
      <c r="BU87" s="139"/>
      <c r="BV87" s="139"/>
      <c r="BW87" s="139"/>
      <c r="BX87" s="139"/>
      <c r="BY87" s="139"/>
      <c r="BZ87" s="139"/>
      <c r="CA87" s="139"/>
      <c r="CB87" s="139"/>
      <c r="CC87" s="139"/>
      <c r="CD87" s="139"/>
      <c r="CE87" s="139"/>
      <c r="CF87" s="139"/>
      <c r="CG87" s="139"/>
      <c r="CH87" s="139"/>
      <c r="CI87" s="103"/>
      <c r="CJ87" s="103"/>
      <c r="CK87" s="105"/>
      <c r="CL87" s="105"/>
      <c r="CM87" s="105"/>
      <c r="CN87" s="105"/>
      <c r="CO87" s="105"/>
    </row>
    <row r="88" spans="1:93" ht="15" customHeight="1" outlineLevel="1">
      <c r="A88" s="102"/>
      <c r="B88" s="156"/>
      <c r="C88" s="159"/>
      <c r="D88" s="159"/>
      <c r="E88" s="148"/>
      <c r="F88" s="148"/>
      <c r="G88" s="159"/>
      <c r="H88" s="103"/>
      <c r="I88" s="139"/>
      <c r="J88" s="139"/>
      <c r="K88" s="139"/>
      <c r="L88" s="139"/>
      <c r="M88" s="139"/>
      <c r="N88" s="139"/>
      <c r="O88" s="139"/>
      <c r="P88" s="139"/>
      <c r="Q88" s="139"/>
      <c r="R88" s="139"/>
      <c r="S88" s="139"/>
      <c r="T88" s="139"/>
      <c r="U88" s="139"/>
      <c r="V88" s="139"/>
      <c r="W88" s="139"/>
      <c r="X88" s="139"/>
      <c r="Y88" s="139"/>
      <c r="Z88" s="139"/>
      <c r="AA88" s="139"/>
      <c r="AB88" s="139"/>
      <c r="AC88" s="125"/>
      <c r="AD88" s="125"/>
      <c r="AE88" s="124"/>
      <c r="AF88" s="145"/>
      <c r="AG88" s="146"/>
      <c r="AH88" s="139"/>
      <c r="AI88" s="139"/>
      <c r="AJ88" s="139"/>
      <c r="AK88" s="139"/>
      <c r="AL88" s="139"/>
      <c r="AM88" s="139"/>
      <c r="AN88" s="139"/>
      <c r="AO88" s="139"/>
      <c r="AP88" s="139"/>
      <c r="AQ88" s="139"/>
      <c r="AR88" s="139"/>
      <c r="AS88" s="139"/>
      <c r="AT88" s="139"/>
      <c r="AU88" s="139"/>
      <c r="AV88" s="139"/>
      <c r="AW88" s="139"/>
      <c r="AX88" s="139"/>
      <c r="AY88" s="139"/>
      <c r="AZ88" s="139"/>
      <c r="BA88" s="139"/>
      <c r="BB88" s="139"/>
      <c r="BC88" s="139"/>
      <c r="BD88" s="139"/>
      <c r="BE88" s="139"/>
      <c r="BF88" s="139"/>
      <c r="BG88" s="139"/>
      <c r="BH88" s="139"/>
      <c r="BI88" s="139"/>
      <c r="BJ88" s="139"/>
      <c r="BK88" s="139"/>
      <c r="BL88" s="139"/>
      <c r="BM88" s="139"/>
      <c r="BN88" s="139"/>
      <c r="BO88" s="139"/>
      <c r="BP88" s="139"/>
      <c r="BQ88" s="139"/>
      <c r="BR88" s="139"/>
      <c r="BS88" s="139"/>
      <c r="BT88" s="139"/>
      <c r="BU88" s="139"/>
      <c r="BV88" s="139"/>
      <c r="BW88" s="139"/>
      <c r="BX88" s="139"/>
      <c r="BY88" s="139"/>
      <c r="BZ88" s="139"/>
      <c r="CA88" s="139"/>
      <c r="CB88" s="139"/>
      <c r="CC88" s="139"/>
      <c r="CD88" s="139"/>
      <c r="CE88" s="139"/>
      <c r="CF88" s="139"/>
      <c r="CG88" s="139"/>
      <c r="CH88" s="139"/>
      <c r="CI88" s="103"/>
      <c r="CJ88" s="103"/>
      <c r="CK88" s="105"/>
      <c r="CL88" s="105"/>
      <c r="CM88" s="105"/>
      <c r="CN88" s="105"/>
      <c r="CO88" s="105"/>
    </row>
    <row r="89" spans="1:93" ht="15" customHeight="1" outlineLevel="1">
      <c r="A89" s="102"/>
      <c r="B89" s="149"/>
      <c r="C89" s="150" t="s">
        <v>118</v>
      </c>
      <c r="D89" s="150" t="s">
        <v>119</v>
      </c>
      <c r="E89" s="150" t="s">
        <v>120</v>
      </c>
      <c r="F89" s="150" t="s">
        <v>121</v>
      </c>
      <c r="G89" s="150" t="s">
        <v>122</v>
      </c>
      <c r="H89" s="135"/>
      <c r="I89" s="151"/>
      <c r="J89" s="151"/>
      <c r="K89" s="151"/>
      <c r="L89" s="151"/>
      <c r="M89" s="151"/>
      <c r="N89" s="139"/>
      <c r="O89" s="139"/>
      <c r="P89" s="139"/>
      <c r="Q89" s="139"/>
      <c r="R89" s="139"/>
      <c r="S89" s="139"/>
      <c r="T89" s="139"/>
      <c r="U89" s="139"/>
      <c r="V89" s="139"/>
      <c r="W89" s="139"/>
      <c r="X89" s="139"/>
      <c r="Y89" s="139"/>
      <c r="Z89" s="139"/>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5"/>
      <c r="BT89" s="125"/>
      <c r="BU89" s="125"/>
      <c r="BV89" s="125"/>
      <c r="BW89" s="125"/>
      <c r="BX89" s="125"/>
      <c r="BY89" s="125"/>
      <c r="BZ89" s="125"/>
      <c r="CA89" s="125"/>
      <c r="CB89" s="125"/>
      <c r="CC89" s="125"/>
      <c r="CD89" s="125"/>
      <c r="CE89" s="125"/>
      <c r="CF89" s="125"/>
      <c r="CG89" s="125"/>
      <c r="CH89" s="125"/>
      <c r="CI89" s="103"/>
      <c r="CJ89" s="103"/>
      <c r="CK89" s="105"/>
      <c r="CL89" s="105"/>
      <c r="CM89" s="105"/>
      <c r="CN89" s="105"/>
      <c r="CO89" s="105"/>
    </row>
    <row r="90" spans="1:93" ht="15" customHeight="1" outlineLevel="1">
      <c r="A90" s="102"/>
      <c r="B90" s="149" t="s">
        <v>123</v>
      </c>
      <c r="C90" s="152">
        <v>1000</v>
      </c>
      <c r="D90" s="152">
        <v>10000</v>
      </c>
      <c r="E90" s="153">
        <f>AVERAGE(C90:D90)</f>
        <v>5500</v>
      </c>
      <c r="F90" s="265">
        <v>0.4</v>
      </c>
      <c r="G90" s="216">
        <v>0.02</v>
      </c>
      <c r="H90" s="135"/>
      <c r="I90" s="151"/>
      <c r="J90" s="151"/>
      <c r="K90" s="151"/>
      <c r="L90" s="151"/>
      <c r="M90" s="151"/>
      <c r="N90" s="139"/>
      <c r="O90" s="139"/>
      <c r="P90" s="139"/>
      <c r="Q90" s="139"/>
      <c r="R90" s="139"/>
      <c r="S90" s="139"/>
      <c r="T90" s="139"/>
      <c r="U90" s="139"/>
      <c r="V90" s="139"/>
      <c r="W90" s="139"/>
      <c r="X90" s="139"/>
      <c r="Y90" s="139"/>
      <c r="Z90" s="139"/>
      <c r="AA90" s="155">
        <f t="shared" ref="AA90:AJ94" si="20">+AA$85*$F90*$E90</f>
        <v>44000</v>
      </c>
      <c r="AB90" s="155">
        <f t="shared" si="20"/>
        <v>49280.000000000007</v>
      </c>
      <c r="AC90" s="155">
        <f t="shared" si="20"/>
        <v>55193.60000000002</v>
      </c>
      <c r="AD90" s="155">
        <f t="shared" si="20"/>
        <v>61816.832000000017</v>
      </c>
      <c r="AE90" s="155">
        <f t="shared" si="20"/>
        <v>69234.851840000032</v>
      </c>
      <c r="AF90" s="155">
        <f t="shared" si="20"/>
        <v>77543.034060800026</v>
      </c>
      <c r="AG90" s="155">
        <f t="shared" si="20"/>
        <v>86848.198148096053</v>
      </c>
      <c r="AH90" s="155">
        <f t="shared" si="20"/>
        <v>97269.981925867585</v>
      </c>
      <c r="AI90" s="155">
        <f t="shared" si="20"/>
        <v>108942.37975697171</v>
      </c>
      <c r="AJ90" s="155">
        <f t="shared" si="20"/>
        <v>122015.46532780833</v>
      </c>
      <c r="AK90" s="155">
        <f t="shared" ref="AK90:AT94" si="21">+AK$85*$F90*$E90</f>
        <v>136657.32116714533</v>
      </c>
      <c r="AL90" s="155">
        <f t="shared" si="21"/>
        <v>153056.19970720279</v>
      </c>
      <c r="AM90" s="155">
        <f t="shared" si="21"/>
        <v>176014.62966328321</v>
      </c>
      <c r="AN90" s="155">
        <f t="shared" si="21"/>
        <v>202416.82411277565</v>
      </c>
      <c r="AO90" s="155">
        <f t="shared" si="21"/>
        <v>232779.347729692</v>
      </c>
      <c r="AP90" s="155">
        <f t="shared" si="21"/>
        <v>267696.24988914578</v>
      </c>
      <c r="AQ90" s="155">
        <f t="shared" si="21"/>
        <v>307850.6873725176</v>
      </c>
      <c r="AR90" s="155">
        <f t="shared" si="21"/>
        <v>354028.29047839524</v>
      </c>
      <c r="AS90" s="155">
        <f t="shared" si="21"/>
        <v>407132.5340501545</v>
      </c>
      <c r="AT90" s="155">
        <f t="shared" si="21"/>
        <v>468202.41415767762</v>
      </c>
      <c r="AU90" s="155">
        <f t="shared" ref="AU90:BD94" si="22">+AU$85*$F90*$E90</f>
        <v>538432.77628132922</v>
      </c>
      <c r="AV90" s="155">
        <f t="shared" si="22"/>
        <v>619197.69272352848</v>
      </c>
      <c r="AW90" s="155">
        <f t="shared" si="22"/>
        <v>712077.34663205768</v>
      </c>
      <c r="AX90" s="155">
        <f t="shared" si="22"/>
        <v>818888.94862686633</v>
      </c>
      <c r="AY90" s="155">
        <f t="shared" si="22"/>
        <v>982666.7383522396</v>
      </c>
      <c r="AZ90" s="155">
        <f t="shared" si="22"/>
        <v>1179200.0860226874</v>
      </c>
      <c r="BA90" s="155">
        <f t="shared" si="22"/>
        <v>1415040.1032272249</v>
      </c>
      <c r="BB90" s="155">
        <f t="shared" si="22"/>
        <v>1698048.1238726701</v>
      </c>
      <c r="BC90" s="155">
        <f t="shared" si="22"/>
        <v>2037657.7486472039</v>
      </c>
      <c r="BD90" s="155">
        <f t="shared" si="22"/>
        <v>2445189.2983766445</v>
      </c>
      <c r="BE90" s="155">
        <f t="shared" ref="BE90:BN94" si="23">+BE$85*$F90*$E90</f>
        <v>2934227.1580519737</v>
      </c>
      <c r="BF90" s="155">
        <f t="shared" si="23"/>
        <v>3521072.5896623679</v>
      </c>
      <c r="BG90" s="155">
        <f t="shared" si="23"/>
        <v>4225287.1075948412</v>
      </c>
      <c r="BH90" s="155">
        <f t="shared" si="23"/>
        <v>5070344.5291138086</v>
      </c>
      <c r="BI90" s="155">
        <f t="shared" si="23"/>
        <v>6084413.43493657</v>
      </c>
      <c r="BJ90" s="155">
        <f t="shared" si="23"/>
        <v>7301296.1219238844</v>
      </c>
      <c r="BK90" s="155">
        <f t="shared" si="23"/>
        <v>8031425.7341162739</v>
      </c>
      <c r="BL90" s="155">
        <f t="shared" si="23"/>
        <v>8834568.3075279016</v>
      </c>
      <c r="BM90" s="155">
        <f t="shared" si="23"/>
        <v>9718025.1382806916</v>
      </c>
      <c r="BN90" s="155">
        <f t="shared" si="23"/>
        <v>10689827.652108762</v>
      </c>
      <c r="BO90" s="155">
        <f t="shared" ref="BO90:BX94" si="24">+BO$85*$F90*$E90</f>
        <v>11758810.417319639</v>
      </c>
      <c r="BP90" s="155">
        <f t="shared" si="24"/>
        <v>12934691.459051605</v>
      </c>
      <c r="BQ90" s="155">
        <f t="shared" si="24"/>
        <v>14228160.604956768</v>
      </c>
      <c r="BR90" s="155">
        <f t="shared" si="24"/>
        <v>15650976.665452445</v>
      </c>
      <c r="BS90" s="155">
        <f t="shared" si="24"/>
        <v>17216074.331997689</v>
      </c>
      <c r="BT90" s="155">
        <f t="shared" si="24"/>
        <v>18937681.76519746</v>
      </c>
      <c r="BU90" s="155">
        <f t="shared" si="24"/>
        <v>20831449.941717207</v>
      </c>
      <c r="BV90" s="155">
        <f t="shared" si="24"/>
        <v>22914594.935888931</v>
      </c>
      <c r="BW90" s="155">
        <f t="shared" si="24"/>
        <v>23831178.733324487</v>
      </c>
      <c r="BX90" s="155">
        <f t="shared" si="24"/>
        <v>24784425.882657468</v>
      </c>
      <c r="BY90" s="155">
        <f t="shared" ref="BY90:CH94" si="25">+BY$85*$F90*$E90</f>
        <v>25775802.917963769</v>
      </c>
      <c r="BZ90" s="155">
        <f t="shared" si="25"/>
        <v>26806835.034682319</v>
      </c>
      <c r="CA90" s="155">
        <f t="shared" si="25"/>
        <v>27879108.436069619</v>
      </c>
      <c r="CB90" s="155">
        <f t="shared" si="25"/>
        <v>28994272.773512404</v>
      </c>
      <c r="CC90" s="155">
        <f t="shared" si="25"/>
        <v>30154043.684452903</v>
      </c>
      <c r="CD90" s="155">
        <f t="shared" si="25"/>
        <v>31360205.431831017</v>
      </c>
      <c r="CE90" s="155">
        <f t="shared" si="25"/>
        <v>32614613.649104256</v>
      </c>
      <c r="CF90" s="155">
        <f t="shared" si="25"/>
        <v>33919198.195068426</v>
      </c>
      <c r="CG90" s="155">
        <f t="shared" si="25"/>
        <v>35275966.122871161</v>
      </c>
      <c r="CH90" s="155">
        <f t="shared" si="25"/>
        <v>36687004.767786011</v>
      </c>
      <c r="CI90" s="103"/>
      <c r="CJ90" s="103"/>
      <c r="CK90" s="105"/>
      <c r="CL90" s="105"/>
      <c r="CM90" s="105"/>
      <c r="CN90" s="105"/>
      <c r="CO90" s="105"/>
    </row>
    <row r="91" spans="1:93" ht="15" customHeight="1" outlineLevel="1">
      <c r="A91" s="102"/>
      <c r="B91" s="149" t="s">
        <v>124</v>
      </c>
      <c r="C91" s="152">
        <f>D90+1</f>
        <v>10001</v>
      </c>
      <c r="D91" s="152">
        <v>50000</v>
      </c>
      <c r="E91" s="153">
        <f>AVERAGE(C91:D91)</f>
        <v>30000.5</v>
      </c>
      <c r="F91" s="265">
        <v>0.3</v>
      </c>
      <c r="G91" s="216">
        <v>1.4999999999999999E-2</v>
      </c>
      <c r="H91" s="103"/>
      <c r="I91" s="139"/>
      <c r="J91" s="139"/>
      <c r="K91" s="139"/>
      <c r="L91" s="139"/>
      <c r="M91" s="139"/>
      <c r="N91" s="139"/>
      <c r="O91" s="139"/>
      <c r="P91" s="139"/>
      <c r="Q91" s="139"/>
      <c r="R91" s="139"/>
      <c r="S91" s="139"/>
      <c r="T91" s="139"/>
      <c r="U91" s="139"/>
      <c r="V91" s="139"/>
      <c r="W91" s="139"/>
      <c r="X91" s="139"/>
      <c r="Y91" s="139"/>
      <c r="Z91" s="139"/>
      <c r="AA91" s="155">
        <f t="shared" si="20"/>
        <v>180003</v>
      </c>
      <c r="AB91" s="155">
        <f t="shared" si="20"/>
        <v>201603.36000000002</v>
      </c>
      <c r="AC91" s="155">
        <f t="shared" si="20"/>
        <v>225795.76320000002</v>
      </c>
      <c r="AD91" s="155">
        <f t="shared" si="20"/>
        <v>252891.25478400005</v>
      </c>
      <c r="AE91" s="155">
        <f t="shared" si="20"/>
        <v>283238.20535808004</v>
      </c>
      <c r="AF91" s="155">
        <f t="shared" si="20"/>
        <v>317226.79000104975</v>
      </c>
      <c r="AG91" s="155">
        <f t="shared" si="20"/>
        <v>355294.00480117573</v>
      </c>
      <c r="AH91" s="155">
        <f t="shared" si="20"/>
        <v>397929.28537731688</v>
      </c>
      <c r="AI91" s="155">
        <f t="shared" si="20"/>
        <v>445680.7996225949</v>
      </c>
      <c r="AJ91" s="155">
        <f t="shared" si="20"/>
        <v>499162.49557730637</v>
      </c>
      <c r="AK91" s="155">
        <f t="shared" si="21"/>
        <v>559061.99504658312</v>
      </c>
      <c r="AL91" s="155">
        <f t="shared" si="21"/>
        <v>626149.43445217318</v>
      </c>
      <c r="AM91" s="155">
        <f t="shared" si="21"/>
        <v>720071.84961999906</v>
      </c>
      <c r="AN91" s="155">
        <f t="shared" si="21"/>
        <v>828082.62706299906</v>
      </c>
      <c r="AO91" s="155">
        <f t="shared" si="21"/>
        <v>952295.02112244884</v>
      </c>
      <c r="AP91" s="155">
        <f t="shared" si="21"/>
        <v>1095139.2742908159</v>
      </c>
      <c r="AQ91" s="155">
        <f t="shared" si="21"/>
        <v>1259410.1654344383</v>
      </c>
      <c r="AR91" s="155">
        <f t="shared" si="21"/>
        <v>1448321.6902496039</v>
      </c>
      <c r="AS91" s="155">
        <f t="shared" si="21"/>
        <v>1665569.9437870444</v>
      </c>
      <c r="AT91" s="155">
        <f t="shared" si="21"/>
        <v>1915405.4353551008</v>
      </c>
      <c r="AU91" s="155">
        <f t="shared" si="22"/>
        <v>2202716.2506583659</v>
      </c>
      <c r="AV91" s="155">
        <f t="shared" si="22"/>
        <v>2533123.6882571201</v>
      </c>
      <c r="AW91" s="155">
        <f t="shared" si="22"/>
        <v>2913092.241495688</v>
      </c>
      <c r="AX91" s="155">
        <f t="shared" si="22"/>
        <v>3350056.0777200414</v>
      </c>
      <c r="AY91" s="155">
        <f t="shared" si="22"/>
        <v>4020067.2932640491</v>
      </c>
      <c r="AZ91" s="155">
        <f t="shared" si="22"/>
        <v>4824080.7519168593</v>
      </c>
      <c r="BA91" s="155">
        <f t="shared" si="22"/>
        <v>5788896.9023002312</v>
      </c>
      <c r="BB91" s="155">
        <f t="shared" si="22"/>
        <v>6946676.2827602774</v>
      </c>
      <c r="BC91" s="155">
        <f t="shared" si="22"/>
        <v>8336011.5393123319</v>
      </c>
      <c r="BD91" s="155">
        <f t="shared" si="22"/>
        <v>10003213.847174799</v>
      </c>
      <c r="BE91" s="155">
        <f t="shared" si="23"/>
        <v>12003856.616609758</v>
      </c>
      <c r="BF91" s="155">
        <f t="shared" si="23"/>
        <v>14404627.939931707</v>
      </c>
      <c r="BG91" s="155">
        <f t="shared" si="23"/>
        <v>17285553.527918048</v>
      </c>
      <c r="BH91" s="155">
        <f t="shared" si="23"/>
        <v>20742664.233501658</v>
      </c>
      <c r="BI91" s="155">
        <f t="shared" si="23"/>
        <v>24891197.080201987</v>
      </c>
      <c r="BJ91" s="155">
        <f t="shared" si="23"/>
        <v>29869436.496242385</v>
      </c>
      <c r="BK91" s="155">
        <f t="shared" si="23"/>
        <v>32856380.145866625</v>
      </c>
      <c r="BL91" s="155">
        <f t="shared" si="23"/>
        <v>36142018.16045329</v>
      </c>
      <c r="BM91" s="155">
        <f t="shared" si="23"/>
        <v>39756219.976498619</v>
      </c>
      <c r="BN91" s="155">
        <f t="shared" si="23"/>
        <v>43731841.97414849</v>
      </c>
      <c r="BO91" s="155">
        <f t="shared" si="24"/>
        <v>48105026.171563342</v>
      </c>
      <c r="BP91" s="155">
        <f t="shared" si="24"/>
        <v>52915528.788719676</v>
      </c>
      <c r="BQ91" s="155">
        <f t="shared" si="24"/>
        <v>58207081.667591654</v>
      </c>
      <c r="BR91" s="155">
        <f t="shared" si="24"/>
        <v>64027789.834350817</v>
      </c>
      <c r="BS91" s="155">
        <f t="shared" si="24"/>
        <v>70430568.817785904</v>
      </c>
      <c r="BT91" s="155">
        <f t="shared" si="24"/>
        <v>77473625.699564502</v>
      </c>
      <c r="BU91" s="155">
        <f t="shared" si="24"/>
        <v>85220988.269520953</v>
      </c>
      <c r="BV91" s="155">
        <f t="shared" si="24"/>
        <v>93743087.096473068</v>
      </c>
      <c r="BW91" s="155">
        <f t="shared" si="24"/>
        <v>97492810.580331996</v>
      </c>
      <c r="BX91" s="155">
        <f t="shared" si="24"/>
        <v>101392523.00354527</v>
      </c>
      <c r="BY91" s="155">
        <f t="shared" si="25"/>
        <v>105448223.92368709</v>
      </c>
      <c r="BZ91" s="155">
        <f t="shared" si="25"/>
        <v>109666152.88063459</v>
      </c>
      <c r="CA91" s="155">
        <f t="shared" si="25"/>
        <v>114052798.99585997</v>
      </c>
      <c r="CB91" s="155">
        <f t="shared" si="25"/>
        <v>118614910.95569438</v>
      </c>
      <c r="CC91" s="155">
        <f t="shared" si="25"/>
        <v>123359507.39392215</v>
      </c>
      <c r="CD91" s="155">
        <f t="shared" si="25"/>
        <v>128293887.68967903</v>
      </c>
      <c r="CE91" s="155">
        <f t="shared" si="25"/>
        <v>133425643.19726619</v>
      </c>
      <c r="CF91" s="155">
        <f t="shared" si="25"/>
        <v>138762668.92515683</v>
      </c>
      <c r="CG91" s="155">
        <f t="shared" si="25"/>
        <v>144313175.68216312</v>
      </c>
      <c r="CH91" s="155">
        <f t="shared" si="25"/>
        <v>150085702.70944965</v>
      </c>
      <c r="CI91" s="103"/>
      <c r="CJ91" s="103"/>
      <c r="CK91" s="105"/>
      <c r="CL91" s="105"/>
      <c r="CM91" s="105"/>
      <c r="CN91" s="105"/>
      <c r="CO91" s="105"/>
    </row>
    <row r="92" spans="1:93" ht="15" customHeight="1" outlineLevel="1">
      <c r="A92" s="102"/>
      <c r="B92" s="149" t="s">
        <v>125</v>
      </c>
      <c r="C92" s="152">
        <f>D91+1</f>
        <v>50001</v>
      </c>
      <c r="D92" s="152">
        <v>300000</v>
      </c>
      <c r="E92" s="153">
        <f>AVERAGE(C92:D92)</f>
        <v>175000.5</v>
      </c>
      <c r="F92" s="265">
        <v>0.2</v>
      </c>
      <c r="G92" s="216">
        <v>0.01</v>
      </c>
      <c r="H92" s="103"/>
      <c r="I92" s="139"/>
      <c r="J92" s="139"/>
      <c r="K92" s="139"/>
      <c r="L92" s="139"/>
      <c r="M92" s="139"/>
      <c r="N92" s="139"/>
      <c r="O92" s="139"/>
      <c r="P92" s="139"/>
      <c r="Q92" s="139"/>
      <c r="R92" s="139"/>
      <c r="S92" s="139"/>
      <c r="T92" s="139"/>
      <c r="U92" s="139"/>
      <c r="V92" s="139"/>
      <c r="W92" s="139"/>
      <c r="X92" s="139"/>
      <c r="Y92" s="139"/>
      <c r="Z92" s="139"/>
      <c r="AA92" s="155">
        <f t="shared" si="20"/>
        <v>700002</v>
      </c>
      <c r="AB92" s="155">
        <f t="shared" si="20"/>
        <v>784002.24000000011</v>
      </c>
      <c r="AC92" s="155">
        <f t="shared" si="20"/>
        <v>878082.5088000003</v>
      </c>
      <c r="AD92" s="155">
        <f t="shared" si="20"/>
        <v>983452.40985600033</v>
      </c>
      <c r="AE92" s="155">
        <f t="shared" si="20"/>
        <v>1101466.6990387205</v>
      </c>
      <c r="AF92" s="155">
        <f t="shared" si="20"/>
        <v>1233642.7029233668</v>
      </c>
      <c r="AG92" s="155">
        <f t="shared" si="20"/>
        <v>1381679.8272741712</v>
      </c>
      <c r="AH92" s="155">
        <f t="shared" si="20"/>
        <v>1547481.4065470719</v>
      </c>
      <c r="AI92" s="155">
        <f t="shared" si="20"/>
        <v>1733179.1753327209</v>
      </c>
      <c r="AJ92" s="155">
        <f t="shared" si="20"/>
        <v>1941160.6763726473</v>
      </c>
      <c r="AK92" s="155">
        <f t="shared" si="21"/>
        <v>2174099.9575373651</v>
      </c>
      <c r="AL92" s="155">
        <f t="shared" si="21"/>
        <v>2434991.9524418493</v>
      </c>
      <c r="AM92" s="155">
        <f t="shared" si="21"/>
        <v>2800240.7453081263</v>
      </c>
      <c r="AN92" s="155">
        <f t="shared" si="21"/>
        <v>3220276.8571043448</v>
      </c>
      <c r="AO92" s="155">
        <f t="shared" si="21"/>
        <v>3703318.3856699965</v>
      </c>
      <c r="AP92" s="155">
        <f t="shared" si="21"/>
        <v>4258816.1435204959</v>
      </c>
      <c r="AQ92" s="155">
        <f t="shared" si="21"/>
        <v>4897638.5650485698</v>
      </c>
      <c r="AR92" s="155">
        <f t="shared" si="21"/>
        <v>5632284.3498058543</v>
      </c>
      <c r="AS92" s="155">
        <f t="shared" si="21"/>
        <v>6477127.0022767326</v>
      </c>
      <c r="AT92" s="155">
        <f t="shared" si="21"/>
        <v>7448696.0526182419</v>
      </c>
      <c r="AU92" s="155">
        <f t="shared" si="22"/>
        <v>8566000.4605109785</v>
      </c>
      <c r="AV92" s="155">
        <f t="shared" si="22"/>
        <v>9850900.5295876227</v>
      </c>
      <c r="AW92" s="155">
        <f t="shared" si="22"/>
        <v>11328535.609025765</v>
      </c>
      <c r="AX92" s="155">
        <f t="shared" si="22"/>
        <v>13027815.950379629</v>
      </c>
      <c r="AY92" s="155">
        <f t="shared" si="22"/>
        <v>15633379.140455555</v>
      </c>
      <c r="AZ92" s="155">
        <f t="shared" si="22"/>
        <v>18760054.968546662</v>
      </c>
      <c r="BA92" s="155">
        <f t="shared" si="22"/>
        <v>22512065.962255996</v>
      </c>
      <c r="BB92" s="155">
        <f t="shared" si="22"/>
        <v>27014479.154707201</v>
      </c>
      <c r="BC92" s="155">
        <f t="shared" si="22"/>
        <v>32417374.985648636</v>
      </c>
      <c r="BD92" s="155">
        <f t="shared" si="22"/>
        <v>38900849.982778363</v>
      </c>
      <c r="BE92" s="155">
        <f t="shared" si="23"/>
        <v>46681019.979334041</v>
      </c>
      <c r="BF92" s="155">
        <f t="shared" si="23"/>
        <v>56017223.975200839</v>
      </c>
      <c r="BG92" s="155">
        <f t="shared" si="23"/>
        <v>67220668.770241007</v>
      </c>
      <c r="BH92" s="155">
        <f t="shared" si="23"/>
        <v>80664802.524289191</v>
      </c>
      <c r="BI92" s="155">
        <f t="shared" si="23"/>
        <v>96797763.029147014</v>
      </c>
      <c r="BJ92" s="155">
        <f t="shared" si="23"/>
        <v>116157315.63497643</v>
      </c>
      <c r="BK92" s="155">
        <f t="shared" si="23"/>
        <v>127773047.19847409</v>
      </c>
      <c r="BL92" s="155">
        <f t="shared" si="23"/>
        <v>140550351.91832149</v>
      </c>
      <c r="BM92" s="155">
        <f t="shared" si="23"/>
        <v>154605387.11015368</v>
      </c>
      <c r="BN92" s="155">
        <f t="shared" si="23"/>
        <v>170065925.82116905</v>
      </c>
      <c r="BO92" s="155">
        <f t="shared" si="24"/>
        <v>187072518.40328595</v>
      </c>
      <c r="BP92" s="155">
        <f t="shared" si="24"/>
        <v>205779770.24361458</v>
      </c>
      <c r="BQ92" s="155">
        <f t="shared" si="24"/>
        <v>226357747.26797608</v>
      </c>
      <c r="BR92" s="155">
        <f t="shared" si="24"/>
        <v>248993521.99477369</v>
      </c>
      <c r="BS92" s="155">
        <f t="shared" si="24"/>
        <v>273892874.19425106</v>
      </c>
      <c r="BT92" s="155">
        <f t="shared" si="24"/>
        <v>301282161.61367619</v>
      </c>
      <c r="BU92" s="155">
        <f t="shared" si="24"/>
        <v>331410377.77504379</v>
      </c>
      <c r="BV92" s="155">
        <f t="shared" si="24"/>
        <v>364551415.55254829</v>
      </c>
      <c r="BW92" s="155">
        <f t="shared" si="24"/>
        <v>379133472.17465019</v>
      </c>
      <c r="BX92" s="155">
        <f t="shared" si="24"/>
        <v>394298811.06163621</v>
      </c>
      <c r="BY92" s="155">
        <f t="shared" si="25"/>
        <v>410070763.50410169</v>
      </c>
      <c r="BZ92" s="155">
        <f t="shared" si="25"/>
        <v>426473594.04426575</v>
      </c>
      <c r="CA92" s="155">
        <f t="shared" si="25"/>
        <v>443532537.80603647</v>
      </c>
      <c r="CB92" s="155">
        <f t="shared" si="25"/>
        <v>461273839.31827796</v>
      </c>
      <c r="CC92" s="155">
        <f t="shared" si="25"/>
        <v>479724792.89100909</v>
      </c>
      <c r="CD92" s="155">
        <f t="shared" si="25"/>
        <v>498913784.60664946</v>
      </c>
      <c r="CE92" s="155">
        <f t="shared" si="25"/>
        <v>518870335.99091542</v>
      </c>
      <c r="CF92" s="155">
        <f t="shared" si="25"/>
        <v>539625149.43055201</v>
      </c>
      <c r="CG92" s="155">
        <f t="shared" si="25"/>
        <v>561210155.40777409</v>
      </c>
      <c r="CH92" s="155">
        <f t="shared" si="25"/>
        <v>583658561.62408519</v>
      </c>
      <c r="CI92" s="103"/>
      <c r="CJ92" s="103"/>
      <c r="CK92" s="105"/>
      <c r="CL92" s="105"/>
      <c r="CM92" s="105"/>
      <c r="CN92" s="105"/>
      <c r="CO92" s="105"/>
    </row>
    <row r="93" spans="1:93" ht="15" customHeight="1" outlineLevel="1">
      <c r="A93" s="102"/>
      <c r="B93" s="149" t="s">
        <v>126</v>
      </c>
      <c r="C93" s="152">
        <v>300000</v>
      </c>
      <c r="D93" s="152">
        <v>1000000</v>
      </c>
      <c r="E93" s="153">
        <f>AVERAGE(C93:D93)</f>
        <v>650000</v>
      </c>
      <c r="F93" s="265">
        <v>0.05</v>
      </c>
      <c r="G93" s="216">
        <v>2E-3</v>
      </c>
      <c r="H93" s="103"/>
      <c r="I93" s="139"/>
      <c r="J93" s="139"/>
      <c r="K93" s="139"/>
      <c r="L93" s="139"/>
      <c r="M93" s="139"/>
      <c r="N93" s="139"/>
      <c r="O93" s="139"/>
      <c r="P93" s="139"/>
      <c r="Q93" s="139"/>
      <c r="R93" s="139"/>
      <c r="S93" s="139"/>
      <c r="T93" s="139"/>
      <c r="U93" s="139"/>
      <c r="V93" s="139"/>
      <c r="W93" s="139"/>
      <c r="X93" s="139"/>
      <c r="Y93" s="139"/>
      <c r="Z93" s="139"/>
      <c r="AA93" s="155">
        <f t="shared" si="20"/>
        <v>650000</v>
      </c>
      <c r="AB93" s="155">
        <f t="shared" si="20"/>
        <v>728000.00000000012</v>
      </c>
      <c r="AC93" s="155">
        <f t="shared" si="20"/>
        <v>815360.00000000023</v>
      </c>
      <c r="AD93" s="155">
        <f t="shared" si="20"/>
        <v>913203.2000000003</v>
      </c>
      <c r="AE93" s="155">
        <f t="shared" si="20"/>
        <v>1022787.5840000004</v>
      </c>
      <c r="AF93" s="155">
        <f t="shared" si="20"/>
        <v>1145522.0940800004</v>
      </c>
      <c r="AG93" s="155">
        <f t="shared" si="20"/>
        <v>1282984.7453696008</v>
      </c>
      <c r="AH93" s="155">
        <f t="shared" si="20"/>
        <v>1436942.914813953</v>
      </c>
      <c r="AI93" s="155">
        <f t="shared" si="20"/>
        <v>1609376.0645916276</v>
      </c>
      <c r="AJ93" s="155">
        <f t="shared" si="20"/>
        <v>1802501.1923426229</v>
      </c>
      <c r="AK93" s="155">
        <f t="shared" si="21"/>
        <v>2018801.3354237378</v>
      </c>
      <c r="AL93" s="155">
        <f t="shared" si="21"/>
        <v>2261057.4956745869</v>
      </c>
      <c r="AM93" s="155">
        <f t="shared" si="21"/>
        <v>2600216.1200257745</v>
      </c>
      <c r="AN93" s="155">
        <f t="shared" si="21"/>
        <v>2990248.5380296404</v>
      </c>
      <c r="AO93" s="155">
        <f t="shared" si="21"/>
        <v>3438785.8187340861</v>
      </c>
      <c r="AP93" s="155">
        <f t="shared" si="21"/>
        <v>3954603.6915441989</v>
      </c>
      <c r="AQ93" s="155">
        <f t="shared" si="21"/>
        <v>4547794.2452758281</v>
      </c>
      <c r="AR93" s="155">
        <f t="shared" si="21"/>
        <v>5229963.3820672017</v>
      </c>
      <c r="AS93" s="155">
        <f t="shared" si="21"/>
        <v>6014457.889377282</v>
      </c>
      <c r="AT93" s="155">
        <f t="shared" si="21"/>
        <v>6916626.5727838734</v>
      </c>
      <c r="AU93" s="155">
        <f t="shared" si="22"/>
        <v>7954120.5587014547</v>
      </c>
      <c r="AV93" s="155">
        <f t="shared" si="22"/>
        <v>9147238.6425066702</v>
      </c>
      <c r="AW93" s="155">
        <f t="shared" si="22"/>
        <v>10519324.438882671</v>
      </c>
      <c r="AX93" s="155">
        <f t="shared" si="22"/>
        <v>12097223.104715072</v>
      </c>
      <c r="AY93" s="155">
        <f t="shared" si="22"/>
        <v>14516667.725658085</v>
      </c>
      <c r="AZ93" s="155">
        <f t="shared" si="22"/>
        <v>17420001.270789701</v>
      </c>
      <c r="BA93" s="155">
        <f t="shared" si="22"/>
        <v>20904001.52494764</v>
      </c>
      <c r="BB93" s="155">
        <f t="shared" si="22"/>
        <v>25084801.829937171</v>
      </c>
      <c r="BC93" s="155">
        <f t="shared" si="22"/>
        <v>30101762.195924602</v>
      </c>
      <c r="BD93" s="155">
        <f t="shared" si="22"/>
        <v>36122114.635109521</v>
      </c>
      <c r="BE93" s="155">
        <f t="shared" si="23"/>
        <v>43346537.562131427</v>
      </c>
      <c r="BF93" s="155">
        <f t="shared" si="23"/>
        <v>52015845.074557714</v>
      </c>
      <c r="BG93" s="155">
        <f t="shared" si="23"/>
        <v>62419014.089469247</v>
      </c>
      <c r="BH93" s="155">
        <f t="shared" si="23"/>
        <v>74902816.907363087</v>
      </c>
      <c r="BI93" s="155">
        <f t="shared" si="23"/>
        <v>89883380.288835689</v>
      </c>
      <c r="BJ93" s="155">
        <f t="shared" si="23"/>
        <v>107860056.34660284</v>
      </c>
      <c r="BK93" s="155">
        <f t="shared" si="23"/>
        <v>118646061.98126315</v>
      </c>
      <c r="BL93" s="155">
        <f t="shared" si="23"/>
        <v>130510668.17938945</v>
      </c>
      <c r="BM93" s="155">
        <f t="shared" si="23"/>
        <v>143561734.9973284</v>
      </c>
      <c r="BN93" s="155">
        <f t="shared" si="23"/>
        <v>157917908.49706125</v>
      </c>
      <c r="BO93" s="155">
        <f t="shared" si="24"/>
        <v>173709699.3467674</v>
      </c>
      <c r="BP93" s="155">
        <f t="shared" si="24"/>
        <v>191080669.28144416</v>
      </c>
      <c r="BQ93" s="155">
        <f t="shared" si="24"/>
        <v>210188736.20958862</v>
      </c>
      <c r="BR93" s="155">
        <f t="shared" si="24"/>
        <v>231207609.83054748</v>
      </c>
      <c r="BS93" s="155">
        <f t="shared" si="24"/>
        <v>254328370.81360224</v>
      </c>
      <c r="BT93" s="155">
        <f t="shared" si="24"/>
        <v>279761207.89496249</v>
      </c>
      <c r="BU93" s="155">
        <f t="shared" si="24"/>
        <v>307737328.68445873</v>
      </c>
      <c r="BV93" s="155">
        <f t="shared" si="24"/>
        <v>338511061.55290467</v>
      </c>
      <c r="BW93" s="155">
        <f t="shared" si="24"/>
        <v>352051504.01502085</v>
      </c>
      <c r="BX93" s="155">
        <f t="shared" si="24"/>
        <v>366133564.17562169</v>
      </c>
      <c r="BY93" s="155">
        <f t="shared" si="25"/>
        <v>380778906.74264657</v>
      </c>
      <c r="BZ93" s="155">
        <f t="shared" si="25"/>
        <v>396010063.01235247</v>
      </c>
      <c r="CA93" s="155">
        <f t="shared" si="25"/>
        <v>411850465.53284663</v>
      </c>
      <c r="CB93" s="155">
        <f t="shared" si="25"/>
        <v>428324484.1541605</v>
      </c>
      <c r="CC93" s="155">
        <f t="shared" si="25"/>
        <v>445457463.52032697</v>
      </c>
      <c r="CD93" s="155">
        <f t="shared" si="25"/>
        <v>463275762.06114</v>
      </c>
      <c r="CE93" s="155">
        <f t="shared" si="25"/>
        <v>481806792.54358566</v>
      </c>
      <c r="CF93" s="155">
        <f t="shared" si="25"/>
        <v>501079064.24532902</v>
      </c>
      <c r="CG93" s="155">
        <f t="shared" si="25"/>
        <v>521122226.81514215</v>
      </c>
      <c r="CH93" s="155">
        <f t="shared" si="25"/>
        <v>541967115.887748</v>
      </c>
      <c r="CI93" s="103"/>
      <c r="CJ93" s="103"/>
      <c r="CK93" s="105"/>
      <c r="CL93" s="105"/>
      <c r="CM93" s="105"/>
      <c r="CN93" s="105"/>
      <c r="CO93" s="105"/>
    </row>
    <row r="94" spans="1:93" ht="15" customHeight="1" outlineLevel="1">
      <c r="A94" s="102"/>
      <c r="B94" s="149" t="s">
        <v>127</v>
      </c>
      <c r="C94" s="152">
        <f>D93+1</f>
        <v>1000001</v>
      </c>
      <c r="D94" s="152">
        <v>30000000</v>
      </c>
      <c r="E94" s="153">
        <v>3000000</v>
      </c>
      <c r="F94" s="265">
        <v>0.05</v>
      </c>
      <c r="G94" s="216">
        <v>1E-3</v>
      </c>
      <c r="H94" s="103"/>
      <c r="I94" s="139"/>
      <c r="J94" s="139"/>
      <c r="K94" s="139"/>
      <c r="L94" s="139"/>
      <c r="M94" s="139"/>
      <c r="N94" s="139"/>
      <c r="O94" s="139"/>
      <c r="P94" s="139"/>
      <c r="Q94" s="139"/>
      <c r="R94" s="139"/>
      <c r="S94" s="139"/>
      <c r="T94" s="139"/>
      <c r="U94" s="139"/>
      <c r="V94" s="139"/>
      <c r="W94" s="139"/>
      <c r="X94" s="139"/>
      <c r="Y94" s="139"/>
      <c r="Z94" s="139"/>
      <c r="AA94" s="155">
        <f t="shared" si="20"/>
        <v>3000000</v>
      </c>
      <c r="AB94" s="155">
        <f t="shared" si="20"/>
        <v>3360000.0000000005</v>
      </c>
      <c r="AC94" s="155">
        <f t="shared" si="20"/>
        <v>3763200.0000000014</v>
      </c>
      <c r="AD94" s="155">
        <f t="shared" si="20"/>
        <v>4214784.0000000009</v>
      </c>
      <c r="AE94" s="155">
        <f t="shared" si="20"/>
        <v>4720558.0800000019</v>
      </c>
      <c r="AF94" s="155">
        <f t="shared" si="20"/>
        <v>5287025.0496000024</v>
      </c>
      <c r="AG94" s="155">
        <f t="shared" si="20"/>
        <v>5921468.0555520039</v>
      </c>
      <c r="AH94" s="155">
        <f t="shared" si="20"/>
        <v>6632044.2222182443</v>
      </c>
      <c r="AI94" s="155">
        <f t="shared" si="20"/>
        <v>7427889.5288844351</v>
      </c>
      <c r="AJ94" s="155">
        <f t="shared" si="20"/>
        <v>8319236.2723505674</v>
      </c>
      <c r="AK94" s="155">
        <f t="shared" si="21"/>
        <v>9317544.6250326354</v>
      </c>
      <c r="AL94" s="155">
        <f t="shared" si="21"/>
        <v>10435649.980036553</v>
      </c>
      <c r="AM94" s="155">
        <f t="shared" si="21"/>
        <v>12000997.477042036</v>
      </c>
      <c r="AN94" s="155">
        <f t="shared" si="21"/>
        <v>13801147.098598339</v>
      </c>
      <c r="AO94" s="155">
        <f t="shared" si="21"/>
        <v>15871319.16338809</v>
      </c>
      <c r="AP94" s="155">
        <f t="shared" si="21"/>
        <v>18252017.037896302</v>
      </c>
      <c r="AQ94" s="155">
        <f t="shared" si="21"/>
        <v>20989819.593580745</v>
      </c>
      <c r="AR94" s="155">
        <f t="shared" si="21"/>
        <v>24138292.532617856</v>
      </c>
      <c r="AS94" s="155">
        <f t="shared" si="21"/>
        <v>27759036.412510533</v>
      </c>
      <c r="AT94" s="155">
        <f t="shared" si="21"/>
        <v>31922891.874387112</v>
      </c>
      <c r="AU94" s="155">
        <f t="shared" si="22"/>
        <v>36711325.655545175</v>
      </c>
      <c r="AV94" s="155">
        <f t="shared" si="22"/>
        <v>42218024.503876947</v>
      </c>
      <c r="AW94" s="155">
        <f t="shared" si="22"/>
        <v>48550728.179458484</v>
      </c>
      <c r="AX94" s="155">
        <f t="shared" si="22"/>
        <v>55833337.406377248</v>
      </c>
      <c r="AY94" s="155">
        <f t="shared" si="22"/>
        <v>67000004.887652703</v>
      </c>
      <c r="AZ94" s="155">
        <f t="shared" si="22"/>
        <v>80400005.865183234</v>
      </c>
      <c r="BA94" s="155">
        <f t="shared" si="22"/>
        <v>96480007.038219869</v>
      </c>
      <c r="BB94" s="155">
        <f t="shared" si="22"/>
        <v>115776008.44586387</v>
      </c>
      <c r="BC94" s="155">
        <f t="shared" si="22"/>
        <v>138931210.13503662</v>
      </c>
      <c r="BD94" s="155">
        <f t="shared" si="22"/>
        <v>166717452.16204396</v>
      </c>
      <c r="BE94" s="155">
        <f t="shared" si="23"/>
        <v>200060942.59445277</v>
      </c>
      <c r="BF94" s="155">
        <f t="shared" si="23"/>
        <v>240073131.11334327</v>
      </c>
      <c r="BG94" s="155">
        <f t="shared" si="23"/>
        <v>288087757.33601195</v>
      </c>
      <c r="BH94" s="155">
        <f t="shared" si="23"/>
        <v>345705308.80321425</v>
      </c>
      <c r="BI94" s="155">
        <f t="shared" si="23"/>
        <v>414846370.56385708</v>
      </c>
      <c r="BJ94" s="155">
        <f t="shared" si="23"/>
        <v>497815644.67662847</v>
      </c>
      <c r="BK94" s="155">
        <f t="shared" si="23"/>
        <v>547597209.1442914</v>
      </c>
      <c r="BL94" s="155">
        <f t="shared" si="23"/>
        <v>602356930.05872059</v>
      </c>
      <c r="BM94" s="155">
        <f t="shared" si="23"/>
        <v>662592623.0645926</v>
      </c>
      <c r="BN94" s="155">
        <f t="shared" si="23"/>
        <v>728851885.37105203</v>
      </c>
      <c r="BO94" s="155">
        <f t="shared" si="24"/>
        <v>801737073.90815723</v>
      </c>
      <c r="BP94" s="155">
        <f t="shared" si="24"/>
        <v>881910781.29897308</v>
      </c>
      <c r="BQ94" s="155">
        <f t="shared" si="24"/>
        <v>970101859.42887056</v>
      </c>
      <c r="BR94" s="155">
        <f t="shared" si="24"/>
        <v>1067112045.3717576</v>
      </c>
      <c r="BS94" s="155">
        <f t="shared" si="24"/>
        <v>1173823249.9089334</v>
      </c>
      <c r="BT94" s="155">
        <f t="shared" si="24"/>
        <v>1291205574.8998268</v>
      </c>
      <c r="BU94" s="155">
        <f t="shared" si="24"/>
        <v>1420326132.3898096</v>
      </c>
      <c r="BV94" s="155">
        <f t="shared" si="24"/>
        <v>1562358745.6287909</v>
      </c>
      <c r="BW94" s="155">
        <f t="shared" si="24"/>
        <v>1624853095.4539423</v>
      </c>
      <c r="BX94" s="155">
        <f t="shared" si="24"/>
        <v>1689847219.2721002</v>
      </c>
      <c r="BY94" s="155">
        <f t="shared" si="25"/>
        <v>1757441108.0429842</v>
      </c>
      <c r="BZ94" s="155">
        <f t="shared" si="25"/>
        <v>1827738752.3647037</v>
      </c>
      <c r="CA94" s="155">
        <f t="shared" si="25"/>
        <v>1900848302.4592922</v>
      </c>
      <c r="CB94" s="155">
        <f t="shared" si="25"/>
        <v>1976882234.5576639</v>
      </c>
      <c r="CC94" s="155">
        <f t="shared" si="25"/>
        <v>2055957523.9399705</v>
      </c>
      <c r="CD94" s="155">
        <f t="shared" si="25"/>
        <v>2138195824.8975694</v>
      </c>
      <c r="CE94" s="155">
        <f t="shared" si="25"/>
        <v>2223723657.8934722</v>
      </c>
      <c r="CF94" s="155">
        <f t="shared" si="25"/>
        <v>2312672604.2092109</v>
      </c>
      <c r="CG94" s="155">
        <f t="shared" si="25"/>
        <v>2405179508.3775792</v>
      </c>
      <c r="CH94" s="155">
        <f t="shared" si="25"/>
        <v>2501386688.7126827</v>
      </c>
      <c r="CI94" s="103"/>
      <c r="CJ94" s="103"/>
      <c r="CK94" s="105"/>
      <c r="CL94" s="105"/>
      <c r="CM94" s="105"/>
      <c r="CN94" s="105"/>
      <c r="CO94" s="105"/>
    </row>
    <row r="95" spans="1:93" ht="15" customHeight="1" outlineLevel="1">
      <c r="A95" s="102"/>
      <c r="B95" s="156" t="s">
        <v>128</v>
      </c>
      <c r="C95" s="159"/>
      <c r="D95" s="159"/>
      <c r="E95" s="148"/>
      <c r="F95" s="148"/>
      <c r="G95" s="159"/>
      <c r="H95" s="135" t="s">
        <v>116</v>
      </c>
      <c r="I95" s="157">
        <f>+IF($H95="SUM",SUMIFS($AA95:$CH95,$AA$1:$CH$1,I$1),IF($H95="AVG",AVERAGEIFS($AA95:$CH95,$AA$1:$CH$1,I$1),IF($H95="EOY",SUMIFS($AA95:$CH95,$AA$1:$CH$1,I$1,$AA$3:$CH$3,12))))</f>
        <v>110385072.24824867</v>
      </c>
      <c r="J95" s="157">
        <f>+IF($H95="SUM",SUMIFS($AA95:$CH95,$AA$1:$CH$1,J$1),IF($H95="AVG",AVERAGEIFS($AA95:$CH95,$AA$1:$CH$1,J$1),IF($H95="EOY",SUMIFS($AA95:$CH95,$AA$1:$CH$1,J$1,$AA$3:$CH$3,12))))</f>
        <v>530659192.59555</v>
      </c>
      <c r="K95" s="157">
        <f>+IF($H95="SUM",SUMIFS($AA95:$CH95,$AA$1:$CH$1,K$1),IF($H95="AVG",AVERAGEIFS($AA95:$CH95,$AA$1:$CH$1,K$1),IF($H95="EOY",SUMIFS($AA95:$CH95,$AA$1:$CH$1,K$1,$AA$3:$CH$3,12))))</f>
        <v>4043258566.7313318</v>
      </c>
      <c r="L95" s="157">
        <f>+IF($H95="SUM",SUMIFS($AA95:$CH95,$AA$1:$CH$1,L$1),IF($H95="AVG",AVERAGEIFS($AA95:$CH95,$AA$1:$CH$1,L$1),IF($H95="EOY",SUMIFS($AA95:$CH95,$AA$1:$CH$1,L$1,$AA$3:$CH$3,12))))</f>
        <v>17853826710.392536</v>
      </c>
      <c r="M95" s="157">
        <f>+IF($H95="SUM",SUMIFS($AA95:$CH95,$AA$1:$CH$1,M$1),IF($H95="AVG",AVERAGEIFS($AA95:$CH95,$AA$1:$CH$1,M$1),IF($H95="EOY",SUMIFS($AA95:$CH95,$AA$1:$CH$1,M$1,$AA$3:$CH$3,12))))</f>
        <v>37224360392.313766</v>
      </c>
      <c r="N95" s="139"/>
      <c r="O95" s="139"/>
      <c r="P95" s="139"/>
      <c r="Q95" s="139"/>
      <c r="R95" s="139"/>
      <c r="S95" s="139"/>
      <c r="T95" s="139"/>
      <c r="U95" s="139"/>
      <c r="V95" s="139"/>
      <c r="W95" s="139"/>
      <c r="X95" s="139"/>
      <c r="Y95" s="139"/>
      <c r="Z95" s="139"/>
      <c r="AA95" s="157">
        <f t="shared" ref="AA95:CH95" si="26">SUM(AA90:AA94)</f>
        <v>4574005</v>
      </c>
      <c r="AB95" s="157">
        <f t="shared" si="26"/>
        <v>5122885.6000000006</v>
      </c>
      <c r="AC95" s="157">
        <f t="shared" si="26"/>
        <v>5737631.8720000023</v>
      </c>
      <c r="AD95" s="157">
        <f t="shared" si="26"/>
        <v>6426147.6966400016</v>
      </c>
      <c r="AE95" s="157">
        <f t="shared" si="26"/>
        <v>7197285.4202368027</v>
      </c>
      <c r="AF95" s="157">
        <f t="shared" si="26"/>
        <v>8060959.6706652194</v>
      </c>
      <c r="AG95" s="157">
        <f t="shared" si="26"/>
        <v>9028274.8311450481</v>
      </c>
      <c r="AH95" s="157">
        <f t="shared" si="26"/>
        <v>10111667.810882453</v>
      </c>
      <c r="AI95" s="157">
        <f t="shared" si="26"/>
        <v>11325067.94818835</v>
      </c>
      <c r="AJ95" s="157">
        <f t="shared" si="26"/>
        <v>12684076.101970952</v>
      </c>
      <c r="AK95" s="157">
        <f t="shared" si="26"/>
        <v>14206165.234207466</v>
      </c>
      <c r="AL95" s="157">
        <f t="shared" si="26"/>
        <v>15910905.062312365</v>
      </c>
      <c r="AM95" s="157">
        <f t="shared" si="26"/>
        <v>18297540.821659219</v>
      </c>
      <c r="AN95" s="157">
        <f t="shared" si="26"/>
        <v>21042171.944908097</v>
      </c>
      <c r="AO95" s="157">
        <f t="shared" si="26"/>
        <v>24198497.736644313</v>
      </c>
      <c r="AP95" s="157">
        <f t="shared" si="26"/>
        <v>27828272.397140957</v>
      </c>
      <c r="AQ95" s="157">
        <f t="shared" si="26"/>
        <v>32002513.256712098</v>
      </c>
      <c r="AR95" s="157">
        <f t="shared" si="26"/>
        <v>36802890.24521891</v>
      </c>
      <c r="AS95" s="157">
        <f t="shared" si="26"/>
        <v>42323323.782001749</v>
      </c>
      <c r="AT95" s="157">
        <f t="shared" si="26"/>
        <v>48671822.349302009</v>
      </c>
      <c r="AU95" s="157">
        <f t="shared" si="26"/>
        <v>55972595.701697305</v>
      </c>
      <c r="AV95" s="157">
        <f t="shared" si="26"/>
        <v>64368485.056951888</v>
      </c>
      <c r="AW95" s="157">
        <f t="shared" si="26"/>
        <v>74023757.815494657</v>
      </c>
      <c r="AX95" s="157">
        <f t="shared" si="26"/>
        <v>85127321.487818852</v>
      </c>
      <c r="AY95" s="157">
        <f t="shared" si="26"/>
        <v>102152785.78538263</v>
      </c>
      <c r="AZ95" s="157">
        <f t="shared" si="26"/>
        <v>122583342.94245914</v>
      </c>
      <c r="BA95" s="157">
        <f t="shared" si="26"/>
        <v>147100011.53095096</v>
      </c>
      <c r="BB95" s="157">
        <f t="shared" si="26"/>
        <v>176520013.83714119</v>
      </c>
      <c r="BC95" s="157">
        <f t="shared" si="26"/>
        <v>211824016.60456938</v>
      </c>
      <c r="BD95" s="157">
        <f t="shared" si="26"/>
        <v>254188819.92548329</v>
      </c>
      <c r="BE95" s="157">
        <f t="shared" si="26"/>
        <v>305026583.91057998</v>
      </c>
      <c r="BF95" s="157">
        <f t="shared" si="26"/>
        <v>366031900.69269586</v>
      </c>
      <c r="BG95" s="157">
        <f t="shared" si="26"/>
        <v>439238280.83123505</v>
      </c>
      <c r="BH95" s="157">
        <f t="shared" si="26"/>
        <v>527085936.997482</v>
      </c>
      <c r="BI95" s="157">
        <f t="shared" si="26"/>
        <v>632503124.39697838</v>
      </c>
      <c r="BJ95" s="157">
        <f t="shared" si="26"/>
        <v>759003749.2763741</v>
      </c>
      <c r="BK95" s="157">
        <f t="shared" si="26"/>
        <v>834904124.20401156</v>
      </c>
      <c r="BL95" s="157">
        <f t="shared" si="26"/>
        <v>918394536.62441278</v>
      </c>
      <c r="BM95" s="157">
        <f t="shared" si="26"/>
        <v>1010233990.286854</v>
      </c>
      <c r="BN95" s="157">
        <f t="shared" si="26"/>
        <v>1111257389.3155396</v>
      </c>
      <c r="BO95" s="157">
        <f t="shared" si="26"/>
        <v>1222383128.2470937</v>
      </c>
      <c r="BP95" s="157">
        <f t="shared" si="26"/>
        <v>1344621441.0718031</v>
      </c>
      <c r="BQ95" s="157">
        <f t="shared" si="26"/>
        <v>1479083585.1789837</v>
      </c>
      <c r="BR95" s="157">
        <f t="shared" si="26"/>
        <v>1626991943.696882</v>
      </c>
      <c r="BS95" s="157">
        <f t="shared" si="26"/>
        <v>1789691138.0665703</v>
      </c>
      <c r="BT95" s="157">
        <f t="shared" si="26"/>
        <v>1968660251.8732274</v>
      </c>
      <c r="BU95" s="157">
        <f t="shared" si="26"/>
        <v>2165526277.0605502</v>
      </c>
      <c r="BV95" s="157">
        <f t="shared" si="26"/>
        <v>2382078904.7666059</v>
      </c>
      <c r="BW95" s="157">
        <f t="shared" si="26"/>
        <v>2477362060.9572697</v>
      </c>
      <c r="BX95" s="157">
        <f t="shared" si="26"/>
        <v>2576456543.3955607</v>
      </c>
      <c r="BY95" s="157">
        <f t="shared" si="26"/>
        <v>2679514805.1313834</v>
      </c>
      <c r="BZ95" s="157">
        <f t="shared" si="26"/>
        <v>2786695397.3366389</v>
      </c>
      <c r="CA95" s="157">
        <f t="shared" si="26"/>
        <v>2898163213.2301049</v>
      </c>
      <c r="CB95" s="157">
        <f t="shared" si="26"/>
        <v>3014089741.7593093</v>
      </c>
      <c r="CC95" s="157">
        <f t="shared" si="26"/>
        <v>3134653331.4296818</v>
      </c>
      <c r="CD95" s="157">
        <f t="shared" si="26"/>
        <v>3260039464.6868687</v>
      </c>
      <c r="CE95" s="157">
        <f t="shared" si="26"/>
        <v>3390441043.2743435</v>
      </c>
      <c r="CF95" s="157">
        <f t="shared" si="26"/>
        <v>3526058685.0053172</v>
      </c>
      <c r="CG95" s="157">
        <f t="shared" si="26"/>
        <v>3667101032.40553</v>
      </c>
      <c r="CH95" s="157">
        <f t="shared" si="26"/>
        <v>3813785073.7017517</v>
      </c>
      <c r="CI95" s="103"/>
      <c r="CJ95" s="103"/>
      <c r="CK95" s="105"/>
      <c r="CL95" s="105"/>
      <c r="CM95" s="105"/>
      <c r="CN95" s="105"/>
      <c r="CO95" s="105"/>
    </row>
    <row r="96" spans="1:93" ht="15" customHeight="1" outlineLevel="1">
      <c r="A96" s="102"/>
      <c r="B96" s="156"/>
      <c r="C96" s="134">
        <v>1</v>
      </c>
      <c r="D96" s="134">
        <f>+C96+1</f>
        <v>2</v>
      </c>
      <c r="E96" s="134">
        <f t="shared" ref="E96:G96" si="27">+D96+1</f>
        <v>3</v>
      </c>
      <c r="F96" s="134">
        <f t="shared" si="27"/>
        <v>4</v>
      </c>
      <c r="G96" s="134">
        <f t="shared" si="27"/>
        <v>5</v>
      </c>
      <c r="H96" s="103"/>
      <c r="I96" s="139"/>
      <c r="J96" s="139"/>
      <c r="K96" s="139"/>
      <c r="L96" s="139"/>
      <c r="M96" s="139"/>
      <c r="N96" s="139"/>
      <c r="O96" s="139"/>
      <c r="P96" s="139"/>
      <c r="Q96" s="139"/>
      <c r="R96" s="139"/>
      <c r="S96" s="139"/>
      <c r="T96" s="139"/>
      <c r="U96" s="139"/>
      <c r="V96" s="139"/>
      <c r="W96" s="139"/>
      <c r="X96" s="139"/>
      <c r="Y96" s="139"/>
      <c r="Z96" s="139"/>
      <c r="AA96" s="139"/>
      <c r="AB96" s="139"/>
      <c r="AC96" s="125"/>
      <c r="AD96" s="125"/>
      <c r="AE96" s="124"/>
      <c r="AF96" s="145"/>
      <c r="AG96" s="146"/>
      <c r="AH96" s="139"/>
      <c r="AI96" s="139"/>
      <c r="AJ96" s="139"/>
      <c r="AK96" s="139"/>
      <c r="AL96" s="139"/>
      <c r="AM96" s="139"/>
      <c r="AN96" s="139"/>
      <c r="AO96" s="139"/>
      <c r="AP96" s="139"/>
      <c r="AQ96" s="139"/>
      <c r="AR96" s="139"/>
      <c r="AS96" s="139"/>
      <c r="AT96" s="139"/>
      <c r="AU96" s="139"/>
      <c r="AV96" s="139"/>
      <c r="AW96" s="139"/>
      <c r="AX96" s="139"/>
      <c r="AY96" s="139"/>
      <c r="AZ96" s="139"/>
      <c r="BA96" s="139"/>
      <c r="BB96" s="139"/>
      <c r="BC96" s="139"/>
      <c r="BD96" s="139"/>
      <c r="BE96" s="139"/>
      <c r="BF96" s="139"/>
      <c r="BG96" s="139"/>
      <c r="BH96" s="139"/>
      <c r="BI96" s="139"/>
      <c r="BJ96" s="139"/>
      <c r="BK96" s="139"/>
      <c r="BL96" s="139"/>
      <c r="BM96" s="139"/>
      <c r="BN96" s="139"/>
      <c r="BO96" s="139"/>
      <c r="BP96" s="139"/>
      <c r="BQ96" s="139"/>
      <c r="BR96" s="139"/>
      <c r="BS96" s="139"/>
      <c r="BT96" s="139"/>
      <c r="BU96" s="139"/>
      <c r="BV96" s="139"/>
      <c r="BW96" s="139"/>
      <c r="BX96" s="139"/>
      <c r="BY96" s="139"/>
      <c r="BZ96" s="139"/>
      <c r="CA96" s="139"/>
      <c r="CB96" s="139"/>
      <c r="CC96" s="139"/>
      <c r="CD96" s="139"/>
      <c r="CE96" s="139"/>
      <c r="CF96" s="139"/>
      <c r="CG96" s="139"/>
      <c r="CH96" s="139"/>
      <c r="CI96" s="103"/>
      <c r="CJ96" s="103"/>
      <c r="CK96" s="105"/>
      <c r="CL96" s="105"/>
      <c r="CM96" s="105"/>
      <c r="CN96" s="105"/>
      <c r="CO96" s="105"/>
    </row>
    <row r="97" spans="1:93" ht="15" customHeight="1" outlineLevel="1">
      <c r="A97" s="102"/>
      <c r="B97" s="149" t="s">
        <v>129</v>
      </c>
      <c r="C97" s="216">
        <v>0</v>
      </c>
      <c r="D97" s="216">
        <v>0</v>
      </c>
      <c r="E97" s="216">
        <v>0</v>
      </c>
      <c r="F97" s="216">
        <v>0</v>
      </c>
      <c r="G97" s="216">
        <v>0</v>
      </c>
      <c r="H97" s="135" t="s">
        <v>114</v>
      </c>
      <c r="I97" s="136">
        <f>+IF($H97="SUM",SUMIFS($AA97:$CH97,$AA$1:$CH$1,I$1),IF($H97="AVG",AVERAGEIFS($AA97:$CH97,$AA$1:$CH$1,I$1),IF($H97="EOY",SUMIFS($AA97:$CH97,$AA$1:$CH$1,I$1,$AA$3:$CH$3,12))))</f>
        <v>0</v>
      </c>
      <c r="J97" s="136">
        <f>+IF($H97="SUM",SUMIFS($AA97:$CH97,$AA$1:$CH$1,J$1),IF($H97="AVG",AVERAGEIFS($AA97:$CH97,$AA$1:$CH$1,J$1),IF($H97="EOY",SUMIFS($AA97:$CH97,$AA$1:$CH$1,J$1,$AA$3:$CH$3,12))))</f>
        <v>0</v>
      </c>
      <c r="K97" s="136">
        <f>+IF($H97="SUM",SUMIFS($AA97:$CH97,$AA$1:$CH$1,K$1),IF($H97="AVG",AVERAGEIFS($AA97:$CH97,$AA$1:$CH$1,K$1),IF($H97="EOY",SUMIFS($AA97:$CH97,$AA$1:$CH$1,K$1,$AA$3:$CH$3,12))))</f>
        <v>0</v>
      </c>
      <c r="L97" s="136">
        <f>+IF($H97="SUM",SUMIFS($AA97:$CH97,$AA$1:$CH$1,L$1),IF($H97="AVG",AVERAGEIFS($AA97:$CH97,$AA$1:$CH$1,L$1),IF($H97="EOY",SUMIFS($AA97:$CH97,$AA$1:$CH$1,L$1,$AA$3:$CH$3,12))))</f>
        <v>0</v>
      </c>
      <c r="M97" s="136">
        <f>+IF($H97="SUM",SUMIFS($AA97:$CH97,$AA$1:$CH$1,M$1),IF($H97="AVG",AVERAGEIFS($AA97:$CH97,$AA$1:$CH$1,M$1),IF($H97="EOY",SUMIFS($AA97:$CH97,$AA$1:$CH$1,M$1,$AA$3:$CH$3,12))))</f>
        <v>0</v>
      </c>
      <c r="N97" s="137"/>
      <c r="O97" s="137"/>
      <c r="P97" s="137"/>
      <c r="Q97" s="137"/>
      <c r="R97" s="137"/>
      <c r="S97" s="137"/>
      <c r="T97" s="137"/>
      <c r="U97" s="137"/>
      <c r="V97" s="137"/>
      <c r="W97" s="137"/>
      <c r="X97" s="137"/>
      <c r="Y97" s="137"/>
      <c r="Z97" s="137"/>
      <c r="AA97" s="136">
        <f t="shared" ref="AA97:BF97" si="28">+SUMIFS($C97:$G97,$C$96:$G$96,AA$1)</f>
        <v>0</v>
      </c>
      <c r="AB97" s="136">
        <f t="shared" si="28"/>
        <v>0</v>
      </c>
      <c r="AC97" s="136">
        <f t="shared" si="28"/>
        <v>0</v>
      </c>
      <c r="AD97" s="136">
        <f t="shared" si="28"/>
        <v>0</v>
      </c>
      <c r="AE97" s="136">
        <f t="shared" si="28"/>
        <v>0</v>
      </c>
      <c r="AF97" s="136">
        <f t="shared" si="28"/>
        <v>0</v>
      </c>
      <c r="AG97" s="136">
        <f t="shared" si="28"/>
        <v>0</v>
      </c>
      <c r="AH97" s="136">
        <f t="shared" si="28"/>
        <v>0</v>
      </c>
      <c r="AI97" s="136">
        <f t="shared" si="28"/>
        <v>0</v>
      </c>
      <c r="AJ97" s="136">
        <f t="shared" si="28"/>
        <v>0</v>
      </c>
      <c r="AK97" s="136">
        <f t="shared" si="28"/>
        <v>0</v>
      </c>
      <c r="AL97" s="136">
        <f t="shared" si="28"/>
        <v>0</v>
      </c>
      <c r="AM97" s="136">
        <f t="shared" si="28"/>
        <v>0</v>
      </c>
      <c r="AN97" s="136">
        <f t="shared" si="28"/>
        <v>0</v>
      </c>
      <c r="AO97" s="136">
        <f t="shared" si="28"/>
        <v>0</v>
      </c>
      <c r="AP97" s="136">
        <f t="shared" si="28"/>
        <v>0</v>
      </c>
      <c r="AQ97" s="136">
        <f t="shared" si="28"/>
        <v>0</v>
      </c>
      <c r="AR97" s="136">
        <f t="shared" si="28"/>
        <v>0</v>
      </c>
      <c r="AS97" s="136">
        <f t="shared" si="28"/>
        <v>0</v>
      </c>
      <c r="AT97" s="136">
        <f t="shared" si="28"/>
        <v>0</v>
      </c>
      <c r="AU97" s="136">
        <f t="shared" si="28"/>
        <v>0</v>
      </c>
      <c r="AV97" s="136">
        <f t="shared" si="28"/>
        <v>0</v>
      </c>
      <c r="AW97" s="136">
        <f t="shared" si="28"/>
        <v>0</v>
      </c>
      <c r="AX97" s="136">
        <f t="shared" si="28"/>
        <v>0</v>
      </c>
      <c r="AY97" s="136">
        <f t="shared" si="28"/>
        <v>0</v>
      </c>
      <c r="AZ97" s="136">
        <f t="shared" si="28"/>
        <v>0</v>
      </c>
      <c r="BA97" s="136">
        <f t="shared" si="28"/>
        <v>0</v>
      </c>
      <c r="BB97" s="136">
        <f t="shared" si="28"/>
        <v>0</v>
      </c>
      <c r="BC97" s="136">
        <f t="shared" si="28"/>
        <v>0</v>
      </c>
      <c r="BD97" s="136">
        <f t="shared" si="28"/>
        <v>0</v>
      </c>
      <c r="BE97" s="136">
        <f t="shared" si="28"/>
        <v>0</v>
      </c>
      <c r="BF97" s="136">
        <f t="shared" si="28"/>
        <v>0</v>
      </c>
      <c r="BG97" s="136">
        <f t="shared" ref="BG97:CH97" si="29">+SUMIFS($C97:$G97,$C$96:$G$96,BG$1)</f>
        <v>0</v>
      </c>
      <c r="BH97" s="136">
        <f t="shared" si="29"/>
        <v>0</v>
      </c>
      <c r="BI97" s="136">
        <f t="shared" si="29"/>
        <v>0</v>
      </c>
      <c r="BJ97" s="136">
        <f t="shared" si="29"/>
        <v>0</v>
      </c>
      <c r="BK97" s="136">
        <f t="shared" si="29"/>
        <v>0</v>
      </c>
      <c r="BL97" s="136">
        <f t="shared" si="29"/>
        <v>0</v>
      </c>
      <c r="BM97" s="136">
        <f t="shared" si="29"/>
        <v>0</v>
      </c>
      <c r="BN97" s="136">
        <f t="shared" si="29"/>
        <v>0</v>
      </c>
      <c r="BO97" s="136">
        <f t="shared" si="29"/>
        <v>0</v>
      </c>
      <c r="BP97" s="136">
        <f t="shared" si="29"/>
        <v>0</v>
      </c>
      <c r="BQ97" s="136">
        <f t="shared" si="29"/>
        <v>0</v>
      </c>
      <c r="BR97" s="136">
        <f t="shared" si="29"/>
        <v>0</v>
      </c>
      <c r="BS97" s="136">
        <f t="shared" si="29"/>
        <v>0</v>
      </c>
      <c r="BT97" s="136">
        <f t="shared" si="29"/>
        <v>0</v>
      </c>
      <c r="BU97" s="136">
        <f t="shared" si="29"/>
        <v>0</v>
      </c>
      <c r="BV97" s="136">
        <f t="shared" si="29"/>
        <v>0</v>
      </c>
      <c r="BW97" s="136">
        <f t="shared" si="29"/>
        <v>0</v>
      </c>
      <c r="BX97" s="136">
        <f t="shared" si="29"/>
        <v>0</v>
      </c>
      <c r="BY97" s="136">
        <f t="shared" si="29"/>
        <v>0</v>
      </c>
      <c r="BZ97" s="136">
        <f t="shared" si="29"/>
        <v>0</v>
      </c>
      <c r="CA97" s="136">
        <f t="shared" si="29"/>
        <v>0</v>
      </c>
      <c r="CB97" s="136">
        <f t="shared" si="29"/>
        <v>0</v>
      </c>
      <c r="CC97" s="136">
        <f t="shared" si="29"/>
        <v>0</v>
      </c>
      <c r="CD97" s="136">
        <f t="shared" si="29"/>
        <v>0</v>
      </c>
      <c r="CE97" s="136">
        <f t="shared" si="29"/>
        <v>0</v>
      </c>
      <c r="CF97" s="136">
        <f t="shared" si="29"/>
        <v>0</v>
      </c>
      <c r="CG97" s="136">
        <f t="shared" si="29"/>
        <v>0</v>
      </c>
      <c r="CH97" s="136">
        <f t="shared" si="29"/>
        <v>0</v>
      </c>
      <c r="CI97" s="103"/>
      <c r="CJ97" s="103"/>
      <c r="CK97" s="105"/>
      <c r="CL97" s="105"/>
      <c r="CM97" s="105"/>
      <c r="CN97" s="105"/>
      <c r="CO97" s="105"/>
    </row>
    <row r="98" spans="1:93" ht="15" customHeight="1" outlineLevel="1">
      <c r="A98" s="102"/>
      <c r="B98" s="156"/>
      <c r="C98" s="159"/>
      <c r="D98" s="159"/>
      <c r="E98" s="148"/>
      <c r="F98" s="148"/>
      <c r="G98" s="159"/>
      <c r="H98" s="103"/>
      <c r="I98" s="139"/>
      <c r="J98" s="139"/>
      <c r="K98" s="139"/>
      <c r="L98" s="139"/>
      <c r="M98" s="139"/>
      <c r="N98" s="139"/>
      <c r="O98" s="139"/>
      <c r="P98" s="139"/>
      <c r="Q98" s="139"/>
      <c r="R98" s="139"/>
      <c r="S98" s="139"/>
      <c r="T98" s="139"/>
      <c r="U98" s="139"/>
      <c r="V98" s="139"/>
      <c r="W98" s="139"/>
      <c r="X98" s="139"/>
      <c r="Y98" s="139"/>
      <c r="Z98" s="139"/>
      <c r="AA98" s="139"/>
      <c r="AB98" s="139"/>
      <c r="AC98" s="125"/>
      <c r="AD98" s="125"/>
      <c r="AE98" s="124"/>
      <c r="AF98" s="145"/>
      <c r="AG98" s="146"/>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c r="BV98" s="139"/>
      <c r="BW98" s="139"/>
      <c r="BX98" s="139"/>
      <c r="BY98" s="139"/>
      <c r="BZ98" s="139"/>
      <c r="CA98" s="139"/>
      <c r="CB98" s="139"/>
      <c r="CC98" s="139"/>
      <c r="CD98" s="139"/>
      <c r="CE98" s="139"/>
      <c r="CF98" s="139"/>
      <c r="CG98" s="139"/>
      <c r="CH98" s="139"/>
      <c r="CI98" s="103"/>
      <c r="CJ98" s="103"/>
      <c r="CK98" s="105"/>
      <c r="CL98" s="105"/>
      <c r="CM98" s="105"/>
      <c r="CN98" s="105"/>
      <c r="CO98" s="105"/>
    </row>
    <row r="99" spans="1:93" ht="15" customHeight="1" outlineLevel="1">
      <c r="A99" s="102"/>
      <c r="B99" s="116" t="s">
        <v>130</v>
      </c>
      <c r="C99" s="159"/>
      <c r="D99" s="159"/>
      <c r="E99" s="148"/>
      <c r="F99" s="148"/>
      <c r="G99" s="159"/>
      <c r="H99" s="135" t="s">
        <v>116</v>
      </c>
      <c r="I99" s="157">
        <f>+IF($H99="SUM",SUMIFS($AA99:$CH99,$AA$1:$CH$1,I$1),IF($H99="AVG",AVERAGEIFS($AA99:$CH99,$AA$1:$CH$1,I$1),IF($H99="EOY",SUMIFS($AA99:$CH99,$AA$1:$CH$1,I$1,$AA$3:$CH$3,12))))</f>
        <v>359102.59172948787</v>
      </c>
      <c r="J99" s="157">
        <f>+IF($H99="SUM",SUMIFS($AA99:$CH99,$AA$1:$CH$1,J$1),IF($H99="AVG",AVERAGEIFS($AA99:$CH99,$AA$1:$CH$1,J$1),IF($H99="EOY",SUMIFS($AA99:$CH99,$AA$1:$CH$1,J$1,$AA$3:$CH$3,12))))</f>
        <v>1726330.2682592836</v>
      </c>
      <c r="K99" s="157">
        <f>+IF($H99="SUM",SUMIFS($AA99:$CH99,$AA$1:$CH$1,K$1),IF($H99="AVG",AVERAGEIFS($AA99:$CH99,$AA$1:$CH$1,K$1),IF($H99="EOY",SUMIFS($AA99:$CH99,$AA$1:$CH$1,K$1,$AA$3:$CH$3,12))))</f>
        <v>13153450.922062624</v>
      </c>
      <c r="L99" s="157">
        <f>+IF($H99="SUM",SUMIFS($AA99:$CH99,$AA$1:$CH$1,L$1),IF($H99="AVG",AVERAGEIFS($AA99:$CH99,$AA$1:$CH$1,L$1),IF($H99="EOY",SUMIFS($AA99:$CH99,$AA$1:$CH$1,L$1,$AA$3:$CH$3,12))))</f>
        <v>58081725.304055646</v>
      </c>
      <c r="M99" s="157">
        <f>+IF($H99="SUM",SUMIFS($AA99:$CH99,$AA$1:$CH$1,M$1),IF($H99="AVG",AVERAGEIFS($AA99:$CH99,$AA$1:$CH$1,M$1),IF($H99="EOY",SUMIFS($AA99:$CH99,$AA$1:$CH$1,M$1,$AA$3:$CH$3,12))))</f>
        <v>121097572.52583988</v>
      </c>
      <c r="N99" s="139"/>
      <c r="O99" s="139"/>
      <c r="P99" s="139"/>
      <c r="Q99" s="139"/>
      <c r="R99" s="139"/>
      <c r="S99" s="139"/>
      <c r="T99" s="139"/>
      <c r="U99" s="139"/>
      <c r="V99" s="139"/>
      <c r="W99" s="139"/>
      <c r="X99" s="139"/>
      <c r="Y99" s="139"/>
      <c r="Z99" s="139"/>
      <c r="AA99" s="157">
        <f t="shared" ref="AA99:BF99" si="30">SUMPRODUCT(AA90:AA94,$G$90:$G$94)</f>
        <v>14880.065000000001</v>
      </c>
      <c r="AB99" s="157">
        <f t="shared" si="30"/>
        <v>16665.672800000004</v>
      </c>
      <c r="AC99" s="157">
        <f t="shared" si="30"/>
        <v>18665.553536000007</v>
      </c>
      <c r="AD99" s="157">
        <f t="shared" si="30"/>
        <v>20905.419960320003</v>
      </c>
      <c r="AE99" s="157">
        <f t="shared" si="30"/>
        <v>23414.070355558408</v>
      </c>
      <c r="AF99" s="157">
        <f t="shared" si="30"/>
        <v>26223.758798225419</v>
      </c>
      <c r="AG99" s="157">
        <f t="shared" si="30"/>
        <v>29370.609854012473</v>
      </c>
      <c r="AH99" s="157">
        <f t="shared" si="30"/>
        <v>32895.083036493976</v>
      </c>
      <c r="AI99" s="157">
        <f t="shared" si="30"/>
        <v>36842.493000873255</v>
      </c>
      <c r="AJ99" s="157">
        <f t="shared" si="30"/>
        <v>41263.592160978049</v>
      </c>
      <c r="AK99" s="157">
        <f t="shared" si="30"/>
        <v>46215.223220295411</v>
      </c>
      <c r="AL99" s="157">
        <f t="shared" si="30"/>
        <v>51761.050006730875</v>
      </c>
      <c r="AM99" s="157">
        <f t="shared" si="30"/>
        <v>59525.207507740502</v>
      </c>
      <c r="AN99" s="157">
        <f t="shared" si="30"/>
        <v>68453.988633901579</v>
      </c>
      <c r="AO99" s="157">
        <f t="shared" si="30"/>
        <v>78722.086928986799</v>
      </c>
      <c r="AP99" s="157">
        <f t="shared" si="30"/>
        <v>90530.399968334823</v>
      </c>
      <c r="AQ99" s="157">
        <f t="shared" si="30"/>
        <v>104109.95996358503</v>
      </c>
      <c r="AR99" s="157">
        <f t="shared" si="30"/>
        <v>119726.45395812277</v>
      </c>
      <c r="AS99" s="157">
        <f t="shared" si="30"/>
        <v>137685.42205184119</v>
      </c>
      <c r="AT99" s="157">
        <f t="shared" si="30"/>
        <v>158338.23535961733</v>
      </c>
      <c r="AU99" s="157">
        <f t="shared" si="30"/>
        <v>182088.97066355994</v>
      </c>
      <c r="AV99" s="157">
        <f t="shared" si="30"/>
        <v>209402.31626309388</v>
      </c>
      <c r="AW99" s="157">
        <f t="shared" si="30"/>
        <v>240812.66370255797</v>
      </c>
      <c r="AX99" s="157">
        <f t="shared" si="30"/>
        <v>276934.56325794163</v>
      </c>
      <c r="AY99" s="157">
        <f t="shared" si="30"/>
        <v>332321.47590952995</v>
      </c>
      <c r="AZ99" s="157">
        <f t="shared" si="30"/>
        <v>398785.77109143592</v>
      </c>
      <c r="BA99" s="157">
        <f t="shared" si="30"/>
        <v>478542.92530972307</v>
      </c>
      <c r="BB99" s="157">
        <f t="shared" si="30"/>
        <v>574251.5103716678</v>
      </c>
      <c r="BC99" s="157">
        <f t="shared" si="30"/>
        <v>689101.81244600122</v>
      </c>
      <c r="BD99" s="157">
        <f t="shared" si="30"/>
        <v>826922.17493520142</v>
      </c>
      <c r="BE99" s="157">
        <f t="shared" si="30"/>
        <v>992306.60992224189</v>
      </c>
      <c r="BF99" s="157">
        <f t="shared" si="30"/>
        <v>1190767.9319066899</v>
      </c>
      <c r="BG99" s="157">
        <f t="shared" ref="BG99:CH99" si="31">SUMPRODUCT(BG90:BG94,$G$90:$G$94)</f>
        <v>1428921.518288028</v>
      </c>
      <c r="BH99" s="157">
        <f t="shared" si="31"/>
        <v>1714705.8219456335</v>
      </c>
      <c r="BI99" s="157">
        <f t="shared" si="31"/>
        <v>2057646.9863347597</v>
      </c>
      <c r="BJ99" s="157">
        <f t="shared" si="31"/>
        <v>2469176.3836017121</v>
      </c>
      <c r="BK99" s="157">
        <f t="shared" si="31"/>
        <v>2716094.0219618836</v>
      </c>
      <c r="BL99" s="157">
        <f t="shared" si="31"/>
        <v>2987703.4241580721</v>
      </c>
      <c r="BM99" s="157">
        <f t="shared" si="31"/>
        <v>3286473.7665738789</v>
      </c>
      <c r="BN99" s="157">
        <f t="shared" si="31"/>
        <v>3615121.143231268</v>
      </c>
      <c r="BO99" s="157">
        <f t="shared" si="31"/>
        <v>3976633.2575543947</v>
      </c>
      <c r="BP99" s="157">
        <f t="shared" si="31"/>
        <v>4374296.5833098348</v>
      </c>
      <c r="BQ99" s="157">
        <f t="shared" si="31"/>
        <v>4811726.2416408192</v>
      </c>
      <c r="BR99" s="157">
        <f t="shared" si="31"/>
        <v>5292898.8658049004</v>
      </c>
      <c r="BS99" s="157">
        <f t="shared" si="31"/>
        <v>5822188.7523853909</v>
      </c>
      <c r="BT99" s="157">
        <f t="shared" si="31"/>
        <v>6404407.6276239315</v>
      </c>
      <c r="BU99" s="157">
        <f t="shared" si="31"/>
        <v>7044848.3903863244</v>
      </c>
      <c r="BV99" s="157">
        <f t="shared" si="31"/>
        <v>7749333.2294249572</v>
      </c>
      <c r="BW99" s="157">
        <f t="shared" si="31"/>
        <v>8059306.5586019559</v>
      </c>
      <c r="BX99" s="157">
        <f t="shared" si="31"/>
        <v>8381678.820946034</v>
      </c>
      <c r="BY99" s="157">
        <f t="shared" si="31"/>
        <v>8716945.9737838767</v>
      </c>
      <c r="BZ99" s="157">
        <f t="shared" si="31"/>
        <v>9065623.8127352316</v>
      </c>
      <c r="CA99" s="157">
        <f t="shared" si="31"/>
        <v>9428248.7652446423</v>
      </c>
      <c r="CB99" s="157">
        <f t="shared" si="31"/>
        <v>9805378.7158544287</v>
      </c>
      <c r="CC99" s="157">
        <f t="shared" si="31"/>
        <v>10197593.864488605</v>
      </c>
      <c r="CD99" s="157">
        <f t="shared" si="31"/>
        <v>10605497.619068149</v>
      </c>
      <c r="CE99" s="157">
        <f t="shared" si="31"/>
        <v>11029717.523830876</v>
      </c>
      <c r="CF99" s="157">
        <f t="shared" si="31"/>
        <v>11470906.22478411</v>
      </c>
      <c r="CG99" s="157">
        <f t="shared" si="31"/>
        <v>11929742.473775472</v>
      </c>
      <c r="CH99" s="157">
        <f t="shared" si="31"/>
        <v>12406932.172726495</v>
      </c>
      <c r="CI99" s="102"/>
      <c r="CJ99" s="105"/>
      <c r="CK99" s="105"/>
      <c r="CL99" s="105"/>
      <c r="CM99" s="105"/>
      <c r="CN99" s="105"/>
      <c r="CO99" s="105"/>
    </row>
    <row r="100" spans="1:93" ht="15" customHeight="1" outlineLevel="1">
      <c r="A100" s="102"/>
      <c r="B100" s="116" t="s">
        <v>131</v>
      </c>
      <c r="C100" s="159"/>
      <c r="D100" s="159"/>
      <c r="E100" s="148"/>
      <c r="F100" s="148"/>
      <c r="G100" s="159"/>
      <c r="H100" s="103"/>
      <c r="I100" s="493">
        <f t="shared" ref="I100:M100" si="32">+I99/8.5</f>
        <v>42247.363732880927</v>
      </c>
      <c r="J100" s="493">
        <f t="shared" si="32"/>
        <v>203097.67861873924</v>
      </c>
      <c r="K100" s="493">
        <f t="shared" si="32"/>
        <v>1547464.8143603087</v>
      </c>
      <c r="L100" s="493">
        <f t="shared" si="32"/>
        <v>6833144.1534183109</v>
      </c>
      <c r="M100" s="493">
        <f t="shared" si="32"/>
        <v>14246773.238334104</v>
      </c>
      <c r="N100" s="493"/>
      <c r="O100" s="493"/>
      <c r="P100" s="493"/>
      <c r="Q100" s="493"/>
      <c r="R100" s="493"/>
      <c r="S100" s="493"/>
      <c r="T100" s="493"/>
      <c r="U100" s="493"/>
      <c r="V100" s="493"/>
      <c r="W100" s="493"/>
      <c r="X100" s="493"/>
      <c r="Y100" s="493"/>
      <c r="Z100" s="493"/>
      <c r="AA100" s="493">
        <f t="shared" ref="AA100:CH100" si="33">+AA99/8.5</f>
        <v>1750.5958823529413</v>
      </c>
      <c r="AB100" s="493">
        <f t="shared" si="33"/>
        <v>1960.6673882352945</v>
      </c>
      <c r="AC100" s="493">
        <f t="shared" si="33"/>
        <v>2195.9474748235302</v>
      </c>
      <c r="AD100" s="493">
        <f t="shared" si="33"/>
        <v>2459.4611718023534</v>
      </c>
      <c r="AE100" s="493">
        <f t="shared" si="33"/>
        <v>2754.5965124186364</v>
      </c>
      <c r="AF100" s="493">
        <f t="shared" si="33"/>
        <v>3085.1480939088729</v>
      </c>
      <c r="AG100" s="493">
        <f t="shared" si="33"/>
        <v>3455.3658651779378</v>
      </c>
      <c r="AH100" s="493">
        <f t="shared" si="33"/>
        <v>3870.0097689992913</v>
      </c>
      <c r="AI100" s="493">
        <f t="shared" si="33"/>
        <v>4334.4109412792068</v>
      </c>
      <c r="AJ100" s="493">
        <f t="shared" si="33"/>
        <v>4854.540254232712</v>
      </c>
      <c r="AK100" s="493">
        <f t="shared" si="33"/>
        <v>5437.0850847406364</v>
      </c>
      <c r="AL100" s="493">
        <f t="shared" si="33"/>
        <v>6089.535294909515</v>
      </c>
      <c r="AM100" s="493">
        <f t="shared" si="33"/>
        <v>7002.9655891459415</v>
      </c>
      <c r="AN100" s="493">
        <f t="shared" si="33"/>
        <v>8053.4104275178324</v>
      </c>
      <c r="AO100" s="493">
        <f t="shared" si="33"/>
        <v>9261.4219916455058</v>
      </c>
      <c r="AP100" s="493">
        <f t="shared" si="33"/>
        <v>10650.635290392333</v>
      </c>
      <c r="AQ100" s="493">
        <f t="shared" si="33"/>
        <v>12248.230583951181</v>
      </c>
      <c r="AR100" s="493">
        <f t="shared" si="33"/>
        <v>14085.465171543856</v>
      </c>
      <c r="AS100" s="493">
        <f t="shared" si="33"/>
        <v>16198.284947275433</v>
      </c>
      <c r="AT100" s="493">
        <f t="shared" si="33"/>
        <v>18628.027689366747</v>
      </c>
      <c r="AU100" s="493">
        <f t="shared" si="33"/>
        <v>21422.231842771758</v>
      </c>
      <c r="AV100" s="493">
        <f t="shared" si="33"/>
        <v>24635.566619187513</v>
      </c>
      <c r="AW100" s="493">
        <f t="shared" si="33"/>
        <v>28330.901612065645</v>
      </c>
      <c r="AX100" s="493">
        <f t="shared" si="33"/>
        <v>32580.536853875485</v>
      </c>
      <c r="AY100" s="493">
        <f t="shared" si="33"/>
        <v>39096.644224650583</v>
      </c>
      <c r="AZ100" s="493">
        <f t="shared" si="33"/>
        <v>46915.973069580694</v>
      </c>
      <c r="BA100" s="493">
        <f t="shared" si="33"/>
        <v>56299.167683496831</v>
      </c>
      <c r="BB100" s="493">
        <f t="shared" si="33"/>
        <v>67559.001220196209</v>
      </c>
      <c r="BC100" s="493">
        <f t="shared" si="33"/>
        <v>81070.801464235439</v>
      </c>
      <c r="BD100" s="493">
        <f t="shared" si="33"/>
        <v>97284.961757082521</v>
      </c>
      <c r="BE100" s="493">
        <f t="shared" si="33"/>
        <v>116741.95410849905</v>
      </c>
      <c r="BF100" s="493">
        <f t="shared" si="33"/>
        <v>140090.3449301988</v>
      </c>
      <c r="BG100" s="493">
        <f t="shared" si="33"/>
        <v>168108.41391623858</v>
      </c>
      <c r="BH100" s="493">
        <f t="shared" si="33"/>
        <v>201730.09669948628</v>
      </c>
      <c r="BI100" s="493">
        <f t="shared" si="33"/>
        <v>242076.11603938349</v>
      </c>
      <c r="BJ100" s="493">
        <f t="shared" si="33"/>
        <v>290491.33924726024</v>
      </c>
      <c r="BK100" s="493">
        <f t="shared" si="33"/>
        <v>319540.47317198629</v>
      </c>
      <c r="BL100" s="493">
        <f t="shared" si="33"/>
        <v>351494.52048918494</v>
      </c>
      <c r="BM100" s="493">
        <f t="shared" si="33"/>
        <v>386643.97253810341</v>
      </c>
      <c r="BN100" s="493">
        <f t="shared" si="33"/>
        <v>425308.36979191389</v>
      </c>
      <c r="BO100" s="493">
        <f t="shared" si="33"/>
        <v>467839.20677110524</v>
      </c>
      <c r="BP100" s="493">
        <f t="shared" si="33"/>
        <v>514623.12744821585</v>
      </c>
      <c r="BQ100" s="493">
        <f t="shared" si="33"/>
        <v>566085.4401930375</v>
      </c>
      <c r="BR100" s="493">
        <f t="shared" si="33"/>
        <v>622693.98421234125</v>
      </c>
      <c r="BS100" s="493">
        <f t="shared" si="33"/>
        <v>684963.38263357535</v>
      </c>
      <c r="BT100" s="493">
        <f t="shared" si="33"/>
        <v>753459.72089693311</v>
      </c>
      <c r="BU100" s="493">
        <f t="shared" si="33"/>
        <v>828805.69298662641</v>
      </c>
      <c r="BV100" s="493">
        <f t="shared" si="33"/>
        <v>911686.26228528912</v>
      </c>
      <c r="BW100" s="493">
        <f t="shared" si="33"/>
        <v>948153.71277670073</v>
      </c>
      <c r="BX100" s="493">
        <f t="shared" si="33"/>
        <v>986079.8612877687</v>
      </c>
      <c r="BY100" s="493">
        <f t="shared" si="33"/>
        <v>1025523.0557392796</v>
      </c>
      <c r="BZ100" s="493">
        <f t="shared" si="33"/>
        <v>1066543.9779688509</v>
      </c>
      <c r="CA100" s="493">
        <f t="shared" si="33"/>
        <v>1109205.7370876051</v>
      </c>
      <c r="CB100" s="493">
        <f t="shared" si="33"/>
        <v>1153573.9665711094</v>
      </c>
      <c r="CC100" s="493">
        <f t="shared" si="33"/>
        <v>1199716.9252339536</v>
      </c>
      <c r="CD100" s="493">
        <f t="shared" si="33"/>
        <v>1247705.6022433117</v>
      </c>
      <c r="CE100" s="493">
        <f t="shared" si="33"/>
        <v>1297613.8263330441</v>
      </c>
      <c r="CF100" s="493">
        <f t="shared" si="33"/>
        <v>1349518.3793863659</v>
      </c>
      <c r="CG100" s="493">
        <f t="shared" si="33"/>
        <v>1403499.1145618204</v>
      </c>
      <c r="CH100" s="493">
        <f t="shared" si="33"/>
        <v>1459639.0791442934</v>
      </c>
      <c r="CI100" s="103"/>
      <c r="CJ100" s="103"/>
      <c r="CK100" s="105"/>
      <c r="CL100" s="105"/>
      <c r="CM100" s="105"/>
      <c r="CN100" s="105"/>
      <c r="CO100" s="105"/>
    </row>
    <row r="101" spans="1:93" ht="15" customHeight="1" outlineLevel="1">
      <c r="A101" s="102"/>
      <c r="B101" s="116"/>
      <c r="C101" s="159"/>
      <c r="D101" s="159"/>
      <c r="E101" s="148"/>
      <c r="F101" s="148"/>
      <c r="G101" s="159"/>
      <c r="H101" s="159"/>
      <c r="I101" s="135"/>
      <c r="J101" s="135"/>
      <c r="K101" s="135"/>
      <c r="L101" s="135"/>
      <c r="M101" s="135"/>
      <c r="N101" s="139"/>
      <c r="O101" s="139"/>
      <c r="P101" s="139"/>
      <c r="Q101" s="139"/>
      <c r="R101" s="139"/>
      <c r="S101" s="139"/>
      <c r="T101" s="139"/>
      <c r="U101" s="139"/>
      <c r="V101" s="139"/>
      <c r="W101" s="139"/>
      <c r="X101" s="139"/>
      <c r="Y101" s="139"/>
      <c r="Z101" s="139"/>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5"/>
      <c r="BO101" s="135"/>
      <c r="BP101" s="135"/>
      <c r="BQ101" s="135"/>
      <c r="BR101" s="135"/>
      <c r="BS101" s="135"/>
      <c r="BT101" s="135"/>
      <c r="BU101" s="135"/>
      <c r="BV101" s="135"/>
      <c r="BW101" s="135"/>
      <c r="BX101" s="135"/>
      <c r="BY101" s="135"/>
      <c r="BZ101" s="135"/>
      <c r="CA101" s="135"/>
      <c r="CB101" s="135"/>
      <c r="CC101" s="135"/>
      <c r="CD101" s="135"/>
      <c r="CE101" s="135"/>
      <c r="CF101" s="135"/>
      <c r="CG101" s="135"/>
      <c r="CH101" s="135"/>
      <c r="CI101" s="159"/>
      <c r="CJ101" s="159"/>
      <c r="CK101" s="105"/>
      <c r="CL101" s="105"/>
      <c r="CM101" s="105"/>
      <c r="CN101" s="105"/>
      <c r="CO101" s="105"/>
    </row>
    <row r="102" spans="1:93" s="498" customFormat="1" ht="15" customHeight="1" outlineLevel="1">
      <c r="A102" s="102"/>
      <c r="B102" s="116"/>
      <c r="C102" s="159"/>
      <c r="D102" s="159"/>
      <c r="E102" s="148"/>
      <c r="F102" s="148"/>
      <c r="G102" s="159"/>
      <c r="H102" s="159"/>
      <c r="I102" s="135"/>
      <c r="J102" s="135"/>
      <c r="K102" s="135"/>
      <c r="L102" s="135"/>
      <c r="M102" s="135"/>
      <c r="N102" s="139"/>
      <c r="O102" s="139"/>
      <c r="P102" s="139"/>
      <c r="Q102" s="139"/>
      <c r="R102" s="139"/>
      <c r="S102" s="139"/>
      <c r="T102" s="139"/>
      <c r="U102" s="139"/>
      <c r="V102" s="139"/>
      <c r="W102" s="139"/>
      <c r="X102" s="139"/>
      <c r="Y102" s="139"/>
      <c r="Z102" s="139"/>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5"/>
      <c r="BO102" s="135"/>
      <c r="BP102" s="135"/>
      <c r="BQ102" s="135"/>
      <c r="BR102" s="135"/>
      <c r="BS102" s="135"/>
      <c r="BT102" s="135"/>
      <c r="BU102" s="135"/>
      <c r="BV102" s="135"/>
      <c r="BW102" s="135"/>
      <c r="BX102" s="135"/>
      <c r="BY102" s="135"/>
      <c r="BZ102" s="135"/>
      <c r="CA102" s="135"/>
      <c r="CB102" s="135"/>
      <c r="CC102" s="135"/>
      <c r="CD102" s="135"/>
      <c r="CE102" s="135"/>
      <c r="CF102" s="135"/>
      <c r="CG102" s="135"/>
      <c r="CH102" s="135"/>
      <c r="CI102" s="159"/>
      <c r="CJ102" s="159"/>
      <c r="CK102" s="105"/>
      <c r="CL102" s="105"/>
      <c r="CM102" s="105"/>
      <c r="CN102" s="105"/>
      <c r="CO102" s="105"/>
    </row>
    <row r="103" spans="1:93" s="498" customFormat="1" ht="15" customHeight="1" outlineLevel="1">
      <c r="A103" s="102"/>
      <c r="C103" s="159"/>
      <c r="D103" s="159"/>
      <c r="E103" s="148"/>
      <c r="F103" s="148"/>
      <c r="G103" s="159"/>
      <c r="H103" s="159"/>
      <c r="I103" s="135"/>
      <c r="J103" s="135"/>
      <c r="K103" s="135"/>
      <c r="L103" s="135"/>
      <c r="M103" s="135"/>
      <c r="N103" s="139"/>
      <c r="O103" s="139"/>
      <c r="P103" s="139"/>
      <c r="Q103" s="139"/>
      <c r="R103" s="139"/>
      <c r="S103" s="139"/>
      <c r="T103" s="139"/>
      <c r="U103" s="139"/>
      <c r="V103" s="139"/>
      <c r="W103" s="139"/>
      <c r="X103" s="139"/>
      <c r="Y103" s="139"/>
      <c r="Z103" s="139"/>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c r="AW103" s="135"/>
      <c r="AX103" s="135"/>
      <c r="AY103" s="135"/>
      <c r="AZ103" s="135"/>
      <c r="BA103" s="135"/>
      <c r="BB103" s="135"/>
      <c r="BC103" s="135"/>
      <c r="BD103" s="135"/>
      <c r="BE103" s="135"/>
      <c r="BF103" s="135"/>
      <c r="BG103" s="135"/>
      <c r="BH103" s="135"/>
      <c r="BI103" s="135"/>
      <c r="BJ103" s="135"/>
      <c r="BK103" s="135"/>
      <c r="BL103" s="135"/>
      <c r="BM103" s="135"/>
      <c r="BN103" s="135"/>
      <c r="BO103" s="135"/>
      <c r="BP103" s="135"/>
      <c r="BQ103" s="135"/>
      <c r="BR103" s="135"/>
      <c r="BS103" s="135"/>
      <c r="BT103" s="135"/>
      <c r="BU103" s="135"/>
      <c r="BV103" s="135"/>
      <c r="BW103" s="135"/>
      <c r="BX103" s="135"/>
      <c r="BY103" s="135"/>
      <c r="BZ103" s="135"/>
      <c r="CA103" s="135"/>
      <c r="CB103" s="135"/>
      <c r="CC103" s="135"/>
      <c r="CD103" s="135"/>
      <c r="CE103" s="135"/>
      <c r="CF103" s="135"/>
      <c r="CG103" s="135"/>
      <c r="CH103" s="135"/>
      <c r="CI103" s="159"/>
      <c r="CJ103" s="159"/>
      <c r="CK103" s="105"/>
      <c r="CL103" s="105"/>
      <c r="CM103" s="105"/>
      <c r="CN103" s="105"/>
      <c r="CO103" s="105"/>
    </row>
    <row r="104" spans="1:93" ht="15" customHeight="1" outlineLevel="1">
      <c r="A104" s="102"/>
      <c r="B104" s="520" t="s">
        <v>483</v>
      </c>
      <c r="C104" s="523"/>
      <c r="D104" s="159"/>
      <c r="E104" s="148"/>
      <c r="F104" s="148"/>
      <c r="G104" s="159"/>
      <c r="H104" s="159"/>
      <c r="I104" s="135"/>
      <c r="J104" s="135"/>
      <c r="K104" s="135"/>
      <c r="L104" s="135"/>
      <c r="M104" s="135"/>
      <c r="N104" s="139"/>
      <c r="O104" s="139"/>
      <c r="P104" s="139"/>
      <c r="Q104" s="139"/>
      <c r="R104" s="139"/>
      <c r="S104" s="139"/>
      <c r="T104" s="139"/>
      <c r="U104" s="139"/>
      <c r="V104" s="139"/>
      <c r="W104" s="139"/>
      <c r="X104" s="139"/>
      <c r="Y104" s="139"/>
      <c r="Z104" s="139"/>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c r="AW104" s="135"/>
      <c r="AX104" s="135"/>
      <c r="AY104" s="135"/>
      <c r="AZ104" s="135"/>
      <c r="BA104" s="135"/>
      <c r="BB104" s="135"/>
      <c r="BC104" s="135"/>
      <c r="BD104" s="135"/>
      <c r="BE104" s="135"/>
      <c r="BF104" s="135"/>
      <c r="BG104" s="135"/>
      <c r="BH104" s="135"/>
      <c r="BI104" s="135"/>
      <c r="BJ104" s="135"/>
      <c r="BK104" s="135"/>
      <c r="BL104" s="135"/>
      <c r="BM104" s="135"/>
      <c r="BN104" s="135"/>
      <c r="BO104" s="135"/>
      <c r="BP104" s="135"/>
      <c r="BQ104" s="135"/>
      <c r="BR104" s="135"/>
      <c r="BS104" s="135"/>
      <c r="BT104" s="135"/>
      <c r="BU104" s="135"/>
      <c r="BV104" s="135"/>
      <c r="BW104" s="135"/>
      <c r="BX104" s="135"/>
      <c r="BY104" s="135"/>
      <c r="BZ104" s="135"/>
      <c r="CA104" s="135"/>
      <c r="CB104" s="135"/>
      <c r="CC104" s="135"/>
      <c r="CD104" s="135"/>
      <c r="CE104" s="135"/>
      <c r="CF104" s="135"/>
      <c r="CG104" s="135"/>
      <c r="CH104" s="135"/>
      <c r="CI104" s="159"/>
      <c r="CJ104" s="159"/>
      <c r="CK104" s="105"/>
      <c r="CL104" s="105"/>
      <c r="CM104" s="105"/>
      <c r="CN104" s="105"/>
      <c r="CO104" s="105"/>
    </row>
    <row r="105" spans="1:93" ht="15" customHeight="1" outlineLevel="1">
      <c r="A105" s="102"/>
      <c r="B105" s="134" t="s">
        <v>469</v>
      </c>
      <c r="C105" s="103"/>
      <c r="D105" s="103"/>
      <c r="E105" s="148"/>
      <c r="F105" s="148"/>
      <c r="G105" s="103"/>
      <c r="H105" s="135" t="s">
        <v>116</v>
      </c>
      <c r="I105" s="491">
        <f>I85*2</f>
        <v>965.32533084899273</v>
      </c>
      <c r="J105" s="491">
        <f t="shared" ref="J105:BU105" si="34">J85*2</f>
        <v>4640.6524924703845</v>
      </c>
      <c r="K105" s="491">
        <f t="shared" si="34"/>
        <v>35358.584581620104</v>
      </c>
      <c r="L105" s="491">
        <f t="shared" si="34"/>
        <v>156132.98813965032</v>
      </c>
      <c r="M105" s="491">
        <f t="shared" si="34"/>
        <v>325529.68693574896</v>
      </c>
      <c r="N105" s="491">
        <f t="shared" si="34"/>
        <v>0</v>
      </c>
      <c r="O105" s="491">
        <f t="shared" si="34"/>
        <v>0</v>
      </c>
      <c r="P105" s="491">
        <f t="shared" si="34"/>
        <v>0</v>
      </c>
      <c r="Q105" s="491">
        <f t="shared" si="34"/>
        <v>0</v>
      </c>
      <c r="R105" s="491">
        <f t="shared" si="34"/>
        <v>0</v>
      </c>
      <c r="S105" s="491">
        <f t="shared" si="34"/>
        <v>0</v>
      </c>
      <c r="T105" s="491">
        <f t="shared" si="34"/>
        <v>0</v>
      </c>
      <c r="U105" s="491">
        <f t="shared" si="34"/>
        <v>0</v>
      </c>
      <c r="V105" s="491">
        <f t="shared" si="34"/>
        <v>0</v>
      </c>
      <c r="W105" s="491">
        <f t="shared" si="34"/>
        <v>0</v>
      </c>
      <c r="X105" s="491">
        <f t="shared" si="34"/>
        <v>0</v>
      </c>
      <c r="Y105" s="491">
        <f t="shared" si="34"/>
        <v>0</v>
      </c>
      <c r="Z105" s="491">
        <f t="shared" si="34"/>
        <v>0</v>
      </c>
      <c r="AA105" s="491">
        <f t="shared" si="34"/>
        <v>40</v>
      </c>
      <c r="AB105" s="491">
        <f t="shared" si="34"/>
        <v>44.800000000000004</v>
      </c>
      <c r="AC105" s="491">
        <f t="shared" si="34"/>
        <v>50.176000000000009</v>
      </c>
      <c r="AD105" s="491">
        <f t="shared" si="34"/>
        <v>56.197120000000012</v>
      </c>
      <c r="AE105" s="491">
        <f t="shared" si="34"/>
        <v>62.940774400000016</v>
      </c>
      <c r="AF105" s="491">
        <f t="shared" si="34"/>
        <v>70.493667328000029</v>
      </c>
      <c r="AG105" s="491">
        <f t="shared" si="34"/>
        <v>78.952907407360044</v>
      </c>
      <c r="AH105" s="491">
        <f t="shared" si="34"/>
        <v>88.427256296243257</v>
      </c>
      <c r="AI105" s="491">
        <f t="shared" si="34"/>
        <v>99.038527051792457</v>
      </c>
      <c r="AJ105" s="491">
        <f t="shared" si="34"/>
        <v>110.92315029800756</v>
      </c>
      <c r="AK105" s="491">
        <f t="shared" si="34"/>
        <v>124.23392833376847</v>
      </c>
      <c r="AL105" s="491">
        <f t="shared" si="34"/>
        <v>139.14199973382071</v>
      </c>
      <c r="AM105" s="491">
        <f t="shared" si="34"/>
        <v>160.0132996938938</v>
      </c>
      <c r="AN105" s="491">
        <f t="shared" si="34"/>
        <v>184.01529464797787</v>
      </c>
      <c r="AO105" s="491">
        <f t="shared" si="34"/>
        <v>211.61758884517454</v>
      </c>
      <c r="AP105" s="491">
        <f t="shared" si="34"/>
        <v>243.3602271719507</v>
      </c>
      <c r="AQ105" s="491">
        <f t="shared" si="34"/>
        <v>279.86426124774329</v>
      </c>
      <c r="AR105" s="491">
        <f t="shared" si="34"/>
        <v>321.84390043490475</v>
      </c>
      <c r="AS105" s="491">
        <f t="shared" si="34"/>
        <v>370.12048550014043</v>
      </c>
      <c r="AT105" s="491">
        <f t="shared" si="34"/>
        <v>425.63855832516145</v>
      </c>
      <c r="AU105" s="491">
        <f t="shared" si="34"/>
        <v>489.48434207393564</v>
      </c>
      <c r="AV105" s="491">
        <f t="shared" si="34"/>
        <v>562.90699338502588</v>
      </c>
      <c r="AW105" s="491">
        <f t="shared" si="34"/>
        <v>647.34304239277969</v>
      </c>
      <c r="AX105" s="491">
        <f t="shared" si="34"/>
        <v>744.44449875169664</v>
      </c>
      <c r="AY105" s="491">
        <f t="shared" si="34"/>
        <v>893.33339850203595</v>
      </c>
      <c r="AZ105" s="491">
        <f t="shared" si="34"/>
        <v>1072.0000782024431</v>
      </c>
      <c r="BA105" s="491">
        <f t="shared" si="34"/>
        <v>1286.4000938429317</v>
      </c>
      <c r="BB105" s="491">
        <f t="shared" si="34"/>
        <v>1543.6801126115181</v>
      </c>
      <c r="BC105" s="491">
        <f t="shared" si="34"/>
        <v>1852.4161351338216</v>
      </c>
      <c r="BD105" s="491">
        <f t="shared" si="34"/>
        <v>2222.899362160586</v>
      </c>
      <c r="BE105" s="491">
        <f t="shared" si="34"/>
        <v>2667.4792345927031</v>
      </c>
      <c r="BF105" s="491">
        <f t="shared" si="34"/>
        <v>3200.9750815112434</v>
      </c>
      <c r="BG105" s="491">
        <f t="shared" si="34"/>
        <v>3841.1700978134918</v>
      </c>
      <c r="BH105" s="491">
        <f t="shared" si="34"/>
        <v>4609.4041173761898</v>
      </c>
      <c r="BI105" s="491">
        <f t="shared" si="34"/>
        <v>5531.2849408514276</v>
      </c>
      <c r="BJ105" s="491">
        <f t="shared" si="34"/>
        <v>6637.5419290217133</v>
      </c>
      <c r="BK105" s="491">
        <f t="shared" si="34"/>
        <v>7301.296121923885</v>
      </c>
      <c r="BL105" s="491">
        <f t="shared" si="34"/>
        <v>8031.4257341162738</v>
      </c>
      <c r="BM105" s="491">
        <f t="shared" si="34"/>
        <v>8834.5683075279012</v>
      </c>
      <c r="BN105" s="491">
        <f t="shared" si="34"/>
        <v>9718.0251382806928</v>
      </c>
      <c r="BO105" s="491">
        <f t="shared" si="34"/>
        <v>10689.827652108763</v>
      </c>
      <c r="BP105" s="491">
        <f t="shared" si="34"/>
        <v>11758.810417319641</v>
      </c>
      <c r="BQ105" s="491">
        <f t="shared" si="34"/>
        <v>12934.691459051606</v>
      </c>
      <c r="BR105" s="491">
        <f t="shared" si="34"/>
        <v>14228.160604956767</v>
      </c>
      <c r="BS105" s="491">
        <f t="shared" si="34"/>
        <v>15650.976665452445</v>
      </c>
      <c r="BT105" s="491">
        <f t="shared" si="34"/>
        <v>17216.07433199769</v>
      </c>
      <c r="BU105" s="491">
        <f t="shared" si="34"/>
        <v>18937.68176519746</v>
      </c>
      <c r="BV105" s="491">
        <f t="shared" ref="BV105:CH105" si="35">BV85*2</f>
        <v>20831.449941717208</v>
      </c>
      <c r="BW105" s="491">
        <f t="shared" si="35"/>
        <v>21664.707939385898</v>
      </c>
      <c r="BX105" s="491">
        <f t="shared" si="35"/>
        <v>22531.296256961334</v>
      </c>
      <c r="BY105" s="491">
        <f t="shared" si="35"/>
        <v>23432.548107239789</v>
      </c>
      <c r="BZ105" s="491">
        <f t="shared" si="35"/>
        <v>24369.850031529382</v>
      </c>
      <c r="CA105" s="491">
        <f t="shared" si="35"/>
        <v>25344.644032790558</v>
      </c>
      <c r="CB105" s="491">
        <f t="shared" si="35"/>
        <v>26358.429794102183</v>
      </c>
      <c r="CC105" s="491">
        <f t="shared" si="35"/>
        <v>27412.76698586627</v>
      </c>
      <c r="CD105" s="491">
        <f t="shared" si="35"/>
        <v>28509.27766530092</v>
      </c>
      <c r="CE105" s="491">
        <f t="shared" si="35"/>
        <v>29649.648771912958</v>
      </c>
      <c r="CF105" s="491">
        <f t="shared" si="35"/>
        <v>30835.634722789477</v>
      </c>
      <c r="CG105" s="491">
        <f t="shared" si="35"/>
        <v>32069.060111701056</v>
      </c>
      <c r="CH105" s="491">
        <f t="shared" si="35"/>
        <v>33351.822516169101</v>
      </c>
      <c r="CI105" s="159"/>
      <c r="CJ105" s="159"/>
      <c r="CK105" s="105"/>
      <c r="CL105" s="105"/>
      <c r="CM105" s="105"/>
      <c r="CN105" s="105"/>
      <c r="CO105" s="105"/>
    </row>
    <row r="106" spans="1:93" ht="15" customHeight="1" outlineLevel="1">
      <c r="A106" s="102"/>
      <c r="B106" s="490">
        <v>150</v>
      </c>
      <c r="C106" s="103"/>
      <c r="D106" s="103"/>
      <c r="E106" s="148"/>
      <c r="F106" s="148"/>
      <c r="G106" s="103"/>
      <c r="H106" s="135" t="s">
        <v>116</v>
      </c>
      <c r="I106" s="492">
        <f t="shared" ref="I106:AN106" si="36">I105*$B$106</f>
        <v>144798.7996273489</v>
      </c>
      <c r="J106" s="492">
        <f t="shared" si="36"/>
        <v>696097.87387055764</v>
      </c>
      <c r="K106" s="492">
        <f t="shared" si="36"/>
        <v>5303787.6872430155</v>
      </c>
      <c r="L106" s="492">
        <f t="shared" si="36"/>
        <v>23419948.220947549</v>
      </c>
      <c r="M106" s="492">
        <f t="shared" si="36"/>
        <v>48829453.040362343</v>
      </c>
      <c r="N106" s="492">
        <f t="shared" si="36"/>
        <v>0</v>
      </c>
      <c r="O106" s="492">
        <f t="shared" si="36"/>
        <v>0</v>
      </c>
      <c r="P106" s="492">
        <f t="shared" si="36"/>
        <v>0</v>
      </c>
      <c r="Q106" s="492">
        <f t="shared" si="36"/>
        <v>0</v>
      </c>
      <c r="R106" s="492">
        <f t="shared" si="36"/>
        <v>0</v>
      </c>
      <c r="S106" s="492">
        <f t="shared" si="36"/>
        <v>0</v>
      </c>
      <c r="T106" s="492">
        <f t="shared" si="36"/>
        <v>0</v>
      </c>
      <c r="U106" s="492">
        <f t="shared" si="36"/>
        <v>0</v>
      </c>
      <c r="V106" s="492">
        <f t="shared" si="36"/>
        <v>0</v>
      </c>
      <c r="W106" s="492">
        <f t="shared" si="36"/>
        <v>0</v>
      </c>
      <c r="X106" s="492">
        <f t="shared" si="36"/>
        <v>0</v>
      </c>
      <c r="Y106" s="492">
        <f t="shared" si="36"/>
        <v>0</v>
      </c>
      <c r="Z106" s="492">
        <f t="shared" si="36"/>
        <v>0</v>
      </c>
      <c r="AA106" s="492">
        <f t="shared" si="36"/>
        <v>6000</v>
      </c>
      <c r="AB106" s="492">
        <f t="shared" si="36"/>
        <v>6720.0000000000009</v>
      </c>
      <c r="AC106" s="492">
        <f t="shared" si="36"/>
        <v>7526.4000000000015</v>
      </c>
      <c r="AD106" s="492">
        <f t="shared" si="36"/>
        <v>8429.5680000000011</v>
      </c>
      <c r="AE106" s="492">
        <f t="shared" si="36"/>
        <v>9441.1161600000032</v>
      </c>
      <c r="AF106" s="492">
        <f t="shared" si="36"/>
        <v>10574.050099200005</v>
      </c>
      <c r="AG106" s="492">
        <f t="shared" si="36"/>
        <v>11842.936111104007</v>
      </c>
      <c r="AH106" s="492">
        <f t="shared" si="36"/>
        <v>13264.088444436489</v>
      </c>
      <c r="AI106" s="492">
        <f t="shared" si="36"/>
        <v>14855.779057768868</v>
      </c>
      <c r="AJ106" s="492">
        <f t="shared" si="36"/>
        <v>16638.472544701133</v>
      </c>
      <c r="AK106" s="492">
        <f t="shared" si="36"/>
        <v>18635.08925006527</v>
      </c>
      <c r="AL106" s="492">
        <f t="shared" si="36"/>
        <v>20871.299960073105</v>
      </c>
      <c r="AM106" s="492">
        <f t="shared" si="36"/>
        <v>24001.994954084072</v>
      </c>
      <c r="AN106" s="492">
        <f t="shared" si="36"/>
        <v>27602.294197196679</v>
      </c>
      <c r="AO106" s="492">
        <f t="shared" ref="AO106:BT106" si="37">AO105*$B$106</f>
        <v>31742.638326776181</v>
      </c>
      <c r="AP106" s="492">
        <f t="shared" si="37"/>
        <v>36504.034075792602</v>
      </c>
      <c r="AQ106" s="492">
        <f t="shared" si="37"/>
        <v>41979.639187161491</v>
      </c>
      <c r="AR106" s="492">
        <f t="shared" si="37"/>
        <v>48276.585065235711</v>
      </c>
      <c r="AS106" s="492">
        <f t="shared" si="37"/>
        <v>55518.072825021067</v>
      </c>
      <c r="AT106" s="492">
        <f t="shared" si="37"/>
        <v>63845.783748774222</v>
      </c>
      <c r="AU106" s="492">
        <f t="shared" si="37"/>
        <v>73422.651311090347</v>
      </c>
      <c r="AV106" s="492">
        <f t="shared" si="37"/>
        <v>84436.049007753885</v>
      </c>
      <c r="AW106" s="492">
        <f t="shared" si="37"/>
        <v>97101.456358916956</v>
      </c>
      <c r="AX106" s="492">
        <f t="shared" si="37"/>
        <v>111666.6748127545</v>
      </c>
      <c r="AY106" s="492">
        <f t="shared" si="37"/>
        <v>134000.0097753054</v>
      </c>
      <c r="AZ106" s="492">
        <f t="shared" si="37"/>
        <v>160800.01173036647</v>
      </c>
      <c r="BA106" s="492">
        <f t="shared" si="37"/>
        <v>192960.01407643975</v>
      </c>
      <c r="BB106" s="492">
        <f t="shared" si="37"/>
        <v>231552.01689172772</v>
      </c>
      <c r="BC106" s="492">
        <f t="shared" si="37"/>
        <v>277862.42027007323</v>
      </c>
      <c r="BD106" s="492">
        <f t="shared" si="37"/>
        <v>333434.9043240879</v>
      </c>
      <c r="BE106" s="492">
        <f t="shared" si="37"/>
        <v>400121.88518890546</v>
      </c>
      <c r="BF106" s="492">
        <f t="shared" si="37"/>
        <v>480146.26222668652</v>
      </c>
      <c r="BG106" s="492">
        <f t="shared" si="37"/>
        <v>576175.51467202383</v>
      </c>
      <c r="BH106" s="492">
        <f t="shared" si="37"/>
        <v>691410.61760642845</v>
      </c>
      <c r="BI106" s="492">
        <f t="shared" si="37"/>
        <v>829692.74112771417</v>
      </c>
      <c r="BJ106" s="492">
        <f t="shared" si="37"/>
        <v>995631.28935325705</v>
      </c>
      <c r="BK106" s="492">
        <f t="shared" si="37"/>
        <v>1095194.4182885827</v>
      </c>
      <c r="BL106" s="492">
        <f t="shared" si="37"/>
        <v>1204713.860117441</v>
      </c>
      <c r="BM106" s="492">
        <f t="shared" si="37"/>
        <v>1325185.2461291852</v>
      </c>
      <c r="BN106" s="492">
        <f t="shared" si="37"/>
        <v>1457703.7707421039</v>
      </c>
      <c r="BO106" s="492">
        <f t="shared" si="37"/>
        <v>1603474.1478163144</v>
      </c>
      <c r="BP106" s="492">
        <f t="shared" si="37"/>
        <v>1763821.562597946</v>
      </c>
      <c r="BQ106" s="492">
        <f t="shared" si="37"/>
        <v>1940203.718857741</v>
      </c>
      <c r="BR106" s="492">
        <f t="shared" si="37"/>
        <v>2134224.0907435152</v>
      </c>
      <c r="BS106" s="492">
        <f t="shared" si="37"/>
        <v>2347646.4998178668</v>
      </c>
      <c r="BT106" s="492">
        <f t="shared" si="37"/>
        <v>2582411.1497996533</v>
      </c>
      <c r="BU106" s="492">
        <f t="shared" ref="BU106:CZ106" si="38">BU105*$B$106</f>
        <v>2840652.2647796189</v>
      </c>
      <c r="BV106" s="492">
        <f t="shared" si="38"/>
        <v>3124717.4912575814</v>
      </c>
      <c r="BW106" s="492">
        <f t="shared" si="38"/>
        <v>3249706.1909078849</v>
      </c>
      <c r="BX106" s="492">
        <f t="shared" si="38"/>
        <v>3379694.4385442003</v>
      </c>
      <c r="BY106" s="492">
        <f t="shared" si="38"/>
        <v>3514882.2160859685</v>
      </c>
      <c r="BZ106" s="492">
        <f t="shared" si="38"/>
        <v>3655477.5047294074</v>
      </c>
      <c r="CA106" s="492">
        <f t="shared" si="38"/>
        <v>3801696.6049185838</v>
      </c>
      <c r="CB106" s="492">
        <f t="shared" si="38"/>
        <v>3953764.4691153276</v>
      </c>
      <c r="CC106" s="492">
        <f t="shared" si="38"/>
        <v>4111915.0478799404</v>
      </c>
      <c r="CD106" s="492">
        <f t="shared" si="38"/>
        <v>4276391.6497951383</v>
      </c>
      <c r="CE106" s="492">
        <f t="shared" si="38"/>
        <v>4447447.3157869438</v>
      </c>
      <c r="CF106" s="492">
        <f t="shared" si="38"/>
        <v>4625345.2084184214</v>
      </c>
      <c r="CG106" s="492">
        <f t="shared" si="38"/>
        <v>4810359.0167551581</v>
      </c>
      <c r="CH106" s="492">
        <f t="shared" si="38"/>
        <v>5002773.3774253651</v>
      </c>
      <c r="CI106" s="159"/>
      <c r="CJ106" s="159"/>
      <c r="CK106" s="105"/>
      <c r="CL106" s="105"/>
      <c r="CM106" s="105"/>
      <c r="CN106" s="105"/>
      <c r="CO106" s="105"/>
    </row>
    <row r="107" spans="1:93" ht="15" customHeight="1" outlineLevel="1">
      <c r="A107" s="102"/>
      <c r="B107" s="116"/>
      <c r="C107" s="159"/>
      <c r="D107" s="159"/>
      <c r="E107" s="148"/>
      <c r="F107" s="148"/>
      <c r="G107" s="159"/>
      <c r="H107" s="159"/>
      <c r="I107" s="135"/>
      <c r="J107" s="135"/>
      <c r="K107" s="135"/>
      <c r="L107" s="135"/>
      <c r="M107" s="135"/>
      <c r="N107" s="139"/>
      <c r="O107" s="139"/>
      <c r="P107" s="139"/>
      <c r="Q107" s="139"/>
      <c r="R107" s="139"/>
      <c r="S107" s="139"/>
      <c r="T107" s="139"/>
      <c r="U107" s="139"/>
      <c r="V107" s="139"/>
      <c r="W107" s="139"/>
      <c r="X107" s="139"/>
      <c r="Y107" s="139"/>
      <c r="Z107" s="139"/>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5"/>
      <c r="BO107" s="135"/>
      <c r="BP107" s="135"/>
      <c r="BQ107" s="135"/>
      <c r="BR107" s="135"/>
      <c r="BS107" s="135"/>
      <c r="BT107" s="135"/>
      <c r="BU107" s="135"/>
      <c r="BV107" s="135"/>
      <c r="BW107" s="135"/>
      <c r="BX107" s="135"/>
      <c r="BY107" s="135"/>
      <c r="BZ107" s="135"/>
      <c r="CA107" s="135"/>
      <c r="CB107" s="135"/>
      <c r="CC107" s="135"/>
      <c r="CD107" s="135"/>
      <c r="CE107" s="135"/>
      <c r="CF107" s="135"/>
      <c r="CG107" s="135"/>
      <c r="CH107" s="135"/>
      <c r="CI107" s="159"/>
      <c r="CJ107" s="159"/>
      <c r="CK107" s="105"/>
      <c r="CL107" s="105"/>
      <c r="CM107" s="105"/>
      <c r="CN107" s="105"/>
      <c r="CO107" s="105"/>
    </row>
    <row r="108" spans="1:93" ht="15" customHeight="1" outlineLevel="1">
      <c r="A108" s="102"/>
      <c r="B108" s="116"/>
      <c r="C108" s="498"/>
      <c r="D108" s="498"/>
      <c r="E108" s="498"/>
      <c r="F108" s="498"/>
      <c r="G108" s="498"/>
      <c r="H108" s="159"/>
      <c r="I108" s="135"/>
      <c r="J108" s="135"/>
      <c r="K108" s="135"/>
      <c r="L108" s="135"/>
      <c r="M108" s="135"/>
      <c r="N108" s="139"/>
      <c r="O108" s="139"/>
      <c r="P108" s="139"/>
      <c r="Q108" s="139"/>
      <c r="R108" s="139"/>
      <c r="S108" s="139"/>
      <c r="T108" s="139"/>
      <c r="U108" s="139"/>
      <c r="V108" s="139"/>
      <c r="W108" s="139"/>
      <c r="X108" s="139"/>
      <c r="Y108" s="139"/>
      <c r="Z108" s="139"/>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c r="BY108" s="135"/>
      <c r="BZ108" s="135"/>
      <c r="CA108" s="135"/>
      <c r="CB108" s="135"/>
      <c r="CC108" s="135"/>
      <c r="CD108" s="135"/>
      <c r="CE108" s="135"/>
      <c r="CF108" s="135"/>
      <c r="CG108" s="135"/>
      <c r="CH108" s="135"/>
      <c r="CI108" s="159"/>
      <c r="CJ108" s="159"/>
      <c r="CK108" s="105"/>
      <c r="CL108" s="105"/>
      <c r="CM108" s="105"/>
      <c r="CN108" s="105"/>
      <c r="CO108" s="105"/>
    </row>
    <row r="109" spans="1:93" ht="15" customHeight="1" outlineLevel="1">
      <c r="A109" s="102"/>
      <c r="B109" s="156"/>
      <c r="C109" s="498"/>
      <c r="D109" s="498"/>
      <c r="E109" s="498"/>
      <c r="F109" s="498"/>
      <c r="G109" s="498"/>
      <c r="H109" s="103"/>
      <c r="I109" s="139"/>
      <c r="J109" s="139"/>
      <c r="K109" s="139"/>
      <c r="L109" s="139"/>
      <c r="M109" s="139"/>
      <c r="N109" s="139"/>
      <c r="O109" s="139"/>
      <c r="P109" s="139"/>
      <c r="Q109" s="139"/>
      <c r="R109" s="139"/>
      <c r="S109" s="139"/>
      <c r="T109" s="139"/>
      <c r="U109" s="139"/>
      <c r="V109" s="139"/>
      <c r="W109" s="139"/>
      <c r="X109" s="139"/>
      <c r="Y109" s="139"/>
      <c r="Z109" s="139"/>
      <c r="AA109" s="139"/>
      <c r="AB109" s="139"/>
      <c r="AC109" s="125"/>
      <c r="AD109" s="125"/>
      <c r="AE109" s="124"/>
      <c r="AF109" s="145"/>
      <c r="AG109" s="146"/>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03"/>
      <c r="CJ109" s="103"/>
      <c r="CK109" s="105"/>
      <c r="CL109" s="105"/>
      <c r="CM109" s="105"/>
      <c r="CN109" s="105"/>
      <c r="CO109" s="105"/>
    </row>
    <row r="110" spans="1:93" ht="15" customHeight="1" outlineLevel="1">
      <c r="A110" s="102"/>
      <c r="B110" s="520" t="s">
        <v>484</v>
      </c>
      <c r="C110" s="524"/>
      <c r="H110" s="103"/>
      <c r="I110" s="139"/>
      <c r="J110" s="139"/>
      <c r="K110" s="139"/>
      <c r="L110" s="139"/>
      <c r="M110" s="139"/>
      <c r="N110" s="139"/>
      <c r="O110" s="139"/>
      <c r="P110" s="139"/>
      <c r="Q110" s="139"/>
      <c r="R110" s="139"/>
      <c r="S110" s="139"/>
      <c r="T110" s="139"/>
      <c r="U110" s="139"/>
      <c r="V110" s="139"/>
      <c r="W110" s="139"/>
      <c r="X110" s="139"/>
      <c r="Y110" s="139"/>
      <c r="Z110" s="139"/>
      <c r="AA110" s="139"/>
      <c r="AB110" s="139"/>
      <c r="AC110" s="125"/>
      <c r="AD110" s="125"/>
      <c r="AE110" s="124"/>
      <c r="AF110" s="145"/>
      <c r="AG110" s="146"/>
      <c r="AH110" s="139"/>
      <c r="AI110" s="139"/>
      <c r="AJ110" s="139"/>
      <c r="AK110" s="139"/>
      <c r="AL110" s="139"/>
      <c r="AM110" s="139"/>
      <c r="AN110" s="139"/>
      <c r="AO110" s="139"/>
      <c r="AP110" s="139"/>
      <c r="AQ110" s="139"/>
      <c r="AR110" s="139"/>
      <c r="AS110" s="139"/>
      <c r="AT110" s="139"/>
      <c r="AU110" s="139"/>
      <c r="AV110" s="139"/>
      <c r="AW110" s="139"/>
      <c r="AX110" s="139"/>
      <c r="AY110" s="139"/>
      <c r="AZ110" s="139"/>
      <c r="BA110" s="139"/>
      <c r="BB110" s="139"/>
      <c r="BC110" s="139"/>
      <c r="BD110" s="139"/>
      <c r="BE110" s="139"/>
      <c r="BF110" s="139"/>
      <c r="BG110" s="139"/>
      <c r="BH110" s="139"/>
      <c r="BI110" s="139"/>
      <c r="BJ110" s="139"/>
      <c r="BK110" s="139"/>
      <c r="BL110" s="139"/>
      <c r="BM110" s="139"/>
      <c r="BN110" s="139"/>
      <c r="BO110" s="139"/>
      <c r="BP110" s="139"/>
      <c r="BQ110" s="139"/>
      <c r="BR110" s="139"/>
      <c r="BS110" s="139"/>
      <c r="BT110" s="139"/>
      <c r="BU110" s="139"/>
      <c r="BV110" s="139"/>
      <c r="BW110" s="139"/>
      <c r="BX110" s="139"/>
      <c r="BY110" s="139"/>
      <c r="BZ110" s="139"/>
      <c r="CA110" s="139"/>
      <c r="CB110" s="139"/>
      <c r="CC110" s="139"/>
      <c r="CD110" s="139"/>
      <c r="CE110" s="139"/>
      <c r="CF110" s="139"/>
      <c r="CG110" s="139"/>
      <c r="CH110" s="139"/>
      <c r="CI110" s="103"/>
      <c r="CJ110" s="103"/>
      <c r="CK110" s="105"/>
      <c r="CL110" s="105"/>
      <c r="CM110" s="105"/>
      <c r="CN110" s="105"/>
      <c r="CO110" s="105"/>
    </row>
    <row r="111" spans="1:93" ht="15" customHeight="1" outlineLevel="1">
      <c r="A111" s="102"/>
      <c r="B111" s="147"/>
      <c r="H111" s="103"/>
      <c r="I111" s="139"/>
      <c r="J111" s="139"/>
      <c r="K111" s="139"/>
      <c r="L111" s="139"/>
      <c r="M111" s="139"/>
      <c r="N111" s="139"/>
      <c r="O111" s="139"/>
      <c r="P111" s="139"/>
      <c r="Q111" s="139"/>
      <c r="R111" s="139"/>
      <c r="S111" s="139"/>
      <c r="T111" s="139"/>
      <c r="U111" s="139"/>
      <c r="V111" s="139"/>
      <c r="W111" s="139"/>
      <c r="X111" s="139"/>
      <c r="Y111" s="139"/>
      <c r="Z111" s="139"/>
      <c r="AA111" s="139"/>
      <c r="AB111" s="139"/>
      <c r="AC111" s="125"/>
      <c r="AD111" s="125"/>
      <c r="AE111" s="124"/>
      <c r="AF111" s="145"/>
      <c r="AG111" s="146"/>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39"/>
      <c r="BG111" s="139"/>
      <c r="BH111" s="139"/>
      <c r="BI111" s="139"/>
      <c r="BJ111" s="139"/>
      <c r="BK111" s="139"/>
      <c r="BL111" s="139"/>
      <c r="BM111" s="139"/>
      <c r="BN111" s="139"/>
      <c r="BO111" s="139"/>
      <c r="BP111" s="139"/>
      <c r="BQ111" s="139"/>
      <c r="BR111" s="139"/>
      <c r="BS111" s="139"/>
      <c r="BT111" s="139"/>
      <c r="BU111" s="139"/>
      <c r="BV111" s="139"/>
      <c r="BW111" s="139"/>
      <c r="BX111" s="139"/>
      <c r="BY111" s="139"/>
      <c r="BZ111" s="139"/>
      <c r="CA111" s="139"/>
      <c r="CB111" s="139"/>
      <c r="CC111" s="139"/>
      <c r="CD111" s="139"/>
      <c r="CE111" s="139"/>
      <c r="CF111" s="139"/>
      <c r="CG111" s="139"/>
      <c r="CH111" s="139"/>
      <c r="CI111" s="103"/>
      <c r="CJ111" s="103"/>
      <c r="CK111" s="105"/>
      <c r="CL111" s="105"/>
      <c r="CM111" s="105"/>
      <c r="CN111" s="105"/>
      <c r="CO111" s="105"/>
    </row>
    <row r="112" spans="1:93" ht="15" customHeight="1" outlineLevel="1">
      <c r="A112" s="116"/>
      <c r="B112" s="129" t="s">
        <v>132</v>
      </c>
      <c r="C112" s="105"/>
      <c r="D112" s="158">
        <v>1</v>
      </c>
      <c r="E112" s="159" t="s">
        <v>133</v>
      </c>
      <c r="F112" s="160"/>
      <c r="G112" s="160"/>
      <c r="H112" s="135" t="s">
        <v>116</v>
      </c>
      <c r="I112" s="161">
        <f>+IF($H112="SUM",SUMIFS($AA112:$CH112,$AA$1:$CH$1,I$1),IF($H112="AVG",AVERAGEIFS($AA112:$CH112,$AA$1:$CH$1,I$1),IF($H112="EOY",SUMIFS($AA112:$CH112,$AA$1:$CH$1,I$1,$AA$3:$CH$3,12))))</f>
        <v>482.66266542449637</v>
      </c>
      <c r="J112" s="161">
        <f>+IF($H112="SUM",SUMIFS($AA112:$CH112,$AA$1:$CH$1,J$1),IF($H112="AVG",AVERAGEIFS($AA112:$CH112,$AA$1:$CH$1,J$1),IF($H112="EOY",SUMIFS($AA112:$CH112,$AA$1:$CH$1,J$1,$AA$3:$CH$3,12))))</f>
        <v>2320.3262462351922</v>
      </c>
      <c r="K112" s="161">
        <f>+IF($H112="SUM",SUMIFS($AA112:$CH112,$AA$1:$CH$1,K$1),IF($H112="AVG",AVERAGEIFS($AA112:$CH112,$AA$1:$CH$1,K$1),IF($H112="EOY",SUMIFS($AA112:$CH112,$AA$1:$CH$1,K$1,$AA$3:$CH$3,12))))</f>
        <v>17679.292290810052</v>
      </c>
      <c r="L112" s="161">
        <f>+IF($H112="SUM",SUMIFS($AA112:$CH112,$AA$1:$CH$1,L$1),IF($H112="AVG",AVERAGEIFS($AA112:$CH112,$AA$1:$CH$1,L$1),IF($H112="EOY",SUMIFS($AA112:$CH112,$AA$1:$CH$1,L$1,$AA$3:$CH$3,12))))</f>
        <v>78066.494069825159</v>
      </c>
      <c r="M112" s="161">
        <f>+IF($H112="SUM",SUMIFS($AA112:$CH112,$AA$1:$CH$1,M$1),IF($H112="AVG",AVERAGEIFS($AA112:$CH112,$AA$1:$CH$1,M$1),IF($H112="EOY",SUMIFS($AA112:$CH112,$AA$1:$CH$1,M$1,$AA$3:$CH$3,12))))</f>
        <v>162764.84346787448</v>
      </c>
      <c r="N112" s="160"/>
      <c r="O112" s="160"/>
      <c r="P112" s="160"/>
      <c r="Q112" s="160"/>
      <c r="R112" s="160"/>
      <c r="S112" s="160"/>
      <c r="T112" s="160"/>
      <c r="U112" s="160"/>
      <c r="V112" s="160"/>
      <c r="W112" s="160"/>
      <c r="X112" s="160"/>
      <c r="Y112" s="160"/>
      <c r="Z112" s="160"/>
      <c r="AA112" s="161">
        <f t="shared" ref="AA112:BF112" si="39">+AA85/$D$112</f>
        <v>20</v>
      </c>
      <c r="AB112" s="161">
        <f t="shared" si="39"/>
        <v>22.400000000000002</v>
      </c>
      <c r="AC112" s="161">
        <f t="shared" si="39"/>
        <v>25.088000000000005</v>
      </c>
      <c r="AD112" s="161">
        <f t="shared" si="39"/>
        <v>28.098560000000006</v>
      </c>
      <c r="AE112" s="161">
        <f t="shared" si="39"/>
        <v>31.470387200000008</v>
      </c>
      <c r="AF112" s="161">
        <f t="shared" si="39"/>
        <v>35.246833664000015</v>
      </c>
      <c r="AG112" s="161">
        <f t="shared" si="39"/>
        <v>39.476453703680022</v>
      </c>
      <c r="AH112" s="161">
        <f t="shared" si="39"/>
        <v>44.213628148121629</v>
      </c>
      <c r="AI112" s="161">
        <f t="shared" si="39"/>
        <v>49.519263525896228</v>
      </c>
      <c r="AJ112" s="161">
        <f t="shared" si="39"/>
        <v>55.461575149003778</v>
      </c>
      <c r="AK112" s="161">
        <f t="shared" si="39"/>
        <v>62.116964166884237</v>
      </c>
      <c r="AL112" s="161">
        <f t="shared" si="39"/>
        <v>69.570999866910356</v>
      </c>
      <c r="AM112" s="161">
        <f t="shared" si="39"/>
        <v>80.0066498469469</v>
      </c>
      <c r="AN112" s="161">
        <f t="shared" si="39"/>
        <v>92.007647323988934</v>
      </c>
      <c r="AO112" s="161">
        <f t="shared" si="39"/>
        <v>105.80879442258727</v>
      </c>
      <c r="AP112" s="161">
        <f t="shared" si="39"/>
        <v>121.68011358597535</v>
      </c>
      <c r="AQ112" s="161">
        <f t="shared" si="39"/>
        <v>139.93213062387164</v>
      </c>
      <c r="AR112" s="161">
        <f t="shared" si="39"/>
        <v>160.92195021745238</v>
      </c>
      <c r="AS112" s="161">
        <f t="shared" si="39"/>
        <v>185.06024275007022</v>
      </c>
      <c r="AT112" s="161">
        <f t="shared" si="39"/>
        <v>212.81927916258073</v>
      </c>
      <c r="AU112" s="161">
        <f t="shared" si="39"/>
        <v>244.74217103696782</v>
      </c>
      <c r="AV112" s="161">
        <f t="shared" si="39"/>
        <v>281.45349669251294</v>
      </c>
      <c r="AW112" s="161">
        <f t="shared" si="39"/>
        <v>323.67152119638985</v>
      </c>
      <c r="AX112" s="161">
        <f t="shared" si="39"/>
        <v>372.22224937584832</v>
      </c>
      <c r="AY112" s="161">
        <f t="shared" si="39"/>
        <v>446.66669925101797</v>
      </c>
      <c r="AZ112" s="161">
        <f t="shared" si="39"/>
        <v>536.00003910122155</v>
      </c>
      <c r="BA112" s="161">
        <f t="shared" si="39"/>
        <v>643.20004692146586</v>
      </c>
      <c r="BB112" s="161">
        <f t="shared" si="39"/>
        <v>771.84005630575905</v>
      </c>
      <c r="BC112" s="161">
        <f t="shared" si="39"/>
        <v>926.20806756691081</v>
      </c>
      <c r="BD112" s="161">
        <f t="shared" si="39"/>
        <v>1111.449681080293</v>
      </c>
      <c r="BE112" s="161">
        <f t="shared" si="39"/>
        <v>1333.7396172963515</v>
      </c>
      <c r="BF112" s="161">
        <f t="shared" si="39"/>
        <v>1600.4875407556217</v>
      </c>
      <c r="BG112" s="161">
        <f t="shared" ref="BG112:CH112" si="40">+BG85/$D$112</f>
        <v>1920.5850489067459</v>
      </c>
      <c r="BH112" s="161">
        <f t="shared" si="40"/>
        <v>2304.7020586880949</v>
      </c>
      <c r="BI112" s="161">
        <f t="shared" si="40"/>
        <v>2765.6424704257138</v>
      </c>
      <c r="BJ112" s="161">
        <f t="shared" si="40"/>
        <v>3318.7709645108566</v>
      </c>
      <c r="BK112" s="161">
        <f t="shared" si="40"/>
        <v>3650.6480609619425</v>
      </c>
      <c r="BL112" s="161">
        <f t="shared" si="40"/>
        <v>4015.7128670581369</v>
      </c>
      <c r="BM112" s="161">
        <f t="shared" si="40"/>
        <v>4417.2841537639506</v>
      </c>
      <c r="BN112" s="161">
        <f t="shared" si="40"/>
        <v>4859.0125691403464</v>
      </c>
      <c r="BO112" s="161">
        <f t="shared" si="40"/>
        <v>5344.9138260543814</v>
      </c>
      <c r="BP112" s="161">
        <f t="shared" si="40"/>
        <v>5879.4052086598203</v>
      </c>
      <c r="BQ112" s="161">
        <f t="shared" si="40"/>
        <v>6467.3457295258031</v>
      </c>
      <c r="BR112" s="161">
        <f t="shared" si="40"/>
        <v>7114.0803024783836</v>
      </c>
      <c r="BS112" s="161">
        <f t="shared" si="40"/>
        <v>7825.4883327262223</v>
      </c>
      <c r="BT112" s="161">
        <f t="shared" si="40"/>
        <v>8608.037165998845</v>
      </c>
      <c r="BU112" s="161">
        <f t="shared" si="40"/>
        <v>9468.8408825987299</v>
      </c>
      <c r="BV112" s="161">
        <f t="shared" si="40"/>
        <v>10415.724970858604</v>
      </c>
      <c r="BW112" s="161">
        <f t="shared" si="40"/>
        <v>10832.353969692949</v>
      </c>
      <c r="BX112" s="161">
        <f t="shared" si="40"/>
        <v>11265.648128480667</v>
      </c>
      <c r="BY112" s="161">
        <f t="shared" si="40"/>
        <v>11716.274053619894</v>
      </c>
      <c r="BZ112" s="161">
        <f t="shared" si="40"/>
        <v>12184.925015764691</v>
      </c>
      <c r="CA112" s="161">
        <f t="shared" si="40"/>
        <v>12672.322016395279</v>
      </c>
      <c r="CB112" s="161">
        <f t="shared" si="40"/>
        <v>13179.214897051092</v>
      </c>
      <c r="CC112" s="161">
        <f t="shared" si="40"/>
        <v>13706.383492933135</v>
      </c>
      <c r="CD112" s="161">
        <f t="shared" si="40"/>
        <v>14254.63883265046</v>
      </c>
      <c r="CE112" s="161">
        <f t="shared" si="40"/>
        <v>14824.824385956479</v>
      </c>
      <c r="CF112" s="161">
        <f t="shared" si="40"/>
        <v>15417.817361394738</v>
      </c>
      <c r="CG112" s="161">
        <f t="shared" si="40"/>
        <v>16034.530055850528</v>
      </c>
      <c r="CH112" s="161">
        <f t="shared" si="40"/>
        <v>16675.91125808455</v>
      </c>
      <c r="CI112" s="160"/>
      <c r="CJ112" s="160"/>
      <c r="CK112" s="105"/>
      <c r="CL112" s="105"/>
      <c r="CM112" s="105"/>
      <c r="CN112" s="105"/>
      <c r="CO112" s="105"/>
    </row>
    <row r="113" spans="1:93" ht="15" customHeight="1" outlineLevel="1">
      <c r="A113" s="102"/>
      <c r="B113" s="162"/>
      <c r="C113" s="103"/>
      <c r="D113" s="103"/>
      <c r="E113" s="148"/>
      <c r="F113" s="148"/>
      <c r="G113" s="103"/>
      <c r="H113" s="103"/>
      <c r="I113" s="139"/>
      <c r="J113" s="139"/>
      <c r="K113" s="139"/>
      <c r="L113" s="139"/>
      <c r="M113" s="139"/>
      <c r="N113" s="139"/>
      <c r="O113" s="139"/>
      <c r="P113" s="139"/>
      <c r="Q113" s="139"/>
      <c r="R113" s="139"/>
      <c r="S113" s="139"/>
      <c r="T113" s="139"/>
      <c r="U113" s="139"/>
      <c r="V113" s="139"/>
      <c r="W113" s="139"/>
      <c r="X113" s="139"/>
      <c r="Y113" s="139"/>
      <c r="Z113" s="139"/>
      <c r="AA113" s="139"/>
      <c r="AB113" s="139"/>
      <c r="AC113" s="125"/>
      <c r="AD113" s="125"/>
      <c r="AE113" s="124"/>
      <c r="AF113" s="145"/>
      <c r="AG113" s="146"/>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c r="BO113" s="139"/>
      <c r="BP113" s="139"/>
      <c r="BQ113" s="139"/>
      <c r="BR113" s="139"/>
      <c r="BS113" s="139"/>
      <c r="BT113" s="139"/>
      <c r="BU113" s="139"/>
      <c r="BV113" s="139"/>
      <c r="BW113" s="139"/>
      <c r="BX113" s="139"/>
      <c r="BY113" s="139"/>
      <c r="BZ113" s="139"/>
      <c r="CA113" s="139"/>
      <c r="CB113" s="139"/>
      <c r="CC113" s="139"/>
      <c r="CD113" s="139"/>
      <c r="CE113" s="139"/>
      <c r="CF113" s="139"/>
      <c r="CG113" s="139"/>
      <c r="CH113" s="139"/>
      <c r="CI113" s="103"/>
      <c r="CJ113" s="103"/>
      <c r="CK113" s="105"/>
      <c r="CL113" s="105"/>
      <c r="CM113" s="105"/>
      <c r="CN113" s="105"/>
      <c r="CO113" s="105"/>
    </row>
    <row r="114" spans="1:93" ht="15" customHeight="1" outlineLevel="1">
      <c r="B114" s="162"/>
      <c r="C114" s="134">
        <v>1</v>
      </c>
      <c r="D114" s="134">
        <f>+C114+1</f>
        <v>2</v>
      </c>
      <c r="E114" s="134">
        <f t="shared" ref="E114:G114" si="41">+D114+1</f>
        <v>3</v>
      </c>
      <c r="F114" s="134">
        <f t="shared" si="41"/>
        <v>4</v>
      </c>
      <c r="G114" s="134">
        <f t="shared" si="41"/>
        <v>5</v>
      </c>
      <c r="H114" s="103"/>
      <c r="I114" s="139"/>
      <c r="J114" s="139"/>
      <c r="K114" s="139"/>
      <c r="L114" s="139"/>
      <c r="M114" s="139"/>
      <c r="N114" s="139"/>
      <c r="O114" s="139"/>
      <c r="P114" s="139"/>
      <c r="Q114" s="139"/>
      <c r="R114" s="139"/>
      <c r="S114" s="139"/>
      <c r="T114" s="139"/>
      <c r="U114" s="139"/>
      <c r="V114" s="139"/>
      <c r="W114" s="139"/>
      <c r="X114" s="139"/>
      <c r="Y114" s="139"/>
      <c r="Z114" s="139"/>
      <c r="AA114" s="139"/>
      <c r="AB114" s="139"/>
      <c r="AC114" s="125"/>
      <c r="AD114" s="125"/>
      <c r="AE114" s="124"/>
      <c r="AF114" s="145"/>
      <c r="AG114" s="146"/>
      <c r="AH114" s="139"/>
      <c r="AI114" s="139"/>
      <c r="AJ114" s="139"/>
      <c r="AK114" s="139"/>
      <c r="AL114" s="139"/>
      <c r="AM114" s="139"/>
      <c r="AN114" s="139"/>
      <c r="AO114" s="139"/>
      <c r="AP114" s="139"/>
      <c r="AQ114" s="139"/>
      <c r="AR114" s="139"/>
      <c r="AS114" s="139"/>
      <c r="AT114" s="139"/>
      <c r="AU114" s="139"/>
      <c r="AV114" s="139"/>
      <c r="AW114" s="139"/>
      <c r="AX114" s="139"/>
      <c r="AY114" s="139"/>
      <c r="AZ114" s="139"/>
      <c r="BA114" s="139"/>
      <c r="BB114" s="139"/>
      <c r="BC114" s="139"/>
      <c r="BD114" s="139"/>
      <c r="BE114" s="139"/>
      <c r="BF114" s="139"/>
      <c r="BG114" s="139"/>
      <c r="BH114" s="139"/>
      <c r="BI114" s="139"/>
      <c r="BJ114" s="139"/>
      <c r="BK114" s="139"/>
      <c r="BL114" s="139"/>
      <c r="BM114" s="139"/>
      <c r="BN114" s="139"/>
      <c r="BO114" s="139"/>
      <c r="BP114" s="139"/>
      <c r="BQ114" s="139"/>
      <c r="BR114" s="139"/>
      <c r="BS114" s="139"/>
      <c r="BT114" s="139"/>
      <c r="BU114" s="139"/>
      <c r="BV114" s="139"/>
      <c r="BW114" s="139"/>
      <c r="BX114" s="139"/>
      <c r="BY114" s="139"/>
      <c r="BZ114" s="139"/>
      <c r="CA114" s="139"/>
      <c r="CB114" s="139"/>
      <c r="CC114" s="139"/>
      <c r="CD114" s="139"/>
      <c r="CE114" s="139"/>
      <c r="CF114" s="139"/>
      <c r="CG114" s="139"/>
      <c r="CH114" s="139"/>
      <c r="CI114" s="103"/>
      <c r="CJ114" s="103"/>
      <c r="CK114" s="105"/>
      <c r="CL114" s="105"/>
      <c r="CM114" s="105"/>
      <c r="CN114" s="105"/>
      <c r="CO114" s="105"/>
    </row>
    <row r="115" spans="1:93" ht="15" customHeight="1" outlineLevel="1">
      <c r="A115" s="116"/>
      <c r="B115" s="129" t="s">
        <v>134</v>
      </c>
      <c r="C115" s="163">
        <v>0</v>
      </c>
      <c r="D115" s="163">
        <v>0</v>
      </c>
      <c r="E115" s="163">
        <v>0</v>
      </c>
      <c r="F115" s="163">
        <v>0</v>
      </c>
      <c r="G115" s="163">
        <v>0</v>
      </c>
      <c r="H115" s="135" t="s">
        <v>114</v>
      </c>
      <c r="I115" s="136">
        <f>+IF($H115="SUM",SUMIFS($AA115:$CH115,$AA$1:$CH$1,I$1),IF($H115="AVG",AVERAGEIFS($AA115:$CH115,$AA$1:$CH$1,I$1),IF($H115="EOY",SUMIFS($AA115:$CH115,$AA$1:$CH$1,I$1,$AA$3:$CH$3,12))))</f>
        <v>0</v>
      </c>
      <c r="J115" s="136">
        <f>+IF($H115="SUM",SUMIFS($AA115:$CH115,$AA$1:$CH$1,J$1),IF($H115="AVG",AVERAGEIFS($AA115:$CH115,$AA$1:$CH$1,J$1),IF($H115="EOY",SUMIFS($AA115:$CH115,$AA$1:$CH$1,J$1,$AA$3:$CH$3,12))))</f>
        <v>0</v>
      </c>
      <c r="K115" s="136">
        <f>+IF($H115="SUM",SUMIFS($AA115:$CH115,$AA$1:$CH$1,K$1),IF($H115="AVG",AVERAGEIFS($AA115:$CH115,$AA$1:$CH$1,K$1),IF($H115="EOY",SUMIFS($AA115:$CH115,$AA$1:$CH$1,K$1,$AA$3:$CH$3,12))))</f>
        <v>0</v>
      </c>
      <c r="L115" s="136">
        <f>+IF($H115="SUM",SUMIFS($AA115:$CH115,$AA$1:$CH$1,L$1),IF($H115="AVG",AVERAGEIFS($AA115:$CH115,$AA$1:$CH$1,L$1),IF($H115="EOY",SUMIFS($AA115:$CH115,$AA$1:$CH$1,L$1,$AA$3:$CH$3,12))))</f>
        <v>0</v>
      </c>
      <c r="M115" s="136">
        <f>+IF($H115="SUM",SUMIFS($AA115:$CH115,$AA$1:$CH$1,M$1),IF($H115="AVG",AVERAGEIFS($AA115:$CH115,$AA$1:$CH$1,M$1),IF($H115="EOY",SUMIFS($AA115:$CH115,$AA$1:$CH$1,M$1,$AA$3:$CH$3,12))))</f>
        <v>0</v>
      </c>
      <c r="N115" s="137"/>
      <c r="O115" s="137"/>
      <c r="P115" s="137"/>
      <c r="Q115" s="137"/>
      <c r="R115" s="137"/>
      <c r="S115" s="137"/>
      <c r="T115" s="137"/>
      <c r="U115" s="137"/>
      <c r="V115" s="137"/>
      <c r="W115" s="137"/>
      <c r="X115" s="137"/>
      <c r="Y115" s="137"/>
      <c r="Z115" s="137"/>
      <c r="AA115" s="136">
        <f t="shared" ref="AA115:BF115" si="42">+SUMIFS($C$115:$G$115,$C$96:$G$96,AA$1)</f>
        <v>0</v>
      </c>
      <c r="AB115" s="136">
        <f t="shared" si="42"/>
        <v>0</v>
      </c>
      <c r="AC115" s="136">
        <f t="shared" si="42"/>
        <v>0</v>
      </c>
      <c r="AD115" s="136">
        <f t="shared" si="42"/>
        <v>0</v>
      </c>
      <c r="AE115" s="136">
        <f t="shared" si="42"/>
        <v>0</v>
      </c>
      <c r="AF115" s="136">
        <f t="shared" si="42"/>
        <v>0</v>
      </c>
      <c r="AG115" s="136">
        <f t="shared" si="42"/>
        <v>0</v>
      </c>
      <c r="AH115" s="136">
        <f t="shared" si="42"/>
        <v>0</v>
      </c>
      <c r="AI115" s="136">
        <f t="shared" si="42"/>
        <v>0</v>
      </c>
      <c r="AJ115" s="136">
        <f t="shared" si="42"/>
        <v>0</v>
      </c>
      <c r="AK115" s="136">
        <f t="shared" si="42"/>
        <v>0</v>
      </c>
      <c r="AL115" s="136">
        <f t="shared" si="42"/>
        <v>0</v>
      </c>
      <c r="AM115" s="136">
        <f t="shared" si="42"/>
        <v>0</v>
      </c>
      <c r="AN115" s="136">
        <f t="shared" si="42"/>
        <v>0</v>
      </c>
      <c r="AO115" s="136">
        <f t="shared" si="42"/>
        <v>0</v>
      </c>
      <c r="AP115" s="136">
        <f t="shared" si="42"/>
        <v>0</v>
      </c>
      <c r="AQ115" s="136">
        <f t="shared" si="42"/>
        <v>0</v>
      </c>
      <c r="AR115" s="136">
        <f t="shared" si="42"/>
        <v>0</v>
      </c>
      <c r="AS115" s="136">
        <f t="shared" si="42"/>
        <v>0</v>
      </c>
      <c r="AT115" s="136">
        <f t="shared" si="42"/>
        <v>0</v>
      </c>
      <c r="AU115" s="136">
        <f t="shared" si="42"/>
        <v>0</v>
      </c>
      <c r="AV115" s="136">
        <f t="shared" si="42"/>
        <v>0</v>
      </c>
      <c r="AW115" s="136">
        <f t="shared" si="42"/>
        <v>0</v>
      </c>
      <c r="AX115" s="136">
        <f t="shared" si="42"/>
        <v>0</v>
      </c>
      <c r="AY115" s="136">
        <f t="shared" si="42"/>
        <v>0</v>
      </c>
      <c r="AZ115" s="136">
        <f t="shared" si="42"/>
        <v>0</v>
      </c>
      <c r="BA115" s="136">
        <f t="shared" si="42"/>
        <v>0</v>
      </c>
      <c r="BB115" s="136">
        <f t="shared" si="42"/>
        <v>0</v>
      </c>
      <c r="BC115" s="136">
        <f t="shared" si="42"/>
        <v>0</v>
      </c>
      <c r="BD115" s="136">
        <f t="shared" si="42"/>
        <v>0</v>
      </c>
      <c r="BE115" s="136">
        <f t="shared" si="42"/>
        <v>0</v>
      </c>
      <c r="BF115" s="136">
        <f t="shared" si="42"/>
        <v>0</v>
      </c>
      <c r="BG115" s="136">
        <f t="shared" ref="BG115:CH115" si="43">+SUMIFS($C$115:$G$115,$C$96:$G$96,BG$1)</f>
        <v>0</v>
      </c>
      <c r="BH115" s="136">
        <f t="shared" si="43"/>
        <v>0</v>
      </c>
      <c r="BI115" s="136">
        <f t="shared" si="43"/>
        <v>0</v>
      </c>
      <c r="BJ115" s="136">
        <f t="shared" si="43"/>
        <v>0</v>
      </c>
      <c r="BK115" s="136">
        <f t="shared" si="43"/>
        <v>0</v>
      </c>
      <c r="BL115" s="136">
        <f t="shared" si="43"/>
        <v>0</v>
      </c>
      <c r="BM115" s="136">
        <f t="shared" si="43"/>
        <v>0</v>
      </c>
      <c r="BN115" s="136">
        <f t="shared" si="43"/>
        <v>0</v>
      </c>
      <c r="BO115" s="136">
        <f t="shared" si="43"/>
        <v>0</v>
      </c>
      <c r="BP115" s="136">
        <f t="shared" si="43"/>
        <v>0</v>
      </c>
      <c r="BQ115" s="136">
        <f t="shared" si="43"/>
        <v>0</v>
      </c>
      <c r="BR115" s="136">
        <f t="shared" si="43"/>
        <v>0</v>
      </c>
      <c r="BS115" s="136">
        <f t="shared" si="43"/>
        <v>0</v>
      </c>
      <c r="BT115" s="136">
        <f t="shared" si="43"/>
        <v>0</v>
      </c>
      <c r="BU115" s="136">
        <f t="shared" si="43"/>
        <v>0</v>
      </c>
      <c r="BV115" s="136">
        <f t="shared" si="43"/>
        <v>0</v>
      </c>
      <c r="BW115" s="136">
        <f t="shared" si="43"/>
        <v>0</v>
      </c>
      <c r="BX115" s="136">
        <f t="shared" si="43"/>
        <v>0</v>
      </c>
      <c r="BY115" s="136">
        <f t="shared" si="43"/>
        <v>0</v>
      </c>
      <c r="BZ115" s="136">
        <f t="shared" si="43"/>
        <v>0</v>
      </c>
      <c r="CA115" s="136">
        <f t="shared" si="43"/>
        <v>0</v>
      </c>
      <c r="CB115" s="136">
        <f t="shared" si="43"/>
        <v>0</v>
      </c>
      <c r="CC115" s="136">
        <f t="shared" si="43"/>
        <v>0</v>
      </c>
      <c r="CD115" s="136">
        <f t="shared" si="43"/>
        <v>0</v>
      </c>
      <c r="CE115" s="136">
        <f t="shared" si="43"/>
        <v>0</v>
      </c>
      <c r="CF115" s="136">
        <f t="shared" si="43"/>
        <v>0</v>
      </c>
      <c r="CG115" s="136">
        <f t="shared" si="43"/>
        <v>0</v>
      </c>
      <c r="CH115" s="136">
        <f t="shared" si="43"/>
        <v>0</v>
      </c>
      <c r="CI115" s="160"/>
      <c r="CJ115" s="160"/>
      <c r="CK115" s="105"/>
      <c r="CL115" s="105"/>
      <c r="CM115" s="105"/>
      <c r="CN115" s="105"/>
      <c r="CO115" s="105"/>
    </row>
    <row r="116" spans="1:93" ht="15" customHeight="1" outlineLevel="1">
      <c r="A116" s="116"/>
      <c r="B116" s="129"/>
      <c r="C116" s="103"/>
      <c r="D116" s="103"/>
      <c r="E116" s="148"/>
      <c r="F116" s="148"/>
      <c r="G116" s="103"/>
      <c r="H116" s="135"/>
      <c r="I116" s="164"/>
      <c r="J116" s="164"/>
      <c r="K116" s="164"/>
      <c r="L116" s="164"/>
      <c r="M116" s="164"/>
      <c r="N116" s="160"/>
      <c r="O116" s="160"/>
      <c r="P116" s="160"/>
      <c r="Q116" s="160"/>
      <c r="R116" s="160"/>
      <c r="S116" s="160"/>
      <c r="T116" s="160"/>
      <c r="U116" s="160"/>
      <c r="V116" s="160"/>
      <c r="W116" s="160"/>
      <c r="X116" s="160"/>
      <c r="Y116" s="160"/>
      <c r="Z116" s="160"/>
      <c r="AA116" s="164"/>
      <c r="AB116" s="164"/>
      <c r="AC116" s="164"/>
      <c r="AD116" s="164"/>
      <c r="AE116" s="164"/>
      <c r="AF116" s="164"/>
      <c r="AG116" s="164"/>
      <c r="AH116" s="164"/>
      <c r="AI116" s="164"/>
      <c r="AJ116" s="164"/>
      <c r="AK116" s="164"/>
      <c r="AL116" s="164"/>
      <c r="AM116" s="164"/>
      <c r="AN116" s="164"/>
      <c r="AO116" s="164"/>
      <c r="AP116" s="164"/>
      <c r="AQ116" s="164"/>
      <c r="AR116" s="164"/>
      <c r="AS116" s="164"/>
      <c r="AT116" s="164"/>
      <c r="AU116" s="164"/>
      <c r="AV116" s="164"/>
      <c r="AW116" s="164"/>
      <c r="AX116" s="164"/>
      <c r="AY116" s="164"/>
      <c r="AZ116" s="164"/>
      <c r="BA116" s="164"/>
      <c r="BB116" s="164"/>
      <c r="BC116" s="164"/>
      <c r="BD116" s="164"/>
      <c r="BE116" s="164"/>
      <c r="BF116" s="164"/>
      <c r="BG116" s="164"/>
      <c r="BH116" s="164"/>
      <c r="BI116" s="164"/>
      <c r="BJ116" s="164"/>
      <c r="BK116" s="164"/>
      <c r="BL116" s="164"/>
      <c r="BM116" s="164"/>
      <c r="BN116" s="164"/>
      <c r="BO116" s="164"/>
      <c r="BP116" s="164"/>
      <c r="BQ116" s="164"/>
      <c r="BR116" s="164"/>
      <c r="BS116" s="164"/>
      <c r="BT116" s="164"/>
      <c r="BU116" s="164"/>
      <c r="BV116" s="164"/>
      <c r="BW116" s="164"/>
      <c r="BX116" s="164"/>
      <c r="BY116" s="164"/>
      <c r="BZ116" s="164"/>
      <c r="CA116" s="164"/>
      <c r="CB116" s="164"/>
      <c r="CC116" s="164"/>
      <c r="CD116" s="164"/>
      <c r="CE116" s="164"/>
      <c r="CF116" s="164"/>
      <c r="CG116" s="164"/>
      <c r="CH116" s="164"/>
      <c r="CI116" s="160"/>
      <c r="CJ116" s="160"/>
      <c r="CK116" s="105"/>
      <c r="CL116" s="105"/>
      <c r="CM116" s="105"/>
      <c r="CN116" s="105"/>
      <c r="CO116" s="105"/>
    </row>
    <row r="117" spans="1:93" ht="15" customHeight="1" outlineLevel="1">
      <c r="A117" s="116"/>
      <c r="B117" s="129" t="s">
        <v>135</v>
      </c>
      <c r="C117" s="102"/>
      <c r="D117" s="103"/>
      <c r="E117" s="103"/>
      <c r="F117" s="103"/>
      <c r="G117" s="103"/>
      <c r="H117" s="135" t="s">
        <v>116</v>
      </c>
      <c r="I117" s="161">
        <f>+IF($H117="SUM",SUMIFS($AA117:$CH117,$AA$1:$CH$1,I$1),IF($H117="AVG",AVERAGEIFS($AA117:$CH117,$AA$1:$CH$1,I$1),IF($H117="EOY",SUMIFS($AA117:$CH117,$AA$1:$CH$1,I$1,$AA$3:$CH$3,12))))</f>
        <v>0</v>
      </c>
      <c r="J117" s="161">
        <f>+IF($H117="SUM",SUMIFS($AA117:$CH117,$AA$1:$CH$1,J$1),IF($H117="AVG",AVERAGEIFS($AA117:$CH117,$AA$1:$CH$1,J$1),IF($H117="EOY",SUMIFS($AA117:$CH117,$AA$1:$CH$1,J$1,$AA$3:$CH$3,12))))</f>
        <v>0</v>
      </c>
      <c r="K117" s="161">
        <f>+IF($H117="SUM",SUMIFS($AA117:$CH117,$AA$1:$CH$1,K$1),IF($H117="AVG",AVERAGEIFS($AA117:$CH117,$AA$1:$CH$1,K$1),IF($H117="EOY",SUMIFS($AA117:$CH117,$AA$1:$CH$1,K$1,$AA$3:$CH$3,12))))</f>
        <v>0</v>
      </c>
      <c r="L117" s="161">
        <f>+IF($H117="SUM",SUMIFS($AA117:$CH117,$AA$1:$CH$1,L$1),IF($H117="AVG",AVERAGEIFS($AA117:$CH117,$AA$1:$CH$1,L$1),IF($H117="EOY",SUMIFS($AA117:$CH117,$AA$1:$CH$1,L$1,$AA$3:$CH$3,12))))</f>
        <v>0</v>
      </c>
      <c r="M117" s="161">
        <f>+IF($H117="SUM",SUMIFS($AA117:$CH117,$AA$1:$CH$1,M$1),IF($H117="AVG",AVERAGEIFS($AA117:$CH117,$AA$1:$CH$1,M$1),IF($H117="EOY",SUMIFS($AA117:$CH117,$AA$1:$CH$1,M$1,$AA$3:$CH$3,12))))</f>
        <v>0</v>
      </c>
      <c r="N117" s="160"/>
      <c r="O117" s="160"/>
      <c r="P117" s="160"/>
      <c r="Q117" s="160"/>
      <c r="R117" s="160"/>
      <c r="S117" s="160"/>
      <c r="T117" s="160"/>
      <c r="U117" s="160"/>
      <c r="V117" s="160"/>
      <c r="W117" s="160"/>
      <c r="X117" s="160"/>
      <c r="Y117" s="160"/>
      <c r="Z117" s="160"/>
      <c r="AA117" s="161">
        <f t="shared" ref="AA117:CH117" si="44">+AA112*AA115</f>
        <v>0</v>
      </c>
      <c r="AB117" s="161">
        <f t="shared" si="44"/>
        <v>0</v>
      </c>
      <c r="AC117" s="161">
        <f t="shared" si="44"/>
        <v>0</v>
      </c>
      <c r="AD117" s="161">
        <f t="shared" si="44"/>
        <v>0</v>
      </c>
      <c r="AE117" s="161">
        <f t="shared" si="44"/>
        <v>0</v>
      </c>
      <c r="AF117" s="161">
        <f t="shared" si="44"/>
        <v>0</v>
      </c>
      <c r="AG117" s="161">
        <f t="shared" si="44"/>
        <v>0</v>
      </c>
      <c r="AH117" s="161">
        <f t="shared" si="44"/>
        <v>0</v>
      </c>
      <c r="AI117" s="161">
        <f t="shared" si="44"/>
        <v>0</v>
      </c>
      <c r="AJ117" s="161">
        <f t="shared" si="44"/>
        <v>0</v>
      </c>
      <c r="AK117" s="161">
        <f t="shared" si="44"/>
        <v>0</v>
      </c>
      <c r="AL117" s="161">
        <f t="shared" si="44"/>
        <v>0</v>
      </c>
      <c r="AM117" s="161">
        <f t="shared" si="44"/>
        <v>0</v>
      </c>
      <c r="AN117" s="161">
        <f t="shared" si="44"/>
        <v>0</v>
      </c>
      <c r="AO117" s="161">
        <f t="shared" si="44"/>
        <v>0</v>
      </c>
      <c r="AP117" s="161">
        <f t="shared" si="44"/>
        <v>0</v>
      </c>
      <c r="AQ117" s="161">
        <f t="shared" si="44"/>
        <v>0</v>
      </c>
      <c r="AR117" s="161">
        <f t="shared" si="44"/>
        <v>0</v>
      </c>
      <c r="AS117" s="161">
        <f t="shared" si="44"/>
        <v>0</v>
      </c>
      <c r="AT117" s="161">
        <f t="shared" si="44"/>
        <v>0</v>
      </c>
      <c r="AU117" s="161">
        <f t="shared" si="44"/>
        <v>0</v>
      </c>
      <c r="AV117" s="161">
        <f t="shared" si="44"/>
        <v>0</v>
      </c>
      <c r="AW117" s="161">
        <f t="shared" si="44"/>
        <v>0</v>
      </c>
      <c r="AX117" s="161">
        <f t="shared" si="44"/>
        <v>0</v>
      </c>
      <c r="AY117" s="161">
        <f t="shared" si="44"/>
        <v>0</v>
      </c>
      <c r="AZ117" s="161">
        <f t="shared" si="44"/>
        <v>0</v>
      </c>
      <c r="BA117" s="161">
        <f t="shared" si="44"/>
        <v>0</v>
      </c>
      <c r="BB117" s="161">
        <f t="shared" si="44"/>
        <v>0</v>
      </c>
      <c r="BC117" s="161">
        <f t="shared" si="44"/>
        <v>0</v>
      </c>
      <c r="BD117" s="161">
        <f t="shared" si="44"/>
        <v>0</v>
      </c>
      <c r="BE117" s="161">
        <f t="shared" si="44"/>
        <v>0</v>
      </c>
      <c r="BF117" s="161">
        <f t="shared" si="44"/>
        <v>0</v>
      </c>
      <c r="BG117" s="161">
        <f t="shared" si="44"/>
        <v>0</v>
      </c>
      <c r="BH117" s="161">
        <f t="shared" si="44"/>
        <v>0</v>
      </c>
      <c r="BI117" s="161">
        <f t="shared" si="44"/>
        <v>0</v>
      </c>
      <c r="BJ117" s="161">
        <f t="shared" si="44"/>
        <v>0</v>
      </c>
      <c r="BK117" s="161">
        <f t="shared" si="44"/>
        <v>0</v>
      </c>
      <c r="BL117" s="161">
        <f t="shared" si="44"/>
        <v>0</v>
      </c>
      <c r="BM117" s="161">
        <f t="shared" si="44"/>
        <v>0</v>
      </c>
      <c r="BN117" s="161">
        <f t="shared" si="44"/>
        <v>0</v>
      </c>
      <c r="BO117" s="161">
        <f t="shared" si="44"/>
        <v>0</v>
      </c>
      <c r="BP117" s="161">
        <f t="shared" si="44"/>
        <v>0</v>
      </c>
      <c r="BQ117" s="161">
        <f t="shared" si="44"/>
        <v>0</v>
      </c>
      <c r="BR117" s="161">
        <f t="shared" si="44"/>
        <v>0</v>
      </c>
      <c r="BS117" s="161">
        <f t="shared" si="44"/>
        <v>0</v>
      </c>
      <c r="BT117" s="161">
        <f t="shared" si="44"/>
        <v>0</v>
      </c>
      <c r="BU117" s="161">
        <f t="shared" si="44"/>
        <v>0</v>
      </c>
      <c r="BV117" s="161">
        <f t="shared" si="44"/>
        <v>0</v>
      </c>
      <c r="BW117" s="161">
        <f t="shared" si="44"/>
        <v>0</v>
      </c>
      <c r="BX117" s="161">
        <f t="shared" si="44"/>
        <v>0</v>
      </c>
      <c r="BY117" s="161">
        <f t="shared" si="44"/>
        <v>0</v>
      </c>
      <c r="BZ117" s="161">
        <f t="shared" si="44"/>
        <v>0</v>
      </c>
      <c r="CA117" s="161">
        <f t="shared" si="44"/>
        <v>0</v>
      </c>
      <c r="CB117" s="161">
        <f t="shared" si="44"/>
        <v>0</v>
      </c>
      <c r="CC117" s="161">
        <f t="shared" si="44"/>
        <v>0</v>
      </c>
      <c r="CD117" s="161">
        <f t="shared" si="44"/>
        <v>0</v>
      </c>
      <c r="CE117" s="161">
        <f t="shared" si="44"/>
        <v>0</v>
      </c>
      <c r="CF117" s="161">
        <f t="shared" si="44"/>
        <v>0</v>
      </c>
      <c r="CG117" s="161">
        <f t="shared" si="44"/>
        <v>0</v>
      </c>
      <c r="CH117" s="161">
        <f t="shared" si="44"/>
        <v>0</v>
      </c>
      <c r="CI117" s="160"/>
      <c r="CJ117" s="160"/>
      <c r="CK117" s="105"/>
      <c r="CL117" s="105"/>
      <c r="CM117" s="105"/>
      <c r="CN117" s="105"/>
      <c r="CO117" s="105"/>
    </row>
    <row r="118" spans="1:93" ht="15" customHeight="1" outlineLevel="1" thickBot="1">
      <c r="A118" s="116"/>
      <c r="B118" s="165"/>
      <c r="C118" s="504"/>
      <c r="D118" s="505"/>
      <c r="E118" s="505"/>
      <c r="F118" s="505"/>
      <c r="G118" s="505"/>
      <c r="H118" s="160"/>
      <c r="I118" s="164"/>
      <c r="J118" s="164"/>
      <c r="K118" s="164"/>
      <c r="L118" s="164"/>
      <c r="M118" s="164"/>
      <c r="N118" s="160"/>
      <c r="O118" s="160"/>
      <c r="P118" s="160"/>
      <c r="Q118" s="160"/>
      <c r="R118" s="160"/>
      <c r="S118" s="160"/>
      <c r="T118" s="160"/>
      <c r="U118" s="160"/>
      <c r="V118" s="160"/>
      <c r="W118" s="160"/>
      <c r="X118" s="160"/>
      <c r="Y118" s="160"/>
      <c r="Z118" s="160"/>
      <c r="AA118" s="164"/>
      <c r="AB118" s="164"/>
      <c r="AC118" s="164"/>
      <c r="AD118" s="164"/>
      <c r="AE118" s="164"/>
      <c r="AF118" s="164"/>
      <c r="AG118" s="164"/>
      <c r="AH118" s="164"/>
      <c r="AI118" s="164"/>
      <c r="AJ118" s="164"/>
      <c r="AK118" s="164"/>
      <c r="AL118" s="164"/>
      <c r="AM118" s="164"/>
      <c r="AN118" s="164"/>
      <c r="AO118" s="164"/>
      <c r="AP118" s="164"/>
      <c r="AQ118" s="164"/>
      <c r="AR118" s="164"/>
      <c r="AS118" s="164"/>
      <c r="AT118" s="164"/>
      <c r="AU118" s="164"/>
      <c r="AV118" s="164"/>
      <c r="AW118" s="164"/>
      <c r="AX118" s="164"/>
      <c r="AY118" s="164"/>
      <c r="AZ118" s="164"/>
      <c r="BA118" s="164"/>
      <c r="BB118" s="164"/>
      <c r="BC118" s="164"/>
      <c r="BD118" s="164"/>
      <c r="BE118" s="164"/>
      <c r="BF118" s="164"/>
      <c r="BG118" s="164"/>
      <c r="BH118" s="164"/>
      <c r="BI118" s="164"/>
      <c r="BJ118" s="164"/>
      <c r="BK118" s="164"/>
      <c r="BL118" s="164"/>
      <c r="BM118" s="164"/>
      <c r="BN118" s="164"/>
      <c r="BO118" s="164"/>
      <c r="BP118" s="164"/>
      <c r="BQ118" s="164"/>
      <c r="BR118" s="164"/>
      <c r="BS118" s="164"/>
      <c r="BT118" s="164"/>
      <c r="BU118" s="164"/>
      <c r="BV118" s="164"/>
      <c r="BW118" s="164"/>
      <c r="BX118" s="164"/>
      <c r="BY118" s="164"/>
      <c r="BZ118" s="164"/>
      <c r="CA118" s="164"/>
      <c r="CB118" s="164"/>
      <c r="CC118" s="164"/>
      <c r="CD118" s="164"/>
      <c r="CE118" s="164"/>
      <c r="CF118" s="164"/>
      <c r="CG118" s="164"/>
      <c r="CH118" s="164"/>
      <c r="CI118" s="160"/>
      <c r="CJ118" s="160"/>
      <c r="CK118" s="105"/>
      <c r="CL118" s="105"/>
      <c r="CM118" s="105"/>
      <c r="CN118" s="105"/>
      <c r="CO118" s="105"/>
    </row>
    <row r="119" spans="1:93" ht="15" customHeight="1" outlineLevel="1" thickTop="1">
      <c r="A119" s="102"/>
      <c r="B119" s="116" t="s">
        <v>136</v>
      </c>
      <c r="C119" s="166">
        <v>0</v>
      </c>
      <c r="D119" s="103" t="s">
        <v>137</v>
      </c>
      <c r="E119" s="506"/>
      <c r="F119" s="506"/>
      <c r="G119" s="506"/>
      <c r="H119" s="135" t="s">
        <v>116</v>
      </c>
      <c r="I119" s="157">
        <f>+IF($H119="SUM",SUMIFS($AA119:$CH119,$AA$1:$CH$1,I$1),IF($H119="AVG",AVERAGEIFS($AA119:$CH119,$AA$1:$CH$1,I$1),IF($H119="EOY",SUMIFS($AA119:$CH119,$AA$1:$CH$1,I$1,$AA$3:$CH$3,12))))</f>
        <v>0</v>
      </c>
      <c r="J119" s="157">
        <f>+IF($H119="SUM",SUMIFS($AA119:$CH119,$AA$1:$CH$1,J$1),IF($H119="AVG",AVERAGEIFS($AA119:$CH119,$AA$1:$CH$1,J$1),IF($H119="EOY",SUMIFS($AA119:$CH119,$AA$1:$CH$1,J$1,$AA$3:$CH$3,12))))</f>
        <v>0</v>
      </c>
      <c r="K119" s="157">
        <f>+IF($H119="SUM",SUMIFS($AA119:$CH119,$AA$1:$CH$1,K$1),IF($H119="AVG",AVERAGEIFS($AA119:$CH119,$AA$1:$CH$1,K$1),IF($H119="EOY",SUMIFS($AA119:$CH119,$AA$1:$CH$1,K$1,$AA$3:$CH$3,12))))</f>
        <v>0</v>
      </c>
      <c r="L119" s="157">
        <f>+IF($H119="SUM",SUMIFS($AA119:$CH119,$AA$1:$CH$1,L$1),IF($H119="AVG",AVERAGEIFS($AA119:$CH119,$AA$1:$CH$1,L$1),IF($H119="EOY",SUMIFS($AA119:$CH119,$AA$1:$CH$1,L$1,$AA$3:$CH$3,12))))</f>
        <v>0</v>
      </c>
      <c r="M119" s="157">
        <f>+IF($H119="SUM",SUMIFS($AA119:$CH119,$AA$1:$CH$1,M$1),IF($H119="AVG",AVERAGEIFS($AA119:$CH119,$AA$1:$CH$1,M$1),IF($H119="EOY",SUMIFS($AA119:$CH119,$AA$1:$CH$1,M$1,$AA$3:$CH$3,12))))</f>
        <v>0</v>
      </c>
      <c r="N119" s="139"/>
      <c r="O119" s="139"/>
      <c r="P119" s="139"/>
      <c r="Q119" s="139"/>
      <c r="R119" s="139"/>
      <c r="S119" s="139"/>
      <c r="T119" s="139"/>
      <c r="U119" s="139"/>
      <c r="V119" s="139"/>
      <c r="W119" s="139"/>
      <c r="X119" s="139"/>
      <c r="Y119" s="139"/>
      <c r="Z119" s="139"/>
      <c r="AA119" s="157">
        <f t="shared" ref="AA119:BF119" si="45">+AA117*$C$119</f>
        <v>0</v>
      </c>
      <c r="AB119" s="157">
        <f t="shared" si="45"/>
        <v>0</v>
      </c>
      <c r="AC119" s="157">
        <f t="shared" si="45"/>
        <v>0</v>
      </c>
      <c r="AD119" s="157">
        <f t="shared" si="45"/>
        <v>0</v>
      </c>
      <c r="AE119" s="157">
        <f t="shared" si="45"/>
        <v>0</v>
      </c>
      <c r="AF119" s="157">
        <f t="shared" si="45"/>
        <v>0</v>
      </c>
      <c r="AG119" s="157">
        <f t="shared" si="45"/>
        <v>0</v>
      </c>
      <c r="AH119" s="157">
        <f t="shared" si="45"/>
        <v>0</v>
      </c>
      <c r="AI119" s="157">
        <f t="shared" si="45"/>
        <v>0</v>
      </c>
      <c r="AJ119" s="157">
        <f t="shared" si="45"/>
        <v>0</v>
      </c>
      <c r="AK119" s="157">
        <f t="shared" si="45"/>
        <v>0</v>
      </c>
      <c r="AL119" s="157">
        <f t="shared" si="45"/>
        <v>0</v>
      </c>
      <c r="AM119" s="157">
        <f t="shared" si="45"/>
        <v>0</v>
      </c>
      <c r="AN119" s="157">
        <f t="shared" si="45"/>
        <v>0</v>
      </c>
      <c r="AO119" s="157">
        <f t="shared" si="45"/>
        <v>0</v>
      </c>
      <c r="AP119" s="157">
        <f t="shared" si="45"/>
        <v>0</v>
      </c>
      <c r="AQ119" s="157">
        <f t="shared" si="45"/>
        <v>0</v>
      </c>
      <c r="AR119" s="157">
        <f t="shared" si="45"/>
        <v>0</v>
      </c>
      <c r="AS119" s="157">
        <f t="shared" si="45"/>
        <v>0</v>
      </c>
      <c r="AT119" s="157">
        <f t="shared" si="45"/>
        <v>0</v>
      </c>
      <c r="AU119" s="157">
        <f t="shared" si="45"/>
        <v>0</v>
      </c>
      <c r="AV119" s="157">
        <f t="shared" si="45"/>
        <v>0</v>
      </c>
      <c r="AW119" s="157">
        <f t="shared" si="45"/>
        <v>0</v>
      </c>
      <c r="AX119" s="157">
        <f t="shared" si="45"/>
        <v>0</v>
      </c>
      <c r="AY119" s="157">
        <f t="shared" si="45"/>
        <v>0</v>
      </c>
      <c r="AZ119" s="157">
        <f t="shared" si="45"/>
        <v>0</v>
      </c>
      <c r="BA119" s="157">
        <f t="shared" si="45"/>
        <v>0</v>
      </c>
      <c r="BB119" s="157">
        <f t="shared" si="45"/>
        <v>0</v>
      </c>
      <c r="BC119" s="157">
        <f t="shared" si="45"/>
        <v>0</v>
      </c>
      <c r="BD119" s="157">
        <f t="shared" si="45"/>
        <v>0</v>
      </c>
      <c r="BE119" s="157">
        <f t="shared" si="45"/>
        <v>0</v>
      </c>
      <c r="BF119" s="157">
        <f t="shared" si="45"/>
        <v>0</v>
      </c>
      <c r="BG119" s="157">
        <f t="shared" ref="BG119:CH119" si="46">+BG117*$C$119</f>
        <v>0</v>
      </c>
      <c r="BH119" s="157">
        <f t="shared" si="46"/>
        <v>0</v>
      </c>
      <c r="BI119" s="157">
        <f t="shared" si="46"/>
        <v>0</v>
      </c>
      <c r="BJ119" s="157">
        <f t="shared" si="46"/>
        <v>0</v>
      </c>
      <c r="BK119" s="157">
        <f t="shared" si="46"/>
        <v>0</v>
      </c>
      <c r="BL119" s="157">
        <f t="shared" si="46"/>
        <v>0</v>
      </c>
      <c r="BM119" s="157">
        <f t="shared" si="46"/>
        <v>0</v>
      </c>
      <c r="BN119" s="157">
        <f t="shared" si="46"/>
        <v>0</v>
      </c>
      <c r="BO119" s="157">
        <f t="shared" si="46"/>
        <v>0</v>
      </c>
      <c r="BP119" s="157">
        <f t="shared" si="46"/>
        <v>0</v>
      </c>
      <c r="BQ119" s="157">
        <f t="shared" si="46"/>
        <v>0</v>
      </c>
      <c r="BR119" s="157">
        <f t="shared" si="46"/>
        <v>0</v>
      </c>
      <c r="BS119" s="157">
        <f t="shared" si="46"/>
        <v>0</v>
      </c>
      <c r="BT119" s="157">
        <f t="shared" si="46"/>
        <v>0</v>
      </c>
      <c r="BU119" s="157">
        <f t="shared" si="46"/>
        <v>0</v>
      </c>
      <c r="BV119" s="157">
        <f t="shared" si="46"/>
        <v>0</v>
      </c>
      <c r="BW119" s="157">
        <f t="shared" si="46"/>
        <v>0</v>
      </c>
      <c r="BX119" s="157">
        <f t="shared" si="46"/>
        <v>0</v>
      </c>
      <c r="BY119" s="157">
        <f t="shared" si="46"/>
        <v>0</v>
      </c>
      <c r="BZ119" s="157">
        <f t="shared" si="46"/>
        <v>0</v>
      </c>
      <c r="CA119" s="157">
        <f t="shared" si="46"/>
        <v>0</v>
      </c>
      <c r="CB119" s="157">
        <f t="shared" si="46"/>
        <v>0</v>
      </c>
      <c r="CC119" s="157">
        <f t="shared" si="46"/>
        <v>0</v>
      </c>
      <c r="CD119" s="157">
        <f t="shared" si="46"/>
        <v>0</v>
      </c>
      <c r="CE119" s="157">
        <f t="shared" si="46"/>
        <v>0</v>
      </c>
      <c r="CF119" s="157">
        <f t="shared" si="46"/>
        <v>0</v>
      </c>
      <c r="CG119" s="157">
        <f t="shared" si="46"/>
        <v>0</v>
      </c>
      <c r="CH119" s="157">
        <f t="shared" si="46"/>
        <v>0</v>
      </c>
      <c r="CI119" s="102"/>
      <c r="CJ119" s="105"/>
      <c r="CK119" s="105"/>
      <c r="CL119" s="105"/>
      <c r="CM119" s="105"/>
      <c r="CN119" s="105"/>
      <c r="CO119" s="105"/>
    </row>
    <row r="120" spans="1:93" ht="15" customHeight="1" outlineLevel="1">
      <c r="A120" s="102"/>
      <c r="B120" s="116"/>
      <c r="C120" s="102"/>
      <c r="D120" s="103"/>
      <c r="E120" s="103"/>
      <c r="F120" s="103"/>
      <c r="G120" s="103"/>
      <c r="H120" s="103"/>
      <c r="I120" s="135">
        <f t="shared" ref="I120:M120" si="47">+I119/8.5</f>
        <v>0</v>
      </c>
      <c r="J120" s="135">
        <f t="shared" si="47"/>
        <v>0</v>
      </c>
      <c r="K120" s="135">
        <f t="shared" si="47"/>
        <v>0</v>
      </c>
      <c r="L120" s="135">
        <f t="shared" si="47"/>
        <v>0</v>
      </c>
      <c r="M120" s="135">
        <f t="shared" si="47"/>
        <v>0</v>
      </c>
      <c r="N120" s="139"/>
      <c r="O120" s="139"/>
      <c r="P120" s="139"/>
      <c r="Q120" s="139"/>
      <c r="R120" s="139"/>
      <c r="S120" s="139"/>
      <c r="T120" s="139"/>
      <c r="U120" s="139"/>
      <c r="V120" s="139"/>
      <c r="W120" s="139"/>
      <c r="X120" s="139"/>
      <c r="Y120" s="139"/>
      <c r="Z120" s="139"/>
      <c r="AA120" s="139"/>
      <c r="AB120" s="139"/>
      <c r="AC120" s="125"/>
      <c r="AD120" s="125"/>
      <c r="AE120" s="124"/>
      <c r="AF120" s="145"/>
      <c r="AG120" s="146"/>
      <c r="AH120" s="139"/>
      <c r="AI120" s="139"/>
      <c r="AJ120" s="139"/>
      <c r="AK120" s="139"/>
      <c r="AL120" s="139"/>
      <c r="AM120" s="139"/>
      <c r="AN120" s="139"/>
      <c r="AO120" s="139"/>
      <c r="AP120" s="139"/>
      <c r="AQ120" s="139"/>
      <c r="AR120" s="139"/>
      <c r="AS120" s="139"/>
      <c r="AT120" s="139"/>
      <c r="AU120" s="139"/>
      <c r="AV120" s="139"/>
      <c r="AW120" s="139"/>
      <c r="AX120" s="139"/>
      <c r="AY120" s="139"/>
      <c r="AZ120" s="139"/>
      <c r="BA120" s="139"/>
      <c r="BB120" s="139"/>
      <c r="BC120" s="139"/>
      <c r="BD120" s="139"/>
      <c r="BE120" s="139"/>
      <c r="BF120" s="139"/>
      <c r="BG120" s="139"/>
      <c r="BH120" s="139"/>
      <c r="BI120" s="139"/>
      <c r="BJ120" s="139"/>
      <c r="BK120" s="139"/>
      <c r="BL120" s="139"/>
      <c r="BM120" s="139"/>
      <c r="BN120" s="139"/>
      <c r="BO120" s="139"/>
      <c r="BP120" s="139"/>
      <c r="BQ120" s="139"/>
      <c r="BR120" s="139"/>
      <c r="BS120" s="139"/>
      <c r="BT120" s="139"/>
      <c r="BU120" s="139"/>
      <c r="BV120" s="139"/>
      <c r="BW120" s="139"/>
      <c r="BX120" s="139"/>
      <c r="BY120" s="139"/>
      <c r="BZ120" s="139"/>
      <c r="CA120" s="139"/>
      <c r="CB120" s="139"/>
      <c r="CC120" s="139"/>
      <c r="CD120" s="139"/>
      <c r="CE120" s="139"/>
      <c r="CF120" s="139"/>
      <c r="CG120" s="139"/>
      <c r="CH120" s="139"/>
      <c r="CI120" s="103"/>
      <c r="CJ120" s="103"/>
      <c r="CK120" s="105"/>
      <c r="CL120" s="105"/>
      <c r="CM120" s="105"/>
      <c r="CN120" s="105"/>
      <c r="CO120" s="105"/>
    </row>
    <row r="121" spans="1:93" ht="15" customHeight="1">
      <c r="A121" s="102"/>
      <c r="B121" s="102"/>
      <c r="C121" s="102"/>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27"/>
      <c r="AB121" s="104"/>
      <c r="AC121" s="104"/>
      <c r="AD121" s="104"/>
      <c r="AE121" s="104"/>
      <c r="AF121" s="104"/>
      <c r="AG121" s="104"/>
      <c r="AH121" s="104"/>
      <c r="AI121" s="103"/>
      <c r="AJ121" s="103"/>
      <c r="AK121" s="103"/>
      <c r="AL121" s="103"/>
      <c r="AM121" s="103"/>
      <c r="AN121" s="103"/>
      <c r="AO121" s="103"/>
      <c r="AP121" s="103"/>
      <c r="AQ121" s="103"/>
      <c r="AR121" s="103"/>
      <c r="AS121" s="103"/>
      <c r="AT121" s="103"/>
      <c r="AU121" s="103"/>
      <c r="AV121" s="103"/>
      <c r="AW121" s="103"/>
      <c r="AX121" s="103"/>
      <c r="AY121" s="103"/>
      <c r="AZ121" s="103"/>
      <c r="BA121" s="103"/>
      <c r="BB121" s="103"/>
      <c r="BC121" s="103"/>
      <c r="BD121" s="103"/>
      <c r="BE121" s="103"/>
      <c r="BF121" s="103"/>
      <c r="BG121" s="103"/>
      <c r="BH121" s="103"/>
      <c r="BI121" s="103"/>
      <c r="BJ121" s="103"/>
      <c r="BK121" s="103"/>
      <c r="BL121" s="103"/>
      <c r="BM121" s="103"/>
      <c r="BN121" s="103"/>
      <c r="BO121" s="103"/>
      <c r="BP121" s="103"/>
      <c r="BQ121" s="103"/>
      <c r="BR121" s="103"/>
      <c r="BS121" s="103"/>
      <c r="BT121" s="103"/>
      <c r="BU121" s="103"/>
      <c r="BV121" s="103"/>
      <c r="BW121" s="103"/>
      <c r="BX121" s="103"/>
      <c r="BY121" s="103"/>
      <c r="BZ121" s="103"/>
      <c r="CA121" s="103"/>
      <c r="CB121" s="103"/>
      <c r="CC121" s="103"/>
      <c r="CD121" s="103"/>
      <c r="CE121" s="103"/>
      <c r="CF121" s="103"/>
      <c r="CG121" s="103"/>
      <c r="CH121" s="103"/>
      <c r="CI121" s="103"/>
      <c r="CJ121" s="103"/>
      <c r="CK121" s="105"/>
      <c r="CL121" s="105"/>
      <c r="CM121" s="105"/>
      <c r="CN121" s="105"/>
      <c r="CO121" s="105"/>
    </row>
    <row r="122" spans="1:93" ht="18" customHeight="1" thickBot="1">
      <c r="A122" s="106" t="s">
        <v>138</v>
      </c>
      <c r="B122" s="107"/>
      <c r="C122" s="107"/>
      <c r="D122" s="108"/>
      <c r="E122" s="108"/>
      <c r="F122" s="108"/>
      <c r="G122" s="108"/>
      <c r="H122" s="108"/>
      <c r="I122" s="167"/>
      <c r="J122" s="167"/>
      <c r="K122" s="167"/>
      <c r="L122" s="167"/>
      <c r="M122" s="167"/>
      <c r="N122" s="168"/>
      <c r="O122" s="168"/>
      <c r="P122" s="168"/>
      <c r="Q122" s="168"/>
      <c r="R122" s="168"/>
      <c r="S122" s="168"/>
      <c r="T122" s="168"/>
      <c r="U122" s="168"/>
      <c r="V122" s="168"/>
      <c r="W122" s="168"/>
      <c r="X122" s="168"/>
      <c r="Y122" s="168"/>
      <c r="Z122" s="168"/>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09"/>
      <c r="CJ122" s="109"/>
      <c r="CK122" s="110"/>
      <c r="CL122" s="110"/>
      <c r="CM122" s="110"/>
      <c r="CN122" s="110"/>
      <c r="CO122" s="110"/>
    </row>
    <row r="123" spans="1:93" ht="15" customHeight="1" outlineLevel="1" thickTop="1">
      <c r="A123" s="102"/>
      <c r="B123" s="102"/>
      <c r="C123" s="102"/>
      <c r="D123" s="103"/>
      <c r="E123" s="103"/>
      <c r="F123" s="170"/>
      <c r="G123" s="103"/>
      <c r="H123" s="103"/>
      <c r="I123" s="139"/>
      <c r="J123" s="139"/>
      <c r="K123" s="139"/>
      <c r="L123" s="139"/>
      <c r="M123" s="139"/>
      <c r="N123" s="139"/>
      <c r="O123" s="139"/>
      <c r="P123" s="139"/>
      <c r="Q123" s="139"/>
      <c r="R123" s="139"/>
      <c r="S123" s="139"/>
      <c r="T123" s="139"/>
      <c r="U123" s="139"/>
      <c r="V123" s="139"/>
      <c r="W123" s="139"/>
      <c r="X123" s="139"/>
      <c r="Y123" s="139"/>
      <c r="Z123" s="139"/>
      <c r="AA123" s="122"/>
      <c r="AB123" s="122"/>
      <c r="AC123" s="122"/>
      <c r="AD123" s="122"/>
      <c r="AE123" s="122"/>
      <c r="AF123" s="122"/>
      <c r="AG123" s="122"/>
      <c r="AH123" s="139"/>
      <c r="AI123" s="139"/>
      <c r="AJ123" s="139"/>
      <c r="AK123" s="139"/>
      <c r="AL123" s="139"/>
      <c r="AM123" s="139"/>
      <c r="AN123" s="139"/>
      <c r="AO123" s="139"/>
      <c r="AP123" s="139"/>
      <c r="AQ123" s="139"/>
      <c r="AR123" s="139"/>
      <c r="AS123" s="139"/>
      <c r="AT123" s="139"/>
      <c r="AU123" s="139"/>
      <c r="AV123" s="139"/>
      <c r="AW123" s="139"/>
      <c r="AX123" s="139"/>
      <c r="AY123" s="139"/>
      <c r="AZ123" s="139"/>
      <c r="BA123" s="139"/>
      <c r="BB123" s="139"/>
      <c r="BC123" s="139"/>
      <c r="BD123" s="139"/>
      <c r="BE123" s="139"/>
      <c r="BF123" s="139"/>
      <c r="BG123" s="139"/>
      <c r="BH123" s="139"/>
      <c r="BI123" s="139"/>
      <c r="BJ123" s="139"/>
      <c r="BK123" s="139"/>
      <c r="BL123" s="139"/>
      <c r="BM123" s="139"/>
      <c r="BN123" s="139"/>
      <c r="BO123" s="139"/>
      <c r="BP123" s="139"/>
      <c r="BQ123" s="139"/>
      <c r="BR123" s="139"/>
      <c r="BS123" s="139"/>
      <c r="BT123" s="139"/>
      <c r="BU123" s="139"/>
      <c r="BV123" s="139"/>
      <c r="BW123" s="139"/>
      <c r="BX123" s="139"/>
      <c r="BY123" s="139"/>
      <c r="BZ123" s="139"/>
      <c r="CA123" s="139"/>
      <c r="CB123" s="139"/>
      <c r="CC123" s="139"/>
      <c r="CD123" s="139"/>
      <c r="CE123" s="139"/>
      <c r="CF123" s="139"/>
      <c r="CG123" s="139"/>
      <c r="CH123" s="139"/>
      <c r="CI123" s="103"/>
      <c r="CJ123" s="103"/>
      <c r="CK123" s="105"/>
      <c r="CL123" s="105"/>
      <c r="CM123" s="105"/>
      <c r="CN123" s="105"/>
      <c r="CO123" s="105"/>
    </row>
    <row r="124" spans="1:93" ht="15" customHeight="1" outlineLevel="1">
      <c r="A124" s="102"/>
      <c r="B124" s="129" t="s">
        <v>130</v>
      </c>
      <c r="C124" s="102"/>
      <c r="D124" s="103"/>
      <c r="E124" s="103"/>
      <c r="F124" s="103"/>
      <c r="G124" s="103"/>
      <c r="H124" s="135" t="s">
        <v>116</v>
      </c>
      <c r="I124" s="155">
        <f t="shared" ref="I124:M125" si="48">+IF($H124="SUM",SUMIFS($AA124:$CH124,$AA$1:$CH$1,I$1),IF($H124="AVG",AVERAGEIFS($AA124:$CH124,$AA$1:$CH$1,I$1),IF($H124="EOY",SUMIFS($AA124:$CH124,$AA$1:$CH$1,I$1,$AA$3:$CH$3,12))))</f>
        <v>359102.59172948787</v>
      </c>
      <c r="J124" s="155">
        <f t="shared" si="48"/>
        <v>1726330.2682592836</v>
      </c>
      <c r="K124" s="155">
        <f t="shared" si="48"/>
        <v>13153450.922062624</v>
      </c>
      <c r="L124" s="155">
        <f t="shared" si="48"/>
        <v>58081725.304055646</v>
      </c>
      <c r="M124" s="155">
        <f t="shared" si="48"/>
        <v>121097572.52583988</v>
      </c>
      <c r="N124" s="139"/>
      <c r="O124" s="139"/>
      <c r="P124" s="139"/>
      <c r="Q124" s="139"/>
      <c r="R124" s="139"/>
      <c r="S124" s="139"/>
      <c r="T124" s="139"/>
      <c r="U124" s="139"/>
      <c r="V124" s="139"/>
      <c r="W124" s="139"/>
      <c r="X124" s="139"/>
      <c r="Y124" s="139"/>
      <c r="Z124" s="139"/>
      <c r="AA124" s="155">
        <f>+AA99</f>
        <v>14880.065000000001</v>
      </c>
      <c r="AB124" s="155">
        <f t="shared" ref="AB124:CH124" si="49">+AB99</f>
        <v>16665.672800000004</v>
      </c>
      <c r="AC124" s="155">
        <f t="shared" si="49"/>
        <v>18665.553536000007</v>
      </c>
      <c r="AD124" s="155">
        <f t="shared" si="49"/>
        <v>20905.419960320003</v>
      </c>
      <c r="AE124" s="155">
        <f t="shared" si="49"/>
        <v>23414.070355558408</v>
      </c>
      <c r="AF124" s="155">
        <f t="shared" si="49"/>
        <v>26223.758798225419</v>
      </c>
      <c r="AG124" s="155">
        <f t="shared" si="49"/>
        <v>29370.609854012473</v>
      </c>
      <c r="AH124" s="155">
        <f t="shared" si="49"/>
        <v>32895.083036493976</v>
      </c>
      <c r="AI124" s="155">
        <f t="shared" si="49"/>
        <v>36842.493000873255</v>
      </c>
      <c r="AJ124" s="155">
        <f t="shared" si="49"/>
        <v>41263.592160978049</v>
      </c>
      <c r="AK124" s="155">
        <f t="shared" si="49"/>
        <v>46215.223220295411</v>
      </c>
      <c r="AL124" s="155">
        <f t="shared" si="49"/>
        <v>51761.050006730875</v>
      </c>
      <c r="AM124" s="155">
        <f t="shared" si="49"/>
        <v>59525.207507740502</v>
      </c>
      <c r="AN124" s="155">
        <f t="shared" si="49"/>
        <v>68453.988633901579</v>
      </c>
      <c r="AO124" s="155">
        <f t="shared" si="49"/>
        <v>78722.086928986799</v>
      </c>
      <c r="AP124" s="155">
        <f t="shared" si="49"/>
        <v>90530.399968334823</v>
      </c>
      <c r="AQ124" s="155">
        <f t="shared" si="49"/>
        <v>104109.95996358503</v>
      </c>
      <c r="AR124" s="155">
        <f t="shared" si="49"/>
        <v>119726.45395812277</v>
      </c>
      <c r="AS124" s="155">
        <f t="shared" si="49"/>
        <v>137685.42205184119</v>
      </c>
      <c r="AT124" s="155">
        <f t="shared" si="49"/>
        <v>158338.23535961733</v>
      </c>
      <c r="AU124" s="155">
        <f t="shared" si="49"/>
        <v>182088.97066355994</v>
      </c>
      <c r="AV124" s="155">
        <f t="shared" si="49"/>
        <v>209402.31626309388</v>
      </c>
      <c r="AW124" s="155">
        <f t="shared" si="49"/>
        <v>240812.66370255797</v>
      </c>
      <c r="AX124" s="155">
        <f t="shared" si="49"/>
        <v>276934.56325794163</v>
      </c>
      <c r="AY124" s="155">
        <f t="shared" si="49"/>
        <v>332321.47590952995</v>
      </c>
      <c r="AZ124" s="155">
        <f t="shared" si="49"/>
        <v>398785.77109143592</v>
      </c>
      <c r="BA124" s="155">
        <f t="shared" si="49"/>
        <v>478542.92530972307</v>
      </c>
      <c r="BB124" s="155">
        <f t="shared" si="49"/>
        <v>574251.5103716678</v>
      </c>
      <c r="BC124" s="155">
        <f t="shared" si="49"/>
        <v>689101.81244600122</v>
      </c>
      <c r="BD124" s="155">
        <f t="shared" si="49"/>
        <v>826922.17493520142</v>
      </c>
      <c r="BE124" s="155">
        <f t="shared" si="49"/>
        <v>992306.60992224189</v>
      </c>
      <c r="BF124" s="155">
        <f t="shared" si="49"/>
        <v>1190767.9319066899</v>
      </c>
      <c r="BG124" s="155">
        <f t="shared" si="49"/>
        <v>1428921.518288028</v>
      </c>
      <c r="BH124" s="155">
        <f t="shared" si="49"/>
        <v>1714705.8219456335</v>
      </c>
      <c r="BI124" s="155">
        <f t="shared" si="49"/>
        <v>2057646.9863347597</v>
      </c>
      <c r="BJ124" s="155">
        <f t="shared" si="49"/>
        <v>2469176.3836017121</v>
      </c>
      <c r="BK124" s="155">
        <f t="shared" si="49"/>
        <v>2716094.0219618836</v>
      </c>
      <c r="BL124" s="155">
        <f t="shared" si="49"/>
        <v>2987703.4241580721</v>
      </c>
      <c r="BM124" s="155">
        <f t="shared" si="49"/>
        <v>3286473.7665738789</v>
      </c>
      <c r="BN124" s="155">
        <f t="shared" si="49"/>
        <v>3615121.143231268</v>
      </c>
      <c r="BO124" s="155">
        <f t="shared" si="49"/>
        <v>3976633.2575543947</v>
      </c>
      <c r="BP124" s="155">
        <f t="shared" si="49"/>
        <v>4374296.5833098348</v>
      </c>
      <c r="BQ124" s="155">
        <f t="shared" si="49"/>
        <v>4811726.2416408192</v>
      </c>
      <c r="BR124" s="155">
        <f t="shared" si="49"/>
        <v>5292898.8658049004</v>
      </c>
      <c r="BS124" s="155">
        <f t="shared" si="49"/>
        <v>5822188.7523853909</v>
      </c>
      <c r="BT124" s="155">
        <f t="shared" si="49"/>
        <v>6404407.6276239315</v>
      </c>
      <c r="BU124" s="155">
        <f t="shared" si="49"/>
        <v>7044848.3903863244</v>
      </c>
      <c r="BV124" s="155">
        <f t="shared" si="49"/>
        <v>7749333.2294249572</v>
      </c>
      <c r="BW124" s="155">
        <f t="shared" si="49"/>
        <v>8059306.5586019559</v>
      </c>
      <c r="BX124" s="155">
        <f t="shared" si="49"/>
        <v>8381678.820946034</v>
      </c>
      <c r="BY124" s="155">
        <f t="shared" si="49"/>
        <v>8716945.9737838767</v>
      </c>
      <c r="BZ124" s="155">
        <f t="shared" si="49"/>
        <v>9065623.8127352316</v>
      </c>
      <c r="CA124" s="155">
        <f t="shared" si="49"/>
        <v>9428248.7652446423</v>
      </c>
      <c r="CB124" s="155">
        <f t="shared" si="49"/>
        <v>9805378.7158544287</v>
      </c>
      <c r="CC124" s="155">
        <f t="shared" si="49"/>
        <v>10197593.864488605</v>
      </c>
      <c r="CD124" s="155">
        <f t="shared" si="49"/>
        <v>10605497.619068149</v>
      </c>
      <c r="CE124" s="155">
        <f t="shared" si="49"/>
        <v>11029717.523830876</v>
      </c>
      <c r="CF124" s="155">
        <f t="shared" si="49"/>
        <v>11470906.22478411</v>
      </c>
      <c r="CG124" s="155">
        <f t="shared" si="49"/>
        <v>11929742.473775472</v>
      </c>
      <c r="CH124" s="155">
        <f t="shared" si="49"/>
        <v>12406932.172726495</v>
      </c>
      <c r="CI124" s="103"/>
      <c r="CJ124" s="103"/>
      <c r="CK124" s="105"/>
      <c r="CL124" s="105"/>
      <c r="CM124" s="105"/>
      <c r="CN124" s="105"/>
      <c r="CO124" s="105"/>
    </row>
    <row r="125" spans="1:93" ht="15" customHeight="1" outlineLevel="1">
      <c r="A125" s="102"/>
      <c r="B125" s="129" t="s">
        <v>136</v>
      </c>
      <c r="H125" s="135" t="s">
        <v>116</v>
      </c>
      <c r="I125" s="155">
        <f t="shared" si="48"/>
        <v>0</v>
      </c>
      <c r="J125" s="155">
        <f t="shared" si="48"/>
        <v>0</v>
      </c>
      <c r="K125" s="155">
        <f t="shared" si="48"/>
        <v>0</v>
      </c>
      <c r="L125" s="155">
        <f t="shared" si="48"/>
        <v>0</v>
      </c>
      <c r="M125" s="155">
        <f t="shared" si="48"/>
        <v>0</v>
      </c>
      <c r="N125" s="139"/>
      <c r="O125" s="139"/>
      <c r="P125" s="139"/>
      <c r="Q125" s="139"/>
      <c r="R125" s="139"/>
      <c r="S125" s="139"/>
      <c r="T125" s="139"/>
      <c r="U125" s="139"/>
      <c r="V125" s="139"/>
      <c r="W125" s="139"/>
      <c r="X125" s="139"/>
      <c r="Y125" s="139"/>
      <c r="Z125" s="139"/>
      <c r="AA125" s="155">
        <f t="shared" ref="AA125:CH125" si="50">+AA119</f>
        <v>0</v>
      </c>
      <c r="AB125" s="155">
        <f t="shared" si="50"/>
        <v>0</v>
      </c>
      <c r="AC125" s="155">
        <f t="shared" si="50"/>
        <v>0</v>
      </c>
      <c r="AD125" s="155">
        <f t="shared" si="50"/>
        <v>0</v>
      </c>
      <c r="AE125" s="155">
        <f t="shared" si="50"/>
        <v>0</v>
      </c>
      <c r="AF125" s="155">
        <f t="shared" si="50"/>
        <v>0</v>
      </c>
      <c r="AG125" s="155">
        <f t="shared" si="50"/>
        <v>0</v>
      </c>
      <c r="AH125" s="155">
        <f t="shared" si="50"/>
        <v>0</v>
      </c>
      <c r="AI125" s="155">
        <f t="shared" si="50"/>
        <v>0</v>
      </c>
      <c r="AJ125" s="155">
        <f t="shared" si="50"/>
        <v>0</v>
      </c>
      <c r="AK125" s="155">
        <f t="shared" si="50"/>
        <v>0</v>
      </c>
      <c r="AL125" s="155">
        <f t="shared" si="50"/>
        <v>0</v>
      </c>
      <c r="AM125" s="155">
        <f t="shared" si="50"/>
        <v>0</v>
      </c>
      <c r="AN125" s="155">
        <f t="shared" si="50"/>
        <v>0</v>
      </c>
      <c r="AO125" s="155">
        <f t="shared" si="50"/>
        <v>0</v>
      </c>
      <c r="AP125" s="155">
        <f t="shared" si="50"/>
        <v>0</v>
      </c>
      <c r="AQ125" s="155">
        <f t="shared" si="50"/>
        <v>0</v>
      </c>
      <c r="AR125" s="155">
        <f t="shared" si="50"/>
        <v>0</v>
      </c>
      <c r="AS125" s="155">
        <f t="shared" si="50"/>
        <v>0</v>
      </c>
      <c r="AT125" s="155">
        <f t="shared" si="50"/>
        <v>0</v>
      </c>
      <c r="AU125" s="155">
        <f t="shared" si="50"/>
        <v>0</v>
      </c>
      <c r="AV125" s="155">
        <f t="shared" si="50"/>
        <v>0</v>
      </c>
      <c r="AW125" s="155">
        <f t="shared" si="50"/>
        <v>0</v>
      </c>
      <c r="AX125" s="155">
        <f t="shared" si="50"/>
        <v>0</v>
      </c>
      <c r="AY125" s="155">
        <f t="shared" si="50"/>
        <v>0</v>
      </c>
      <c r="AZ125" s="155">
        <f t="shared" si="50"/>
        <v>0</v>
      </c>
      <c r="BA125" s="155">
        <f t="shared" si="50"/>
        <v>0</v>
      </c>
      <c r="BB125" s="155">
        <f t="shared" si="50"/>
        <v>0</v>
      </c>
      <c r="BC125" s="155">
        <f t="shared" si="50"/>
        <v>0</v>
      </c>
      <c r="BD125" s="155">
        <f t="shared" si="50"/>
        <v>0</v>
      </c>
      <c r="BE125" s="155">
        <f t="shared" si="50"/>
        <v>0</v>
      </c>
      <c r="BF125" s="155">
        <f t="shared" si="50"/>
        <v>0</v>
      </c>
      <c r="BG125" s="155">
        <f t="shared" si="50"/>
        <v>0</v>
      </c>
      <c r="BH125" s="155">
        <f t="shared" si="50"/>
        <v>0</v>
      </c>
      <c r="BI125" s="155">
        <f t="shared" si="50"/>
        <v>0</v>
      </c>
      <c r="BJ125" s="155">
        <f t="shared" si="50"/>
        <v>0</v>
      </c>
      <c r="BK125" s="155">
        <f t="shared" si="50"/>
        <v>0</v>
      </c>
      <c r="BL125" s="155">
        <f t="shared" si="50"/>
        <v>0</v>
      </c>
      <c r="BM125" s="155">
        <f t="shared" si="50"/>
        <v>0</v>
      </c>
      <c r="BN125" s="155">
        <f t="shared" si="50"/>
        <v>0</v>
      </c>
      <c r="BO125" s="155">
        <f t="shared" si="50"/>
        <v>0</v>
      </c>
      <c r="BP125" s="155">
        <f t="shared" si="50"/>
        <v>0</v>
      </c>
      <c r="BQ125" s="155">
        <f t="shared" si="50"/>
        <v>0</v>
      </c>
      <c r="BR125" s="155">
        <f t="shared" si="50"/>
        <v>0</v>
      </c>
      <c r="BS125" s="155">
        <f t="shared" si="50"/>
        <v>0</v>
      </c>
      <c r="BT125" s="155">
        <f t="shared" si="50"/>
        <v>0</v>
      </c>
      <c r="BU125" s="155">
        <f t="shared" si="50"/>
        <v>0</v>
      </c>
      <c r="BV125" s="155">
        <f t="shared" si="50"/>
        <v>0</v>
      </c>
      <c r="BW125" s="155">
        <f t="shared" si="50"/>
        <v>0</v>
      </c>
      <c r="BX125" s="155">
        <f t="shared" si="50"/>
        <v>0</v>
      </c>
      <c r="BY125" s="155">
        <f t="shared" si="50"/>
        <v>0</v>
      </c>
      <c r="BZ125" s="155">
        <f t="shared" si="50"/>
        <v>0</v>
      </c>
      <c r="CA125" s="155">
        <f t="shared" si="50"/>
        <v>0</v>
      </c>
      <c r="CB125" s="155">
        <f t="shared" si="50"/>
        <v>0</v>
      </c>
      <c r="CC125" s="155">
        <f t="shared" si="50"/>
        <v>0</v>
      </c>
      <c r="CD125" s="155">
        <f t="shared" si="50"/>
        <v>0</v>
      </c>
      <c r="CE125" s="155">
        <f t="shared" si="50"/>
        <v>0</v>
      </c>
      <c r="CF125" s="155">
        <f t="shared" si="50"/>
        <v>0</v>
      </c>
      <c r="CG125" s="155">
        <f t="shared" si="50"/>
        <v>0</v>
      </c>
      <c r="CH125" s="155">
        <f t="shared" si="50"/>
        <v>0</v>
      </c>
      <c r="CI125" s="103"/>
      <c r="CJ125" s="103"/>
      <c r="CK125" s="105"/>
      <c r="CL125" s="105"/>
      <c r="CM125" s="105"/>
      <c r="CN125" s="105"/>
      <c r="CO125" s="105"/>
    </row>
    <row r="126" spans="1:93" ht="15" customHeight="1" outlineLevel="1" thickBot="1">
      <c r="A126" s="102"/>
      <c r="B126" s="169" t="s">
        <v>139</v>
      </c>
      <c r="C126" s="102"/>
      <c r="D126" s="103"/>
      <c r="E126" s="103"/>
      <c r="F126" s="103"/>
      <c r="G126" s="103"/>
      <c r="H126" s="103"/>
      <c r="I126" s="121">
        <f t="shared" ref="I126:M126" si="51">SUM(I124:I125)</f>
        <v>359102.59172948787</v>
      </c>
      <c r="J126" s="121">
        <f t="shared" si="51"/>
        <v>1726330.2682592836</v>
      </c>
      <c r="K126" s="121">
        <f t="shared" si="51"/>
        <v>13153450.922062624</v>
      </c>
      <c r="L126" s="121">
        <f t="shared" si="51"/>
        <v>58081725.304055646</v>
      </c>
      <c r="M126" s="121">
        <f t="shared" si="51"/>
        <v>121097572.52583988</v>
      </c>
      <c r="N126" s="139"/>
      <c r="O126" s="139"/>
      <c r="P126" s="139"/>
      <c r="Q126" s="139"/>
      <c r="R126" s="139"/>
      <c r="S126" s="139"/>
      <c r="T126" s="139"/>
      <c r="U126" s="139"/>
      <c r="V126" s="139"/>
      <c r="W126" s="139"/>
      <c r="X126" s="139"/>
      <c r="Y126" s="139"/>
      <c r="Z126" s="139"/>
      <c r="AA126" s="121">
        <f t="shared" ref="AA126:CH126" si="52">SUM(AA124:AA125)</f>
        <v>14880.065000000001</v>
      </c>
      <c r="AB126" s="121">
        <f t="shared" si="52"/>
        <v>16665.672800000004</v>
      </c>
      <c r="AC126" s="121">
        <f t="shared" si="52"/>
        <v>18665.553536000007</v>
      </c>
      <c r="AD126" s="121">
        <f t="shared" si="52"/>
        <v>20905.419960320003</v>
      </c>
      <c r="AE126" s="121">
        <f t="shared" si="52"/>
        <v>23414.070355558408</v>
      </c>
      <c r="AF126" s="121">
        <f t="shared" si="52"/>
        <v>26223.758798225419</v>
      </c>
      <c r="AG126" s="121">
        <f t="shared" si="52"/>
        <v>29370.609854012473</v>
      </c>
      <c r="AH126" s="121">
        <f t="shared" si="52"/>
        <v>32895.083036493976</v>
      </c>
      <c r="AI126" s="121">
        <f t="shared" si="52"/>
        <v>36842.493000873255</v>
      </c>
      <c r="AJ126" s="121">
        <f t="shared" si="52"/>
        <v>41263.592160978049</v>
      </c>
      <c r="AK126" s="121">
        <f t="shared" si="52"/>
        <v>46215.223220295411</v>
      </c>
      <c r="AL126" s="121">
        <f t="shared" si="52"/>
        <v>51761.050006730875</v>
      </c>
      <c r="AM126" s="121">
        <f t="shared" si="52"/>
        <v>59525.207507740502</v>
      </c>
      <c r="AN126" s="121">
        <f t="shared" si="52"/>
        <v>68453.988633901579</v>
      </c>
      <c r="AO126" s="121">
        <f t="shared" si="52"/>
        <v>78722.086928986799</v>
      </c>
      <c r="AP126" s="121">
        <f t="shared" si="52"/>
        <v>90530.399968334823</v>
      </c>
      <c r="AQ126" s="121">
        <f t="shared" si="52"/>
        <v>104109.95996358503</v>
      </c>
      <c r="AR126" s="121">
        <f t="shared" si="52"/>
        <v>119726.45395812277</v>
      </c>
      <c r="AS126" s="121">
        <f t="shared" si="52"/>
        <v>137685.42205184119</v>
      </c>
      <c r="AT126" s="121">
        <f t="shared" si="52"/>
        <v>158338.23535961733</v>
      </c>
      <c r="AU126" s="121">
        <f t="shared" si="52"/>
        <v>182088.97066355994</v>
      </c>
      <c r="AV126" s="121">
        <f t="shared" si="52"/>
        <v>209402.31626309388</v>
      </c>
      <c r="AW126" s="121">
        <f t="shared" si="52"/>
        <v>240812.66370255797</v>
      </c>
      <c r="AX126" s="121">
        <f t="shared" si="52"/>
        <v>276934.56325794163</v>
      </c>
      <c r="AY126" s="121">
        <f t="shared" si="52"/>
        <v>332321.47590952995</v>
      </c>
      <c r="AZ126" s="121">
        <f t="shared" si="52"/>
        <v>398785.77109143592</v>
      </c>
      <c r="BA126" s="121">
        <f t="shared" si="52"/>
        <v>478542.92530972307</v>
      </c>
      <c r="BB126" s="121">
        <f t="shared" si="52"/>
        <v>574251.5103716678</v>
      </c>
      <c r="BC126" s="121">
        <f t="shared" si="52"/>
        <v>689101.81244600122</v>
      </c>
      <c r="BD126" s="121">
        <f t="shared" si="52"/>
        <v>826922.17493520142</v>
      </c>
      <c r="BE126" s="121">
        <f t="shared" si="52"/>
        <v>992306.60992224189</v>
      </c>
      <c r="BF126" s="121">
        <f t="shared" si="52"/>
        <v>1190767.9319066899</v>
      </c>
      <c r="BG126" s="121">
        <f t="shared" si="52"/>
        <v>1428921.518288028</v>
      </c>
      <c r="BH126" s="121">
        <f t="shared" si="52"/>
        <v>1714705.8219456335</v>
      </c>
      <c r="BI126" s="121">
        <f t="shared" si="52"/>
        <v>2057646.9863347597</v>
      </c>
      <c r="BJ126" s="121">
        <f t="shared" si="52"/>
        <v>2469176.3836017121</v>
      </c>
      <c r="BK126" s="121">
        <f t="shared" si="52"/>
        <v>2716094.0219618836</v>
      </c>
      <c r="BL126" s="121">
        <f t="shared" si="52"/>
        <v>2987703.4241580721</v>
      </c>
      <c r="BM126" s="121">
        <f t="shared" si="52"/>
        <v>3286473.7665738789</v>
      </c>
      <c r="BN126" s="121">
        <f t="shared" si="52"/>
        <v>3615121.143231268</v>
      </c>
      <c r="BO126" s="121">
        <f t="shared" si="52"/>
        <v>3976633.2575543947</v>
      </c>
      <c r="BP126" s="121">
        <f t="shared" si="52"/>
        <v>4374296.5833098348</v>
      </c>
      <c r="BQ126" s="121">
        <f t="shared" si="52"/>
        <v>4811726.2416408192</v>
      </c>
      <c r="BR126" s="121">
        <f t="shared" si="52"/>
        <v>5292898.8658049004</v>
      </c>
      <c r="BS126" s="121">
        <f t="shared" si="52"/>
        <v>5822188.7523853909</v>
      </c>
      <c r="BT126" s="121">
        <f t="shared" si="52"/>
        <v>6404407.6276239315</v>
      </c>
      <c r="BU126" s="121">
        <f t="shared" si="52"/>
        <v>7044848.3903863244</v>
      </c>
      <c r="BV126" s="121">
        <f t="shared" si="52"/>
        <v>7749333.2294249572</v>
      </c>
      <c r="BW126" s="121">
        <f t="shared" si="52"/>
        <v>8059306.5586019559</v>
      </c>
      <c r="BX126" s="121">
        <f t="shared" si="52"/>
        <v>8381678.820946034</v>
      </c>
      <c r="BY126" s="121">
        <f t="shared" si="52"/>
        <v>8716945.9737838767</v>
      </c>
      <c r="BZ126" s="121">
        <f t="shared" si="52"/>
        <v>9065623.8127352316</v>
      </c>
      <c r="CA126" s="121">
        <f t="shared" si="52"/>
        <v>9428248.7652446423</v>
      </c>
      <c r="CB126" s="121">
        <f t="shared" si="52"/>
        <v>9805378.7158544287</v>
      </c>
      <c r="CC126" s="121">
        <f t="shared" si="52"/>
        <v>10197593.864488605</v>
      </c>
      <c r="CD126" s="121">
        <f t="shared" si="52"/>
        <v>10605497.619068149</v>
      </c>
      <c r="CE126" s="121">
        <f t="shared" si="52"/>
        <v>11029717.523830876</v>
      </c>
      <c r="CF126" s="121">
        <f t="shared" si="52"/>
        <v>11470906.22478411</v>
      </c>
      <c r="CG126" s="121">
        <f t="shared" si="52"/>
        <v>11929742.473775472</v>
      </c>
      <c r="CH126" s="121">
        <f t="shared" si="52"/>
        <v>12406932.172726495</v>
      </c>
      <c r="CI126" s="103"/>
      <c r="CJ126" s="103"/>
      <c r="CK126" s="105"/>
      <c r="CL126" s="105"/>
      <c r="CM126" s="105"/>
      <c r="CN126" s="105"/>
      <c r="CO126" s="105"/>
    </row>
    <row r="127" spans="1:93" ht="15" customHeight="1" outlineLevel="1" thickTop="1">
      <c r="A127" s="102"/>
      <c r="B127" s="169"/>
      <c r="C127" s="102"/>
      <c r="D127" s="175"/>
      <c r="E127" s="175"/>
      <c r="F127" s="175"/>
      <c r="G127" s="103"/>
      <c r="H127" s="103"/>
      <c r="I127" s="135">
        <f t="shared" ref="I127:M127" si="53">+I126/8.5</f>
        <v>42247.363732880927</v>
      </c>
      <c r="J127" s="135">
        <f t="shared" si="53"/>
        <v>203097.67861873924</v>
      </c>
      <c r="K127" s="135">
        <f t="shared" si="53"/>
        <v>1547464.8143603087</v>
      </c>
      <c r="L127" s="135">
        <f t="shared" si="53"/>
        <v>6833144.1534183109</v>
      </c>
      <c r="M127" s="135">
        <f t="shared" si="53"/>
        <v>14246773.238334104</v>
      </c>
      <c r="N127" s="139"/>
      <c r="O127" s="139"/>
      <c r="P127" s="139"/>
      <c r="Q127" s="139"/>
      <c r="R127" s="139"/>
      <c r="S127" s="139"/>
      <c r="T127" s="139"/>
      <c r="U127" s="139"/>
      <c r="V127" s="139"/>
      <c r="W127" s="139"/>
      <c r="X127" s="139"/>
      <c r="Y127" s="139"/>
      <c r="Z127" s="139"/>
      <c r="AA127" s="157"/>
      <c r="AB127" s="157"/>
      <c r="AC127" s="157"/>
      <c r="AD127" s="157"/>
      <c r="AE127" s="157"/>
      <c r="AF127" s="157"/>
      <c r="AG127" s="157"/>
      <c r="AH127" s="157"/>
      <c r="AI127" s="157"/>
      <c r="AJ127" s="157"/>
      <c r="AK127" s="157"/>
      <c r="AL127" s="157"/>
      <c r="AM127" s="157"/>
      <c r="AN127" s="157"/>
      <c r="AO127" s="157"/>
      <c r="AP127" s="157"/>
      <c r="AQ127" s="157"/>
      <c r="AR127" s="157"/>
      <c r="AS127" s="157"/>
      <c r="AT127" s="157"/>
      <c r="AU127" s="157"/>
      <c r="AV127" s="157"/>
      <c r="AW127" s="157"/>
      <c r="AX127" s="157"/>
      <c r="AY127" s="157"/>
      <c r="AZ127" s="157"/>
      <c r="BA127" s="157"/>
      <c r="BB127" s="157"/>
      <c r="BC127" s="157"/>
      <c r="BD127" s="157"/>
      <c r="BE127" s="157"/>
      <c r="BF127" s="157"/>
      <c r="BG127" s="157"/>
      <c r="BH127" s="157"/>
      <c r="BI127" s="157"/>
      <c r="BJ127" s="157"/>
      <c r="BK127" s="157"/>
      <c r="BL127" s="157"/>
      <c r="BM127" s="157"/>
      <c r="BN127" s="157"/>
      <c r="BO127" s="157"/>
      <c r="BP127" s="157"/>
      <c r="BQ127" s="157"/>
      <c r="BR127" s="157"/>
      <c r="BS127" s="157"/>
      <c r="BT127" s="157"/>
      <c r="BU127" s="157"/>
      <c r="BV127" s="157"/>
      <c r="BW127" s="157"/>
      <c r="BX127" s="157"/>
      <c r="BY127" s="157"/>
      <c r="BZ127" s="157"/>
      <c r="CA127" s="157"/>
      <c r="CB127" s="157"/>
      <c r="CC127" s="157"/>
      <c r="CD127" s="157"/>
      <c r="CE127" s="157"/>
      <c r="CF127" s="157"/>
      <c r="CG127" s="157"/>
      <c r="CH127" s="157"/>
      <c r="CI127" s="103"/>
      <c r="CJ127" s="103"/>
      <c r="CK127" s="105"/>
      <c r="CL127" s="105"/>
      <c r="CM127" s="105"/>
      <c r="CN127" s="105"/>
      <c r="CO127" s="105"/>
    </row>
    <row r="128" spans="1:93" ht="15" customHeight="1">
      <c r="A128" s="102"/>
      <c r="B128" s="171"/>
      <c r="C128" s="102"/>
      <c r="D128" s="175"/>
      <c r="E128" s="175"/>
      <c r="F128" s="175"/>
      <c r="G128" s="103"/>
      <c r="H128" s="103"/>
      <c r="I128" s="139"/>
      <c r="J128" s="139"/>
      <c r="K128" s="139"/>
      <c r="L128" s="139"/>
      <c r="M128" s="139"/>
      <c r="N128" s="139"/>
      <c r="O128" s="139"/>
      <c r="P128" s="139"/>
      <c r="Q128" s="139"/>
      <c r="R128" s="139"/>
      <c r="S128" s="139"/>
      <c r="T128" s="139"/>
      <c r="U128" s="139"/>
      <c r="V128" s="139"/>
      <c r="W128" s="139"/>
      <c r="X128" s="139"/>
      <c r="Y128" s="139"/>
      <c r="Z128" s="139"/>
      <c r="AA128" s="172"/>
      <c r="AB128" s="172"/>
      <c r="AC128" s="172"/>
      <c r="AD128" s="172"/>
      <c r="AE128" s="172"/>
      <c r="AF128" s="172"/>
      <c r="AG128" s="172"/>
      <c r="AH128" s="172"/>
      <c r="AI128" s="172"/>
      <c r="AJ128" s="172"/>
      <c r="AK128" s="172"/>
      <c r="AL128" s="172"/>
      <c r="AM128" s="172"/>
      <c r="AN128" s="172"/>
      <c r="AO128" s="172"/>
      <c r="AP128" s="172"/>
      <c r="AQ128" s="172"/>
      <c r="AR128" s="172"/>
      <c r="AS128" s="172"/>
      <c r="AT128" s="172"/>
      <c r="AU128" s="172"/>
      <c r="AV128" s="172"/>
      <c r="AW128" s="172"/>
      <c r="AX128" s="172"/>
      <c r="AY128" s="172"/>
      <c r="AZ128" s="172"/>
      <c r="BA128" s="172"/>
      <c r="BB128" s="172"/>
      <c r="BC128" s="172"/>
      <c r="BD128" s="172"/>
      <c r="BE128" s="172"/>
      <c r="BF128" s="172"/>
      <c r="BG128" s="172"/>
      <c r="BH128" s="172"/>
      <c r="BI128" s="172"/>
      <c r="BJ128" s="172"/>
      <c r="BK128" s="139"/>
      <c r="BL128" s="139"/>
      <c r="BM128" s="139"/>
      <c r="BN128" s="139"/>
      <c r="BO128" s="139"/>
      <c r="BP128" s="139"/>
      <c r="BQ128" s="139"/>
      <c r="BR128" s="139"/>
      <c r="BS128" s="139"/>
      <c r="BT128" s="139"/>
      <c r="BU128" s="139"/>
      <c r="BV128" s="139"/>
      <c r="BW128" s="139"/>
      <c r="BX128" s="139"/>
      <c r="BY128" s="139"/>
      <c r="BZ128" s="139"/>
      <c r="CA128" s="139"/>
      <c r="CB128" s="139"/>
      <c r="CC128" s="139"/>
      <c r="CD128" s="139"/>
      <c r="CE128" s="139"/>
      <c r="CF128" s="139"/>
      <c r="CG128" s="139"/>
      <c r="CH128" s="139"/>
      <c r="CI128" s="103"/>
      <c r="CJ128" s="103"/>
      <c r="CK128" s="105"/>
      <c r="CL128" s="105"/>
      <c r="CM128" s="105"/>
      <c r="CN128" s="105"/>
      <c r="CO128" s="105"/>
    </row>
    <row r="129" spans="1:93" ht="18" customHeight="1" thickBot="1">
      <c r="A129" s="106" t="s">
        <v>140</v>
      </c>
      <c r="B129" s="107"/>
      <c r="C129" s="107"/>
      <c r="D129" s="108"/>
      <c r="E129" s="108"/>
      <c r="F129" s="108"/>
      <c r="G129" s="108"/>
      <c r="H129" s="108"/>
      <c r="I129" s="167"/>
      <c r="J129" s="167"/>
      <c r="K129" s="167"/>
      <c r="L129" s="167"/>
      <c r="M129" s="167"/>
      <c r="N129" s="168"/>
      <c r="O129" s="168"/>
      <c r="P129" s="168"/>
      <c r="Q129" s="168"/>
      <c r="R129" s="168"/>
      <c r="S129" s="168"/>
      <c r="T129" s="168"/>
      <c r="U129" s="168"/>
      <c r="V129" s="168"/>
      <c r="W129" s="168"/>
      <c r="X129" s="168"/>
      <c r="Y129" s="168"/>
      <c r="Z129" s="168"/>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09"/>
      <c r="CJ129" s="109"/>
      <c r="CK129" s="110"/>
      <c r="CL129" s="110"/>
      <c r="CM129" s="110"/>
      <c r="CN129" s="110"/>
      <c r="CO129" s="110"/>
    </row>
    <row r="130" spans="1:93" ht="15" customHeight="1" outlineLevel="1" thickTop="1">
      <c r="A130" s="102"/>
      <c r="B130" s="102"/>
      <c r="G130" s="103"/>
      <c r="H130" s="103"/>
      <c r="I130" s="139"/>
      <c r="J130" s="139"/>
      <c r="K130" s="139"/>
      <c r="L130" s="139"/>
      <c r="M130" s="139"/>
      <c r="N130" s="139"/>
      <c r="O130" s="139"/>
      <c r="P130" s="139"/>
      <c r="Q130" s="139"/>
      <c r="R130" s="139"/>
      <c r="S130" s="139"/>
      <c r="T130" s="139"/>
      <c r="U130" s="139"/>
      <c r="V130" s="139"/>
      <c r="W130" s="139"/>
      <c r="X130" s="139"/>
      <c r="Y130" s="139"/>
      <c r="Z130" s="139"/>
      <c r="AA130" s="173"/>
      <c r="AB130" s="173"/>
      <c r="AC130" s="173"/>
      <c r="AD130" s="173"/>
      <c r="AE130" s="173"/>
      <c r="AF130" s="173"/>
      <c r="AG130" s="173"/>
      <c r="AH130" s="173"/>
      <c r="AI130" s="173"/>
      <c r="AJ130" s="173"/>
      <c r="AK130" s="139"/>
      <c r="AL130" s="139"/>
      <c r="AM130" s="139"/>
      <c r="AN130" s="139"/>
      <c r="AO130" s="139"/>
      <c r="AP130" s="139"/>
      <c r="AQ130" s="139"/>
      <c r="AR130" s="139"/>
      <c r="AS130" s="139"/>
      <c r="AT130" s="139"/>
      <c r="AU130" s="139"/>
      <c r="AV130" s="139"/>
      <c r="AW130" s="139"/>
      <c r="AX130" s="139"/>
      <c r="AY130" s="139"/>
      <c r="AZ130" s="139"/>
      <c r="BA130" s="139"/>
      <c r="BB130" s="139"/>
      <c r="BC130" s="139"/>
      <c r="BD130" s="139"/>
      <c r="BE130" s="139"/>
      <c r="BF130" s="139"/>
      <c r="BG130" s="139"/>
      <c r="BH130" s="139"/>
      <c r="BI130" s="139"/>
      <c r="BJ130" s="139"/>
      <c r="BK130" s="139"/>
      <c r="BL130" s="139"/>
      <c r="BM130" s="139"/>
      <c r="BN130" s="139"/>
      <c r="BO130" s="139"/>
      <c r="BP130" s="139"/>
      <c r="BQ130" s="139"/>
      <c r="BR130" s="139"/>
      <c r="BS130" s="139"/>
      <c r="BT130" s="139"/>
      <c r="BU130" s="139"/>
      <c r="BV130" s="139"/>
      <c r="BW130" s="139"/>
      <c r="BX130" s="139"/>
      <c r="BY130" s="139"/>
      <c r="BZ130" s="139"/>
      <c r="CA130" s="139"/>
      <c r="CB130" s="139"/>
      <c r="CC130" s="139"/>
      <c r="CD130" s="139"/>
      <c r="CE130" s="139"/>
      <c r="CF130" s="139"/>
      <c r="CG130" s="139"/>
      <c r="CH130" s="139"/>
      <c r="CI130" s="103"/>
      <c r="CJ130" s="103"/>
      <c r="CK130" s="105"/>
      <c r="CL130" s="105"/>
      <c r="CM130" s="105"/>
      <c r="CN130" s="105"/>
      <c r="CO130" s="105"/>
    </row>
    <row r="131" spans="1:93" ht="15" customHeight="1" outlineLevel="1">
      <c r="A131" s="174" t="s">
        <v>141</v>
      </c>
      <c r="B131" s="102"/>
      <c r="G131" s="103"/>
      <c r="H131" s="103"/>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139"/>
      <c r="AF131" s="139"/>
      <c r="AG131" s="139"/>
      <c r="AH131" s="139"/>
      <c r="AI131" s="139"/>
      <c r="AJ131" s="139"/>
      <c r="AK131" s="139"/>
      <c r="AL131" s="139"/>
      <c r="AM131" s="139"/>
      <c r="AN131" s="139"/>
      <c r="AO131" s="139"/>
      <c r="AP131" s="139"/>
      <c r="AQ131" s="139"/>
      <c r="AR131" s="139"/>
      <c r="AS131" s="139"/>
      <c r="AT131" s="139"/>
      <c r="AU131" s="139"/>
      <c r="AV131" s="139"/>
      <c r="AW131" s="139"/>
      <c r="AX131" s="139"/>
      <c r="AY131" s="139"/>
      <c r="AZ131" s="139"/>
      <c r="BA131" s="139"/>
      <c r="BB131" s="139"/>
      <c r="BC131" s="139"/>
      <c r="BD131" s="139"/>
      <c r="BE131" s="139"/>
      <c r="BF131" s="139"/>
      <c r="BG131" s="139"/>
      <c r="BH131" s="139"/>
      <c r="BI131" s="139"/>
      <c r="BJ131" s="139"/>
      <c r="BK131" s="139"/>
      <c r="BL131" s="139"/>
      <c r="BM131" s="139"/>
      <c r="BN131" s="139"/>
      <c r="BO131" s="139"/>
      <c r="BP131" s="139"/>
      <c r="BQ131" s="139"/>
      <c r="BR131" s="139"/>
      <c r="BS131" s="139"/>
      <c r="BT131" s="139"/>
      <c r="BU131" s="139"/>
      <c r="BV131" s="139"/>
      <c r="BW131" s="139"/>
      <c r="BX131" s="139"/>
      <c r="BY131" s="139"/>
      <c r="BZ131" s="139"/>
      <c r="CA131" s="139"/>
      <c r="CB131" s="139"/>
      <c r="CC131" s="139"/>
      <c r="CD131" s="139"/>
      <c r="CE131" s="139"/>
      <c r="CF131" s="139"/>
      <c r="CG131" s="139"/>
      <c r="CH131" s="139"/>
      <c r="CI131" s="103"/>
      <c r="CJ131" s="103"/>
      <c r="CK131" s="105"/>
      <c r="CL131" s="105"/>
      <c r="CM131" s="105"/>
      <c r="CN131" s="105"/>
      <c r="CO131" s="105"/>
    </row>
    <row r="132" spans="1:93" ht="15" customHeight="1" outlineLevel="1">
      <c r="A132" s="102"/>
      <c r="B132" s="102"/>
      <c r="G132" s="103"/>
      <c r="H132" s="103"/>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139"/>
      <c r="AF132" s="139"/>
      <c r="AG132" s="139"/>
      <c r="AH132" s="139"/>
      <c r="AI132" s="139"/>
      <c r="AJ132" s="139"/>
      <c r="AK132" s="139"/>
      <c r="AL132" s="139"/>
      <c r="AM132" s="139"/>
      <c r="AN132" s="139"/>
      <c r="AO132" s="139"/>
      <c r="AP132" s="139"/>
      <c r="AQ132" s="139"/>
      <c r="AR132" s="139"/>
      <c r="AS132" s="139"/>
      <c r="AT132" s="139"/>
      <c r="AU132" s="139"/>
      <c r="AV132" s="139"/>
      <c r="AW132" s="139"/>
      <c r="AX132" s="139"/>
      <c r="AY132" s="139"/>
      <c r="AZ132" s="139"/>
      <c r="BA132" s="139"/>
      <c r="BB132" s="139"/>
      <c r="BC132" s="139"/>
      <c r="BD132" s="139"/>
      <c r="BE132" s="139"/>
      <c r="BF132" s="139"/>
      <c r="BG132" s="139"/>
      <c r="BH132" s="139"/>
      <c r="BI132" s="139"/>
      <c r="BJ132" s="139"/>
      <c r="BK132" s="139"/>
      <c r="BL132" s="139"/>
      <c r="BM132" s="139"/>
      <c r="BN132" s="139"/>
      <c r="BO132" s="139"/>
      <c r="BP132" s="139"/>
      <c r="BQ132" s="139"/>
      <c r="BR132" s="139"/>
      <c r="BS132" s="139"/>
      <c r="BT132" s="139"/>
      <c r="BU132" s="139"/>
      <c r="BV132" s="139"/>
      <c r="BW132" s="139"/>
      <c r="BX132" s="139"/>
      <c r="BY132" s="139"/>
      <c r="BZ132" s="139"/>
      <c r="CA132" s="139"/>
      <c r="CB132" s="139"/>
      <c r="CC132" s="139"/>
      <c r="CD132" s="139"/>
      <c r="CE132" s="139"/>
      <c r="CF132" s="139"/>
      <c r="CG132" s="139"/>
      <c r="CH132" s="139"/>
      <c r="CI132" s="103"/>
      <c r="CJ132" s="103"/>
      <c r="CK132" s="105"/>
      <c r="CL132" s="105"/>
      <c r="CM132" s="105"/>
      <c r="CN132" s="105"/>
      <c r="CO132" s="105"/>
    </row>
    <row r="133" spans="1:93" ht="28" outlineLevel="1">
      <c r="A133" s="176" t="s">
        <v>142</v>
      </c>
      <c r="B133" s="176" t="s">
        <v>143</v>
      </c>
      <c r="C133" s="176" t="s">
        <v>144</v>
      </c>
      <c r="D133" s="176" t="s">
        <v>145</v>
      </c>
      <c r="E133" s="176" t="s">
        <v>146</v>
      </c>
      <c r="F133" s="176" t="s">
        <v>147</v>
      </c>
      <c r="G133" s="103"/>
      <c r="H133" s="177"/>
      <c r="I133" s="178"/>
      <c r="J133" s="178"/>
      <c r="K133" s="178"/>
      <c r="L133" s="178"/>
      <c r="M133" s="178"/>
      <c r="N133" s="178"/>
      <c r="O133" s="178"/>
      <c r="P133" s="178"/>
      <c r="Q133" s="178"/>
      <c r="R133" s="178"/>
      <c r="S133" s="178"/>
      <c r="T133" s="178"/>
      <c r="U133" s="178"/>
      <c r="V133" s="178"/>
      <c r="W133" s="178"/>
      <c r="X133" s="178"/>
      <c r="Y133" s="178"/>
      <c r="Z133" s="178"/>
      <c r="AA133" s="179"/>
      <c r="AB133" s="178"/>
      <c r="AC133" s="124"/>
      <c r="AD133" s="124"/>
      <c r="AE133" s="124"/>
      <c r="AF133" s="124"/>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7"/>
      <c r="CJ133" s="177"/>
      <c r="CK133" s="105"/>
      <c r="CL133" s="105"/>
      <c r="CM133" s="105"/>
      <c r="CN133" s="105"/>
      <c r="CO133" s="105"/>
    </row>
    <row r="134" spans="1:93" ht="15" customHeight="1" outlineLevel="1">
      <c r="A134" s="102"/>
      <c r="B134" s="102"/>
      <c r="C134" s="102"/>
      <c r="D134" s="175"/>
      <c r="E134" s="175"/>
      <c r="F134" s="175"/>
      <c r="G134" s="186"/>
      <c r="H134" s="103"/>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39"/>
      <c r="AE134" s="139"/>
      <c r="AF134" s="139"/>
      <c r="AG134" s="139"/>
      <c r="AH134" s="139"/>
      <c r="AI134" s="139"/>
      <c r="AJ134" s="139"/>
      <c r="AK134" s="139"/>
      <c r="AL134" s="139"/>
      <c r="AM134" s="139"/>
      <c r="AN134" s="139"/>
      <c r="AO134" s="139"/>
      <c r="AP134" s="139"/>
      <c r="AQ134" s="139"/>
      <c r="AR134" s="139"/>
      <c r="AS134" s="139"/>
      <c r="AT134" s="139"/>
      <c r="AU134" s="139"/>
      <c r="AV134" s="139"/>
      <c r="AW134" s="139"/>
      <c r="AX134" s="139"/>
      <c r="AY134" s="139"/>
      <c r="AZ134" s="139"/>
      <c r="BA134" s="139"/>
      <c r="BB134" s="139"/>
      <c r="BC134" s="139"/>
      <c r="BD134" s="139"/>
      <c r="BE134" s="139"/>
      <c r="BF134" s="139"/>
      <c r="BG134" s="139"/>
      <c r="BH134" s="139"/>
      <c r="BI134" s="139"/>
      <c r="BJ134" s="139"/>
      <c r="BK134" s="139"/>
      <c r="BL134" s="139"/>
      <c r="BM134" s="139"/>
      <c r="BN134" s="139"/>
      <c r="BO134" s="139"/>
      <c r="BP134" s="139"/>
      <c r="BQ134" s="139"/>
      <c r="BR134" s="139"/>
      <c r="BS134" s="139"/>
      <c r="BT134" s="139"/>
      <c r="BU134" s="139"/>
      <c r="BV134" s="139"/>
      <c r="BW134" s="139"/>
      <c r="BX134" s="139"/>
      <c r="BY134" s="139"/>
      <c r="BZ134" s="139"/>
      <c r="CA134" s="139"/>
      <c r="CB134" s="139"/>
      <c r="CC134" s="139"/>
      <c r="CD134" s="139"/>
      <c r="CE134" s="139"/>
      <c r="CF134" s="139"/>
      <c r="CG134" s="139"/>
      <c r="CH134" s="139"/>
      <c r="CI134" s="103"/>
      <c r="CJ134" s="103"/>
      <c r="CK134" s="105"/>
      <c r="CL134" s="105"/>
      <c r="CM134" s="105"/>
      <c r="CN134" s="105"/>
      <c r="CO134" s="105"/>
    </row>
    <row r="135" spans="1:93" ht="15" customHeight="1" outlineLevel="1">
      <c r="A135" s="102"/>
      <c r="B135" s="180" t="s">
        <v>148</v>
      </c>
      <c r="C135" s="102"/>
      <c r="D135" s="175"/>
      <c r="E135" s="175"/>
      <c r="F135" s="175"/>
      <c r="G135" s="186"/>
      <c r="H135" s="135" t="s">
        <v>116</v>
      </c>
      <c r="I135" s="155">
        <f t="shared" ref="I135:M136" si="54">+IF($H135="SUM",SUMIFS($AA135:$CH135,$AA$1:$CH$1,I$1),IF($H135="AVG",AVERAGEIFS($AA135:$CH135,$AA$1:$CH$1,I$1),IF($H135="EOY",SUMIFS($AA135:$CH135,$AA$1:$CH$1,I$1,$AA$3:$CH$3,12))))</f>
        <v>0</v>
      </c>
      <c r="J135" s="155">
        <f t="shared" si="54"/>
        <v>0</v>
      </c>
      <c r="K135" s="155">
        <f t="shared" si="54"/>
        <v>0</v>
      </c>
      <c r="L135" s="155">
        <f t="shared" si="54"/>
        <v>0</v>
      </c>
      <c r="M135" s="155">
        <f t="shared" si="54"/>
        <v>0</v>
      </c>
      <c r="N135" s="139"/>
      <c r="O135" s="139"/>
      <c r="P135" s="139"/>
      <c r="Q135" s="139"/>
      <c r="R135" s="139"/>
      <c r="S135" s="139"/>
      <c r="T135" s="139"/>
      <c r="U135" s="139"/>
      <c r="V135" s="139"/>
      <c r="W135" s="139"/>
      <c r="X135" s="139"/>
      <c r="Y135" s="139"/>
      <c r="Z135" s="139"/>
      <c r="AA135" s="181">
        <f t="shared" ref="AA135:CH135" si="55">AA95*AA97</f>
        <v>0</v>
      </c>
      <c r="AB135" s="181">
        <f t="shared" si="55"/>
        <v>0</v>
      </c>
      <c r="AC135" s="181">
        <f t="shared" si="55"/>
        <v>0</v>
      </c>
      <c r="AD135" s="181">
        <f t="shared" si="55"/>
        <v>0</v>
      </c>
      <c r="AE135" s="181">
        <f t="shared" si="55"/>
        <v>0</v>
      </c>
      <c r="AF135" s="181">
        <f t="shared" si="55"/>
        <v>0</v>
      </c>
      <c r="AG135" s="181">
        <f t="shared" si="55"/>
        <v>0</v>
      </c>
      <c r="AH135" s="181">
        <f t="shared" si="55"/>
        <v>0</v>
      </c>
      <c r="AI135" s="181">
        <f t="shared" si="55"/>
        <v>0</v>
      </c>
      <c r="AJ135" s="181">
        <f t="shared" si="55"/>
        <v>0</v>
      </c>
      <c r="AK135" s="181">
        <f t="shared" si="55"/>
        <v>0</v>
      </c>
      <c r="AL135" s="181">
        <f t="shared" si="55"/>
        <v>0</v>
      </c>
      <c r="AM135" s="181">
        <f t="shared" si="55"/>
        <v>0</v>
      </c>
      <c r="AN135" s="181">
        <f t="shared" si="55"/>
        <v>0</v>
      </c>
      <c r="AO135" s="181">
        <f t="shared" si="55"/>
        <v>0</v>
      </c>
      <c r="AP135" s="181">
        <f t="shared" si="55"/>
        <v>0</v>
      </c>
      <c r="AQ135" s="181">
        <f t="shared" si="55"/>
        <v>0</v>
      </c>
      <c r="AR135" s="181">
        <f t="shared" si="55"/>
        <v>0</v>
      </c>
      <c r="AS135" s="181">
        <f t="shared" si="55"/>
        <v>0</v>
      </c>
      <c r="AT135" s="181">
        <f t="shared" si="55"/>
        <v>0</v>
      </c>
      <c r="AU135" s="181">
        <f t="shared" si="55"/>
        <v>0</v>
      </c>
      <c r="AV135" s="181">
        <f t="shared" si="55"/>
        <v>0</v>
      </c>
      <c r="AW135" s="181">
        <f t="shared" si="55"/>
        <v>0</v>
      </c>
      <c r="AX135" s="181">
        <f t="shared" si="55"/>
        <v>0</v>
      </c>
      <c r="AY135" s="181">
        <f t="shared" si="55"/>
        <v>0</v>
      </c>
      <c r="AZ135" s="181">
        <f t="shared" si="55"/>
        <v>0</v>
      </c>
      <c r="BA135" s="181">
        <f t="shared" si="55"/>
        <v>0</v>
      </c>
      <c r="BB135" s="181">
        <f t="shared" si="55"/>
        <v>0</v>
      </c>
      <c r="BC135" s="181">
        <f t="shared" si="55"/>
        <v>0</v>
      </c>
      <c r="BD135" s="181">
        <f t="shared" si="55"/>
        <v>0</v>
      </c>
      <c r="BE135" s="181">
        <f t="shared" si="55"/>
        <v>0</v>
      </c>
      <c r="BF135" s="181">
        <f t="shared" si="55"/>
        <v>0</v>
      </c>
      <c r="BG135" s="181">
        <f t="shared" si="55"/>
        <v>0</v>
      </c>
      <c r="BH135" s="181">
        <f t="shared" si="55"/>
        <v>0</v>
      </c>
      <c r="BI135" s="181">
        <f t="shared" si="55"/>
        <v>0</v>
      </c>
      <c r="BJ135" s="181">
        <f t="shared" si="55"/>
        <v>0</v>
      </c>
      <c r="BK135" s="181">
        <f t="shared" si="55"/>
        <v>0</v>
      </c>
      <c r="BL135" s="181">
        <f t="shared" si="55"/>
        <v>0</v>
      </c>
      <c r="BM135" s="181">
        <f t="shared" si="55"/>
        <v>0</v>
      </c>
      <c r="BN135" s="181">
        <f t="shared" si="55"/>
        <v>0</v>
      </c>
      <c r="BO135" s="181">
        <f t="shared" si="55"/>
        <v>0</v>
      </c>
      <c r="BP135" s="181">
        <f t="shared" si="55"/>
        <v>0</v>
      </c>
      <c r="BQ135" s="181">
        <f t="shared" si="55"/>
        <v>0</v>
      </c>
      <c r="BR135" s="181">
        <f t="shared" si="55"/>
        <v>0</v>
      </c>
      <c r="BS135" s="181">
        <f t="shared" si="55"/>
        <v>0</v>
      </c>
      <c r="BT135" s="181">
        <f t="shared" si="55"/>
        <v>0</v>
      </c>
      <c r="BU135" s="181">
        <f t="shared" si="55"/>
        <v>0</v>
      </c>
      <c r="BV135" s="181">
        <f t="shared" si="55"/>
        <v>0</v>
      </c>
      <c r="BW135" s="181">
        <f t="shared" si="55"/>
        <v>0</v>
      </c>
      <c r="BX135" s="181">
        <f t="shared" si="55"/>
        <v>0</v>
      </c>
      <c r="BY135" s="181">
        <f t="shared" si="55"/>
        <v>0</v>
      </c>
      <c r="BZ135" s="181">
        <f t="shared" si="55"/>
        <v>0</v>
      </c>
      <c r="CA135" s="181">
        <f t="shared" si="55"/>
        <v>0</v>
      </c>
      <c r="CB135" s="181">
        <f t="shared" si="55"/>
        <v>0</v>
      </c>
      <c r="CC135" s="181">
        <f t="shared" si="55"/>
        <v>0</v>
      </c>
      <c r="CD135" s="181">
        <f t="shared" si="55"/>
        <v>0</v>
      </c>
      <c r="CE135" s="181">
        <f t="shared" si="55"/>
        <v>0</v>
      </c>
      <c r="CF135" s="181">
        <f t="shared" si="55"/>
        <v>0</v>
      </c>
      <c r="CG135" s="181">
        <f t="shared" si="55"/>
        <v>0</v>
      </c>
      <c r="CH135" s="181">
        <f t="shared" si="55"/>
        <v>0</v>
      </c>
      <c r="CI135" s="103"/>
      <c r="CJ135" s="103"/>
      <c r="CK135" s="105"/>
      <c r="CL135" s="105"/>
      <c r="CM135" s="105"/>
      <c r="CN135" s="105"/>
      <c r="CO135" s="105"/>
    </row>
    <row r="136" spans="1:93" ht="15" customHeight="1" outlineLevel="1">
      <c r="A136" s="102"/>
      <c r="B136" s="130" t="s">
        <v>149</v>
      </c>
      <c r="C136" s="102"/>
      <c r="D136" s="175"/>
      <c r="E136" s="182" t="s">
        <v>150</v>
      </c>
      <c r="F136" s="183">
        <v>0.02</v>
      </c>
      <c r="G136" s="103"/>
      <c r="H136" s="135" t="s">
        <v>116</v>
      </c>
      <c r="I136" s="155">
        <f t="shared" si="54"/>
        <v>7182.0518345897572</v>
      </c>
      <c r="J136" s="155">
        <f t="shared" si="54"/>
        <v>34526.605365185671</v>
      </c>
      <c r="K136" s="155">
        <f t="shared" si="54"/>
        <v>263069.01844125247</v>
      </c>
      <c r="L136" s="155">
        <f t="shared" si="54"/>
        <v>1161634.5060811131</v>
      </c>
      <c r="M136" s="155">
        <f t="shared" si="54"/>
        <v>2421951.4505167971</v>
      </c>
      <c r="N136" s="139"/>
      <c r="O136" s="139"/>
      <c r="P136" s="139"/>
      <c r="Q136" s="139"/>
      <c r="R136" s="139"/>
      <c r="S136" s="139"/>
      <c r="T136" s="139"/>
      <c r="U136" s="139"/>
      <c r="V136" s="139"/>
      <c r="W136" s="139"/>
      <c r="X136" s="139"/>
      <c r="Y136" s="139"/>
      <c r="Z136" s="139"/>
      <c r="AA136" s="181">
        <f t="shared" ref="AA136:BF136" si="56">+AA$126*$F$136</f>
        <v>297.60130000000004</v>
      </c>
      <c r="AB136" s="181">
        <f t="shared" si="56"/>
        <v>333.31345600000009</v>
      </c>
      <c r="AC136" s="181">
        <f t="shared" si="56"/>
        <v>373.31107072000015</v>
      </c>
      <c r="AD136" s="181">
        <f t="shared" si="56"/>
        <v>418.10839920640007</v>
      </c>
      <c r="AE136" s="181">
        <f t="shared" si="56"/>
        <v>468.28140711116816</v>
      </c>
      <c r="AF136" s="181">
        <f t="shared" si="56"/>
        <v>524.47517596450837</v>
      </c>
      <c r="AG136" s="181">
        <f t="shared" si="56"/>
        <v>587.41219708024948</v>
      </c>
      <c r="AH136" s="181">
        <f t="shared" si="56"/>
        <v>657.9016607298795</v>
      </c>
      <c r="AI136" s="181">
        <f t="shared" si="56"/>
        <v>736.84986001746518</v>
      </c>
      <c r="AJ136" s="181">
        <f t="shared" si="56"/>
        <v>825.27184321956099</v>
      </c>
      <c r="AK136" s="181">
        <f t="shared" si="56"/>
        <v>924.30446440590822</v>
      </c>
      <c r="AL136" s="181">
        <f t="shared" si="56"/>
        <v>1035.2210001346175</v>
      </c>
      <c r="AM136" s="181">
        <f t="shared" si="56"/>
        <v>1190.5041501548101</v>
      </c>
      <c r="AN136" s="181">
        <f t="shared" si="56"/>
        <v>1369.0797726780315</v>
      </c>
      <c r="AO136" s="181">
        <f t="shared" si="56"/>
        <v>1574.441738579736</v>
      </c>
      <c r="AP136" s="181">
        <f t="shared" si="56"/>
        <v>1810.6079993666965</v>
      </c>
      <c r="AQ136" s="181">
        <f t="shared" si="56"/>
        <v>2082.1991992717008</v>
      </c>
      <c r="AR136" s="181">
        <f t="shared" si="56"/>
        <v>2394.5290791624557</v>
      </c>
      <c r="AS136" s="181">
        <f t="shared" si="56"/>
        <v>2753.7084410368238</v>
      </c>
      <c r="AT136" s="181">
        <f t="shared" si="56"/>
        <v>3166.7647071923466</v>
      </c>
      <c r="AU136" s="181">
        <f t="shared" si="56"/>
        <v>3641.7794132711988</v>
      </c>
      <c r="AV136" s="181">
        <f t="shared" si="56"/>
        <v>4188.0463252618774</v>
      </c>
      <c r="AW136" s="181">
        <f t="shared" si="56"/>
        <v>4816.2532740511597</v>
      </c>
      <c r="AX136" s="181">
        <f t="shared" si="56"/>
        <v>5538.6912651588327</v>
      </c>
      <c r="AY136" s="181">
        <f t="shared" si="56"/>
        <v>6646.4295181905991</v>
      </c>
      <c r="AZ136" s="181">
        <f t="shared" si="56"/>
        <v>7975.7154218287187</v>
      </c>
      <c r="BA136" s="181">
        <f t="shared" si="56"/>
        <v>9570.8585061944614</v>
      </c>
      <c r="BB136" s="181">
        <f t="shared" si="56"/>
        <v>11485.030207433356</v>
      </c>
      <c r="BC136" s="181">
        <f t="shared" si="56"/>
        <v>13782.036248920025</v>
      </c>
      <c r="BD136" s="181">
        <f t="shared" si="56"/>
        <v>16538.443498704029</v>
      </c>
      <c r="BE136" s="181">
        <f t="shared" si="56"/>
        <v>19846.132198444837</v>
      </c>
      <c r="BF136" s="181">
        <f t="shared" si="56"/>
        <v>23815.358638133799</v>
      </c>
      <c r="BG136" s="181">
        <f t="shared" ref="BG136:CH136" si="57">+BG$126*$F$136</f>
        <v>28578.43036576056</v>
      </c>
      <c r="BH136" s="181">
        <f t="shared" si="57"/>
        <v>34294.116438912672</v>
      </c>
      <c r="BI136" s="181">
        <f t="shared" si="57"/>
        <v>41152.939726695193</v>
      </c>
      <c r="BJ136" s="181">
        <f t="shared" si="57"/>
        <v>49383.527672034244</v>
      </c>
      <c r="BK136" s="181">
        <f t="shared" si="57"/>
        <v>54321.880439237677</v>
      </c>
      <c r="BL136" s="181">
        <f t="shared" si="57"/>
        <v>59754.068483161442</v>
      </c>
      <c r="BM136" s="181">
        <f t="shared" si="57"/>
        <v>65729.475331477573</v>
      </c>
      <c r="BN136" s="181">
        <f t="shared" si="57"/>
        <v>72302.422864625361</v>
      </c>
      <c r="BO136" s="181">
        <f t="shared" si="57"/>
        <v>79532.665151087902</v>
      </c>
      <c r="BP136" s="181">
        <f t="shared" si="57"/>
        <v>87485.931666196702</v>
      </c>
      <c r="BQ136" s="181">
        <f t="shared" si="57"/>
        <v>96234.524832816387</v>
      </c>
      <c r="BR136" s="181">
        <f t="shared" si="57"/>
        <v>105857.97731609801</v>
      </c>
      <c r="BS136" s="181">
        <f t="shared" si="57"/>
        <v>116443.77504770782</v>
      </c>
      <c r="BT136" s="181">
        <f t="shared" si="57"/>
        <v>128088.15255247863</v>
      </c>
      <c r="BU136" s="181">
        <f t="shared" si="57"/>
        <v>140896.9678077265</v>
      </c>
      <c r="BV136" s="181">
        <f t="shared" si="57"/>
        <v>154986.66458849914</v>
      </c>
      <c r="BW136" s="181">
        <f t="shared" si="57"/>
        <v>161186.13117203911</v>
      </c>
      <c r="BX136" s="181">
        <f t="shared" si="57"/>
        <v>167633.57641892068</v>
      </c>
      <c r="BY136" s="181">
        <f t="shared" si="57"/>
        <v>174338.91947567754</v>
      </c>
      <c r="BZ136" s="181">
        <f t="shared" si="57"/>
        <v>181312.47625470464</v>
      </c>
      <c r="CA136" s="181">
        <f t="shared" si="57"/>
        <v>188564.97530489284</v>
      </c>
      <c r="CB136" s="181">
        <f t="shared" si="57"/>
        <v>196107.57431708858</v>
      </c>
      <c r="CC136" s="181">
        <f t="shared" si="57"/>
        <v>203951.87728977212</v>
      </c>
      <c r="CD136" s="181">
        <f t="shared" si="57"/>
        <v>212109.95238136299</v>
      </c>
      <c r="CE136" s="181">
        <f t="shared" si="57"/>
        <v>220594.35047661752</v>
      </c>
      <c r="CF136" s="181">
        <f t="shared" si="57"/>
        <v>229418.12449568219</v>
      </c>
      <c r="CG136" s="181">
        <f t="shared" si="57"/>
        <v>238594.84947550946</v>
      </c>
      <c r="CH136" s="181">
        <f t="shared" si="57"/>
        <v>248138.6434545299</v>
      </c>
      <c r="CI136" s="103"/>
      <c r="CJ136" s="103"/>
      <c r="CK136" s="105"/>
      <c r="CL136" s="105"/>
      <c r="CM136" s="105"/>
      <c r="CN136" s="105"/>
      <c r="CO136" s="105"/>
    </row>
    <row r="137" spans="1:93" ht="15" customHeight="1" outlineLevel="1" thickBot="1">
      <c r="A137" s="102"/>
      <c r="B137" s="169" t="s">
        <v>151</v>
      </c>
      <c r="H137" s="103"/>
      <c r="I137" s="184">
        <f t="shared" ref="I137:M138" si="58">+SUMIFS($AA137:$CH137,$AA$1:$CH$1,I$1)</f>
        <v>7182.0518345897572</v>
      </c>
      <c r="J137" s="184">
        <f t="shared" si="58"/>
        <v>34526.605365185671</v>
      </c>
      <c r="K137" s="184">
        <f t="shared" si="58"/>
        <v>263069.01844125247</v>
      </c>
      <c r="L137" s="184">
        <f t="shared" si="58"/>
        <v>1161634.5060811131</v>
      </c>
      <c r="M137" s="184">
        <f t="shared" si="58"/>
        <v>2421951.4505167971</v>
      </c>
      <c r="N137" s="139"/>
      <c r="O137" s="139"/>
      <c r="P137" s="139"/>
      <c r="Q137" s="139"/>
      <c r="R137" s="139"/>
      <c r="S137" s="139"/>
      <c r="T137" s="139"/>
      <c r="U137" s="139"/>
      <c r="V137" s="139"/>
      <c r="W137" s="139"/>
      <c r="X137" s="139"/>
      <c r="Y137" s="139"/>
      <c r="Z137" s="139"/>
      <c r="AA137" s="184">
        <f t="shared" ref="AA137:CH137" si="59">SUM(AA135:AA136)</f>
        <v>297.60130000000004</v>
      </c>
      <c r="AB137" s="184">
        <f t="shared" si="59"/>
        <v>333.31345600000009</v>
      </c>
      <c r="AC137" s="184">
        <f t="shared" si="59"/>
        <v>373.31107072000015</v>
      </c>
      <c r="AD137" s="184">
        <f t="shared" si="59"/>
        <v>418.10839920640007</v>
      </c>
      <c r="AE137" s="184">
        <f t="shared" si="59"/>
        <v>468.28140711116816</v>
      </c>
      <c r="AF137" s="184">
        <f t="shared" si="59"/>
        <v>524.47517596450837</v>
      </c>
      <c r="AG137" s="184">
        <f t="shared" si="59"/>
        <v>587.41219708024948</v>
      </c>
      <c r="AH137" s="184">
        <f t="shared" si="59"/>
        <v>657.9016607298795</v>
      </c>
      <c r="AI137" s="184">
        <f t="shared" si="59"/>
        <v>736.84986001746518</v>
      </c>
      <c r="AJ137" s="184">
        <f t="shared" si="59"/>
        <v>825.27184321956099</v>
      </c>
      <c r="AK137" s="184">
        <f t="shared" si="59"/>
        <v>924.30446440590822</v>
      </c>
      <c r="AL137" s="184">
        <f t="shared" si="59"/>
        <v>1035.2210001346175</v>
      </c>
      <c r="AM137" s="184">
        <f t="shared" si="59"/>
        <v>1190.5041501548101</v>
      </c>
      <c r="AN137" s="184">
        <f t="shared" si="59"/>
        <v>1369.0797726780315</v>
      </c>
      <c r="AO137" s="184">
        <f t="shared" si="59"/>
        <v>1574.441738579736</v>
      </c>
      <c r="AP137" s="184">
        <f t="shared" si="59"/>
        <v>1810.6079993666965</v>
      </c>
      <c r="AQ137" s="184">
        <f t="shared" si="59"/>
        <v>2082.1991992717008</v>
      </c>
      <c r="AR137" s="184">
        <f t="shared" si="59"/>
        <v>2394.5290791624557</v>
      </c>
      <c r="AS137" s="184">
        <f t="shared" si="59"/>
        <v>2753.7084410368238</v>
      </c>
      <c r="AT137" s="184">
        <f t="shared" si="59"/>
        <v>3166.7647071923466</v>
      </c>
      <c r="AU137" s="184">
        <f t="shared" si="59"/>
        <v>3641.7794132711988</v>
      </c>
      <c r="AV137" s="184">
        <f t="shared" si="59"/>
        <v>4188.0463252618774</v>
      </c>
      <c r="AW137" s="184">
        <f t="shared" si="59"/>
        <v>4816.2532740511597</v>
      </c>
      <c r="AX137" s="184">
        <f t="shared" si="59"/>
        <v>5538.6912651588327</v>
      </c>
      <c r="AY137" s="184">
        <f t="shared" si="59"/>
        <v>6646.4295181905991</v>
      </c>
      <c r="AZ137" s="184">
        <f t="shared" si="59"/>
        <v>7975.7154218287187</v>
      </c>
      <c r="BA137" s="184">
        <f t="shared" si="59"/>
        <v>9570.8585061944614</v>
      </c>
      <c r="BB137" s="184">
        <f t="shared" si="59"/>
        <v>11485.030207433356</v>
      </c>
      <c r="BC137" s="184">
        <f t="shared" si="59"/>
        <v>13782.036248920025</v>
      </c>
      <c r="BD137" s="184">
        <f t="shared" si="59"/>
        <v>16538.443498704029</v>
      </c>
      <c r="BE137" s="184">
        <f t="shared" si="59"/>
        <v>19846.132198444837</v>
      </c>
      <c r="BF137" s="184">
        <f t="shared" si="59"/>
        <v>23815.358638133799</v>
      </c>
      <c r="BG137" s="184">
        <f t="shared" si="59"/>
        <v>28578.43036576056</v>
      </c>
      <c r="BH137" s="184">
        <f t="shared" si="59"/>
        <v>34294.116438912672</v>
      </c>
      <c r="BI137" s="184">
        <f t="shared" si="59"/>
        <v>41152.939726695193</v>
      </c>
      <c r="BJ137" s="184">
        <f t="shared" si="59"/>
        <v>49383.527672034244</v>
      </c>
      <c r="BK137" s="184">
        <f t="shared" si="59"/>
        <v>54321.880439237677</v>
      </c>
      <c r="BL137" s="184">
        <f t="shared" si="59"/>
        <v>59754.068483161442</v>
      </c>
      <c r="BM137" s="184">
        <f t="shared" si="59"/>
        <v>65729.475331477573</v>
      </c>
      <c r="BN137" s="184">
        <f t="shared" si="59"/>
        <v>72302.422864625361</v>
      </c>
      <c r="BO137" s="184">
        <f t="shared" si="59"/>
        <v>79532.665151087902</v>
      </c>
      <c r="BP137" s="184">
        <f t="shared" si="59"/>
        <v>87485.931666196702</v>
      </c>
      <c r="BQ137" s="184">
        <f t="shared" si="59"/>
        <v>96234.524832816387</v>
      </c>
      <c r="BR137" s="184">
        <f t="shared" si="59"/>
        <v>105857.97731609801</v>
      </c>
      <c r="BS137" s="184">
        <f t="shared" si="59"/>
        <v>116443.77504770782</v>
      </c>
      <c r="BT137" s="184">
        <f t="shared" si="59"/>
        <v>128088.15255247863</v>
      </c>
      <c r="BU137" s="184">
        <f t="shared" si="59"/>
        <v>140896.9678077265</v>
      </c>
      <c r="BV137" s="184">
        <f t="shared" si="59"/>
        <v>154986.66458849914</v>
      </c>
      <c r="BW137" s="184">
        <f t="shared" si="59"/>
        <v>161186.13117203911</v>
      </c>
      <c r="BX137" s="184">
        <f t="shared" si="59"/>
        <v>167633.57641892068</v>
      </c>
      <c r="BY137" s="184">
        <f t="shared" si="59"/>
        <v>174338.91947567754</v>
      </c>
      <c r="BZ137" s="184">
        <f t="shared" si="59"/>
        <v>181312.47625470464</v>
      </c>
      <c r="CA137" s="184">
        <f t="shared" si="59"/>
        <v>188564.97530489284</v>
      </c>
      <c r="CB137" s="184">
        <f t="shared" si="59"/>
        <v>196107.57431708858</v>
      </c>
      <c r="CC137" s="184">
        <f t="shared" si="59"/>
        <v>203951.87728977212</v>
      </c>
      <c r="CD137" s="184">
        <f t="shared" si="59"/>
        <v>212109.95238136299</v>
      </c>
      <c r="CE137" s="184">
        <f t="shared" si="59"/>
        <v>220594.35047661752</v>
      </c>
      <c r="CF137" s="184">
        <f t="shared" si="59"/>
        <v>229418.12449568219</v>
      </c>
      <c r="CG137" s="184">
        <f t="shared" si="59"/>
        <v>238594.84947550946</v>
      </c>
      <c r="CH137" s="184">
        <f t="shared" si="59"/>
        <v>248138.6434545299</v>
      </c>
      <c r="CI137" s="103"/>
      <c r="CJ137" s="103"/>
      <c r="CK137" s="105"/>
      <c r="CL137" s="105"/>
      <c r="CM137" s="105"/>
      <c r="CN137" s="105"/>
      <c r="CO137" s="105"/>
    </row>
    <row r="138" spans="1:93" ht="15" customHeight="1" outlineLevel="1" thickTop="1">
      <c r="A138" s="185"/>
      <c r="B138" s="174" t="s">
        <v>152</v>
      </c>
      <c r="C138" s="102"/>
      <c r="D138" s="103"/>
      <c r="E138" s="103"/>
      <c r="F138" s="103"/>
      <c r="G138" s="103"/>
      <c r="H138" s="186"/>
      <c r="I138" s="187">
        <f t="shared" si="58"/>
        <v>351920.53989489813</v>
      </c>
      <c r="J138" s="187">
        <f t="shared" si="58"/>
        <v>1691803.6628940976</v>
      </c>
      <c r="K138" s="187">
        <f t="shared" si="58"/>
        <v>12890381.903621372</v>
      </c>
      <c r="L138" s="187">
        <f t="shared" si="58"/>
        <v>56920090.797974542</v>
      </c>
      <c r="M138" s="187">
        <f t="shared" si="58"/>
        <v>118675621.07532306</v>
      </c>
      <c r="N138" s="188"/>
      <c r="O138" s="188"/>
      <c r="P138" s="188"/>
      <c r="Q138" s="188"/>
      <c r="R138" s="188"/>
      <c r="S138" s="188"/>
      <c r="T138" s="188"/>
      <c r="U138" s="188"/>
      <c r="V138" s="188"/>
      <c r="W138" s="188"/>
      <c r="X138" s="188"/>
      <c r="Y138" s="188"/>
      <c r="Z138" s="188"/>
      <c r="AA138" s="187">
        <f t="shared" ref="AA138:CH138" si="60">+AA126-AA137</f>
        <v>14582.4637</v>
      </c>
      <c r="AB138" s="187">
        <f t="shared" si="60"/>
        <v>16332.359344000004</v>
      </c>
      <c r="AC138" s="187">
        <f t="shared" si="60"/>
        <v>18292.242465280007</v>
      </c>
      <c r="AD138" s="187">
        <f t="shared" si="60"/>
        <v>20487.311561113602</v>
      </c>
      <c r="AE138" s="187">
        <f t="shared" si="60"/>
        <v>22945.78894844724</v>
      </c>
      <c r="AF138" s="187">
        <f t="shared" si="60"/>
        <v>25699.283622260911</v>
      </c>
      <c r="AG138" s="187">
        <f t="shared" si="60"/>
        <v>28783.197656932225</v>
      </c>
      <c r="AH138" s="187">
        <f t="shared" si="60"/>
        <v>32237.181375764096</v>
      </c>
      <c r="AI138" s="187">
        <f t="shared" si="60"/>
        <v>36105.643140855791</v>
      </c>
      <c r="AJ138" s="187">
        <f t="shared" si="60"/>
        <v>40438.320317758487</v>
      </c>
      <c r="AK138" s="187">
        <f t="shared" si="60"/>
        <v>45290.918755889506</v>
      </c>
      <c r="AL138" s="187">
        <f t="shared" si="60"/>
        <v>50725.829006596257</v>
      </c>
      <c r="AM138" s="187">
        <f t="shared" si="60"/>
        <v>58334.703357585691</v>
      </c>
      <c r="AN138" s="187">
        <f t="shared" si="60"/>
        <v>67084.90886122355</v>
      </c>
      <c r="AO138" s="187">
        <f t="shared" si="60"/>
        <v>77147.645190407056</v>
      </c>
      <c r="AP138" s="187">
        <f t="shared" si="60"/>
        <v>88719.791968968129</v>
      </c>
      <c r="AQ138" s="187">
        <f t="shared" si="60"/>
        <v>102027.76076431334</v>
      </c>
      <c r="AR138" s="187">
        <f t="shared" si="60"/>
        <v>117331.92487896032</v>
      </c>
      <c r="AS138" s="187">
        <f t="shared" si="60"/>
        <v>134931.71361080438</v>
      </c>
      <c r="AT138" s="187">
        <f t="shared" si="60"/>
        <v>155171.47065242499</v>
      </c>
      <c r="AU138" s="187">
        <f t="shared" si="60"/>
        <v>178447.19125028874</v>
      </c>
      <c r="AV138" s="187">
        <f t="shared" si="60"/>
        <v>205214.269937832</v>
      </c>
      <c r="AW138" s="187">
        <f t="shared" si="60"/>
        <v>235996.41042850682</v>
      </c>
      <c r="AX138" s="187">
        <f t="shared" si="60"/>
        <v>271395.87199278281</v>
      </c>
      <c r="AY138" s="187">
        <f t="shared" si="60"/>
        <v>325675.04639133933</v>
      </c>
      <c r="AZ138" s="187">
        <f t="shared" si="60"/>
        <v>390810.05566960719</v>
      </c>
      <c r="BA138" s="187">
        <f t="shared" si="60"/>
        <v>468972.06680352858</v>
      </c>
      <c r="BB138" s="187">
        <f t="shared" si="60"/>
        <v>562766.48016423441</v>
      </c>
      <c r="BC138" s="187">
        <f t="shared" si="60"/>
        <v>675319.7761970812</v>
      </c>
      <c r="BD138" s="187">
        <f t="shared" si="60"/>
        <v>810383.73143649742</v>
      </c>
      <c r="BE138" s="187">
        <f t="shared" si="60"/>
        <v>972460.47772379708</v>
      </c>
      <c r="BF138" s="187">
        <f t="shared" si="60"/>
        <v>1166952.573268556</v>
      </c>
      <c r="BG138" s="187">
        <f t="shared" si="60"/>
        <v>1400343.0879222674</v>
      </c>
      <c r="BH138" s="187">
        <f t="shared" si="60"/>
        <v>1680411.7055067208</v>
      </c>
      <c r="BI138" s="187">
        <f t="shared" si="60"/>
        <v>2016494.0466080646</v>
      </c>
      <c r="BJ138" s="187">
        <f t="shared" si="60"/>
        <v>2419792.8559296778</v>
      </c>
      <c r="BK138" s="187">
        <f t="shared" si="60"/>
        <v>2661772.141522646</v>
      </c>
      <c r="BL138" s="187">
        <f t="shared" si="60"/>
        <v>2927949.3556749108</v>
      </c>
      <c r="BM138" s="187">
        <f t="shared" si="60"/>
        <v>3220744.2912424016</v>
      </c>
      <c r="BN138" s="187">
        <f t="shared" si="60"/>
        <v>3542818.7203666428</v>
      </c>
      <c r="BO138" s="187">
        <f t="shared" si="60"/>
        <v>3897100.5924033066</v>
      </c>
      <c r="BP138" s="187">
        <f t="shared" si="60"/>
        <v>4286810.6516436385</v>
      </c>
      <c r="BQ138" s="187">
        <f t="shared" si="60"/>
        <v>4715491.7168080024</v>
      </c>
      <c r="BR138" s="187">
        <f t="shared" si="60"/>
        <v>5187040.8884888021</v>
      </c>
      <c r="BS138" s="187">
        <f t="shared" si="60"/>
        <v>5705744.9773376836</v>
      </c>
      <c r="BT138" s="187">
        <f t="shared" si="60"/>
        <v>6276319.4750714526</v>
      </c>
      <c r="BU138" s="187">
        <f t="shared" si="60"/>
        <v>6903951.4225785974</v>
      </c>
      <c r="BV138" s="187">
        <f t="shared" si="60"/>
        <v>7594346.5648364583</v>
      </c>
      <c r="BW138" s="187">
        <f t="shared" si="60"/>
        <v>7898120.4274299163</v>
      </c>
      <c r="BX138" s="187">
        <f t="shared" si="60"/>
        <v>8214045.2445271136</v>
      </c>
      <c r="BY138" s="187">
        <f t="shared" si="60"/>
        <v>8542607.0543081984</v>
      </c>
      <c r="BZ138" s="187">
        <f t="shared" si="60"/>
        <v>8884311.3364805263</v>
      </c>
      <c r="CA138" s="187">
        <f t="shared" si="60"/>
        <v>9239683.78993975</v>
      </c>
      <c r="CB138" s="187">
        <f t="shared" si="60"/>
        <v>9609271.1415373404</v>
      </c>
      <c r="CC138" s="187">
        <f t="shared" si="60"/>
        <v>9993641.9871988334</v>
      </c>
      <c r="CD138" s="187">
        <f t="shared" si="60"/>
        <v>10393387.666686786</v>
      </c>
      <c r="CE138" s="187">
        <f t="shared" si="60"/>
        <v>10809123.173354259</v>
      </c>
      <c r="CF138" s="187">
        <f t="shared" si="60"/>
        <v>11241488.100288428</v>
      </c>
      <c r="CG138" s="187">
        <f t="shared" si="60"/>
        <v>11691147.624299964</v>
      </c>
      <c r="CH138" s="187">
        <f t="shared" si="60"/>
        <v>12158793.529271966</v>
      </c>
      <c r="CI138" s="186"/>
      <c r="CJ138" s="186"/>
      <c r="CK138" s="105"/>
      <c r="CL138" s="105"/>
      <c r="CM138" s="105"/>
      <c r="CN138" s="105"/>
      <c r="CO138" s="105"/>
    </row>
    <row r="139" spans="1:93" ht="15" customHeight="1" outlineLevel="1">
      <c r="A139" s="189"/>
      <c r="B139" s="174" t="s">
        <v>153</v>
      </c>
      <c r="C139" s="102"/>
      <c r="D139" s="103"/>
      <c r="E139" s="192"/>
      <c r="F139" s="103"/>
      <c r="G139" s="103"/>
      <c r="H139" s="186"/>
      <c r="I139" s="190">
        <f t="shared" ref="I139:M139" si="61">+IFERROR(I138/I126,0)</f>
        <v>0.98000000000000009</v>
      </c>
      <c r="J139" s="190">
        <f t="shared" si="61"/>
        <v>0.97999999999999976</v>
      </c>
      <c r="K139" s="190">
        <f t="shared" si="61"/>
        <v>0.98</v>
      </c>
      <c r="L139" s="190">
        <f t="shared" si="61"/>
        <v>0.9800000000000002</v>
      </c>
      <c r="M139" s="190">
        <f t="shared" si="61"/>
        <v>0.97999999999999976</v>
      </c>
      <c r="N139" s="186"/>
      <c r="O139" s="186"/>
      <c r="P139" s="186"/>
      <c r="Q139" s="186"/>
      <c r="R139" s="186"/>
      <c r="S139" s="186"/>
      <c r="T139" s="186"/>
      <c r="U139" s="186"/>
      <c r="V139" s="186"/>
      <c r="W139" s="186"/>
      <c r="X139" s="186"/>
      <c r="Y139" s="186"/>
      <c r="Z139" s="186"/>
      <c r="AA139" s="190">
        <f t="shared" ref="AA139:CH139" si="62">+IFERROR(AA138/AA126,0)</f>
        <v>0.98</v>
      </c>
      <c r="AB139" s="190">
        <f t="shared" si="62"/>
        <v>0.98</v>
      </c>
      <c r="AC139" s="190">
        <f t="shared" si="62"/>
        <v>0.98000000000000009</v>
      </c>
      <c r="AD139" s="190">
        <f t="shared" si="62"/>
        <v>0.98</v>
      </c>
      <c r="AE139" s="190">
        <f t="shared" si="62"/>
        <v>0.98</v>
      </c>
      <c r="AF139" s="190">
        <f t="shared" si="62"/>
        <v>0.98</v>
      </c>
      <c r="AG139" s="190">
        <f t="shared" si="62"/>
        <v>0.98000000000000009</v>
      </c>
      <c r="AH139" s="190">
        <f t="shared" si="62"/>
        <v>0.98</v>
      </c>
      <c r="AI139" s="190">
        <f t="shared" si="62"/>
        <v>0.98</v>
      </c>
      <c r="AJ139" s="190">
        <f t="shared" si="62"/>
        <v>0.98</v>
      </c>
      <c r="AK139" s="190">
        <f t="shared" si="62"/>
        <v>0.98000000000000009</v>
      </c>
      <c r="AL139" s="190">
        <f t="shared" si="62"/>
        <v>0.98</v>
      </c>
      <c r="AM139" s="190">
        <f t="shared" si="62"/>
        <v>0.98</v>
      </c>
      <c r="AN139" s="190">
        <f t="shared" si="62"/>
        <v>0.98</v>
      </c>
      <c r="AO139" s="190">
        <f t="shared" si="62"/>
        <v>0.97999999999999987</v>
      </c>
      <c r="AP139" s="190">
        <f t="shared" si="62"/>
        <v>0.98</v>
      </c>
      <c r="AQ139" s="190">
        <f t="shared" si="62"/>
        <v>0.98000000000000009</v>
      </c>
      <c r="AR139" s="190">
        <f t="shared" si="62"/>
        <v>0.98</v>
      </c>
      <c r="AS139" s="190">
        <f t="shared" si="62"/>
        <v>0.98000000000000009</v>
      </c>
      <c r="AT139" s="190">
        <f t="shared" si="62"/>
        <v>0.98</v>
      </c>
      <c r="AU139" s="190">
        <f t="shared" si="62"/>
        <v>0.98</v>
      </c>
      <c r="AV139" s="190">
        <f t="shared" si="62"/>
        <v>0.98</v>
      </c>
      <c r="AW139" s="190">
        <f t="shared" si="62"/>
        <v>0.98</v>
      </c>
      <c r="AX139" s="190">
        <f t="shared" si="62"/>
        <v>0.98000000000000009</v>
      </c>
      <c r="AY139" s="190">
        <f t="shared" si="62"/>
        <v>0.98</v>
      </c>
      <c r="AZ139" s="190">
        <f t="shared" si="62"/>
        <v>0.98</v>
      </c>
      <c r="BA139" s="190">
        <f t="shared" si="62"/>
        <v>0.98</v>
      </c>
      <c r="BB139" s="190">
        <f t="shared" si="62"/>
        <v>0.98</v>
      </c>
      <c r="BC139" s="190">
        <f t="shared" si="62"/>
        <v>0.98</v>
      </c>
      <c r="BD139" s="190">
        <f t="shared" si="62"/>
        <v>0.98</v>
      </c>
      <c r="BE139" s="190">
        <f t="shared" si="62"/>
        <v>0.98</v>
      </c>
      <c r="BF139" s="190">
        <f t="shared" si="62"/>
        <v>0.98</v>
      </c>
      <c r="BG139" s="190">
        <f t="shared" si="62"/>
        <v>0.98</v>
      </c>
      <c r="BH139" s="190">
        <f t="shared" si="62"/>
        <v>0.98</v>
      </c>
      <c r="BI139" s="190">
        <f t="shared" si="62"/>
        <v>0.98</v>
      </c>
      <c r="BJ139" s="190">
        <f t="shared" si="62"/>
        <v>0.98</v>
      </c>
      <c r="BK139" s="190">
        <f t="shared" si="62"/>
        <v>0.98</v>
      </c>
      <c r="BL139" s="190">
        <f t="shared" si="62"/>
        <v>0.98000000000000009</v>
      </c>
      <c r="BM139" s="190">
        <f t="shared" si="62"/>
        <v>0.98000000000000009</v>
      </c>
      <c r="BN139" s="190">
        <f t="shared" si="62"/>
        <v>0.98</v>
      </c>
      <c r="BO139" s="190">
        <f t="shared" si="62"/>
        <v>0.98</v>
      </c>
      <c r="BP139" s="190">
        <f t="shared" si="62"/>
        <v>0.98000000000000009</v>
      </c>
      <c r="BQ139" s="190">
        <f t="shared" si="62"/>
        <v>0.97999999999999987</v>
      </c>
      <c r="BR139" s="190">
        <f t="shared" si="62"/>
        <v>0.98</v>
      </c>
      <c r="BS139" s="190">
        <f t="shared" si="62"/>
        <v>0.98000000000000009</v>
      </c>
      <c r="BT139" s="190">
        <f t="shared" si="62"/>
        <v>0.98</v>
      </c>
      <c r="BU139" s="190">
        <f t="shared" si="62"/>
        <v>0.98</v>
      </c>
      <c r="BV139" s="190">
        <f t="shared" si="62"/>
        <v>0.98</v>
      </c>
      <c r="BW139" s="190">
        <f t="shared" si="62"/>
        <v>0.98</v>
      </c>
      <c r="BX139" s="190">
        <f t="shared" si="62"/>
        <v>0.98</v>
      </c>
      <c r="BY139" s="190">
        <f t="shared" si="62"/>
        <v>0.97999999999999987</v>
      </c>
      <c r="BZ139" s="190">
        <f t="shared" si="62"/>
        <v>0.97999999999999987</v>
      </c>
      <c r="CA139" s="190">
        <f t="shared" si="62"/>
        <v>0.98000000000000009</v>
      </c>
      <c r="CB139" s="190">
        <f t="shared" si="62"/>
        <v>0.98</v>
      </c>
      <c r="CC139" s="190">
        <f t="shared" si="62"/>
        <v>0.98</v>
      </c>
      <c r="CD139" s="190">
        <f t="shared" si="62"/>
        <v>0.98</v>
      </c>
      <c r="CE139" s="190">
        <f t="shared" si="62"/>
        <v>0.98000000000000009</v>
      </c>
      <c r="CF139" s="190">
        <f t="shared" si="62"/>
        <v>0.98000000000000009</v>
      </c>
      <c r="CG139" s="190">
        <f t="shared" si="62"/>
        <v>0.98000000000000009</v>
      </c>
      <c r="CH139" s="190">
        <f t="shared" si="62"/>
        <v>0.98000000000000009</v>
      </c>
      <c r="CI139" s="186"/>
      <c r="CJ139" s="186"/>
      <c r="CK139" s="105"/>
      <c r="CL139" s="105"/>
      <c r="CM139" s="105"/>
      <c r="CN139" s="105"/>
      <c r="CO139" s="105"/>
    </row>
    <row r="140" spans="1:93" ht="15" customHeight="1">
      <c r="A140" s="102"/>
      <c r="B140" s="102"/>
      <c r="C140" s="507"/>
      <c r="D140" s="508"/>
      <c r="E140" s="509"/>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91"/>
      <c r="AB140" s="191"/>
      <c r="AC140" s="191"/>
      <c r="AD140" s="191"/>
      <c r="AE140" s="191"/>
      <c r="AF140" s="191"/>
      <c r="AG140" s="191"/>
      <c r="AH140" s="191"/>
      <c r="AI140" s="191"/>
      <c r="AJ140" s="191"/>
      <c r="AK140" s="103"/>
      <c r="AL140" s="103"/>
      <c r="AM140" s="103"/>
      <c r="AN140" s="103"/>
      <c r="AO140" s="103"/>
      <c r="AP140" s="103"/>
      <c r="AQ140" s="103"/>
      <c r="AR140" s="103"/>
      <c r="AS140" s="103"/>
      <c r="AT140" s="103"/>
      <c r="AU140" s="103"/>
      <c r="AV140" s="103"/>
      <c r="AW140" s="103"/>
      <c r="AX140" s="103"/>
      <c r="AY140" s="103"/>
      <c r="AZ140" s="103"/>
      <c r="BA140" s="103"/>
      <c r="BB140" s="103"/>
      <c r="BC140" s="103"/>
      <c r="BD140" s="103"/>
      <c r="BE140" s="103"/>
      <c r="BF140" s="103"/>
      <c r="BG140" s="103"/>
      <c r="BH140" s="103"/>
      <c r="BI140" s="103"/>
      <c r="BJ140" s="103"/>
      <c r="BK140" s="103"/>
      <c r="BL140" s="103"/>
      <c r="BM140" s="103"/>
      <c r="BN140" s="103"/>
      <c r="BO140" s="103"/>
      <c r="BP140" s="103"/>
      <c r="BQ140" s="103"/>
      <c r="BR140" s="103"/>
      <c r="BS140" s="103"/>
      <c r="BT140" s="103"/>
      <c r="BU140" s="103"/>
      <c r="BV140" s="103"/>
      <c r="BW140" s="103"/>
      <c r="BX140" s="103"/>
      <c r="BY140" s="103"/>
      <c r="BZ140" s="103"/>
      <c r="CA140" s="103"/>
      <c r="CB140" s="103"/>
      <c r="CC140" s="103"/>
      <c r="CD140" s="103"/>
      <c r="CE140" s="103"/>
      <c r="CF140" s="103"/>
      <c r="CG140" s="103"/>
      <c r="CH140" s="103"/>
      <c r="CI140" s="103"/>
      <c r="CJ140" s="103"/>
      <c r="CK140" s="105"/>
      <c r="CL140" s="105"/>
      <c r="CM140" s="105"/>
      <c r="CN140" s="105"/>
      <c r="CO140" s="105"/>
    </row>
    <row r="141" spans="1:93" ht="17" thickBot="1">
      <c r="A141" s="106" t="s">
        <v>154</v>
      </c>
      <c r="B141" s="107"/>
      <c r="C141" s="107"/>
      <c r="D141" s="108"/>
      <c r="E141" s="108"/>
      <c r="F141" s="108"/>
      <c r="G141" s="108"/>
      <c r="H141" s="108"/>
      <c r="I141" s="109"/>
      <c r="J141" s="109"/>
      <c r="K141" s="109"/>
      <c r="L141" s="109"/>
      <c r="M141" s="109"/>
      <c r="N141" s="108"/>
      <c r="O141" s="108"/>
      <c r="P141" s="108"/>
      <c r="Q141" s="108"/>
      <c r="R141" s="108"/>
      <c r="S141" s="108"/>
      <c r="T141" s="108"/>
      <c r="U141" s="108"/>
      <c r="V141" s="108"/>
      <c r="W141" s="108"/>
      <c r="X141" s="108"/>
      <c r="Y141" s="108"/>
      <c r="Z141" s="108"/>
      <c r="AA141" s="109"/>
      <c r="AB141" s="109"/>
      <c r="AC141" s="109"/>
      <c r="AD141" s="109"/>
      <c r="AE141" s="109"/>
      <c r="AF141" s="109"/>
      <c r="AG141" s="109"/>
      <c r="AH141" s="109"/>
      <c r="AI141" s="109"/>
      <c r="AJ141" s="109"/>
      <c r="AK141" s="109"/>
      <c r="AL141" s="109"/>
      <c r="AM141" s="109"/>
      <c r="AN141" s="109"/>
      <c r="AO141" s="109"/>
      <c r="AP141" s="109"/>
      <c r="AQ141" s="109"/>
      <c r="AR141" s="109"/>
      <c r="AS141" s="109"/>
      <c r="AT141" s="109"/>
      <c r="AU141" s="109"/>
      <c r="AV141" s="109"/>
      <c r="AW141" s="109"/>
      <c r="AX141" s="109"/>
      <c r="AY141" s="109"/>
      <c r="AZ141" s="109"/>
      <c r="BA141" s="109"/>
      <c r="BB141" s="109"/>
      <c r="BC141" s="109"/>
      <c r="BD141" s="109"/>
      <c r="BE141" s="109"/>
      <c r="BF141" s="109"/>
      <c r="BG141" s="109"/>
      <c r="BH141" s="109"/>
      <c r="BI141" s="109"/>
      <c r="BJ141" s="109"/>
      <c r="BK141" s="109"/>
      <c r="BL141" s="109"/>
      <c r="BM141" s="109"/>
      <c r="BN141" s="109"/>
      <c r="BO141" s="109"/>
      <c r="BP141" s="109"/>
      <c r="BQ141" s="109"/>
      <c r="BR141" s="109"/>
      <c r="BS141" s="109"/>
      <c r="BT141" s="109"/>
      <c r="BU141" s="109"/>
      <c r="BV141" s="109"/>
      <c r="BW141" s="109"/>
      <c r="BX141" s="109"/>
      <c r="BY141" s="109"/>
      <c r="BZ141" s="109"/>
      <c r="CA141" s="109"/>
      <c r="CB141" s="109"/>
      <c r="CC141" s="109"/>
      <c r="CD141" s="109"/>
      <c r="CE141" s="109"/>
      <c r="CF141" s="109"/>
      <c r="CG141" s="109"/>
      <c r="CH141" s="109"/>
      <c r="CI141" s="109"/>
      <c r="CJ141" s="109"/>
      <c r="CK141" s="110"/>
      <c r="CL141" s="110"/>
      <c r="CM141" s="110"/>
      <c r="CN141" s="110"/>
      <c r="CO141" s="110"/>
    </row>
    <row r="142" spans="1:93" ht="15" customHeight="1" outlineLevel="1" thickTop="1">
      <c r="A142" s="102"/>
      <c r="B142" s="102"/>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91"/>
      <c r="AB142" s="191"/>
      <c r="AC142" s="191"/>
      <c r="AD142" s="191"/>
      <c r="AE142" s="191"/>
      <c r="AF142" s="191"/>
      <c r="AG142" s="191"/>
      <c r="AH142" s="191"/>
      <c r="AI142" s="191"/>
      <c r="AJ142" s="191"/>
      <c r="AK142" s="103"/>
      <c r="AL142" s="103"/>
      <c r="AM142" s="103"/>
      <c r="AN142" s="103"/>
      <c r="AO142" s="103"/>
      <c r="AP142" s="103"/>
      <c r="AQ142" s="103"/>
      <c r="AR142" s="103"/>
      <c r="AS142" s="103"/>
      <c r="AT142" s="103"/>
      <c r="AU142" s="103"/>
      <c r="AV142" s="103"/>
      <c r="AW142" s="103"/>
      <c r="AX142" s="103"/>
      <c r="AY142" s="103"/>
      <c r="AZ142" s="103"/>
      <c r="BA142" s="103"/>
      <c r="BB142" s="103"/>
      <c r="BC142" s="103"/>
      <c r="BD142" s="103"/>
      <c r="BE142" s="103"/>
      <c r="BF142" s="103"/>
      <c r="BG142" s="103"/>
      <c r="BH142" s="103"/>
      <c r="BI142" s="103"/>
      <c r="BJ142" s="103"/>
      <c r="BK142" s="103"/>
      <c r="BL142" s="103"/>
      <c r="BM142" s="103"/>
      <c r="BN142" s="103"/>
      <c r="BO142" s="103"/>
      <c r="BP142" s="103"/>
      <c r="BQ142" s="103"/>
      <c r="BR142" s="103"/>
      <c r="BS142" s="103"/>
      <c r="BT142" s="103"/>
      <c r="BU142" s="103"/>
      <c r="BV142" s="103"/>
      <c r="BW142" s="103"/>
      <c r="BX142" s="103"/>
      <c r="BY142" s="103"/>
      <c r="BZ142" s="103"/>
      <c r="CA142" s="103"/>
      <c r="CB142" s="103"/>
      <c r="CC142" s="103"/>
      <c r="CD142" s="103"/>
      <c r="CE142" s="103"/>
      <c r="CF142" s="103"/>
      <c r="CG142" s="103"/>
      <c r="CH142" s="103"/>
      <c r="CI142" s="103"/>
      <c r="CJ142" s="103"/>
      <c r="CK142" s="105"/>
      <c r="CL142" s="105"/>
      <c r="CM142" s="105"/>
      <c r="CN142" s="105"/>
      <c r="CO142" s="105"/>
    </row>
    <row r="143" spans="1:93" ht="15" customHeight="1" outlineLevel="1">
      <c r="A143" s="102"/>
      <c r="B143" s="102"/>
      <c r="C143" s="102"/>
      <c r="D143" s="159"/>
      <c r="E143" s="192" t="s">
        <v>485</v>
      </c>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91"/>
      <c r="AB143" s="191"/>
      <c r="AC143" s="191"/>
      <c r="AD143" s="191"/>
      <c r="AE143" s="191"/>
      <c r="AF143" s="191"/>
      <c r="AG143" s="191"/>
      <c r="AH143" s="191"/>
      <c r="AI143" s="191"/>
      <c r="AJ143" s="191"/>
      <c r="AK143" s="103"/>
      <c r="AL143" s="103"/>
      <c r="AM143" s="103"/>
      <c r="AN143" s="103"/>
      <c r="AO143" s="103"/>
      <c r="AP143" s="103"/>
      <c r="AQ143" s="103"/>
      <c r="AR143" s="103"/>
      <c r="AS143" s="103"/>
      <c r="AT143" s="103"/>
      <c r="AU143" s="103"/>
      <c r="AV143" s="103"/>
      <c r="AW143" s="103"/>
      <c r="AX143" s="103"/>
      <c r="AY143" s="103"/>
      <c r="AZ143" s="103"/>
      <c r="BA143" s="103"/>
      <c r="BB143" s="103"/>
      <c r="BC143" s="103"/>
      <c r="BD143" s="103"/>
      <c r="BE143" s="103"/>
      <c r="BF143" s="103"/>
      <c r="BG143" s="103"/>
      <c r="BH143" s="103"/>
      <c r="BI143" s="103"/>
      <c r="BJ143" s="103"/>
      <c r="BK143" s="103"/>
      <c r="BL143" s="103"/>
      <c r="BM143" s="103"/>
      <c r="BN143" s="103"/>
      <c r="BO143" s="103"/>
      <c r="BP143" s="103"/>
      <c r="BQ143" s="103"/>
      <c r="BR143" s="103"/>
      <c r="BS143" s="103"/>
      <c r="BT143" s="103"/>
      <c r="BU143" s="103"/>
      <c r="BV143" s="103"/>
      <c r="BW143" s="103"/>
      <c r="BX143" s="103"/>
      <c r="BY143" s="103"/>
      <c r="BZ143" s="103"/>
      <c r="CA143" s="103"/>
      <c r="CB143" s="103"/>
      <c r="CC143" s="103"/>
      <c r="CD143" s="103"/>
      <c r="CE143" s="103"/>
      <c r="CF143" s="103"/>
      <c r="CG143" s="103"/>
      <c r="CH143" s="103"/>
      <c r="CI143" s="103"/>
      <c r="CJ143" s="103"/>
      <c r="CK143" s="105"/>
      <c r="CL143" s="105"/>
      <c r="CM143" s="105"/>
      <c r="CN143" s="105"/>
      <c r="CO143" s="105"/>
    </row>
    <row r="144" spans="1:93" ht="15" customHeight="1" outlineLevel="1">
      <c r="A144" s="130" t="s">
        <v>155</v>
      </c>
      <c r="B144" s="130" t="s">
        <v>156</v>
      </c>
      <c r="C144" s="193">
        <v>0</v>
      </c>
      <c r="D144" s="159" t="s">
        <v>157</v>
      </c>
      <c r="E144" s="194">
        <v>0</v>
      </c>
      <c r="F144" s="103"/>
      <c r="G144" s="103"/>
      <c r="H144" s="135" t="s">
        <v>158</v>
      </c>
      <c r="I144" s="155">
        <f t="shared" ref="I144:M148" si="63">+IF($H144="SUM",SUMIFS($AA144:$CH144,$AA$1:$CH$1,I$1),IF($H144="AVG",AVERAGEIFS($AA144:$CH144,$AA$1:$CH$1,I$1),IF($H144="EOY",SUMIFS($AA144:$CH144,$AA$1:$CH$1,I$1,$AA$3:$CH$3,12))))</f>
        <v>0</v>
      </c>
      <c r="J144" s="155">
        <f t="shared" si="63"/>
        <v>0</v>
      </c>
      <c r="K144" s="155">
        <f t="shared" si="63"/>
        <v>0</v>
      </c>
      <c r="L144" s="155">
        <f t="shared" si="63"/>
        <v>0</v>
      </c>
      <c r="M144" s="155">
        <f t="shared" si="63"/>
        <v>0</v>
      </c>
      <c r="N144" s="139"/>
      <c r="O144" s="139"/>
      <c r="P144" s="139"/>
      <c r="Q144" s="139"/>
      <c r="R144" s="139"/>
      <c r="S144" s="139"/>
      <c r="T144" s="139"/>
      <c r="U144" s="139"/>
      <c r="V144" s="139"/>
      <c r="W144" s="139"/>
      <c r="X144" s="139"/>
      <c r="Y144" s="139"/>
      <c r="Z144" s="139"/>
      <c r="AA144" s="181">
        <f t="shared" ref="AA144:BF144" si="64">+AVERAGE(Y137:AA137)*$E$140/30</f>
        <v>0</v>
      </c>
      <c r="AB144" s="181">
        <f t="shared" si="64"/>
        <v>0</v>
      </c>
      <c r="AC144" s="181">
        <f t="shared" si="64"/>
        <v>0</v>
      </c>
      <c r="AD144" s="181">
        <f t="shared" si="64"/>
        <v>0</v>
      </c>
      <c r="AE144" s="181">
        <f t="shared" si="64"/>
        <v>0</v>
      </c>
      <c r="AF144" s="181">
        <f t="shared" si="64"/>
        <v>0</v>
      </c>
      <c r="AG144" s="181">
        <f t="shared" si="64"/>
        <v>0</v>
      </c>
      <c r="AH144" s="181">
        <f t="shared" si="64"/>
        <v>0</v>
      </c>
      <c r="AI144" s="181">
        <f t="shared" si="64"/>
        <v>0</v>
      </c>
      <c r="AJ144" s="181">
        <f t="shared" si="64"/>
        <v>0</v>
      </c>
      <c r="AK144" s="181">
        <f t="shared" si="64"/>
        <v>0</v>
      </c>
      <c r="AL144" s="181">
        <f t="shared" si="64"/>
        <v>0</v>
      </c>
      <c r="AM144" s="181">
        <f t="shared" si="64"/>
        <v>0</v>
      </c>
      <c r="AN144" s="181">
        <f t="shared" si="64"/>
        <v>0</v>
      </c>
      <c r="AO144" s="181">
        <f t="shared" si="64"/>
        <v>0</v>
      </c>
      <c r="AP144" s="181">
        <f t="shared" si="64"/>
        <v>0</v>
      </c>
      <c r="AQ144" s="181">
        <f t="shared" si="64"/>
        <v>0</v>
      </c>
      <c r="AR144" s="181">
        <f t="shared" si="64"/>
        <v>0</v>
      </c>
      <c r="AS144" s="181">
        <f t="shared" si="64"/>
        <v>0</v>
      </c>
      <c r="AT144" s="181">
        <f t="shared" si="64"/>
        <v>0</v>
      </c>
      <c r="AU144" s="181">
        <f t="shared" si="64"/>
        <v>0</v>
      </c>
      <c r="AV144" s="181">
        <f t="shared" si="64"/>
        <v>0</v>
      </c>
      <c r="AW144" s="181">
        <f t="shared" si="64"/>
        <v>0</v>
      </c>
      <c r="AX144" s="181">
        <f t="shared" si="64"/>
        <v>0</v>
      </c>
      <c r="AY144" s="181">
        <f t="shared" si="64"/>
        <v>0</v>
      </c>
      <c r="AZ144" s="181">
        <f t="shared" si="64"/>
        <v>0</v>
      </c>
      <c r="BA144" s="181">
        <f t="shared" si="64"/>
        <v>0</v>
      </c>
      <c r="BB144" s="181">
        <f t="shared" si="64"/>
        <v>0</v>
      </c>
      <c r="BC144" s="181">
        <f t="shared" si="64"/>
        <v>0</v>
      </c>
      <c r="BD144" s="181">
        <f t="shared" si="64"/>
        <v>0</v>
      </c>
      <c r="BE144" s="181">
        <f t="shared" si="64"/>
        <v>0</v>
      </c>
      <c r="BF144" s="181">
        <f t="shared" si="64"/>
        <v>0</v>
      </c>
      <c r="BG144" s="181">
        <f t="shared" ref="BG144:CH144" si="65">+AVERAGE(BE137:BG137)*$E$140/30</f>
        <v>0</v>
      </c>
      <c r="BH144" s="181">
        <f t="shared" si="65"/>
        <v>0</v>
      </c>
      <c r="BI144" s="181">
        <f t="shared" si="65"/>
        <v>0</v>
      </c>
      <c r="BJ144" s="181">
        <f t="shared" si="65"/>
        <v>0</v>
      </c>
      <c r="BK144" s="181">
        <f t="shared" si="65"/>
        <v>0</v>
      </c>
      <c r="BL144" s="181">
        <f t="shared" si="65"/>
        <v>0</v>
      </c>
      <c r="BM144" s="181">
        <f t="shared" si="65"/>
        <v>0</v>
      </c>
      <c r="BN144" s="181">
        <f t="shared" si="65"/>
        <v>0</v>
      </c>
      <c r="BO144" s="181">
        <f t="shared" si="65"/>
        <v>0</v>
      </c>
      <c r="BP144" s="181">
        <f t="shared" si="65"/>
        <v>0</v>
      </c>
      <c r="BQ144" s="181">
        <f t="shared" si="65"/>
        <v>0</v>
      </c>
      <c r="BR144" s="181">
        <f t="shared" si="65"/>
        <v>0</v>
      </c>
      <c r="BS144" s="181">
        <f t="shared" si="65"/>
        <v>0</v>
      </c>
      <c r="BT144" s="181">
        <f t="shared" si="65"/>
        <v>0</v>
      </c>
      <c r="BU144" s="181">
        <f t="shared" si="65"/>
        <v>0</v>
      </c>
      <c r="BV144" s="181">
        <f t="shared" si="65"/>
        <v>0</v>
      </c>
      <c r="BW144" s="181">
        <f t="shared" si="65"/>
        <v>0</v>
      </c>
      <c r="BX144" s="181">
        <f t="shared" si="65"/>
        <v>0</v>
      </c>
      <c r="BY144" s="181">
        <f t="shared" si="65"/>
        <v>0</v>
      </c>
      <c r="BZ144" s="181">
        <f t="shared" si="65"/>
        <v>0</v>
      </c>
      <c r="CA144" s="181">
        <f t="shared" si="65"/>
        <v>0</v>
      </c>
      <c r="CB144" s="181">
        <f t="shared" si="65"/>
        <v>0</v>
      </c>
      <c r="CC144" s="181">
        <f t="shared" si="65"/>
        <v>0</v>
      </c>
      <c r="CD144" s="181">
        <f t="shared" si="65"/>
        <v>0</v>
      </c>
      <c r="CE144" s="181">
        <f t="shared" si="65"/>
        <v>0</v>
      </c>
      <c r="CF144" s="181">
        <f t="shared" si="65"/>
        <v>0</v>
      </c>
      <c r="CG144" s="181">
        <f t="shared" si="65"/>
        <v>0</v>
      </c>
      <c r="CH144" s="181">
        <f t="shared" si="65"/>
        <v>0</v>
      </c>
      <c r="CI144" s="103"/>
      <c r="CJ144" s="103"/>
      <c r="CK144" s="105"/>
      <c r="CL144" s="105"/>
      <c r="CM144" s="105"/>
      <c r="CN144" s="105"/>
      <c r="CO144" s="105"/>
    </row>
    <row r="145" spans="1:93" ht="15" customHeight="1" outlineLevel="1">
      <c r="A145" s="130" t="s">
        <v>155</v>
      </c>
      <c r="B145" s="130" t="s">
        <v>159</v>
      </c>
      <c r="C145" s="193">
        <v>0</v>
      </c>
      <c r="D145" s="159" t="s">
        <v>157</v>
      </c>
      <c r="E145" s="194">
        <v>0</v>
      </c>
      <c r="F145" s="103"/>
      <c r="G145" s="103"/>
      <c r="H145" s="135" t="s">
        <v>158</v>
      </c>
      <c r="I145" s="155">
        <v>0</v>
      </c>
      <c r="J145" s="155">
        <v>0</v>
      </c>
      <c r="K145" s="155">
        <v>0</v>
      </c>
      <c r="L145" s="155">
        <v>0</v>
      </c>
      <c r="M145" s="155">
        <v>0</v>
      </c>
      <c r="N145" s="155">
        <v>0</v>
      </c>
      <c r="O145" s="155">
        <v>0</v>
      </c>
      <c r="P145" s="155">
        <v>0</v>
      </c>
      <c r="Q145" s="155">
        <v>0</v>
      </c>
      <c r="R145" s="155">
        <v>0</v>
      </c>
      <c r="S145" s="155">
        <v>0</v>
      </c>
      <c r="T145" s="155">
        <v>0</v>
      </c>
      <c r="U145" s="155">
        <v>0</v>
      </c>
      <c r="V145" s="155">
        <v>0</v>
      </c>
      <c r="W145" s="155">
        <v>0</v>
      </c>
      <c r="X145" s="155">
        <v>0</v>
      </c>
      <c r="Y145" s="155">
        <v>0</v>
      </c>
      <c r="Z145" s="155">
        <v>0</v>
      </c>
      <c r="AA145" s="155">
        <v>0</v>
      </c>
      <c r="AB145" s="155">
        <v>0</v>
      </c>
      <c r="AC145" s="155">
        <v>0</v>
      </c>
      <c r="AD145" s="155">
        <v>0</v>
      </c>
      <c r="AE145" s="155">
        <v>0</v>
      </c>
      <c r="AF145" s="155">
        <v>0</v>
      </c>
      <c r="AG145" s="155">
        <v>0</v>
      </c>
      <c r="AH145" s="155">
        <v>0</v>
      </c>
      <c r="AI145" s="155">
        <v>0</v>
      </c>
      <c r="AJ145" s="155">
        <v>0</v>
      </c>
      <c r="AK145" s="155">
        <v>0</v>
      </c>
      <c r="AL145" s="155">
        <v>0</v>
      </c>
      <c r="AM145" s="155">
        <v>0</v>
      </c>
      <c r="AN145" s="155">
        <v>0</v>
      </c>
      <c r="AO145" s="155">
        <v>0</v>
      </c>
      <c r="AP145" s="155">
        <v>0</v>
      </c>
      <c r="AQ145" s="155">
        <v>0</v>
      </c>
      <c r="AR145" s="155">
        <v>0</v>
      </c>
      <c r="AS145" s="155">
        <v>0</v>
      </c>
      <c r="AT145" s="155">
        <v>0</v>
      </c>
      <c r="AU145" s="155">
        <v>0</v>
      </c>
      <c r="AV145" s="155">
        <v>0</v>
      </c>
      <c r="AW145" s="155">
        <v>0</v>
      </c>
      <c r="AX145" s="155">
        <v>0</v>
      </c>
      <c r="AY145" s="155">
        <v>0</v>
      </c>
      <c r="AZ145" s="155">
        <v>0</v>
      </c>
      <c r="BA145" s="155">
        <v>0</v>
      </c>
      <c r="BB145" s="155">
        <v>0</v>
      </c>
      <c r="BC145" s="155">
        <v>0</v>
      </c>
      <c r="BD145" s="155">
        <v>0</v>
      </c>
      <c r="BE145" s="155">
        <v>0</v>
      </c>
      <c r="BF145" s="155">
        <v>0</v>
      </c>
      <c r="BG145" s="155">
        <v>0</v>
      </c>
      <c r="BH145" s="155">
        <v>0</v>
      </c>
      <c r="BI145" s="155">
        <v>0</v>
      </c>
      <c r="BJ145" s="155">
        <v>0</v>
      </c>
      <c r="BK145" s="155">
        <v>0</v>
      </c>
      <c r="BL145" s="155">
        <v>0</v>
      </c>
      <c r="BM145" s="155">
        <v>0</v>
      </c>
      <c r="BN145" s="155">
        <v>0</v>
      </c>
      <c r="BO145" s="155">
        <v>0</v>
      </c>
      <c r="BP145" s="155">
        <v>0</v>
      </c>
      <c r="BQ145" s="155">
        <v>0</v>
      </c>
      <c r="BR145" s="155">
        <v>0</v>
      </c>
      <c r="BS145" s="155">
        <v>0</v>
      </c>
      <c r="BT145" s="155">
        <v>0</v>
      </c>
      <c r="BU145" s="155">
        <v>0</v>
      </c>
      <c r="BV145" s="155">
        <v>0</v>
      </c>
      <c r="BW145" s="155">
        <v>0</v>
      </c>
      <c r="BX145" s="155">
        <v>0</v>
      </c>
      <c r="BY145" s="155">
        <v>0</v>
      </c>
      <c r="BZ145" s="155">
        <v>0</v>
      </c>
      <c r="CA145" s="155">
        <v>0</v>
      </c>
      <c r="CB145" s="155">
        <v>0</v>
      </c>
      <c r="CC145" s="155">
        <v>0</v>
      </c>
      <c r="CD145" s="155">
        <v>0</v>
      </c>
      <c r="CE145" s="155">
        <v>0</v>
      </c>
      <c r="CF145" s="155">
        <v>0</v>
      </c>
      <c r="CG145" s="155">
        <v>0</v>
      </c>
      <c r="CH145" s="155">
        <v>0</v>
      </c>
      <c r="CI145" s="103"/>
      <c r="CJ145" s="103"/>
      <c r="CK145" s="105"/>
      <c r="CL145" s="105"/>
      <c r="CM145" s="105"/>
      <c r="CN145" s="105"/>
      <c r="CO145" s="105"/>
    </row>
    <row r="146" spans="1:93" ht="15" customHeight="1" outlineLevel="1">
      <c r="A146" s="130" t="s">
        <v>160</v>
      </c>
      <c r="B146" s="130" t="s">
        <v>100</v>
      </c>
      <c r="C146" s="193">
        <v>1</v>
      </c>
      <c r="D146" s="159" t="s">
        <v>157</v>
      </c>
      <c r="E146" s="194">
        <v>21</v>
      </c>
      <c r="F146" s="186"/>
      <c r="G146" s="186"/>
      <c r="H146" s="135" t="s">
        <v>158</v>
      </c>
      <c r="I146" s="155">
        <f t="shared" si="63"/>
        <v>649.7860384773536</v>
      </c>
      <c r="J146" s="155">
        <f t="shared" si="63"/>
        <v>3393.3645350434367</v>
      </c>
      <c r="K146" s="155">
        <f t="shared" si="63"/>
        <v>29127.136228783158</v>
      </c>
      <c r="L146" s="155">
        <f t="shared" si="63"/>
        <v>98926.749821364341</v>
      </c>
      <c r="M146" s="155">
        <f t="shared" si="63"/>
        <v>167102.04406600172</v>
      </c>
      <c r="N146" s="139"/>
      <c r="O146" s="139"/>
      <c r="P146" s="139"/>
      <c r="Q146" s="139"/>
      <c r="R146" s="139"/>
      <c r="S146" s="139"/>
      <c r="T146" s="139"/>
      <c r="U146" s="139"/>
      <c r="V146" s="139"/>
      <c r="W146" s="139"/>
      <c r="X146" s="139"/>
      <c r="Y146" s="139"/>
      <c r="Z146" s="195">
        <f>+AA35</f>
        <v>0</v>
      </c>
      <c r="AA146" s="181">
        <f>+AVERAGE(Y137:AA137)*$C146*$E146/30+AA182</f>
        <v>208.32091000000003</v>
      </c>
      <c r="AB146" s="181">
        <f>+AVERAGE(Z137:AB137)*$C146*$E146/30+AB182</f>
        <v>220.82016460000006</v>
      </c>
      <c r="AC146" s="181">
        <f>+AVERAGE(AA137:AC137)*$C146*$E146/30+AC182</f>
        <v>234.31935956800004</v>
      </c>
      <c r="AD146" s="181">
        <f>+AVERAGE(AB137:AD137)*$C146*$E146/30+AD182</f>
        <v>262.43768271616005</v>
      </c>
      <c r="AE146" s="181">
        <f>+AVERAGE(AC137:AE137)*$C146*$E146/30+AE182</f>
        <v>293.93020464209923</v>
      </c>
      <c r="AF146" s="181">
        <f>+AVERAGE(AD137:AF137)*$C146*$E146/30+AF182</f>
        <v>329.20182919915118</v>
      </c>
      <c r="AG146" s="181">
        <f>+AVERAGE(AE137:AG137)*$C146*$E146/30+AG182</f>
        <v>368.70604870304942</v>
      </c>
      <c r="AH146" s="181">
        <f>+AVERAGE(AF137:AH137)*$C146*$E146/30+AH182</f>
        <v>412.95077454741539</v>
      </c>
      <c r="AI146" s="181">
        <f>+AVERAGE(AG137:AI137)*$C146*$E146/30+AI182</f>
        <v>462.50486749310528</v>
      </c>
      <c r="AJ146" s="181">
        <f>+AVERAGE(AH137:AJ137)*$C146*$E146/30+AJ182</f>
        <v>518.00545159227806</v>
      </c>
      <c r="AK146" s="181">
        <f>+AVERAGE(AI137:AK137)*$C146*$E146/30+AK182</f>
        <v>580.16610578335133</v>
      </c>
      <c r="AL146" s="181">
        <f>+AVERAGE(AJ137:AL137)*$C146*$E146/30+AL182</f>
        <v>649.7860384773536</v>
      </c>
      <c r="AM146" s="181">
        <f>+AVERAGE(AK137:AM137)*$C146*$E146/30+AM182</f>
        <v>735.00691009557841</v>
      </c>
      <c r="AN146" s="181">
        <f>+AVERAGE(AL137:AN137)*$C146*$E146/30+AN182</f>
        <v>838.78781535907387</v>
      </c>
      <c r="AO146" s="181">
        <f>+AVERAGE(AM137:AO137)*$C146*$E146/30+AO182</f>
        <v>964.60598766293469</v>
      </c>
      <c r="AP146" s="181">
        <f>+AVERAGE(AN137:AP137)*$C146*$E146/30+AP182</f>
        <v>1109.296885812375</v>
      </c>
      <c r="AQ146" s="181">
        <f>+AVERAGE(AO137:AQ137)*$C146*$E146/30+AQ182</f>
        <v>1275.6914186842309</v>
      </c>
      <c r="AR146" s="181">
        <f>+AVERAGE(AP137:AR137)*$C146*$E146/30+AR182</f>
        <v>1467.0451314868658</v>
      </c>
      <c r="AS146" s="181">
        <f>+AVERAGE(AQ137:AS137)*$C146*$E146/30+AS182</f>
        <v>1687.1019012098955</v>
      </c>
      <c r="AT146" s="181">
        <f>+AVERAGE(AR137:AT137)*$C146*$E146/30+AT182</f>
        <v>1940.1671863913793</v>
      </c>
      <c r="AU146" s="181">
        <f>+AVERAGE(AS137:AU137)*$C146*$E146/30+AU182</f>
        <v>2231.1922643500861</v>
      </c>
      <c r="AV146" s="181">
        <f>+AVERAGE(AT137:AV137)*$C146*$E146/30+AV182</f>
        <v>2565.8711040025983</v>
      </c>
      <c r="AW146" s="181">
        <f>+AVERAGE(AU137:AW137)*$C146*$E146/30+AW182</f>
        <v>2950.7517696029886</v>
      </c>
      <c r="AX146" s="181">
        <f>+AVERAGE(AV137:AX137)*$C146*$E146/30+AX182</f>
        <v>3393.3645350434367</v>
      </c>
      <c r="AY146" s="181">
        <f>+AVERAGE(AW137:AY137)*$C146*$E146/30+AY182</f>
        <v>3966.9872800601379</v>
      </c>
      <c r="AZ146" s="181">
        <f>+AVERAGE(AX137:AZ137)*$C146*$E146/30+AZ182</f>
        <v>4704.1951145415687</v>
      </c>
      <c r="BA146" s="181">
        <f>+AVERAGE(AY137:BA137)*$C146*$E146/30+BA182</f>
        <v>5645.0341374498812</v>
      </c>
      <c r="BB146" s="181">
        <f>+AVERAGE(AZ137:BB137)*$C146*$E146/30+BB182</f>
        <v>6774.0409649398589</v>
      </c>
      <c r="BC146" s="181">
        <f>+AVERAGE(BA137:BC137)*$C146*$E146/30+BC182</f>
        <v>8128.8491579278298</v>
      </c>
      <c r="BD146" s="181">
        <f>+AVERAGE(BB137:BD137)*$C146*$E146/30+BD182</f>
        <v>9754.6189895133957</v>
      </c>
      <c r="BE146" s="181">
        <f>+AVERAGE(BC137:BE137)*$C146*$E146/30+BE182</f>
        <v>11705.542787416076</v>
      </c>
      <c r="BF146" s="181">
        <f>+AVERAGE(BD137:BF137)*$C146*$E146/30+BF182</f>
        <v>14046.651344899288</v>
      </c>
      <c r="BG146" s="181">
        <f>+AVERAGE(BE137:BG137)*$C146*$E146/30+BG182</f>
        <v>16855.981613879147</v>
      </c>
      <c r="BH146" s="181">
        <f>+AVERAGE(BF137:BH137)*$C146*$E146/30+BH182</f>
        <v>20227.177936654978</v>
      </c>
      <c r="BI146" s="181">
        <f>+AVERAGE(BG137:BI137)*$C146*$E146/30+BI182</f>
        <v>24272.613523985965</v>
      </c>
      <c r="BJ146" s="181">
        <f>+AVERAGE(BH137:BJ137)*$C146*$E146/30+BJ182</f>
        <v>29127.136228783158</v>
      </c>
      <c r="BK146" s="181">
        <f>+AVERAGE(BI137:BK137)*$C146*$E146/30+BK182</f>
        <v>33800.281162192325</v>
      </c>
      <c r="BL146" s="181">
        <f>+AVERAGE(BJ137:BL137)*$C146*$E146/30+BL182</f>
        <v>38140.544538701113</v>
      </c>
      <c r="BM146" s="181">
        <f>+AVERAGE(BK137:BM137)*$C146*$E146/30+BM182</f>
        <v>41954.59899257122</v>
      </c>
      <c r="BN146" s="181">
        <f>+AVERAGE(BL137:BN137)*$C146*$E146/30+BN182</f>
        <v>46150.058891828361</v>
      </c>
      <c r="BO146" s="181">
        <f>+AVERAGE(BM137:BO137)*$C146*$E146/30+BO182</f>
        <v>50765.064781011199</v>
      </c>
      <c r="BP146" s="181">
        <f>+AVERAGE(BN137:BP137)*$C146*$E146/30+BP182</f>
        <v>55841.57125911233</v>
      </c>
      <c r="BQ146" s="181">
        <f>+AVERAGE(BO137:BQ137)*$C146*$E146/30+BQ182</f>
        <v>61425.728385023562</v>
      </c>
      <c r="BR146" s="181">
        <f>+AVERAGE(BP137:BR137)*$C146*$E146/30+BR182</f>
        <v>67568.301223525938</v>
      </c>
      <c r="BS146" s="181">
        <f>+AVERAGE(BQ137:BS137)*$C146*$E146/30+BS182</f>
        <v>74325.131345878515</v>
      </c>
      <c r="BT146" s="181">
        <f>+AVERAGE(BR137:BT137)*$C146*$E146/30+BT182</f>
        <v>81757.644480466377</v>
      </c>
      <c r="BU146" s="181">
        <f>+AVERAGE(BS137:BU137)*$C146*$E146/30+BU182</f>
        <v>89933.408928513018</v>
      </c>
      <c r="BV146" s="181">
        <f>+AVERAGE(BT137:BV137)*$C146*$E146/30+BV182</f>
        <v>98926.749821364341</v>
      </c>
      <c r="BW146" s="181">
        <f>+AVERAGE(BU137:BW137)*$C146*$E146/30+BW182</f>
        <v>106649.61149926179</v>
      </c>
      <c r="BX146" s="181">
        <f>+AVERAGE(BV137:BX137)*$C146*$E146/30+BX182</f>
        <v>112888.15350854043</v>
      </c>
      <c r="BY146" s="181">
        <f>+AVERAGE(BW137:BY137)*$C146*$E146/30+BY182</f>
        <v>117403.67964888204</v>
      </c>
      <c r="BZ146" s="181">
        <f>+AVERAGE(BX137:BZ137)*$C146*$E146/30+BZ182</f>
        <v>122099.82683483731</v>
      </c>
      <c r="CA146" s="181">
        <f>+AVERAGE(BY137:CA137)*$C146*$E146/30+CA182</f>
        <v>126983.81990823084</v>
      </c>
      <c r="CB146" s="181">
        <f>+AVERAGE(BZ137:CB137)*$C146*$E146/30+CB182</f>
        <v>132063.1727045601</v>
      </c>
      <c r="CC146" s="181">
        <f>+AVERAGE(CA137:CC137)*$C146*$E146/30+CC182</f>
        <v>137345.69961274249</v>
      </c>
      <c r="CD146" s="181">
        <f>+AVERAGE(CB137:CD137)*$C146*$E146/30+CD182</f>
        <v>142839.52759725222</v>
      </c>
      <c r="CE146" s="181">
        <f>+AVERAGE(CC137:CE137)*$C146*$E146/30+CE182</f>
        <v>148553.10870114231</v>
      </c>
      <c r="CF146" s="181">
        <f>+AVERAGE(CD137:CF137)*$C146*$E146/30+CF182</f>
        <v>154495.23304918795</v>
      </c>
      <c r="CG146" s="181">
        <f>+AVERAGE(CE137:CG137)*$C146*$E146/30+CG182</f>
        <v>160675.04237115543</v>
      </c>
      <c r="CH146" s="181">
        <f>+AVERAGE(CF137:CH137)*$C146*$E146/30+CH182</f>
        <v>167102.04406600172</v>
      </c>
      <c r="CI146" s="103"/>
      <c r="CJ146" s="103"/>
      <c r="CK146" s="105"/>
      <c r="CL146" s="105"/>
      <c r="CM146" s="105"/>
      <c r="CN146" s="105"/>
      <c r="CO146" s="105"/>
    </row>
    <row r="147" spans="1:93" ht="15" customHeight="1" outlineLevel="1">
      <c r="A147" s="130" t="s">
        <v>160</v>
      </c>
      <c r="B147" s="130" t="s">
        <v>101</v>
      </c>
      <c r="C147" s="193">
        <v>0.6</v>
      </c>
      <c r="D147" s="159" t="s">
        <v>161</v>
      </c>
      <c r="E147" s="194">
        <v>15</v>
      </c>
      <c r="F147" s="186"/>
      <c r="G147" s="186"/>
      <c r="H147" s="135" t="s">
        <v>158</v>
      </c>
      <c r="I147" s="155">
        <f t="shared" ca="1" si="63"/>
        <v>192760.56630004037</v>
      </c>
      <c r="J147" s="155">
        <f t="shared" ca="1" si="63"/>
        <v>224101.60737954764</v>
      </c>
      <c r="K147" s="155">
        <f t="shared" ca="1" si="63"/>
        <v>261893.05830161026</v>
      </c>
      <c r="L147" s="155">
        <f t="shared" ca="1" si="63"/>
        <v>322283.34937654977</v>
      </c>
      <c r="M147" s="155">
        <f t="shared" ca="1" si="63"/>
        <v>383827.53803635895</v>
      </c>
      <c r="N147" s="139"/>
      <c r="O147" s="139"/>
      <c r="P147" s="139"/>
      <c r="Q147" s="139"/>
      <c r="R147" s="139"/>
      <c r="S147" s="139"/>
      <c r="T147" s="139"/>
      <c r="U147" s="139"/>
      <c r="V147" s="139"/>
      <c r="W147" s="139"/>
      <c r="X147" s="139"/>
      <c r="Y147" s="139"/>
      <c r="Z147" s="195">
        <f>+AA36</f>
        <v>0</v>
      </c>
      <c r="AA147" s="181">
        <f ca="1">+AA$283*$C147*$E147/30</f>
        <v>1671539.2803899997</v>
      </c>
      <c r="AB147" s="181">
        <f ca="1">+AB$283*$C147*$E147/30</f>
        <v>171549.99403680002</v>
      </c>
      <c r="AC147" s="181">
        <f ca="1">+AC$283*$C147*$E147/30</f>
        <v>171561.993321216</v>
      </c>
      <c r="AD147" s="181">
        <f ca="1">+AD$283*$C147*$E147/30</f>
        <v>171575.43251976193</v>
      </c>
      <c r="AE147" s="181">
        <f ca="1">+AE$283*$C147*$E147/30</f>
        <v>171590.48442213336</v>
      </c>
      <c r="AF147" s="181">
        <f ca="1">+AF$283*$C147*$E147/30</f>
        <v>171607.34255278934</v>
      </c>
      <c r="AG147" s="181">
        <f ca="1">+AG$283*$C147*$E147/30</f>
        <v>171626.22365912405</v>
      </c>
      <c r="AH147" s="181">
        <f ca="1">+AH$283*$C147*$E147/30</f>
        <v>192647.37049821895</v>
      </c>
      <c r="AI147" s="181">
        <f ca="1">+AI$283*$C147*$E147/30</f>
        <v>192671.05495800523</v>
      </c>
      <c r="AJ147" s="181">
        <f ca="1">+AJ$283*$C147*$E147/30</f>
        <v>192697.58155296586</v>
      </c>
      <c r="AK147" s="181">
        <f ca="1">+AK$283*$C147*$E147/30</f>
        <v>192727.29133932173</v>
      </c>
      <c r="AL147" s="181">
        <f ca="1">+AL$283*$C147*$E147/30</f>
        <v>192760.56630004037</v>
      </c>
      <c r="AM147" s="181">
        <f ca="1">+AM$283*$C147*$E147/30</f>
        <v>222797.15124504644</v>
      </c>
      <c r="AN147" s="181">
        <f ca="1">+AN$283*$C147*$E147/30</f>
        <v>222850.7239318034</v>
      </c>
      <c r="AO147" s="181">
        <f ca="1">+AO$283*$C147*$E147/30</f>
        <v>222912.3325215739</v>
      </c>
      <c r="AP147" s="181">
        <f ca="1">+AP$283*$C147*$E147/30</f>
        <v>222983.18239981</v>
      </c>
      <c r="AQ147" s="181">
        <f ca="1">+AQ$283*$C147*$E147/30</f>
        <v>223064.6597597815</v>
      </c>
      <c r="AR147" s="181">
        <f ca="1">+AR$283*$C147*$E147/30</f>
        <v>223158.35872374874</v>
      </c>
      <c r="AS147" s="181">
        <f ca="1">+AS$283*$C147*$E147/30</f>
        <v>6223266.1125323093</v>
      </c>
      <c r="AT147" s="181">
        <f ca="1">+AT$283*$C147*$E147/30</f>
        <v>223390.02941215769</v>
      </c>
      <c r="AU147" s="181">
        <f ca="1">+AU$283*$C147*$E147/30</f>
        <v>223532.53382398136</v>
      </c>
      <c r="AV147" s="181">
        <f ca="1">+AV$283*$C147*$E147/30</f>
        <v>223696.41389757852</v>
      </c>
      <c r="AW147" s="181">
        <f ca="1">+AW$283*$C147*$E147/30</f>
        <v>223884.87598221531</v>
      </c>
      <c r="AX147" s="181">
        <f ca="1">+AX$283*$C147*$E147/30</f>
        <v>224101.60737954764</v>
      </c>
      <c r="AY147" s="181">
        <f ca="1">+AY$283*$C147*$E147/30</f>
        <v>249071.92885545717</v>
      </c>
      <c r="AZ147" s="181">
        <f ca="1">+AZ$283*$C147*$E147/30</f>
        <v>249470.71462654861</v>
      </c>
      <c r="BA147" s="181">
        <f ca="1">+BA$283*$C147*$E147/30</f>
        <v>249949.25755185832</v>
      </c>
      <c r="BB147" s="181">
        <f ca="1">+BB$283*$C147*$E147/30</f>
        <v>250523.50906222998</v>
      </c>
      <c r="BC147" s="181">
        <f ca="1">+BC$283*$C147*$E147/30</f>
        <v>251212.61087467597</v>
      </c>
      <c r="BD147" s="181">
        <f ca="1">+BD$283*$C147*$E147/30</f>
        <v>252039.5330496112</v>
      </c>
      <c r="BE147" s="181">
        <f ca="1">+BE$283*$C147*$E147/30</f>
        <v>6253031.8396595335</v>
      </c>
      <c r="BF147" s="181">
        <f ca="1">+BF$283*$C147*$E147/30</f>
        <v>254222.60759144012</v>
      </c>
      <c r="BG147" s="181">
        <f ca="1">+BG$283*$C147*$E147/30</f>
        <v>255651.52910972814</v>
      </c>
      <c r="BH147" s="181">
        <f ca="1">+BH$283*$C147*$E147/30</f>
        <v>257366.23493167377</v>
      </c>
      <c r="BI147" s="181">
        <f ca="1">+BI$283*$C147*$E147/30</f>
        <v>259423.88191800853</v>
      </c>
      <c r="BJ147" s="181">
        <f ca="1">+BJ$283*$C147*$E147/30</f>
        <v>261893.05830161026</v>
      </c>
      <c r="BK147" s="181">
        <f ca="1">+BK$283*$C147*$E147/30</f>
        <v>292083.91413177125</v>
      </c>
      <c r="BL147" s="181">
        <f ca="1">+BL$283*$C147*$E147/30</f>
        <v>293713.57054494845</v>
      </c>
      <c r="BM147" s="181">
        <f ca="1">+BM$283*$C147*$E147/30</f>
        <v>295506.19259944331</v>
      </c>
      <c r="BN147" s="181">
        <f ca="1">+BN$283*$C147*$E147/30</f>
        <v>297478.07685938763</v>
      </c>
      <c r="BO147" s="181">
        <f ca="1">+BO$283*$C147*$E147/30</f>
        <v>299647.14954532631</v>
      </c>
      <c r="BP147" s="181">
        <f ca="1">+BP$283*$C147*$E147/30</f>
        <v>302033.12949985906</v>
      </c>
      <c r="BQ147" s="181">
        <f ca="1">+BQ$283*$C147*$E147/30</f>
        <v>6304657.707449845</v>
      </c>
      <c r="BR147" s="181">
        <f ca="1">+BR$283*$C147*$E147/30</f>
        <v>307544.74319482944</v>
      </c>
      <c r="BS147" s="181">
        <f ca="1">+BS$283*$C147*$E147/30</f>
        <v>310720.48251431237</v>
      </c>
      <c r="BT147" s="181">
        <f ca="1">+BT$283*$C147*$E147/30</f>
        <v>314213.79576574365</v>
      </c>
      <c r="BU147" s="181">
        <f ca="1">+BU$283*$C147*$E147/30</f>
        <v>318056.44034231798</v>
      </c>
      <c r="BV147" s="181">
        <f ca="1">+BV$283*$C147*$E147/30</f>
        <v>322283.34937654977</v>
      </c>
      <c r="BW147" s="181">
        <f ca="1">+BW$283*$C147*$E147/30</f>
        <v>357741.78435161174</v>
      </c>
      <c r="BX147" s="181">
        <f ca="1">+BX$283*$C147*$E147/30</f>
        <v>359676.01792567619</v>
      </c>
      <c r="BY147" s="181">
        <f ca="1">+BY$283*$C147*$E147/30</f>
        <v>361687.62084270321</v>
      </c>
      <c r="BZ147" s="181">
        <f ca="1">+BZ$283*$C147*$E147/30</f>
        <v>363779.68787641131</v>
      </c>
      <c r="CA147" s="181">
        <f ca="1">+CA$283*$C147*$E147/30</f>
        <v>365955.43759146781</v>
      </c>
      <c r="CB147" s="181">
        <f ca="1">+CB$283*$C147*$E147/30</f>
        <v>368218.21729512647</v>
      </c>
      <c r="CC147" s="181">
        <f ca="1">+CC$283*$C147*$E147/30</f>
        <v>12370571.508186931</v>
      </c>
      <c r="CD147" s="181">
        <f ca="1">+CD$283*$C147*$E147/30</f>
        <v>373018.93071440887</v>
      </c>
      <c r="CE147" s="181">
        <f ca="1">+CE$283*$C147*$E147/30</f>
        <v>375564.25014298526</v>
      </c>
      <c r="CF147" s="181">
        <f ca="1">+CF$283*$C147*$E147/30</f>
        <v>378211.38234870456</v>
      </c>
      <c r="CG147" s="181">
        <f ca="1">+CG$283*$C147*$E147/30</f>
        <v>380964.39984265278</v>
      </c>
      <c r="CH147" s="181">
        <f ca="1">+CH$283*$C147*$E147/30</f>
        <v>383827.53803635895</v>
      </c>
      <c r="CI147" s="103"/>
      <c r="CJ147" s="103"/>
      <c r="CK147" s="105"/>
      <c r="CL147" s="105"/>
      <c r="CM147" s="105"/>
      <c r="CN147" s="105"/>
      <c r="CO147" s="105"/>
    </row>
    <row r="148" spans="1:93" ht="15" customHeight="1" outlineLevel="1">
      <c r="A148" s="130" t="s">
        <v>155</v>
      </c>
      <c r="B148" s="130" t="s">
        <v>162</v>
      </c>
      <c r="C148" s="193">
        <v>1</v>
      </c>
      <c r="D148" s="159" t="s">
        <v>163</v>
      </c>
      <c r="E148" s="194">
        <v>15</v>
      </c>
      <c r="F148" s="186"/>
      <c r="G148" s="186"/>
      <c r="H148" s="135" t="s">
        <v>158</v>
      </c>
      <c r="I148" s="155">
        <f t="shared" si="63"/>
        <v>23206.644231334056</v>
      </c>
      <c r="J148" s="155">
        <f t="shared" si="63"/>
        <v>121191.59053726558</v>
      </c>
      <c r="K148" s="155">
        <f t="shared" si="63"/>
        <v>1040254.8653136842</v>
      </c>
      <c r="L148" s="155">
        <f t="shared" si="63"/>
        <v>3533098.2079058685</v>
      </c>
      <c r="M148" s="155">
        <f t="shared" si="63"/>
        <v>5967930.1452143462</v>
      </c>
      <c r="N148" s="139"/>
      <c r="O148" s="139"/>
      <c r="P148" s="139"/>
      <c r="Q148" s="139"/>
      <c r="R148" s="139"/>
      <c r="S148" s="139"/>
      <c r="T148" s="139"/>
      <c r="U148" s="139"/>
      <c r="V148" s="139"/>
      <c r="W148" s="139"/>
      <c r="X148" s="139"/>
      <c r="Y148" s="139"/>
      <c r="Z148" s="195">
        <f>+AA23</f>
        <v>0</v>
      </c>
      <c r="AA148" s="181">
        <f>+AVERAGE(Y$126:AA126)*$C148*$E148/30+AA161</f>
        <v>7440.0325000000003</v>
      </c>
      <c r="AB148" s="181">
        <f>+AVERAGE(Z$126:AB126)*$C148*$E148/30+AB161</f>
        <v>7886.4344500000007</v>
      </c>
      <c r="AC148" s="181">
        <f>+AVERAGE(AA$126:AC126)*$C148*$E148/30+AC161</f>
        <v>8368.5485560000016</v>
      </c>
      <c r="AD148" s="181">
        <f>+AVERAGE(AB$126:AD126)*$C148*$E148/30+AD161</f>
        <v>9372.7743827200011</v>
      </c>
      <c r="AE148" s="181">
        <f>+AVERAGE(AC$126:AE126)*$C148*$E148/30+AE161</f>
        <v>10497.507308646404</v>
      </c>
      <c r="AF148" s="181">
        <f>+AVERAGE(AD$126:AF126)*$C148*$E148/30+AF161</f>
        <v>11757.208185683972</v>
      </c>
      <c r="AG148" s="181">
        <f>+AVERAGE(AE$126:AG126)*$C148*$E148/30+AG161</f>
        <v>13168.073167966048</v>
      </c>
      <c r="AH148" s="181">
        <f>+AVERAGE(AF$126:AH126)*$C148*$E148/30+AH161</f>
        <v>14748.241948121979</v>
      </c>
      <c r="AI148" s="181">
        <f>+AVERAGE(AG$126:AI126)*$C148*$E148/30+AI161</f>
        <v>16518.030981896616</v>
      </c>
      <c r="AJ148" s="181">
        <f>+AVERAGE(AH$126:AJ126)*$C148*$E148/30+AJ161</f>
        <v>18500.194699724212</v>
      </c>
      <c r="AK148" s="181">
        <f>+AVERAGE(AI$126:AK126)*$C148*$E148/30+AK161</f>
        <v>20720.218063691122</v>
      </c>
      <c r="AL148" s="181">
        <f>+AVERAGE(AJ$126:AL126)*$C148*$E148/30+AL161</f>
        <v>23206.644231334056</v>
      </c>
      <c r="AM148" s="181">
        <f>+AVERAGE(AK$126:AM126)*$C148*$E148/30+AM161</f>
        <v>26250.246789127796</v>
      </c>
      <c r="AN148" s="181">
        <f>+AVERAGE(AL$126:AN126)*$C148*$E148/30+AN161</f>
        <v>29956.707691395492</v>
      </c>
      <c r="AO148" s="181">
        <f>+AVERAGE(AM$126:AO126)*$C148*$E148/30+AO161</f>
        <v>34450.213845104816</v>
      </c>
      <c r="AP148" s="181">
        <f>+AVERAGE(AN$126:AP126)*$C148*$E148/30+AP161</f>
        <v>39617.745921870533</v>
      </c>
      <c r="AQ148" s="181">
        <f>+AVERAGE(AO$126:AQ126)*$C148*$E148/30+AQ161</f>
        <v>45560.407810151111</v>
      </c>
      <c r="AR148" s="181">
        <f>+AVERAGE(AP$126:AR126)*$C148*$E148/30+AR161</f>
        <v>52394.468981673774</v>
      </c>
      <c r="AS148" s="181">
        <f>+AVERAGE(AQ$126:AS126)*$C148*$E148/30+AS161</f>
        <v>60253.63932892483</v>
      </c>
      <c r="AT148" s="181">
        <f>+AVERAGE(AR$126:AT126)*$C148*$E148/30+AT161</f>
        <v>69291.685228263552</v>
      </c>
      <c r="AU148" s="181">
        <f>+AVERAGE(AS$126:AU126)*$C148*$E148/30+AU161</f>
        <v>79685.438012503088</v>
      </c>
      <c r="AV148" s="181">
        <f>+AVERAGE(AT$126:AV126)*$C148*$E148/30+AV161</f>
        <v>91638.253714378516</v>
      </c>
      <c r="AW148" s="181">
        <f>+AVERAGE(AU$126:AW126)*$C148*$E148/30+AW161</f>
        <v>105383.99177153529</v>
      </c>
      <c r="AX148" s="181">
        <f>+AVERAGE(AV$126:AX126)*$C148*$E148/30+AX161</f>
        <v>121191.59053726558</v>
      </c>
      <c r="AY148" s="181">
        <f>+AVERAGE(AW$126:AY126)*$C148*$E148/30+AY161</f>
        <v>141678.11714500494</v>
      </c>
      <c r="AZ148" s="181">
        <f>+AVERAGE(AX$126:AZ126)*$C148*$E148/30+AZ161</f>
        <v>168006.96837648458</v>
      </c>
      <c r="BA148" s="181">
        <f>+AVERAGE(AY$126:BA126)*$C148*$E148/30+BA161</f>
        <v>201608.36205178153</v>
      </c>
      <c r="BB148" s="181">
        <f>+AVERAGE(AZ$126:BB126)*$C148*$E148/30+BB161</f>
        <v>241930.03446213782</v>
      </c>
      <c r="BC148" s="181">
        <f>+AVERAGE(BA$126:BC126)*$C148*$E148/30+BC161</f>
        <v>290316.04135456536</v>
      </c>
      <c r="BD148" s="181">
        <f>+AVERAGE(BB$126:BD126)*$C148*$E148/30+BD161</f>
        <v>348379.24962547846</v>
      </c>
      <c r="BE148" s="181">
        <f>+AVERAGE(BC$126:BE126)*$C148*$E148/30+BE161</f>
        <v>418055.09955057409</v>
      </c>
      <c r="BF148" s="181">
        <f>+AVERAGE(BD$126:BF126)*$C148*$E148/30+BF161</f>
        <v>501666.1194606889</v>
      </c>
      <c r="BG148" s="181">
        <f>+AVERAGE(BE$126:BG126)*$C148*$E148/30+BG161</f>
        <v>601999.34335282666</v>
      </c>
      <c r="BH148" s="181">
        <f>+AVERAGE(BF$126:BH126)*$C148*$E148/30+BH161</f>
        <v>722399.21202339185</v>
      </c>
      <c r="BI148" s="181">
        <f>+AVERAGE(BG$126:BI126)*$C148*$E148/30+BI161</f>
        <v>866879.0544280702</v>
      </c>
      <c r="BJ148" s="181">
        <f>+AVERAGE(BH$126:BJ126)*$C148*$E148/30+BJ161</f>
        <v>1040254.8653136842</v>
      </c>
      <c r="BK148" s="181">
        <f>+AVERAGE(BI$126:BK126)*$C148*$E148/30+BK161</f>
        <v>1207152.8986497258</v>
      </c>
      <c r="BL148" s="181">
        <f>+AVERAGE(BJ$126:BL126)*$C148*$E148/30+BL161</f>
        <v>1362162.3049536112</v>
      </c>
      <c r="BM148" s="181">
        <f>+AVERAGE(BK$126:BM126)*$C148*$E148/30+BM161</f>
        <v>1498378.5354489724</v>
      </c>
      <c r="BN148" s="181">
        <f>+AVERAGE(BL$126:BN126)*$C148*$E148/30+BN161</f>
        <v>1648216.3889938698</v>
      </c>
      <c r="BO148" s="181">
        <f>+AVERAGE(BM$126:BO126)*$C148*$E148/30+BO161</f>
        <v>1813038.0278932571</v>
      </c>
      <c r="BP148" s="181">
        <f>+AVERAGE(BN$126:BP126)*$C148*$E148/30+BP161</f>
        <v>1994341.8306825829</v>
      </c>
      <c r="BQ148" s="181">
        <f>+AVERAGE(BO$126:BQ126)*$C148*$E148/30+BQ161</f>
        <v>2193776.0137508414</v>
      </c>
      <c r="BR148" s="181">
        <f>+AVERAGE(BP$126:BR126)*$C148*$E148/30+BR161</f>
        <v>2413153.6151259257</v>
      </c>
      <c r="BS148" s="181">
        <f>+AVERAGE(BQ$126:BS126)*$C148*$E148/30+BS161</f>
        <v>2654468.9766385187</v>
      </c>
      <c r="BT148" s="181">
        <f>+AVERAGE(BR$126:BT126)*$C148*$E148/30+BT161</f>
        <v>2919915.8743023705</v>
      </c>
      <c r="BU148" s="181">
        <f>+AVERAGE(BS$126:BU126)*$C148*$E148/30+BU161</f>
        <v>3211907.4617326078</v>
      </c>
      <c r="BV148" s="181">
        <f>+AVERAGE(BT$126:BV126)*$C148*$E148/30+BV161</f>
        <v>3533098.2079058685</v>
      </c>
      <c r="BW148" s="181">
        <f>+AVERAGE(BU$126:BW126)*$C148*$E148/30+BW161</f>
        <v>3808914.6964022066</v>
      </c>
      <c r="BX148" s="181">
        <f>+AVERAGE(BV$126:BX126)*$C148*$E148/30+BX161</f>
        <v>4031719.7681621579</v>
      </c>
      <c r="BY148" s="181">
        <f>+AVERAGE(BW$126:BY126)*$C148*$E148/30+BY161</f>
        <v>4192988.5588886444</v>
      </c>
      <c r="BZ148" s="181">
        <f>+AVERAGE(BX$126:BZ126)*$C148*$E148/30+BZ161</f>
        <v>4360708.1012441898</v>
      </c>
      <c r="CA148" s="181">
        <f>+AVERAGE(BY$126:CA126)*$C148*$E148/30+CA161</f>
        <v>4535136.4252939587</v>
      </c>
      <c r="CB148" s="181">
        <f>+AVERAGE(BZ$126:CB126)*$C148*$E148/30+CB161</f>
        <v>4716541.8823057171</v>
      </c>
      <c r="CC148" s="181">
        <f>+AVERAGE(CA$126:CC126)*$C148*$E148/30+CC161</f>
        <v>4905203.5575979454</v>
      </c>
      <c r="CD148" s="181">
        <f>+AVERAGE(CB$126:CD126)*$C148*$E148/30+CD161</f>
        <v>5101411.6999018639</v>
      </c>
      <c r="CE148" s="181">
        <f>+AVERAGE(CC$126:CE126)*$C148*$E148/30+CE161</f>
        <v>5305468.1678979388</v>
      </c>
      <c r="CF148" s="181">
        <f>+AVERAGE(CD$126:CF126)*$C148*$E148/30+CF161</f>
        <v>5517686.8946138555</v>
      </c>
      <c r="CG148" s="181">
        <f>+AVERAGE(CE$126:CG126)*$C148*$E148/30+CG161</f>
        <v>5738394.3703984106</v>
      </c>
      <c r="CH148" s="181">
        <f>+AVERAGE(CF$126:CH126)*$C148*$E148/30+CH161</f>
        <v>5967930.1452143462</v>
      </c>
      <c r="CI148" s="103"/>
      <c r="CJ148" s="103"/>
      <c r="CK148" s="105"/>
      <c r="CL148" s="105"/>
      <c r="CM148" s="105"/>
      <c r="CN148" s="105"/>
      <c r="CO148" s="105"/>
    </row>
    <row r="149" spans="1:93" ht="15" customHeight="1" outlineLevel="1" thickBot="1">
      <c r="A149" s="130"/>
      <c r="B149" s="169" t="s">
        <v>164</v>
      </c>
      <c r="C149" s="102"/>
      <c r="D149" s="103"/>
      <c r="E149" s="103"/>
      <c r="F149" s="103"/>
      <c r="G149" s="103"/>
      <c r="H149" s="103"/>
      <c r="I149" s="196">
        <f t="shared" ref="I149:M149" ca="1" si="66">+I144+I145-I146-I147+I148</f>
        <v>-170203.70810718366</v>
      </c>
      <c r="J149" s="196">
        <f t="shared" ca="1" si="66"/>
        <v>-106303.38137732548</v>
      </c>
      <c r="K149" s="196">
        <f t="shared" ca="1" si="66"/>
        <v>749234.67078329087</v>
      </c>
      <c r="L149" s="196">
        <f t="shared" ca="1" si="66"/>
        <v>3111888.1087079542</v>
      </c>
      <c r="M149" s="196">
        <f t="shared" ca="1" si="66"/>
        <v>5417000.5631119851</v>
      </c>
      <c r="N149" s="139"/>
      <c r="O149" s="139"/>
      <c r="P149" s="139"/>
      <c r="Q149" s="139"/>
      <c r="R149" s="139"/>
      <c r="S149" s="139"/>
      <c r="T149" s="139"/>
      <c r="U149" s="139"/>
      <c r="V149" s="139"/>
      <c r="W149" s="139"/>
      <c r="X149" s="139"/>
      <c r="Y149" s="139"/>
      <c r="Z149" s="195">
        <f t="shared" ref="Z149:CH149" si="67">+Z144+Z145-Z146-Z147+Z148</f>
        <v>0</v>
      </c>
      <c r="AA149" s="196">
        <f t="shared" ca="1" si="67"/>
        <v>-1664307.5687999998</v>
      </c>
      <c r="AB149" s="196">
        <f t="shared" ca="1" si="67"/>
        <v>-163884.37975140003</v>
      </c>
      <c r="AC149" s="196">
        <f t="shared" ca="1" si="67"/>
        <v>-163427.76412478401</v>
      </c>
      <c r="AD149" s="196">
        <f t="shared" ca="1" si="67"/>
        <v>-162465.09581975808</v>
      </c>
      <c r="AE149" s="196">
        <f t="shared" ca="1" si="67"/>
        <v>-161386.90731812906</v>
      </c>
      <c r="AF149" s="196">
        <f t="shared" ca="1" si="67"/>
        <v>-160179.33619630453</v>
      </c>
      <c r="AG149" s="196">
        <f t="shared" ca="1" si="67"/>
        <v>-158826.85653986107</v>
      </c>
      <c r="AH149" s="196">
        <f t="shared" ca="1" si="67"/>
        <v>-178312.07932464438</v>
      </c>
      <c r="AI149" s="196">
        <f t="shared" ca="1" si="67"/>
        <v>-176615.52884360173</v>
      </c>
      <c r="AJ149" s="196">
        <f t="shared" ca="1" si="67"/>
        <v>-174715.39230483392</v>
      </c>
      <c r="AK149" s="196">
        <f t="shared" ca="1" si="67"/>
        <v>-172587.23938141397</v>
      </c>
      <c r="AL149" s="196">
        <f t="shared" ca="1" si="67"/>
        <v>-170203.70810718366</v>
      </c>
      <c r="AM149" s="196">
        <f t="shared" ca="1" si="67"/>
        <v>-197281.91136601422</v>
      </c>
      <c r="AN149" s="196">
        <f t="shared" ca="1" si="67"/>
        <v>-193732.80405576699</v>
      </c>
      <c r="AO149" s="196">
        <f t="shared" ca="1" si="67"/>
        <v>-189426.72466413202</v>
      </c>
      <c r="AP149" s="196">
        <f t="shared" ca="1" si="67"/>
        <v>-184474.73336375185</v>
      </c>
      <c r="AQ149" s="196">
        <f t="shared" ca="1" si="67"/>
        <v>-178779.94336831462</v>
      </c>
      <c r="AR149" s="196">
        <f t="shared" ca="1" si="67"/>
        <v>-172230.93487356184</v>
      </c>
      <c r="AS149" s="196">
        <f t="shared" ca="1" si="67"/>
        <v>-6164699.5751045942</v>
      </c>
      <c r="AT149" s="196">
        <f t="shared" ca="1" si="67"/>
        <v>-156038.5113702855</v>
      </c>
      <c r="AU149" s="196">
        <f t="shared" ca="1" si="67"/>
        <v>-146078.28807582834</v>
      </c>
      <c r="AV149" s="196">
        <f t="shared" ca="1" si="67"/>
        <v>-134624.03128720261</v>
      </c>
      <c r="AW149" s="196">
        <f t="shared" ca="1" si="67"/>
        <v>-121451.63598028301</v>
      </c>
      <c r="AX149" s="196">
        <f t="shared" ca="1" si="67"/>
        <v>-106303.38137732548</v>
      </c>
      <c r="AY149" s="196">
        <f t="shared" ca="1" si="67"/>
        <v>-111360.79899051235</v>
      </c>
      <c r="AZ149" s="196">
        <f t="shared" ca="1" si="67"/>
        <v>-86167.941364605591</v>
      </c>
      <c r="BA149" s="196">
        <f t="shared" ca="1" si="67"/>
        <v>-53985.929637526657</v>
      </c>
      <c r="BB149" s="196">
        <f t="shared" ca="1" si="67"/>
        <v>-15367.515565032023</v>
      </c>
      <c r="BC149" s="196">
        <f t="shared" ca="1" si="67"/>
        <v>30974.581321961567</v>
      </c>
      <c r="BD149" s="196">
        <f t="shared" ca="1" si="67"/>
        <v>86585.097586353862</v>
      </c>
      <c r="BE149" s="196">
        <f t="shared" ca="1" si="67"/>
        <v>-5846682.2828963753</v>
      </c>
      <c r="BF149" s="196">
        <f t="shared" ca="1" si="67"/>
        <v>233396.8605243495</v>
      </c>
      <c r="BG149" s="196">
        <f t="shared" ca="1" si="67"/>
        <v>329491.8326292194</v>
      </c>
      <c r="BH149" s="196">
        <f t="shared" ca="1" si="67"/>
        <v>444805.79915506311</v>
      </c>
      <c r="BI149" s="196">
        <f t="shared" ca="1" si="67"/>
        <v>583182.55898607569</v>
      </c>
      <c r="BJ149" s="196">
        <f t="shared" ca="1" si="67"/>
        <v>749234.67078329087</v>
      </c>
      <c r="BK149" s="196">
        <f t="shared" ca="1" si="67"/>
        <v>881268.70335576218</v>
      </c>
      <c r="BL149" s="196">
        <f t="shared" ca="1" si="67"/>
        <v>1030308.1898699617</v>
      </c>
      <c r="BM149" s="196">
        <f t="shared" ca="1" si="67"/>
        <v>1160917.7438569579</v>
      </c>
      <c r="BN149" s="196">
        <f t="shared" ca="1" si="67"/>
        <v>1304588.2532426538</v>
      </c>
      <c r="BO149" s="196">
        <f t="shared" ca="1" si="67"/>
        <v>1462625.8135669196</v>
      </c>
      <c r="BP149" s="196">
        <f t="shared" ca="1" si="67"/>
        <v>1636467.1299236114</v>
      </c>
      <c r="BQ149" s="196">
        <f t="shared" ca="1" si="67"/>
        <v>-4172307.4220840274</v>
      </c>
      <c r="BR149" s="196">
        <f t="shared" ca="1" si="67"/>
        <v>2038040.5707075703</v>
      </c>
      <c r="BS149" s="196">
        <f t="shared" ca="1" si="67"/>
        <v>2269423.3627783279</v>
      </c>
      <c r="BT149" s="196">
        <f t="shared" ca="1" si="67"/>
        <v>2523944.4340561605</v>
      </c>
      <c r="BU149" s="196">
        <f t="shared" ca="1" si="67"/>
        <v>2803917.6124617769</v>
      </c>
      <c r="BV149" s="196">
        <f t="shared" ca="1" si="67"/>
        <v>3111888.1087079542</v>
      </c>
      <c r="BW149" s="196">
        <f t="shared" ca="1" si="67"/>
        <v>3344523.300551333</v>
      </c>
      <c r="BX149" s="196">
        <f t="shared" ca="1" si="67"/>
        <v>3559155.5967279412</v>
      </c>
      <c r="BY149" s="196">
        <f t="shared" ca="1" si="67"/>
        <v>3713897.258397059</v>
      </c>
      <c r="BZ149" s="196">
        <f t="shared" ca="1" si="67"/>
        <v>3874828.5865329411</v>
      </c>
      <c r="CA149" s="196">
        <f t="shared" ca="1" si="67"/>
        <v>4042197.1677942602</v>
      </c>
      <c r="CB149" s="196">
        <f t="shared" ca="1" si="67"/>
        <v>4216260.4923060304</v>
      </c>
      <c r="CC149" s="196">
        <f t="shared" ca="1" si="67"/>
        <v>-7602713.6502017276</v>
      </c>
      <c r="CD149" s="196">
        <f t="shared" ca="1" si="67"/>
        <v>4585553.2415902028</v>
      </c>
      <c r="CE149" s="196">
        <f t="shared" ca="1" si="67"/>
        <v>4781350.8090538112</v>
      </c>
      <c r="CF149" s="196">
        <f t="shared" ca="1" si="67"/>
        <v>4984980.2792159626</v>
      </c>
      <c r="CG149" s="196">
        <f t="shared" ca="1" si="67"/>
        <v>5196754.9281846024</v>
      </c>
      <c r="CH149" s="196">
        <f t="shared" ca="1" si="67"/>
        <v>5417000.5631119851</v>
      </c>
      <c r="CI149" s="103"/>
      <c r="CJ149" s="103"/>
      <c r="CK149" s="105"/>
      <c r="CL149" s="105"/>
      <c r="CM149" s="105"/>
      <c r="CN149" s="105"/>
      <c r="CO149" s="105"/>
    </row>
    <row r="150" spans="1:93" ht="22" customHeight="1" outlineLevel="1" thickTop="1" thickBot="1">
      <c r="A150" s="174"/>
      <c r="B150" s="174" t="s">
        <v>165</v>
      </c>
      <c r="C150" s="107"/>
      <c r="D150" s="108"/>
      <c r="E150" s="108"/>
      <c r="F150" s="108"/>
      <c r="G150" s="108"/>
      <c r="H150" s="186"/>
      <c r="I150" s="187">
        <f t="shared" ref="I150:M150" ca="1" si="68">+H149-I149</f>
        <v>170203.70810718366</v>
      </c>
      <c r="J150" s="187">
        <f t="shared" ca="1" si="68"/>
        <v>-63900.326729858178</v>
      </c>
      <c r="K150" s="187">
        <f t="shared" ca="1" si="68"/>
        <v>-855538.05216061638</v>
      </c>
      <c r="L150" s="187">
        <f t="shared" ca="1" si="68"/>
        <v>-2362653.4379246635</v>
      </c>
      <c r="M150" s="187">
        <f t="shared" ca="1" si="68"/>
        <v>-2305112.4544040309</v>
      </c>
      <c r="N150" s="188"/>
      <c r="O150" s="188"/>
      <c r="P150" s="188"/>
      <c r="Q150" s="188"/>
      <c r="R150" s="188"/>
      <c r="S150" s="188"/>
      <c r="T150" s="188"/>
      <c r="U150" s="188"/>
      <c r="V150" s="188"/>
      <c r="W150" s="188"/>
      <c r="X150" s="188"/>
      <c r="Y150" s="188"/>
      <c r="Z150" s="188"/>
      <c r="AA150" s="187">
        <f t="shared" ref="AA150:CH150" ca="1" si="69">+Z149-AA149</f>
        <v>1664307.5687999998</v>
      </c>
      <c r="AB150" s="187">
        <f t="shared" ca="1" si="69"/>
        <v>-1500423.1890485997</v>
      </c>
      <c r="AC150" s="187">
        <f t="shared" ca="1" si="69"/>
        <v>-456.61562661602511</v>
      </c>
      <c r="AD150" s="187">
        <f t="shared" ca="1" si="69"/>
        <v>-962.66830502593075</v>
      </c>
      <c r="AE150" s="187">
        <f t="shared" ca="1" si="69"/>
        <v>-1078.188501629018</v>
      </c>
      <c r="AF150" s="187">
        <f t="shared" ca="1" si="69"/>
        <v>-1207.5711218245269</v>
      </c>
      <c r="AG150" s="187">
        <f t="shared" ca="1" si="69"/>
        <v>-1352.4796564434655</v>
      </c>
      <c r="AH150" s="187">
        <f t="shared" ca="1" si="69"/>
        <v>19485.222784783313</v>
      </c>
      <c r="AI150" s="187">
        <f t="shared" ca="1" si="69"/>
        <v>-1696.5504810426501</v>
      </c>
      <c r="AJ150" s="187">
        <f t="shared" ca="1" si="69"/>
        <v>-1900.1365387678088</v>
      </c>
      <c r="AK150" s="187">
        <f t="shared" ca="1" si="69"/>
        <v>-2128.1529234199552</v>
      </c>
      <c r="AL150" s="187">
        <f t="shared" ca="1" si="69"/>
        <v>-2383.5312742303067</v>
      </c>
      <c r="AM150" s="187">
        <f t="shared" ca="1" si="69"/>
        <v>27078.203258830559</v>
      </c>
      <c r="AN150" s="187">
        <f t="shared" ca="1" si="69"/>
        <v>-3549.1073102472292</v>
      </c>
      <c r="AO150" s="187">
        <f t="shared" ca="1" si="69"/>
        <v>-4306.0793916349648</v>
      </c>
      <c r="AP150" s="187">
        <f t="shared" ca="1" si="69"/>
        <v>-4951.9913003801776</v>
      </c>
      <c r="AQ150" s="187">
        <f t="shared" ca="1" si="69"/>
        <v>-5694.789995437226</v>
      </c>
      <c r="AR150" s="187">
        <f t="shared" ca="1" si="69"/>
        <v>-6549.0084947527794</v>
      </c>
      <c r="AS150" s="187">
        <f t="shared" ca="1" si="69"/>
        <v>5992468.6402310319</v>
      </c>
      <c r="AT150" s="187">
        <f t="shared" ca="1" si="69"/>
        <v>-6008661.0637343088</v>
      </c>
      <c r="AU150" s="187">
        <f t="shared" ca="1" si="69"/>
        <v>-9960.2232944571588</v>
      </c>
      <c r="AV150" s="187">
        <f t="shared" ca="1" si="69"/>
        <v>-11454.256788625731</v>
      </c>
      <c r="AW150" s="187">
        <f t="shared" ca="1" si="69"/>
        <v>-13172.3953069196</v>
      </c>
      <c r="AX150" s="187">
        <f t="shared" ca="1" si="69"/>
        <v>-15148.254602957531</v>
      </c>
      <c r="AY150" s="187">
        <f t="shared" ca="1" si="69"/>
        <v>5057.4176131868735</v>
      </c>
      <c r="AZ150" s="187">
        <f t="shared" ca="1" si="69"/>
        <v>-25192.857625906763</v>
      </c>
      <c r="BA150" s="187">
        <f t="shared" ca="1" si="69"/>
        <v>-32182.011727078934</v>
      </c>
      <c r="BB150" s="187">
        <f t="shared" ca="1" si="69"/>
        <v>-38618.414072494634</v>
      </c>
      <c r="BC150" s="187">
        <f t="shared" ca="1" si="69"/>
        <v>-46342.09688699359</v>
      </c>
      <c r="BD150" s="187">
        <f t="shared" ca="1" si="69"/>
        <v>-55610.516264392296</v>
      </c>
      <c r="BE150" s="187">
        <f t="shared" ca="1" si="69"/>
        <v>5933267.3804827295</v>
      </c>
      <c r="BF150" s="187">
        <f t="shared" ca="1" si="69"/>
        <v>-6080079.1434207251</v>
      </c>
      <c r="BG150" s="187">
        <f t="shared" ca="1" si="69"/>
        <v>-96094.972104869899</v>
      </c>
      <c r="BH150" s="187">
        <f t="shared" ca="1" si="69"/>
        <v>-115313.96652584372</v>
      </c>
      <c r="BI150" s="187">
        <f t="shared" ca="1" si="69"/>
        <v>-138376.75983101258</v>
      </c>
      <c r="BJ150" s="187">
        <f t="shared" ca="1" si="69"/>
        <v>-166052.11179721518</v>
      </c>
      <c r="BK150" s="187">
        <f t="shared" ca="1" si="69"/>
        <v>-132034.0325724713</v>
      </c>
      <c r="BL150" s="187">
        <f t="shared" ca="1" si="69"/>
        <v>-149039.48651419953</v>
      </c>
      <c r="BM150" s="187">
        <f t="shared" ca="1" si="69"/>
        <v>-130609.55398699618</v>
      </c>
      <c r="BN150" s="187">
        <f t="shared" ca="1" si="69"/>
        <v>-143670.50938569591</v>
      </c>
      <c r="BO150" s="187">
        <f t="shared" ca="1" si="69"/>
        <v>-158037.56032426585</v>
      </c>
      <c r="BP150" s="187">
        <f t="shared" ca="1" si="69"/>
        <v>-173841.31635669176</v>
      </c>
      <c r="BQ150" s="187">
        <f t="shared" ca="1" si="69"/>
        <v>5808774.5520076388</v>
      </c>
      <c r="BR150" s="187">
        <f t="shared" ca="1" si="69"/>
        <v>-6210347.9927915977</v>
      </c>
      <c r="BS150" s="187">
        <f t="shared" ca="1" si="69"/>
        <v>-231382.7920707576</v>
      </c>
      <c r="BT150" s="187">
        <f t="shared" ca="1" si="69"/>
        <v>-254521.07127783261</v>
      </c>
      <c r="BU150" s="187">
        <f t="shared" ca="1" si="69"/>
        <v>-279973.17840561643</v>
      </c>
      <c r="BV150" s="187">
        <f t="shared" ca="1" si="69"/>
        <v>-307970.49624617724</v>
      </c>
      <c r="BW150" s="187">
        <f t="shared" ca="1" si="69"/>
        <v>-232635.19184337882</v>
      </c>
      <c r="BX150" s="187">
        <f t="shared" ca="1" si="69"/>
        <v>-214632.29617660819</v>
      </c>
      <c r="BY150" s="187">
        <f t="shared" ca="1" si="69"/>
        <v>-154741.66166911786</v>
      </c>
      <c r="BZ150" s="187">
        <f t="shared" ca="1" si="69"/>
        <v>-160931.32813588204</v>
      </c>
      <c r="CA150" s="187">
        <f t="shared" ca="1" si="69"/>
        <v>-167368.58126131911</v>
      </c>
      <c r="CB150" s="187">
        <f t="shared" ca="1" si="69"/>
        <v>-174063.32451177016</v>
      </c>
      <c r="CC150" s="187">
        <f t="shared" ca="1" si="69"/>
        <v>11818974.142507758</v>
      </c>
      <c r="CD150" s="187">
        <f t="shared" ca="1" si="69"/>
        <v>-12188266.89179193</v>
      </c>
      <c r="CE150" s="187">
        <f t="shared" ca="1" si="69"/>
        <v>-195797.56746360846</v>
      </c>
      <c r="CF150" s="187">
        <f t="shared" ca="1" si="69"/>
        <v>-203629.47016215138</v>
      </c>
      <c r="CG150" s="187">
        <f t="shared" ca="1" si="69"/>
        <v>-211774.64896863978</v>
      </c>
      <c r="CH150" s="187">
        <f t="shared" ca="1" si="69"/>
        <v>-220245.63492738269</v>
      </c>
      <c r="CI150" s="186"/>
      <c r="CJ150" s="186"/>
      <c r="CK150" s="105"/>
      <c r="CL150" s="105"/>
      <c r="CM150" s="105"/>
      <c r="CN150" s="105"/>
      <c r="CO150" s="105"/>
    </row>
    <row r="151" spans="1:93" ht="16" outlineLevel="1" thickTop="1">
      <c r="A151" s="174"/>
      <c r="B151" s="197"/>
      <c r="C151" s="102"/>
      <c r="D151" s="103"/>
      <c r="E151" s="103"/>
      <c r="F151" s="103"/>
      <c r="G151" s="103"/>
      <c r="H151" s="186"/>
      <c r="I151" s="198"/>
      <c r="J151" s="198"/>
      <c r="K151" s="198"/>
      <c r="L151" s="198"/>
      <c r="M151" s="198"/>
      <c r="N151" s="186"/>
      <c r="O151" s="186"/>
      <c r="P151" s="186"/>
      <c r="Q151" s="186"/>
      <c r="R151" s="186"/>
      <c r="S151" s="186"/>
      <c r="T151" s="186"/>
      <c r="U151" s="186"/>
      <c r="V151" s="186"/>
      <c r="W151" s="186"/>
      <c r="X151" s="186"/>
      <c r="Y151" s="186"/>
      <c r="Z151" s="186"/>
      <c r="AA151" s="198"/>
      <c r="AB151" s="198"/>
      <c r="AC151" s="198"/>
      <c r="AD151" s="198"/>
      <c r="AE151" s="198"/>
      <c r="AF151" s="198"/>
      <c r="AG151" s="198"/>
      <c r="AH151" s="198"/>
      <c r="AI151" s="198"/>
      <c r="AJ151" s="198"/>
      <c r="AK151" s="198"/>
      <c r="AL151" s="198"/>
      <c r="AM151" s="198"/>
      <c r="AN151" s="198"/>
      <c r="AO151" s="198"/>
      <c r="AP151" s="198"/>
      <c r="AQ151" s="198"/>
      <c r="AR151" s="198"/>
      <c r="AS151" s="198"/>
      <c r="AT151" s="198"/>
      <c r="AU151" s="198"/>
      <c r="AV151" s="198"/>
      <c r="AW151" s="198"/>
      <c r="AX151" s="198"/>
      <c r="AY151" s="198"/>
      <c r="AZ151" s="198"/>
      <c r="BA151" s="198"/>
      <c r="BB151" s="198"/>
      <c r="BC151" s="198"/>
      <c r="BD151" s="198"/>
      <c r="BE151" s="198"/>
      <c r="BF151" s="198"/>
      <c r="BG151" s="198"/>
      <c r="BH151" s="198"/>
      <c r="BI151" s="198"/>
      <c r="BJ151" s="198"/>
      <c r="BK151" s="198"/>
      <c r="BL151" s="198"/>
      <c r="BM151" s="198"/>
      <c r="BN151" s="198"/>
      <c r="BO151" s="198"/>
      <c r="BP151" s="198"/>
      <c r="BQ151" s="198"/>
      <c r="BR151" s="198"/>
      <c r="BS151" s="198"/>
      <c r="BT151" s="198"/>
      <c r="BU151" s="198"/>
      <c r="BV151" s="198"/>
      <c r="BW151" s="198"/>
      <c r="BX151" s="198"/>
      <c r="BY151" s="198"/>
      <c r="BZ151" s="198"/>
      <c r="CA151" s="198"/>
      <c r="CB151" s="198"/>
      <c r="CC151" s="198"/>
      <c r="CD151" s="198"/>
      <c r="CE151" s="198"/>
      <c r="CF151" s="198"/>
      <c r="CG151" s="198"/>
      <c r="CH151" s="198"/>
      <c r="CI151" s="186"/>
      <c r="CJ151" s="186"/>
      <c r="CK151" s="105"/>
      <c r="CL151" s="105"/>
      <c r="CM151" s="105"/>
      <c r="CN151" s="105"/>
      <c r="CO151" s="105"/>
    </row>
    <row r="152" spans="1:93" outlineLevel="1">
      <c r="A152" s="185"/>
      <c r="B152" s="197" t="s">
        <v>166</v>
      </c>
      <c r="C152" s="102"/>
      <c r="D152" s="103"/>
      <c r="E152" s="199">
        <v>30</v>
      </c>
      <c r="F152" s="103" t="s">
        <v>169</v>
      </c>
      <c r="G152" s="103"/>
      <c r="H152" s="186"/>
      <c r="I152" s="198"/>
      <c r="J152" s="198"/>
      <c r="K152" s="198"/>
      <c r="L152" s="198"/>
      <c r="M152" s="198"/>
      <c r="N152" s="186"/>
      <c r="O152" s="186"/>
      <c r="P152" s="186"/>
      <c r="Q152" s="186"/>
      <c r="R152" s="186"/>
      <c r="S152" s="186"/>
      <c r="T152" s="186"/>
      <c r="U152" s="186"/>
      <c r="V152" s="186"/>
      <c r="W152" s="186"/>
      <c r="X152" s="186"/>
      <c r="Y152" s="186"/>
      <c r="Z152" s="186"/>
      <c r="AA152" s="198"/>
      <c r="AB152" s="198"/>
      <c r="AC152" s="198"/>
      <c r="AD152" s="198"/>
      <c r="AE152" s="198"/>
      <c r="AF152" s="198"/>
      <c r="AG152" s="198"/>
      <c r="AH152" s="198"/>
      <c r="AI152" s="198"/>
      <c r="AJ152" s="198"/>
      <c r="AK152" s="198"/>
      <c r="AL152" s="198"/>
      <c r="AM152" s="198"/>
      <c r="AN152" s="198"/>
      <c r="AO152" s="198"/>
      <c r="AP152" s="198"/>
      <c r="AQ152" s="198"/>
      <c r="AR152" s="198"/>
      <c r="AS152" s="198"/>
      <c r="AT152" s="198"/>
      <c r="AU152" s="198"/>
      <c r="AV152" s="198"/>
      <c r="AW152" s="198"/>
      <c r="AX152" s="198"/>
      <c r="AY152" s="198"/>
      <c r="AZ152" s="198"/>
      <c r="BA152" s="198"/>
      <c r="BB152" s="198"/>
      <c r="BC152" s="198"/>
      <c r="BD152" s="198"/>
      <c r="BE152" s="198"/>
      <c r="BF152" s="198"/>
      <c r="BG152" s="198"/>
      <c r="BH152" s="198"/>
      <c r="BI152" s="198"/>
      <c r="BJ152" s="198"/>
      <c r="BK152" s="198"/>
      <c r="BL152" s="198"/>
      <c r="BM152" s="198"/>
      <c r="BN152" s="198"/>
      <c r="BO152" s="198"/>
      <c r="BP152" s="198"/>
      <c r="BQ152" s="198"/>
      <c r="BR152" s="198"/>
      <c r="BS152" s="198"/>
      <c r="BT152" s="198"/>
      <c r="BU152" s="198"/>
      <c r="BV152" s="198"/>
      <c r="BW152" s="198"/>
      <c r="BX152" s="198"/>
      <c r="BY152" s="198"/>
      <c r="BZ152" s="198"/>
      <c r="CA152" s="198"/>
      <c r="CB152" s="198"/>
      <c r="CC152" s="198"/>
      <c r="CD152" s="198"/>
      <c r="CE152" s="198"/>
      <c r="CF152" s="198"/>
      <c r="CG152" s="198"/>
      <c r="CH152" s="198"/>
      <c r="CI152" s="186"/>
      <c r="CJ152" s="186"/>
      <c r="CK152" s="105"/>
      <c r="CL152" s="105"/>
      <c r="CM152" s="105"/>
      <c r="CN152" s="105"/>
      <c r="CO152" s="105"/>
    </row>
    <row r="153" spans="1:93" ht="15" customHeight="1">
      <c r="A153" s="102"/>
      <c r="B153" s="102"/>
      <c r="C153" s="102"/>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91"/>
      <c r="AB153" s="191"/>
      <c r="AC153" s="191"/>
      <c r="AD153" s="191"/>
      <c r="AE153" s="191"/>
      <c r="AF153" s="191"/>
      <c r="AG153" s="191"/>
      <c r="AH153" s="191"/>
      <c r="AI153" s="191"/>
      <c r="AJ153" s="191"/>
      <c r="AK153" s="103"/>
      <c r="AL153" s="103"/>
      <c r="AM153" s="103"/>
      <c r="AN153" s="103"/>
      <c r="AO153" s="103"/>
      <c r="AP153" s="103"/>
      <c r="AQ153" s="103"/>
      <c r="AR153" s="103"/>
      <c r="AS153" s="103"/>
      <c r="AT153" s="103"/>
      <c r="AU153" s="103"/>
      <c r="AV153" s="103"/>
      <c r="AW153" s="103"/>
      <c r="AX153" s="103"/>
      <c r="AY153" s="103"/>
      <c r="AZ153" s="103"/>
      <c r="BA153" s="103"/>
      <c r="BB153" s="103"/>
      <c r="BC153" s="103"/>
      <c r="BD153" s="103"/>
      <c r="BE153" s="103"/>
      <c r="BF153" s="103"/>
      <c r="BG153" s="103"/>
      <c r="BH153" s="103"/>
      <c r="BI153" s="103"/>
      <c r="BJ153" s="103"/>
      <c r="BK153" s="103"/>
      <c r="BL153" s="103"/>
      <c r="BM153" s="103"/>
      <c r="BN153" s="103"/>
      <c r="BO153" s="103"/>
      <c r="BP153" s="103"/>
      <c r="BQ153" s="103"/>
      <c r="BR153" s="103"/>
      <c r="BS153" s="103"/>
      <c r="BT153" s="103"/>
      <c r="BU153" s="103"/>
      <c r="BV153" s="103"/>
      <c r="BW153" s="103"/>
      <c r="BX153" s="103"/>
      <c r="BY153" s="103"/>
      <c r="BZ153" s="103"/>
      <c r="CA153" s="103"/>
      <c r="CB153" s="103"/>
      <c r="CC153" s="103"/>
      <c r="CD153" s="103"/>
      <c r="CE153" s="103"/>
      <c r="CF153" s="103"/>
      <c r="CG153" s="103"/>
      <c r="CH153" s="103"/>
      <c r="CI153" s="103"/>
      <c r="CJ153" s="103"/>
      <c r="CK153" s="105"/>
      <c r="CL153" s="105"/>
      <c r="CM153" s="105"/>
      <c r="CN153" s="105"/>
      <c r="CO153" s="105"/>
    </row>
    <row r="154" spans="1:93" ht="18" customHeight="1" thickBot="1">
      <c r="A154" s="106" t="s">
        <v>167</v>
      </c>
      <c r="B154" s="107"/>
      <c r="C154" s="107"/>
      <c r="D154" s="108"/>
      <c r="E154" s="108"/>
      <c r="F154" s="108"/>
      <c r="G154" s="108"/>
      <c r="H154" s="108"/>
      <c r="I154" s="109"/>
      <c r="J154" s="109"/>
      <c r="K154" s="109"/>
      <c r="L154" s="109"/>
      <c r="M154" s="109"/>
      <c r="N154" s="108"/>
      <c r="O154" s="108"/>
      <c r="P154" s="108"/>
      <c r="Q154" s="108"/>
      <c r="R154" s="108"/>
      <c r="S154" s="108"/>
      <c r="T154" s="108"/>
      <c r="U154" s="108"/>
      <c r="V154" s="108"/>
      <c r="W154" s="108"/>
      <c r="X154" s="108"/>
      <c r="Y154" s="108"/>
      <c r="Z154" s="108"/>
      <c r="AA154" s="109"/>
      <c r="AB154" s="109"/>
      <c r="AC154" s="109"/>
      <c r="AD154" s="109"/>
      <c r="AE154" s="109"/>
      <c r="AF154" s="109"/>
      <c r="AG154" s="109"/>
      <c r="AH154" s="109"/>
      <c r="AI154" s="109"/>
      <c r="AJ154" s="109"/>
      <c r="AK154" s="109"/>
      <c r="AL154" s="109"/>
      <c r="AM154" s="109"/>
      <c r="AN154" s="109"/>
      <c r="AO154" s="109"/>
      <c r="AP154" s="109"/>
      <c r="AQ154" s="109"/>
      <c r="AR154" s="109"/>
      <c r="AS154" s="109"/>
      <c r="AT154" s="109"/>
      <c r="AU154" s="109"/>
      <c r="AV154" s="109"/>
      <c r="AW154" s="109"/>
      <c r="AX154" s="109"/>
      <c r="AY154" s="109"/>
      <c r="AZ154" s="109"/>
      <c r="BA154" s="109"/>
      <c r="BB154" s="109"/>
      <c r="BC154" s="109"/>
      <c r="BD154" s="109"/>
      <c r="BE154" s="109"/>
      <c r="BF154" s="109"/>
      <c r="BG154" s="109"/>
      <c r="BH154" s="109"/>
      <c r="BI154" s="109"/>
      <c r="BJ154" s="109"/>
      <c r="BK154" s="109"/>
      <c r="BL154" s="109"/>
      <c r="BM154" s="109"/>
      <c r="BN154" s="109"/>
      <c r="BO154" s="109"/>
      <c r="BP154" s="109"/>
      <c r="BQ154" s="109"/>
      <c r="BR154" s="109"/>
      <c r="BS154" s="109"/>
      <c r="BT154" s="109"/>
      <c r="BU154" s="109"/>
      <c r="BV154" s="109"/>
      <c r="BW154" s="109"/>
      <c r="BX154" s="109"/>
      <c r="BY154" s="109"/>
      <c r="BZ154" s="109"/>
      <c r="CA154" s="109"/>
      <c r="CB154" s="109"/>
      <c r="CC154" s="109"/>
      <c r="CD154" s="109"/>
      <c r="CE154" s="109"/>
      <c r="CF154" s="109"/>
      <c r="CG154" s="109"/>
      <c r="CH154" s="109"/>
      <c r="CI154" s="109"/>
      <c r="CJ154" s="109"/>
      <c r="CK154" s="110"/>
      <c r="CL154" s="110"/>
      <c r="CM154" s="110"/>
      <c r="CN154" s="110"/>
      <c r="CO154" s="110"/>
    </row>
    <row r="155" spans="1:93" ht="15" customHeight="1" outlineLevel="1" thickTop="1">
      <c r="A155" s="102"/>
      <c r="B155" s="102"/>
      <c r="C155" s="102"/>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c r="AO155" s="103"/>
      <c r="AP155" s="103"/>
      <c r="AQ155" s="103"/>
      <c r="AR155" s="103"/>
      <c r="AS155" s="103"/>
      <c r="AT155" s="103"/>
      <c r="AU155" s="103"/>
      <c r="AV155" s="103"/>
      <c r="AW155" s="103"/>
      <c r="AX155" s="103"/>
      <c r="AY155" s="103"/>
      <c r="AZ155" s="103"/>
      <c r="BA155" s="103"/>
      <c r="BB155" s="103"/>
      <c r="BC155" s="103"/>
      <c r="BD155" s="103"/>
      <c r="BE155" s="103"/>
      <c r="BF155" s="103"/>
      <c r="BG155" s="103"/>
      <c r="BH155" s="103"/>
      <c r="BI155" s="103"/>
      <c r="BJ155" s="103"/>
      <c r="BK155" s="103"/>
      <c r="BL155" s="103"/>
      <c r="BM155" s="103"/>
      <c r="BN155" s="103"/>
      <c r="BO155" s="103"/>
      <c r="BP155" s="103"/>
      <c r="BQ155" s="103"/>
      <c r="BR155" s="103"/>
      <c r="BS155" s="103"/>
      <c r="BT155" s="103"/>
      <c r="BU155" s="103"/>
      <c r="BV155" s="103"/>
      <c r="BW155" s="103"/>
      <c r="BX155" s="103"/>
      <c r="BY155" s="103"/>
      <c r="BZ155" s="103"/>
      <c r="CA155" s="103"/>
      <c r="CB155" s="103"/>
      <c r="CC155" s="103"/>
      <c r="CD155" s="103"/>
      <c r="CE155" s="103"/>
      <c r="CF155" s="103"/>
      <c r="CG155" s="103"/>
      <c r="CH155" s="103"/>
      <c r="CI155" s="103"/>
      <c r="CJ155" s="103"/>
      <c r="CK155" s="103"/>
      <c r="CL155" s="103"/>
      <c r="CM155" s="103"/>
      <c r="CN155" s="103"/>
      <c r="CO155" s="103"/>
    </row>
    <row r="156" spans="1:93" ht="15" customHeight="1" outlineLevel="1">
      <c r="A156" s="103"/>
      <c r="B156" s="102" t="s">
        <v>168</v>
      </c>
      <c r="C156" s="102"/>
      <c r="D156" s="103"/>
      <c r="E156" s="103"/>
      <c r="F156" s="200">
        <f>+SUM(AA160:CH160)+AA159</f>
        <v>0</v>
      </c>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c r="AN156" s="103"/>
      <c r="AO156" s="103"/>
      <c r="AP156" s="103"/>
      <c r="AQ156" s="103"/>
      <c r="AR156" s="103"/>
      <c r="AS156" s="103"/>
      <c r="AT156" s="103"/>
      <c r="AU156" s="103"/>
      <c r="AV156" s="103"/>
      <c r="AW156" s="103"/>
      <c r="AX156" s="103"/>
      <c r="AY156" s="103"/>
      <c r="AZ156" s="103"/>
      <c r="BA156" s="103"/>
      <c r="BB156" s="103"/>
      <c r="BC156" s="103"/>
      <c r="BD156" s="103"/>
      <c r="BE156" s="103"/>
      <c r="BF156" s="103"/>
      <c r="BG156" s="103"/>
      <c r="BH156" s="103"/>
      <c r="BI156" s="103"/>
      <c r="BJ156" s="103"/>
      <c r="BK156" s="103"/>
      <c r="BL156" s="103"/>
      <c r="BM156" s="103"/>
      <c r="BN156" s="103"/>
      <c r="BO156" s="103"/>
      <c r="BP156" s="103"/>
      <c r="BQ156" s="103"/>
      <c r="BR156" s="103"/>
      <c r="BS156" s="103"/>
      <c r="BT156" s="103"/>
      <c r="BU156" s="103"/>
      <c r="BV156" s="103"/>
      <c r="BW156" s="103"/>
      <c r="BX156" s="103"/>
      <c r="BY156" s="103"/>
      <c r="BZ156" s="103"/>
      <c r="CA156" s="103"/>
      <c r="CB156" s="103"/>
      <c r="CC156" s="103"/>
      <c r="CD156" s="103"/>
      <c r="CE156" s="103"/>
      <c r="CF156" s="103"/>
      <c r="CG156" s="103"/>
      <c r="CH156" s="103"/>
      <c r="CI156" s="103"/>
      <c r="CJ156" s="103"/>
      <c r="CK156" s="103"/>
      <c r="CL156" s="103"/>
      <c r="CM156" s="103"/>
      <c r="CN156" s="103"/>
      <c r="CO156" s="103"/>
    </row>
    <row r="157" spans="1:93" ht="15" customHeight="1" outlineLevel="1">
      <c r="A157" s="103"/>
      <c r="B157" s="102"/>
      <c r="C157" s="102"/>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c r="AN157" s="103"/>
      <c r="AO157" s="103"/>
      <c r="AP157" s="103"/>
      <c r="AQ157" s="103"/>
      <c r="AR157" s="103"/>
      <c r="AS157" s="103"/>
      <c r="AT157" s="103"/>
      <c r="AU157" s="103"/>
      <c r="AV157" s="103"/>
      <c r="AW157" s="103"/>
      <c r="AX157" s="103"/>
      <c r="AY157" s="103"/>
      <c r="AZ157" s="103"/>
      <c r="BA157" s="103"/>
      <c r="BB157" s="103"/>
      <c r="BC157" s="103"/>
      <c r="BD157" s="103"/>
      <c r="BE157" s="103"/>
      <c r="BF157" s="103"/>
      <c r="BG157" s="103"/>
      <c r="BH157" s="103"/>
      <c r="BI157" s="103"/>
      <c r="BJ157" s="103"/>
      <c r="BK157" s="103"/>
      <c r="BL157" s="103"/>
      <c r="BM157" s="103"/>
      <c r="BN157" s="103"/>
      <c r="BO157" s="103"/>
      <c r="BP157" s="103"/>
      <c r="BQ157" s="103"/>
      <c r="BR157" s="103"/>
      <c r="BS157" s="103"/>
      <c r="BT157" s="103"/>
      <c r="BU157" s="103"/>
      <c r="BV157" s="103"/>
      <c r="BW157" s="103"/>
      <c r="BX157" s="103"/>
      <c r="BY157" s="103"/>
      <c r="BZ157" s="103"/>
      <c r="CA157" s="103"/>
      <c r="CB157" s="103"/>
      <c r="CC157" s="103"/>
      <c r="CD157" s="103"/>
      <c r="CE157" s="103"/>
      <c r="CF157" s="103"/>
      <c r="CG157" s="103"/>
      <c r="CH157" s="103"/>
      <c r="CI157" s="103"/>
      <c r="CJ157" s="103"/>
      <c r="CK157" s="103"/>
      <c r="CL157" s="103"/>
      <c r="CM157" s="103"/>
      <c r="CN157" s="103"/>
      <c r="CO157" s="103"/>
    </row>
    <row r="158" spans="1:93" ht="15" customHeight="1" outlineLevel="1">
      <c r="A158" s="103"/>
      <c r="B158" s="116" t="s">
        <v>170</v>
      </c>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c r="AN158" s="103"/>
      <c r="AO158" s="103"/>
      <c r="AP158" s="103"/>
      <c r="AQ158" s="103"/>
      <c r="AR158" s="103"/>
      <c r="AS158" s="103"/>
      <c r="AT158" s="103"/>
      <c r="AU158" s="103"/>
      <c r="AV158" s="103"/>
      <c r="AW158" s="103"/>
      <c r="AX158" s="103"/>
      <c r="AY158" s="103"/>
      <c r="AZ158" s="103"/>
      <c r="BA158" s="103"/>
      <c r="BB158" s="103"/>
      <c r="BC158" s="103"/>
      <c r="BD158" s="103"/>
      <c r="BE158" s="103"/>
      <c r="BF158" s="103"/>
      <c r="BG158" s="103"/>
      <c r="BH158" s="103"/>
      <c r="BI158" s="103"/>
      <c r="BJ158" s="103"/>
      <c r="BK158" s="103"/>
      <c r="BL158" s="103"/>
      <c r="BM158" s="103"/>
      <c r="BN158" s="103"/>
      <c r="BO158" s="103"/>
      <c r="BP158" s="103"/>
      <c r="BQ158" s="103"/>
      <c r="BR158" s="103"/>
      <c r="BS158" s="103"/>
      <c r="BT158" s="103"/>
      <c r="BU158" s="103"/>
      <c r="BV158" s="103"/>
      <c r="BW158" s="103"/>
      <c r="BX158" s="103"/>
      <c r="BY158" s="103"/>
      <c r="BZ158" s="103"/>
      <c r="CA158" s="103"/>
      <c r="CB158" s="103"/>
      <c r="CC158" s="103"/>
      <c r="CD158" s="103"/>
      <c r="CE158" s="103"/>
      <c r="CF158" s="103"/>
      <c r="CG158" s="103"/>
      <c r="CH158" s="103"/>
      <c r="CI158" s="103"/>
      <c r="CJ158" s="103"/>
      <c r="CK158" s="103"/>
      <c r="CL158" s="103"/>
      <c r="CM158" s="103"/>
      <c r="CN158" s="103"/>
      <c r="CO158" s="103"/>
    </row>
    <row r="159" spans="1:93" ht="15" customHeight="1" outlineLevel="1">
      <c r="A159" s="103"/>
      <c r="B159" s="102" t="s">
        <v>171</v>
      </c>
      <c r="C159" s="102"/>
      <c r="D159" s="103"/>
      <c r="E159" s="103"/>
      <c r="F159" s="103"/>
      <c r="G159" s="103"/>
      <c r="H159" s="103"/>
      <c r="I159" s="155">
        <f>+AA159</f>
        <v>0</v>
      </c>
      <c r="J159" s="155">
        <f t="shared" ref="J159:M159" si="70">+I161</f>
        <v>0</v>
      </c>
      <c r="K159" s="155">
        <f t="shared" si="70"/>
        <v>0</v>
      </c>
      <c r="L159" s="155">
        <f t="shared" si="70"/>
        <v>0</v>
      </c>
      <c r="M159" s="155">
        <f t="shared" si="70"/>
        <v>0</v>
      </c>
      <c r="N159" s="139"/>
      <c r="O159" s="139"/>
      <c r="P159" s="139"/>
      <c r="Q159" s="139"/>
      <c r="R159" s="139"/>
      <c r="S159" s="139"/>
      <c r="T159" s="139"/>
      <c r="U159" s="139"/>
      <c r="V159" s="139"/>
      <c r="W159" s="139"/>
      <c r="X159" s="139"/>
      <c r="Y159" s="139"/>
      <c r="Z159" s="139"/>
      <c r="AA159" s="181">
        <f>+AA23</f>
        <v>0</v>
      </c>
      <c r="AB159" s="181">
        <f t="shared" ref="AB159:CH159" si="71">+AA161</f>
        <v>0</v>
      </c>
      <c r="AC159" s="181">
        <f t="shared" si="71"/>
        <v>0</v>
      </c>
      <c r="AD159" s="181">
        <f t="shared" si="71"/>
        <v>0</v>
      </c>
      <c r="AE159" s="181">
        <f t="shared" si="71"/>
        <v>0</v>
      </c>
      <c r="AF159" s="181">
        <f t="shared" si="71"/>
        <v>0</v>
      </c>
      <c r="AG159" s="181">
        <f t="shared" si="71"/>
        <v>0</v>
      </c>
      <c r="AH159" s="181">
        <f t="shared" si="71"/>
        <v>0</v>
      </c>
      <c r="AI159" s="181">
        <f t="shared" si="71"/>
        <v>0</v>
      </c>
      <c r="AJ159" s="181">
        <f t="shared" si="71"/>
        <v>0</v>
      </c>
      <c r="AK159" s="181">
        <f t="shared" si="71"/>
        <v>0</v>
      </c>
      <c r="AL159" s="181">
        <f t="shared" si="71"/>
        <v>0</v>
      </c>
      <c r="AM159" s="181">
        <f t="shared" si="71"/>
        <v>0</v>
      </c>
      <c r="AN159" s="181">
        <f t="shared" si="71"/>
        <v>0</v>
      </c>
      <c r="AO159" s="181">
        <f t="shared" si="71"/>
        <v>0</v>
      </c>
      <c r="AP159" s="181">
        <f t="shared" si="71"/>
        <v>0</v>
      </c>
      <c r="AQ159" s="181">
        <f t="shared" si="71"/>
        <v>0</v>
      </c>
      <c r="AR159" s="181">
        <f t="shared" si="71"/>
        <v>0</v>
      </c>
      <c r="AS159" s="181">
        <f t="shared" si="71"/>
        <v>0</v>
      </c>
      <c r="AT159" s="181">
        <f t="shared" si="71"/>
        <v>0</v>
      </c>
      <c r="AU159" s="181">
        <f t="shared" si="71"/>
        <v>0</v>
      </c>
      <c r="AV159" s="181">
        <f t="shared" si="71"/>
        <v>0</v>
      </c>
      <c r="AW159" s="181">
        <f t="shared" si="71"/>
        <v>0</v>
      </c>
      <c r="AX159" s="181">
        <f t="shared" si="71"/>
        <v>0</v>
      </c>
      <c r="AY159" s="181">
        <f t="shared" si="71"/>
        <v>0</v>
      </c>
      <c r="AZ159" s="181">
        <f t="shared" si="71"/>
        <v>0</v>
      </c>
      <c r="BA159" s="181">
        <f t="shared" si="71"/>
        <v>0</v>
      </c>
      <c r="BB159" s="181">
        <f t="shared" si="71"/>
        <v>0</v>
      </c>
      <c r="BC159" s="181">
        <f t="shared" si="71"/>
        <v>0</v>
      </c>
      <c r="BD159" s="181">
        <f t="shared" si="71"/>
        <v>0</v>
      </c>
      <c r="BE159" s="181">
        <f t="shared" si="71"/>
        <v>0</v>
      </c>
      <c r="BF159" s="181">
        <f t="shared" si="71"/>
        <v>0</v>
      </c>
      <c r="BG159" s="181">
        <f t="shared" si="71"/>
        <v>0</v>
      </c>
      <c r="BH159" s="181">
        <f t="shared" si="71"/>
        <v>0</v>
      </c>
      <c r="BI159" s="181">
        <f t="shared" si="71"/>
        <v>0</v>
      </c>
      <c r="BJ159" s="181">
        <f t="shared" si="71"/>
        <v>0</v>
      </c>
      <c r="BK159" s="181">
        <f t="shared" si="71"/>
        <v>0</v>
      </c>
      <c r="BL159" s="181">
        <f t="shared" si="71"/>
        <v>0</v>
      </c>
      <c r="BM159" s="181">
        <f t="shared" si="71"/>
        <v>0</v>
      </c>
      <c r="BN159" s="181">
        <f t="shared" si="71"/>
        <v>0</v>
      </c>
      <c r="BO159" s="181">
        <f t="shared" si="71"/>
        <v>0</v>
      </c>
      <c r="BP159" s="181">
        <f t="shared" si="71"/>
        <v>0</v>
      </c>
      <c r="BQ159" s="181">
        <f t="shared" si="71"/>
        <v>0</v>
      </c>
      <c r="BR159" s="181">
        <f t="shared" si="71"/>
        <v>0</v>
      </c>
      <c r="BS159" s="181">
        <f t="shared" si="71"/>
        <v>0</v>
      </c>
      <c r="BT159" s="181">
        <f t="shared" si="71"/>
        <v>0</v>
      </c>
      <c r="BU159" s="181">
        <f t="shared" si="71"/>
        <v>0</v>
      </c>
      <c r="BV159" s="181">
        <f t="shared" si="71"/>
        <v>0</v>
      </c>
      <c r="BW159" s="181">
        <f t="shared" si="71"/>
        <v>0</v>
      </c>
      <c r="BX159" s="181">
        <f t="shared" si="71"/>
        <v>0</v>
      </c>
      <c r="BY159" s="181">
        <f t="shared" si="71"/>
        <v>0</v>
      </c>
      <c r="BZ159" s="181">
        <f t="shared" si="71"/>
        <v>0</v>
      </c>
      <c r="CA159" s="181">
        <f t="shared" si="71"/>
        <v>0</v>
      </c>
      <c r="CB159" s="181">
        <f t="shared" si="71"/>
        <v>0</v>
      </c>
      <c r="CC159" s="181">
        <f t="shared" si="71"/>
        <v>0</v>
      </c>
      <c r="CD159" s="181">
        <f t="shared" si="71"/>
        <v>0</v>
      </c>
      <c r="CE159" s="181">
        <f t="shared" si="71"/>
        <v>0</v>
      </c>
      <c r="CF159" s="181">
        <f t="shared" si="71"/>
        <v>0</v>
      </c>
      <c r="CG159" s="181">
        <f t="shared" si="71"/>
        <v>0</v>
      </c>
      <c r="CH159" s="181">
        <f t="shared" si="71"/>
        <v>0</v>
      </c>
      <c r="CI159" s="103"/>
      <c r="CJ159" s="103"/>
      <c r="CK159" s="103"/>
      <c r="CL159" s="103"/>
      <c r="CM159" s="103"/>
      <c r="CN159" s="103"/>
      <c r="CO159" s="103"/>
    </row>
    <row r="160" spans="1:93" ht="15" customHeight="1" outlineLevel="1">
      <c r="A160" s="103"/>
      <c r="B160" s="102" t="s">
        <v>172</v>
      </c>
      <c r="C160" s="102"/>
      <c r="D160" s="103"/>
      <c r="E160" s="103"/>
      <c r="F160" s="103"/>
      <c r="G160" s="103"/>
      <c r="H160" s="135" t="s">
        <v>116</v>
      </c>
      <c r="I160" s="155">
        <f>+IF($H160="SUM",SUMIFS($AA160:$CH160,$AA$1:$CH$1,I$1),IF($H160="AVG",AVERAGEIFS($AA160:$CH160,$AA$1:$CH$1,I$1),IF($H160="EOY",SUMIFS($AA160:$CH160,$AA$1:$CH$1,I$1,$AA$3:$CH$3,12))))</f>
        <v>0</v>
      </c>
      <c r="J160" s="155">
        <f>+IF($H160="SUM",SUMIFS($AA160:$CH160,$AA$1:$CH$1,J$1),IF($H160="AVG",AVERAGEIFS($AA160:$CH160,$AA$1:$CH$1,J$1),IF($H160="EOY",SUMIFS($AA160:$CH160,$AA$1:$CH$1,J$1,$AA$3:$CH$3,12))))</f>
        <v>0</v>
      </c>
      <c r="K160" s="155">
        <f>+IF($H160="SUM",SUMIFS($AA160:$CH160,$AA$1:$CH$1,K$1),IF($H160="AVG",AVERAGEIFS($AA160:$CH160,$AA$1:$CH$1,K$1),IF($H160="EOY",SUMIFS($AA160:$CH160,$AA$1:$CH$1,K$1,$AA$3:$CH$3,12))))</f>
        <v>0</v>
      </c>
      <c r="L160" s="155">
        <f>+IF($H160="SUM",SUMIFS($AA160:$CH160,$AA$1:$CH$1,L$1),IF($H160="AVG",AVERAGEIFS($AA160:$CH160,$AA$1:$CH$1,L$1),IF($H160="EOY",SUMIFS($AA160:$CH160,$AA$1:$CH$1,L$1,$AA$3:$CH$3,12))))</f>
        <v>0</v>
      </c>
      <c r="M160" s="155">
        <f>+IF($H160="SUM",SUMIFS($AA160:$CH160,$AA$1:$CH$1,M$1),IF($H160="AVG",AVERAGEIFS($AA160:$CH160,$AA$1:$CH$1,M$1),IF($H160="EOY",SUMIFS($AA160:$CH160,$AA$1:$CH$1,M$1,$AA$3:$CH$3,12))))</f>
        <v>0</v>
      </c>
      <c r="N160" s="139"/>
      <c r="O160" s="139"/>
      <c r="P160" s="139"/>
      <c r="Q160" s="139"/>
      <c r="R160" s="139"/>
      <c r="S160" s="139"/>
      <c r="T160" s="139"/>
      <c r="U160" s="139"/>
      <c r="V160" s="139"/>
      <c r="W160" s="139"/>
      <c r="X160" s="139"/>
      <c r="Y160" s="139"/>
      <c r="Z160" s="139"/>
      <c r="AA160" s="181">
        <f>-MIN($AA$159+SUM($Z$160:Z160),$AA$159*MIN($E$152,30)/$E$152)</f>
        <v>0</v>
      </c>
      <c r="AB160" s="181">
        <f>-MIN($AA$159+SUM($Z$160:AA160),$AA$159*MIN($E$152,30)/$E$152)</f>
        <v>0</v>
      </c>
      <c r="AC160" s="181">
        <f>-MIN($AA$159+SUM($Z$160:AB160),$AA$159*MIN($E$152,30)/$E$152)</f>
        <v>0</v>
      </c>
      <c r="AD160" s="181">
        <f>-MIN($AA$159+SUM($Z$160:AC160),$AA$159*MIN($E$152,30)/$E$152)</f>
        <v>0</v>
      </c>
      <c r="AE160" s="181">
        <f>-MIN($AA$159+SUM($Z$160:AD160),$AA$159*MIN($E$152,30)/$E$152)</f>
        <v>0</v>
      </c>
      <c r="AF160" s="181">
        <f>-MIN($AA$159+SUM($Z$160:AE160),$AA$159*MIN($E$152,30)/$E$152)</f>
        <v>0</v>
      </c>
      <c r="AG160" s="181">
        <f>-MIN($AA$159+SUM($Z$160:AF160),$AA$159*MIN($E$152,30)/$E$152)</f>
        <v>0</v>
      </c>
      <c r="AH160" s="181">
        <f>-MIN($AA$159+SUM($Z$160:AG160),$AA$159*MIN($E$152,30)/$E$152)</f>
        <v>0</v>
      </c>
      <c r="AI160" s="181">
        <f>-MIN($AA$159+SUM($Z$160:AH160),$AA$159*MIN($E$152,30)/$E$152)</f>
        <v>0</v>
      </c>
      <c r="AJ160" s="181">
        <f>-MIN($AA$159+SUM($Z$160:AI160),$AA$159*MIN($E$152,30)/$E$152)</f>
        <v>0</v>
      </c>
      <c r="AK160" s="181">
        <f>-MIN($AA$159+SUM($Z$160:AJ160),$AA$159*MIN($E$152,30)/$E$152)</f>
        <v>0</v>
      </c>
      <c r="AL160" s="181">
        <f>-MIN($AA$159+SUM($Z$160:AK160),$AA$159*MIN($E$152,30)/$E$152)</f>
        <v>0</v>
      </c>
      <c r="AM160" s="181">
        <f>-MIN($AA$159+SUM($Z$160:AL160),$AA$159*MIN($E$152,30)/$E$152)</f>
        <v>0</v>
      </c>
      <c r="AN160" s="181">
        <f>-MIN($AA$159+SUM($Z$160:AM160),$AA$159*MIN($E$152,30)/$E$152)</f>
        <v>0</v>
      </c>
      <c r="AO160" s="181">
        <f>-MIN($AA$159+SUM($Z$160:AN160),$AA$159*MIN($E$152,30)/$E$152)</f>
        <v>0</v>
      </c>
      <c r="AP160" s="181">
        <f>-MIN($AA$159+SUM($Z$160:AO160),$AA$159*MIN($E$152,30)/$E$152)</f>
        <v>0</v>
      </c>
      <c r="AQ160" s="181">
        <f>-MIN($AA$159+SUM($Z$160:AP160),$AA$159*MIN($E$152,30)/$E$152)</f>
        <v>0</v>
      </c>
      <c r="AR160" s="181">
        <f>-MIN($AA$159+SUM($Z$160:AQ160),$AA$159*MIN($E$152,30)/$E$152)</f>
        <v>0</v>
      </c>
      <c r="AS160" s="181">
        <f>-MIN($AA$159+SUM($Z$160:AR160),$AA$159*MIN($E$152,30)/$E$152)</f>
        <v>0</v>
      </c>
      <c r="AT160" s="181">
        <f>-MIN($AA$159+SUM($Z$160:AS160),$AA$159*MIN($E$152,30)/$E$152)</f>
        <v>0</v>
      </c>
      <c r="AU160" s="181">
        <f>-MIN($AA$159+SUM($Z$160:AT160),$AA$159*MIN($E$152,30)/$E$152)</f>
        <v>0</v>
      </c>
      <c r="AV160" s="181">
        <f>-MIN($AA$159+SUM($Z$160:AU160),$AA$159*MIN($E$152,30)/$E$152)</f>
        <v>0</v>
      </c>
      <c r="AW160" s="181">
        <f>-MIN($AA$159+SUM($Z$160:AV160),$AA$159*MIN($E$152,30)/$E$152)</f>
        <v>0</v>
      </c>
      <c r="AX160" s="181">
        <f>-MIN($AA$159+SUM($Z$160:AW160),$AA$159*MIN($E$152,30)/$E$152)</f>
        <v>0</v>
      </c>
      <c r="AY160" s="181">
        <f>-MIN($AA$159+SUM($Z$160:AX160),$AA$159*MIN($E$152,30)/$E$152)</f>
        <v>0</v>
      </c>
      <c r="AZ160" s="181">
        <f>-MIN($AA$159+SUM($Z$160:AY160),$AA$159*MIN($E$152,30)/$E$152)</f>
        <v>0</v>
      </c>
      <c r="BA160" s="181">
        <f>-MIN($AA$159+SUM($Z$160:AZ160),$AA$159*MIN($E$152,30)/$E$152)</f>
        <v>0</v>
      </c>
      <c r="BB160" s="181">
        <f>-MIN($AA$159+SUM($Z$160:BA160),$AA$159*MIN($E$152,30)/$E$152)</f>
        <v>0</v>
      </c>
      <c r="BC160" s="181">
        <f>-MIN($AA$159+SUM($Z$160:BB160),$AA$159*MIN($E$152,30)/$E$152)</f>
        <v>0</v>
      </c>
      <c r="BD160" s="181">
        <f>-MIN($AA$159+SUM($Z$160:BC160),$AA$159*MIN($E$152,30)/$E$152)</f>
        <v>0</v>
      </c>
      <c r="BE160" s="181">
        <f>-MIN($AA$159+SUM($Z$160:BD160),$AA$159*MIN($E$152,30)/$E$152)</f>
        <v>0</v>
      </c>
      <c r="BF160" s="181">
        <f>-MIN($AA$159+SUM($Z$160:BE160),$AA$159*MIN($E$152,30)/$E$152)</f>
        <v>0</v>
      </c>
      <c r="BG160" s="181">
        <f>-MIN($AA$159+SUM($Z$160:BF160),$AA$159*MIN($E$152,30)/$E$152)</f>
        <v>0</v>
      </c>
      <c r="BH160" s="181">
        <f>-MIN($AA$159+SUM($Z$160:BG160),$AA$159*MIN($E$152,30)/$E$152)</f>
        <v>0</v>
      </c>
      <c r="BI160" s="181">
        <f>-MIN($AA$159+SUM($Z$160:BH160),$AA$159*MIN($E$152,30)/$E$152)</f>
        <v>0</v>
      </c>
      <c r="BJ160" s="181">
        <f>-MIN($AA$159+SUM($Z$160:BI160),$AA$159*MIN($E$152,30)/$E$152)</f>
        <v>0</v>
      </c>
      <c r="BK160" s="181">
        <f>-MIN($AA$159+SUM($Z$160:BJ160),$AA$159*MIN($E$152,30)/$E$152)</f>
        <v>0</v>
      </c>
      <c r="BL160" s="181">
        <f>-MIN($AA$159+SUM($Z$160:BK160),$AA$159*MIN($E$152,30)/$E$152)</f>
        <v>0</v>
      </c>
      <c r="BM160" s="181">
        <f>-MIN($AA$159+SUM($Z$160:BL160),$AA$159*MIN($E$152,30)/$E$152)</f>
        <v>0</v>
      </c>
      <c r="BN160" s="181">
        <f>-MIN($AA$159+SUM($Z$160:BM160),$AA$159*MIN($E$152,30)/$E$152)</f>
        <v>0</v>
      </c>
      <c r="BO160" s="181">
        <f>-MIN($AA$159+SUM($Z$160:BN160),$AA$159*MIN($E$152,30)/$E$152)</f>
        <v>0</v>
      </c>
      <c r="BP160" s="181">
        <f>-MIN($AA$159+SUM($Z$160:BO160),$AA$159*MIN($E$152,30)/$E$152)</f>
        <v>0</v>
      </c>
      <c r="BQ160" s="181">
        <f>-MIN($AA$159+SUM($Z$160:BP160),$AA$159*MIN($E$152,30)/$E$152)</f>
        <v>0</v>
      </c>
      <c r="BR160" s="181">
        <f>-MIN($AA$159+SUM($Z$160:BQ160),$AA$159*MIN($E$152,30)/$E$152)</f>
        <v>0</v>
      </c>
      <c r="BS160" s="181">
        <f>-MIN($AA$159+SUM($Z$160:BR160),$AA$159*MIN($E$152,30)/$E$152)</f>
        <v>0</v>
      </c>
      <c r="BT160" s="181">
        <f>-MIN($AA$159+SUM($Z$160:BS160),$AA$159*MIN($E$152,30)/$E$152)</f>
        <v>0</v>
      </c>
      <c r="BU160" s="181">
        <f>-MIN($AA$159+SUM($Z$160:BT160),$AA$159*MIN($E$152,30)/$E$152)</f>
        <v>0</v>
      </c>
      <c r="BV160" s="181">
        <f>-MIN($AA$159+SUM($Z$160:BU160),$AA$159*MIN($E$152,30)/$E$152)</f>
        <v>0</v>
      </c>
      <c r="BW160" s="181">
        <f>-MIN($AA$159+SUM($Z$160:BV160),$AA$159*MIN($E$152,30)/$E$152)</f>
        <v>0</v>
      </c>
      <c r="BX160" s="181">
        <f>-MIN($AA$159+SUM($Z$160:BW160),$AA$159*MIN($E$152,30)/$E$152)</f>
        <v>0</v>
      </c>
      <c r="BY160" s="181">
        <f>-MIN($AA$159+SUM($Z$160:BX160),$AA$159*MIN($E$152,30)/$E$152)</f>
        <v>0</v>
      </c>
      <c r="BZ160" s="181">
        <f>-MIN($AA$159+SUM($Z$160:BY160),$AA$159*MIN($E$152,30)/$E$152)</f>
        <v>0</v>
      </c>
      <c r="CA160" s="181">
        <f>-MIN($AA$159+SUM($Z$160:BZ160),$AA$159*MIN($E$152,30)/$E$152)</f>
        <v>0</v>
      </c>
      <c r="CB160" s="181">
        <f>-MIN($AA$159+SUM($Z$160:CA160),$AA$159*MIN($E$152,30)/$E$152)</f>
        <v>0</v>
      </c>
      <c r="CC160" s="181">
        <f>-MIN($AA$159+SUM($Z$160:CB160),$AA$159*MIN($E$152,30)/$E$152)</f>
        <v>0</v>
      </c>
      <c r="CD160" s="181">
        <f>-MIN($AA$159+SUM($Z$160:CC160),$AA$159*MIN($E$152,30)/$E$152)</f>
        <v>0</v>
      </c>
      <c r="CE160" s="181">
        <f>-MIN($AA$159+SUM($Z$160:CD160),$AA$159*MIN($E$152,30)/$E$152)</f>
        <v>0</v>
      </c>
      <c r="CF160" s="181">
        <f>-MIN($AA$159+SUM($Z$160:CE160),$AA$159*MIN($E$152,30)/$E$152)</f>
        <v>0</v>
      </c>
      <c r="CG160" s="181">
        <f>-MIN($AA$159+SUM($Z$160:CF160),$AA$159*MIN($E$152,30)/$E$152)</f>
        <v>0</v>
      </c>
      <c r="CH160" s="181">
        <f>-MIN($AA$159+SUM($Z$160:CG160),$AA$159*MIN($E$152,30)/$E$152)</f>
        <v>0</v>
      </c>
      <c r="CI160" s="103"/>
      <c r="CJ160" s="103"/>
      <c r="CK160" s="103"/>
      <c r="CL160" s="103"/>
      <c r="CM160" s="103"/>
      <c r="CN160" s="103"/>
      <c r="CO160" s="103"/>
    </row>
    <row r="161" spans="1:93" ht="15" customHeight="1" outlineLevel="1" thickBot="1">
      <c r="A161" s="103"/>
      <c r="B161" s="102" t="s">
        <v>173</v>
      </c>
      <c r="C161" s="102"/>
      <c r="D161" s="103"/>
      <c r="E161" s="103"/>
      <c r="F161" s="103"/>
      <c r="G161" s="103"/>
      <c r="H161" s="103"/>
      <c r="I161" s="201">
        <f t="shared" ref="I161:M161" si="72">SUM(I159:I160)</f>
        <v>0</v>
      </c>
      <c r="J161" s="201">
        <f t="shared" si="72"/>
        <v>0</v>
      </c>
      <c r="K161" s="201">
        <f t="shared" si="72"/>
        <v>0</v>
      </c>
      <c r="L161" s="201">
        <f t="shared" si="72"/>
        <v>0</v>
      </c>
      <c r="M161" s="201">
        <f t="shared" si="72"/>
        <v>0</v>
      </c>
      <c r="N161" s="139"/>
      <c r="O161" s="139"/>
      <c r="P161" s="139"/>
      <c r="Q161" s="139"/>
      <c r="R161" s="139"/>
      <c r="S161" s="139"/>
      <c r="T161" s="139"/>
      <c r="U161" s="139"/>
      <c r="V161" s="139"/>
      <c r="W161" s="139"/>
      <c r="X161" s="139"/>
      <c r="Y161" s="139"/>
      <c r="Z161" s="139"/>
      <c r="AA161" s="201">
        <f t="shared" ref="AA161:CH161" si="73">SUM(AA159:AA160)</f>
        <v>0</v>
      </c>
      <c r="AB161" s="201">
        <f t="shared" si="73"/>
        <v>0</v>
      </c>
      <c r="AC161" s="201">
        <f t="shared" si="73"/>
        <v>0</v>
      </c>
      <c r="AD161" s="201">
        <f t="shared" si="73"/>
        <v>0</v>
      </c>
      <c r="AE161" s="201">
        <f t="shared" si="73"/>
        <v>0</v>
      </c>
      <c r="AF161" s="201">
        <f t="shared" si="73"/>
        <v>0</v>
      </c>
      <c r="AG161" s="201">
        <f t="shared" si="73"/>
        <v>0</v>
      </c>
      <c r="AH161" s="201">
        <f t="shared" si="73"/>
        <v>0</v>
      </c>
      <c r="AI161" s="201">
        <f t="shared" si="73"/>
        <v>0</v>
      </c>
      <c r="AJ161" s="201">
        <f t="shared" si="73"/>
        <v>0</v>
      </c>
      <c r="AK161" s="201">
        <f t="shared" si="73"/>
        <v>0</v>
      </c>
      <c r="AL161" s="201">
        <f t="shared" si="73"/>
        <v>0</v>
      </c>
      <c r="AM161" s="201">
        <f t="shared" si="73"/>
        <v>0</v>
      </c>
      <c r="AN161" s="201">
        <f t="shared" si="73"/>
        <v>0</v>
      </c>
      <c r="AO161" s="201">
        <f t="shared" si="73"/>
        <v>0</v>
      </c>
      <c r="AP161" s="201">
        <f t="shared" si="73"/>
        <v>0</v>
      </c>
      <c r="AQ161" s="201">
        <f t="shared" si="73"/>
        <v>0</v>
      </c>
      <c r="AR161" s="201">
        <f t="shared" si="73"/>
        <v>0</v>
      </c>
      <c r="AS161" s="201">
        <f t="shared" si="73"/>
        <v>0</v>
      </c>
      <c r="AT161" s="201">
        <f t="shared" si="73"/>
        <v>0</v>
      </c>
      <c r="AU161" s="201">
        <f t="shared" si="73"/>
        <v>0</v>
      </c>
      <c r="AV161" s="201">
        <f t="shared" si="73"/>
        <v>0</v>
      </c>
      <c r="AW161" s="201">
        <f t="shared" si="73"/>
        <v>0</v>
      </c>
      <c r="AX161" s="201">
        <f t="shared" si="73"/>
        <v>0</v>
      </c>
      <c r="AY161" s="201">
        <f t="shared" si="73"/>
        <v>0</v>
      </c>
      <c r="AZ161" s="201">
        <f t="shared" si="73"/>
        <v>0</v>
      </c>
      <c r="BA161" s="201">
        <f t="shared" si="73"/>
        <v>0</v>
      </c>
      <c r="BB161" s="201">
        <f t="shared" si="73"/>
        <v>0</v>
      </c>
      <c r="BC161" s="201">
        <f t="shared" si="73"/>
        <v>0</v>
      </c>
      <c r="BD161" s="201">
        <f t="shared" si="73"/>
        <v>0</v>
      </c>
      <c r="BE161" s="201">
        <f t="shared" si="73"/>
        <v>0</v>
      </c>
      <c r="BF161" s="201">
        <f t="shared" si="73"/>
        <v>0</v>
      </c>
      <c r="BG161" s="201">
        <f t="shared" si="73"/>
        <v>0</v>
      </c>
      <c r="BH161" s="201">
        <f t="shared" si="73"/>
        <v>0</v>
      </c>
      <c r="BI161" s="201">
        <f t="shared" si="73"/>
        <v>0</v>
      </c>
      <c r="BJ161" s="201">
        <f t="shared" si="73"/>
        <v>0</v>
      </c>
      <c r="BK161" s="201">
        <f t="shared" si="73"/>
        <v>0</v>
      </c>
      <c r="BL161" s="201">
        <f t="shared" si="73"/>
        <v>0</v>
      </c>
      <c r="BM161" s="201">
        <f t="shared" si="73"/>
        <v>0</v>
      </c>
      <c r="BN161" s="201">
        <f t="shared" si="73"/>
        <v>0</v>
      </c>
      <c r="BO161" s="201">
        <f t="shared" si="73"/>
        <v>0</v>
      </c>
      <c r="BP161" s="201">
        <f t="shared" si="73"/>
        <v>0</v>
      </c>
      <c r="BQ161" s="201">
        <f t="shared" si="73"/>
        <v>0</v>
      </c>
      <c r="BR161" s="201">
        <f t="shared" si="73"/>
        <v>0</v>
      </c>
      <c r="BS161" s="201">
        <f t="shared" si="73"/>
        <v>0</v>
      </c>
      <c r="BT161" s="201">
        <f t="shared" si="73"/>
        <v>0</v>
      </c>
      <c r="BU161" s="201">
        <f t="shared" si="73"/>
        <v>0</v>
      </c>
      <c r="BV161" s="201">
        <f t="shared" si="73"/>
        <v>0</v>
      </c>
      <c r="BW161" s="201">
        <f t="shared" si="73"/>
        <v>0</v>
      </c>
      <c r="BX161" s="201">
        <f t="shared" si="73"/>
        <v>0</v>
      </c>
      <c r="BY161" s="201">
        <f t="shared" si="73"/>
        <v>0</v>
      </c>
      <c r="BZ161" s="201">
        <f t="shared" si="73"/>
        <v>0</v>
      </c>
      <c r="CA161" s="201">
        <f t="shared" si="73"/>
        <v>0</v>
      </c>
      <c r="CB161" s="201">
        <f t="shared" si="73"/>
        <v>0</v>
      </c>
      <c r="CC161" s="201">
        <f t="shared" si="73"/>
        <v>0</v>
      </c>
      <c r="CD161" s="201">
        <f t="shared" si="73"/>
        <v>0</v>
      </c>
      <c r="CE161" s="201">
        <f t="shared" si="73"/>
        <v>0</v>
      </c>
      <c r="CF161" s="201">
        <f t="shared" si="73"/>
        <v>0</v>
      </c>
      <c r="CG161" s="201">
        <f t="shared" si="73"/>
        <v>0</v>
      </c>
      <c r="CH161" s="201">
        <f t="shared" si="73"/>
        <v>0</v>
      </c>
      <c r="CI161" s="103"/>
      <c r="CJ161" s="103"/>
      <c r="CK161" s="103"/>
      <c r="CL161" s="103"/>
      <c r="CM161" s="103"/>
      <c r="CN161" s="103"/>
      <c r="CO161" s="103"/>
    </row>
    <row r="162" spans="1:93" ht="15" customHeight="1" outlineLevel="1" thickTop="1">
      <c r="A162" s="103"/>
      <c r="B162" s="103"/>
      <c r="C162" s="102"/>
      <c r="D162" s="103"/>
      <c r="E162" s="103"/>
      <c r="F162" s="103"/>
      <c r="G162" s="103"/>
      <c r="H162" s="103"/>
      <c r="I162" s="139"/>
      <c r="J162" s="139"/>
      <c r="K162" s="139"/>
      <c r="L162" s="139"/>
      <c r="M162" s="139"/>
      <c r="N162" s="139"/>
      <c r="O162" s="139"/>
      <c r="P162" s="139"/>
      <c r="Q162" s="139"/>
      <c r="R162" s="139"/>
      <c r="S162" s="139"/>
      <c r="T162" s="139"/>
      <c r="U162" s="139"/>
      <c r="V162" s="139"/>
      <c r="W162" s="139"/>
      <c r="X162" s="139"/>
      <c r="Y162" s="139"/>
      <c r="Z162" s="139"/>
      <c r="AA162" s="139"/>
      <c r="AB162" s="139"/>
      <c r="AC162" s="139"/>
      <c r="AD162" s="139"/>
      <c r="AE162" s="139"/>
      <c r="AF162" s="139"/>
      <c r="AG162" s="139"/>
      <c r="AH162" s="139"/>
      <c r="AI162" s="139"/>
      <c r="AJ162" s="139"/>
      <c r="AK162" s="139"/>
      <c r="AL162" s="139"/>
      <c r="AM162" s="139"/>
      <c r="AN162" s="139"/>
      <c r="AO162" s="139"/>
      <c r="AP162" s="139"/>
      <c r="AQ162" s="139"/>
      <c r="AR162" s="139"/>
      <c r="AS162" s="139"/>
      <c r="AT162" s="139"/>
      <c r="AU162" s="139"/>
      <c r="AV162" s="139"/>
      <c r="AW162" s="139"/>
      <c r="AX162" s="139"/>
      <c r="AY162" s="139"/>
      <c r="AZ162" s="139"/>
      <c r="BA162" s="139"/>
      <c r="BB162" s="139"/>
      <c r="BC162" s="139"/>
      <c r="BD162" s="139"/>
      <c r="BE162" s="139"/>
      <c r="BF162" s="139"/>
      <c r="BG162" s="139"/>
      <c r="BH162" s="139"/>
      <c r="BI162" s="139"/>
      <c r="BJ162" s="139"/>
      <c r="BK162" s="139"/>
      <c r="BL162" s="139"/>
      <c r="BM162" s="139"/>
      <c r="BN162" s="139"/>
      <c r="BO162" s="139"/>
      <c r="BP162" s="139"/>
      <c r="BQ162" s="139"/>
      <c r="BR162" s="139"/>
      <c r="BS162" s="139"/>
      <c r="BT162" s="139"/>
      <c r="BU162" s="139"/>
      <c r="BV162" s="139"/>
      <c r="BW162" s="139"/>
      <c r="BX162" s="139"/>
      <c r="BY162" s="139"/>
      <c r="BZ162" s="139"/>
      <c r="CA162" s="139"/>
      <c r="CB162" s="139"/>
      <c r="CC162" s="139"/>
      <c r="CD162" s="139"/>
      <c r="CE162" s="139"/>
      <c r="CF162" s="139"/>
      <c r="CG162" s="139"/>
      <c r="CH162" s="139"/>
      <c r="CI162" s="103"/>
      <c r="CJ162" s="103"/>
      <c r="CK162" s="103"/>
      <c r="CL162" s="103"/>
      <c r="CM162" s="103"/>
      <c r="CN162" s="103"/>
      <c r="CO162" s="103"/>
    </row>
    <row r="163" spans="1:93" ht="15" customHeight="1" outlineLevel="1">
      <c r="A163" s="103"/>
      <c r="B163" s="116" t="s">
        <v>174</v>
      </c>
      <c r="C163" s="102"/>
      <c r="D163" s="103"/>
      <c r="E163" s="103"/>
      <c r="F163" s="103"/>
      <c r="G163" s="103"/>
      <c r="H163" s="103"/>
      <c r="I163" s="139"/>
      <c r="J163" s="139"/>
      <c r="K163" s="139"/>
      <c r="L163" s="139"/>
      <c r="M163" s="139"/>
      <c r="N163" s="139"/>
      <c r="O163" s="139"/>
      <c r="P163" s="139"/>
      <c r="Q163" s="139"/>
      <c r="R163" s="139"/>
      <c r="S163" s="139"/>
      <c r="T163" s="139"/>
      <c r="U163" s="139"/>
      <c r="V163" s="139"/>
      <c r="W163" s="139"/>
      <c r="X163" s="139"/>
      <c r="Y163" s="139"/>
      <c r="Z163" s="139"/>
      <c r="AA163" s="139"/>
      <c r="AB163" s="139"/>
      <c r="AC163" s="139"/>
      <c r="AD163" s="139"/>
      <c r="AE163" s="139"/>
      <c r="AF163" s="139"/>
      <c r="AG163" s="139"/>
      <c r="AH163" s="139"/>
      <c r="AI163" s="139"/>
      <c r="AJ163" s="139"/>
      <c r="AK163" s="139"/>
      <c r="AL163" s="139"/>
      <c r="AM163" s="139"/>
      <c r="AN163" s="139"/>
      <c r="AO163" s="139"/>
      <c r="AP163" s="139"/>
      <c r="AQ163" s="139"/>
      <c r="AR163" s="139"/>
      <c r="AS163" s="139"/>
      <c r="AT163" s="139"/>
      <c r="AU163" s="139"/>
      <c r="AV163" s="139"/>
      <c r="AW163" s="139"/>
      <c r="AX163" s="139"/>
      <c r="AY163" s="139"/>
      <c r="AZ163" s="139"/>
      <c r="BA163" s="139"/>
      <c r="BB163" s="139"/>
      <c r="BC163" s="139"/>
      <c r="BD163" s="139"/>
      <c r="BE163" s="139"/>
      <c r="BF163" s="139"/>
      <c r="BG163" s="139"/>
      <c r="BH163" s="139"/>
      <c r="BI163" s="139"/>
      <c r="BJ163" s="139"/>
      <c r="BK163" s="139"/>
      <c r="BL163" s="139"/>
      <c r="BM163" s="139"/>
      <c r="BN163" s="139"/>
      <c r="BO163" s="139"/>
      <c r="BP163" s="139"/>
      <c r="BQ163" s="139"/>
      <c r="BR163" s="139"/>
      <c r="BS163" s="139"/>
      <c r="BT163" s="139"/>
      <c r="BU163" s="139"/>
      <c r="BV163" s="139"/>
      <c r="BW163" s="139"/>
      <c r="BX163" s="139"/>
      <c r="BY163" s="139"/>
      <c r="BZ163" s="139"/>
      <c r="CA163" s="139"/>
      <c r="CB163" s="139"/>
      <c r="CC163" s="139"/>
      <c r="CD163" s="139"/>
      <c r="CE163" s="139"/>
      <c r="CF163" s="139"/>
      <c r="CG163" s="139"/>
      <c r="CH163" s="139"/>
      <c r="CI163" s="103"/>
      <c r="CJ163" s="103"/>
      <c r="CK163" s="103"/>
      <c r="CL163" s="103"/>
      <c r="CM163" s="103"/>
      <c r="CN163" s="103"/>
      <c r="CO163" s="103"/>
    </row>
    <row r="164" spans="1:93" ht="15" customHeight="1" outlineLevel="1">
      <c r="A164" s="103"/>
      <c r="B164" s="102" t="s">
        <v>171</v>
      </c>
      <c r="C164" s="103"/>
      <c r="D164" s="103"/>
      <c r="E164" s="103"/>
      <c r="F164" s="103"/>
      <c r="G164" s="103"/>
      <c r="H164" s="103"/>
      <c r="I164" s="155">
        <f>+AA164</f>
        <v>0</v>
      </c>
      <c r="J164" s="155">
        <f t="shared" ref="J164:M164" si="74">+I167</f>
        <v>23206.644231334056</v>
      </c>
      <c r="K164" s="155">
        <f t="shared" si="74"/>
        <v>121191.59053726558</v>
      </c>
      <c r="L164" s="155">
        <f t="shared" si="74"/>
        <v>1040254.8653136842</v>
      </c>
      <c r="M164" s="155">
        <f t="shared" si="74"/>
        <v>3533098.2079058685</v>
      </c>
      <c r="N164" s="139"/>
      <c r="O164" s="139"/>
      <c r="P164" s="139"/>
      <c r="Q164" s="139"/>
      <c r="R164" s="139"/>
      <c r="S164" s="139"/>
      <c r="T164" s="139"/>
      <c r="U164" s="139"/>
      <c r="V164" s="139"/>
      <c r="W164" s="139"/>
      <c r="X164" s="139"/>
      <c r="Y164" s="139"/>
      <c r="Z164" s="139"/>
      <c r="AA164" s="181">
        <v>0</v>
      </c>
      <c r="AB164" s="181">
        <f t="shared" ref="AB164:CH164" si="75">+AA167</f>
        <v>7440.0325000000003</v>
      </c>
      <c r="AC164" s="181">
        <f t="shared" si="75"/>
        <v>7886.4344500000007</v>
      </c>
      <c r="AD164" s="181">
        <f t="shared" si="75"/>
        <v>8368.5485560000016</v>
      </c>
      <c r="AE164" s="181">
        <f t="shared" si="75"/>
        <v>9372.7743827200011</v>
      </c>
      <c r="AF164" s="181">
        <f t="shared" si="75"/>
        <v>10497.507308646404</v>
      </c>
      <c r="AG164" s="181">
        <f t="shared" si="75"/>
        <v>11757.208185683972</v>
      </c>
      <c r="AH164" s="181">
        <f t="shared" si="75"/>
        <v>13168.073167966048</v>
      </c>
      <c r="AI164" s="181">
        <f t="shared" si="75"/>
        <v>14748.241948121979</v>
      </c>
      <c r="AJ164" s="181">
        <f t="shared" si="75"/>
        <v>16518.030981896616</v>
      </c>
      <c r="AK164" s="181">
        <f t="shared" si="75"/>
        <v>18500.194699724212</v>
      </c>
      <c r="AL164" s="181">
        <f t="shared" si="75"/>
        <v>20720.218063691122</v>
      </c>
      <c r="AM164" s="181">
        <f t="shared" si="75"/>
        <v>23206.644231334056</v>
      </c>
      <c r="AN164" s="181">
        <f t="shared" si="75"/>
        <v>26250.246789127796</v>
      </c>
      <c r="AO164" s="181">
        <f t="shared" si="75"/>
        <v>29956.707691395492</v>
      </c>
      <c r="AP164" s="181">
        <f t="shared" si="75"/>
        <v>34450.213845104816</v>
      </c>
      <c r="AQ164" s="181">
        <f t="shared" si="75"/>
        <v>39617.745921870533</v>
      </c>
      <c r="AR164" s="181">
        <f t="shared" si="75"/>
        <v>45560.407810151111</v>
      </c>
      <c r="AS164" s="181">
        <f t="shared" si="75"/>
        <v>52394.468981673774</v>
      </c>
      <c r="AT164" s="181">
        <f t="shared" si="75"/>
        <v>60253.63932892483</v>
      </c>
      <c r="AU164" s="181">
        <f t="shared" si="75"/>
        <v>69291.685228263552</v>
      </c>
      <c r="AV164" s="181">
        <f t="shared" si="75"/>
        <v>79685.438012503088</v>
      </c>
      <c r="AW164" s="181">
        <f t="shared" si="75"/>
        <v>91638.253714378516</v>
      </c>
      <c r="AX164" s="181">
        <f t="shared" si="75"/>
        <v>105383.99177153529</v>
      </c>
      <c r="AY164" s="181">
        <f t="shared" si="75"/>
        <v>121191.59053726558</v>
      </c>
      <c r="AZ164" s="181">
        <f t="shared" si="75"/>
        <v>141678.11714500494</v>
      </c>
      <c r="BA164" s="181">
        <f t="shared" si="75"/>
        <v>168006.96837648458</v>
      </c>
      <c r="BB164" s="181">
        <f t="shared" si="75"/>
        <v>201608.36205178153</v>
      </c>
      <c r="BC164" s="181">
        <f t="shared" si="75"/>
        <v>241930.03446213782</v>
      </c>
      <c r="BD164" s="181">
        <f t="shared" si="75"/>
        <v>290316.04135456536</v>
      </c>
      <c r="BE164" s="181">
        <f t="shared" si="75"/>
        <v>348379.24962547846</v>
      </c>
      <c r="BF164" s="181">
        <f t="shared" si="75"/>
        <v>418055.09955057409</v>
      </c>
      <c r="BG164" s="181">
        <f t="shared" si="75"/>
        <v>501666.1194606889</v>
      </c>
      <c r="BH164" s="181">
        <f t="shared" si="75"/>
        <v>601999.34335282666</v>
      </c>
      <c r="BI164" s="181">
        <f t="shared" si="75"/>
        <v>722399.21202339185</v>
      </c>
      <c r="BJ164" s="181">
        <f t="shared" si="75"/>
        <v>866879.0544280702</v>
      </c>
      <c r="BK164" s="181">
        <f t="shared" si="75"/>
        <v>1040254.8653136842</v>
      </c>
      <c r="BL164" s="181">
        <f t="shared" si="75"/>
        <v>1207152.8986497258</v>
      </c>
      <c r="BM164" s="181">
        <f t="shared" si="75"/>
        <v>1362162.3049536112</v>
      </c>
      <c r="BN164" s="181">
        <f t="shared" si="75"/>
        <v>1498378.5354489724</v>
      </c>
      <c r="BO164" s="181">
        <f t="shared" si="75"/>
        <v>1648216.3889938698</v>
      </c>
      <c r="BP164" s="181">
        <f t="shared" si="75"/>
        <v>1813038.0278932571</v>
      </c>
      <c r="BQ164" s="181">
        <f t="shared" si="75"/>
        <v>1994341.8306825829</v>
      </c>
      <c r="BR164" s="181">
        <f t="shared" si="75"/>
        <v>2193776.0137508414</v>
      </c>
      <c r="BS164" s="181">
        <f t="shared" si="75"/>
        <v>2413153.6151259257</v>
      </c>
      <c r="BT164" s="181">
        <f t="shared" si="75"/>
        <v>2654468.9766385187</v>
      </c>
      <c r="BU164" s="181">
        <f t="shared" si="75"/>
        <v>2919915.8743023705</v>
      </c>
      <c r="BV164" s="181">
        <f t="shared" si="75"/>
        <v>3211907.4617326078</v>
      </c>
      <c r="BW164" s="181">
        <f t="shared" si="75"/>
        <v>3533098.2079058685</v>
      </c>
      <c r="BX164" s="181">
        <f t="shared" si="75"/>
        <v>3808914.6964022066</v>
      </c>
      <c r="BY164" s="181">
        <f t="shared" si="75"/>
        <v>4031719.7681621579</v>
      </c>
      <c r="BZ164" s="181">
        <f t="shared" si="75"/>
        <v>4192988.5588886444</v>
      </c>
      <c r="CA164" s="181">
        <f t="shared" si="75"/>
        <v>4360708.1012441898</v>
      </c>
      <c r="CB164" s="181">
        <f t="shared" si="75"/>
        <v>4535136.4252939587</v>
      </c>
      <c r="CC164" s="181">
        <f t="shared" si="75"/>
        <v>4716541.8823057171</v>
      </c>
      <c r="CD164" s="181">
        <f t="shared" si="75"/>
        <v>4905203.5575979454</v>
      </c>
      <c r="CE164" s="181">
        <f t="shared" si="75"/>
        <v>5101411.6999018639</v>
      </c>
      <c r="CF164" s="181">
        <f t="shared" si="75"/>
        <v>5305468.1678979388</v>
      </c>
      <c r="CG164" s="181">
        <f t="shared" si="75"/>
        <v>5517686.8946138555</v>
      </c>
      <c r="CH164" s="181">
        <f t="shared" si="75"/>
        <v>5738394.3703984106</v>
      </c>
      <c r="CI164" s="103"/>
      <c r="CJ164" s="103"/>
      <c r="CK164" s="103"/>
      <c r="CL164" s="103"/>
      <c r="CM164" s="103"/>
      <c r="CN164" s="103"/>
      <c r="CO164" s="103"/>
    </row>
    <row r="165" spans="1:93" ht="15" customHeight="1" outlineLevel="1">
      <c r="A165" s="103"/>
      <c r="B165" s="102" t="s">
        <v>175</v>
      </c>
      <c r="C165" s="102"/>
      <c r="D165" s="103"/>
      <c r="E165" s="103"/>
      <c r="F165" s="103"/>
      <c r="G165" s="103"/>
      <c r="H165" s="135" t="s">
        <v>116</v>
      </c>
      <c r="I165" s="155">
        <f t="shared" ref="I165:M166" si="76">+IF($H165="SUM",SUMIFS($AA165:$CH165,$AA$1:$CH$1,I$1),IF($H165="AVG",AVERAGEIFS($AA165:$CH165,$AA$1:$CH$1,I$1),IF($H165="EOY",SUMIFS($AA165:$CH165,$AA$1:$CH$1,I$1,$AA$3:$CH$3,12))))</f>
        <v>359102.59172948787</v>
      </c>
      <c r="J165" s="155">
        <f t="shared" si="76"/>
        <v>1726330.2682592836</v>
      </c>
      <c r="K165" s="155">
        <f t="shared" si="76"/>
        <v>13153450.922062624</v>
      </c>
      <c r="L165" s="155">
        <f t="shared" si="76"/>
        <v>58081725.304055646</v>
      </c>
      <c r="M165" s="155">
        <f t="shared" si="76"/>
        <v>121097572.52583988</v>
      </c>
      <c r="N165" s="139"/>
      <c r="O165" s="139"/>
      <c r="P165" s="139"/>
      <c r="Q165" s="139"/>
      <c r="R165" s="139"/>
      <c r="S165" s="139"/>
      <c r="T165" s="139"/>
      <c r="U165" s="139"/>
      <c r="V165" s="139"/>
      <c r="W165" s="139"/>
      <c r="X165" s="139"/>
      <c r="Y165" s="139"/>
      <c r="Z165" s="139"/>
      <c r="AA165" s="181">
        <f t="shared" ref="AA165:CH165" si="77">+AA126</f>
        <v>14880.065000000001</v>
      </c>
      <c r="AB165" s="181">
        <f t="shared" si="77"/>
        <v>16665.672800000004</v>
      </c>
      <c r="AC165" s="181">
        <f t="shared" si="77"/>
        <v>18665.553536000007</v>
      </c>
      <c r="AD165" s="181">
        <f t="shared" si="77"/>
        <v>20905.419960320003</v>
      </c>
      <c r="AE165" s="181">
        <f t="shared" si="77"/>
        <v>23414.070355558408</v>
      </c>
      <c r="AF165" s="181">
        <f t="shared" si="77"/>
        <v>26223.758798225419</v>
      </c>
      <c r="AG165" s="181">
        <f t="shared" si="77"/>
        <v>29370.609854012473</v>
      </c>
      <c r="AH165" s="181">
        <f t="shared" si="77"/>
        <v>32895.083036493976</v>
      </c>
      <c r="AI165" s="181">
        <f t="shared" si="77"/>
        <v>36842.493000873255</v>
      </c>
      <c r="AJ165" s="181">
        <f t="shared" si="77"/>
        <v>41263.592160978049</v>
      </c>
      <c r="AK165" s="181">
        <f t="shared" si="77"/>
        <v>46215.223220295411</v>
      </c>
      <c r="AL165" s="181">
        <f t="shared" si="77"/>
        <v>51761.050006730875</v>
      </c>
      <c r="AM165" s="181">
        <f t="shared" si="77"/>
        <v>59525.207507740502</v>
      </c>
      <c r="AN165" s="181">
        <f t="shared" si="77"/>
        <v>68453.988633901579</v>
      </c>
      <c r="AO165" s="181">
        <f t="shared" si="77"/>
        <v>78722.086928986799</v>
      </c>
      <c r="AP165" s="181">
        <f t="shared" si="77"/>
        <v>90530.399968334823</v>
      </c>
      <c r="AQ165" s="181">
        <f t="shared" si="77"/>
        <v>104109.95996358503</v>
      </c>
      <c r="AR165" s="181">
        <f t="shared" si="77"/>
        <v>119726.45395812277</v>
      </c>
      <c r="AS165" s="181">
        <f t="shared" si="77"/>
        <v>137685.42205184119</v>
      </c>
      <c r="AT165" s="181">
        <f t="shared" si="77"/>
        <v>158338.23535961733</v>
      </c>
      <c r="AU165" s="181">
        <f t="shared" si="77"/>
        <v>182088.97066355994</v>
      </c>
      <c r="AV165" s="181">
        <f t="shared" si="77"/>
        <v>209402.31626309388</v>
      </c>
      <c r="AW165" s="181">
        <f t="shared" si="77"/>
        <v>240812.66370255797</v>
      </c>
      <c r="AX165" s="181">
        <f t="shared" si="77"/>
        <v>276934.56325794163</v>
      </c>
      <c r="AY165" s="181">
        <f t="shared" si="77"/>
        <v>332321.47590952995</v>
      </c>
      <c r="AZ165" s="181">
        <f t="shared" si="77"/>
        <v>398785.77109143592</v>
      </c>
      <c r="BA165" s="181">
        <f t="shared" si="77"/>
        <v>478542.92530972307</v>
      </c>
      <c r="BB165" s="181">
        <f t="shared" si="77"/>
        <v>574251.5103716678</v>
      </c>
      <c r="BC165" s="181">
        <f t="shared" si="77"/>
        <v>689101.81244600122</v>
      </c>
      <c r="BD165" s="181">
        <f t="shared" si="77"/>
        <v>826922.17493520142</v>
      </c>
      <c r="BE165" s="181">
        <f t="shared" si="77"/>
        <v>992306.60992224189</v>
      </c>
      <c r="BF165" s="181">
        <f t="shared" si="77"/>
        <v>1190767.9319066899</v>
      </c>
      <c r="BG165" s="181">
        <f t="shared" si="77"/>
        <v>1428921.518288028</v>
      </c>
      <c r="BH165" s="181">
        <f t="shared" si="77"/>
        <v>1714705.8219456335</v>
      </c>
      <c r="BI165" s="181">
        <f t="shared" si="77"/>
        <v>2057646.9863347597</v>
      </c>
      <c r="BJ165" s="181">
        <f t="shared" si="77"/>
        <v>2469176.3836017121</v>
      </c>
      <c r="BK165" s="181">
        <f t="shared" si="77"/>
        <v>2716094.0219618836</v>
      </c>
      <c r="BL165" s="181">
        <f t="shared" si="77"/>
        <v>2987703.4241580721</v>
      </c>
      <c r="BM165" s="181">
        <f t="shared" si="77"/>
        <v>3286473.7665738789</v>
      </c>
      <c r="BN165" s="181">
        <f t="shared" si="77"/>
        <v>3615121.143231268</v>
      </c>
      <c r="BO165" s="181">
        <f t="shared" si="77"/>
        <v>3976633.2575543947</v>
      </c>
      <c r="BP165" s="181">
        <f t="shared" si="77"/>
        <v>4374296.5833098348</v>
      </c>
      <c r="BQ165" s="181">
        <f t="shared" si="77"/>
        <v>4811726.2416408192</v>
      </c>
      <c r="BR165" s="181">
        <f t="shared" si="77"/>
        <v>5292898.8658049004</v>
      </c>
      <c r="BS165" s="181">
        <f t="shared" si="77"/>
        <v>5822188.7523853909</v>
      </c>
      <c r="BT165" s="181">
        <f t="shared" si="77"/>
        <v>6404407.6276239315</v>
      </c>
      <c r="BU165" s="181">
        <f t="shared" si="77"/>
        <v>7044848.3903863244</v>
      </c>
      <c r="BV165" s="181">
        <f t="shared" si="77"/>
        <v>7749333.2294249572</v>
      </c>
      <c r="BW165" s="181">
        <f t="shared" si="77"/>
        <v>8059306.5586019559</v>
      </c>
      <c r="BX165" s="181">
        <f t="shared" si="77"/>
        <v>8381678.820946034</v>
      </c>
      <c r="BY165" s="181">
        <f t="shared" si="77"/>
        <v>8716945.9737838767</v>
      </c>
      <c r="BZ165" s="181">
        <f t="shared" si="77"/>
        <v>9065623.8127352316</v>
      </c>
      <c r="CA165" s="181">
        <f t="shared" si="77"/>
        <v>9428248.7652446423</v>
      </c>
      <c r="CB165" s="181">
        <f t="shared" si="77"/>
        <v>9805378.7158544287</v>
      </c>
      <c r="CC165" s="181">
        <f t="shared" si="77"/>
        <v>10197593.864488605</v>
      </c>
      <c r="CD165" s="181">
        <f t="shared" si="77"/>
        <v>10605497.619068149</v>
      </c>
      <c r="CE165" s="181">
        <f t="shared" si="77"/>
        <v>11029717.523830876</v>
      </c>
      <c r="CF165" s="181">
        <f t="shared" si="77"/>
        <v>11470906.22478411</v>
      </c>
      <c r="CG165" s="181">
        <f t="shared" si="77"/>
        <v>11929742.473775472</v>
      </c>
      <c r="CH165" s="181">
        <f t="shared" si="77"/>
        <v>12406932.172726495</v>
      </c>
      <c r="CI165" s="103"/>
      <c r="CJ165" s="103"/>
      <c r="CK165" s="103"/>
      <c r="CL165" s="103"/>
      <c r="CM165" s="103"/>
      <c r="CN165" s="103"/>
      <c r="CO165" s="103"/>
    </row>
    <row r="166" spans="1:93" ht="15" customHeight="1" outlineLevel="1">
      <c r="A166" s="103"/>
      <c r="B166" s="102" t="s">
        <v>176</v>
      </c>
      <c r="C166" s="102"/>
      <c r="D166" s="103"/>
      <c r="E166" s="103"/>
      <c r="F166" s="103"/>
      <c r="G166" s="103"/>
      <c r="H166" s="135" t="s">
        <v>116</v>
      </c>
      <c r="I166" s="155">
        <f t="shared" si="76"/>
        <v>-335895.94749815384</v>
      </c>
      <c r="J166" s="155">
        <f t="shared" si="76"/>
        <v>-1628345.3219533518</v>
      </c>
      <c r="K166" s="155">
        <f t="shared" si="76"/>
        <v>-12234387.647286205</v>
      </c>
      <c r="L166" s="155">
        <f t="shared" si="76"/>
        <v>-55588881.961463474</v>
      </c>
      <c r="M166" s="155">
        <f t="shared" si="76"/>
        <v>-118662740.5885314</v>
      </c>
      <c r="N166" s="139"/>
      <c r="O166" s="139"/>
      <c r="P166" s="139"/>
      <c r="Q166" s="139"/>
      <c r="R166" s="139"/>
      <c r="S166" s="139"/>
      <c r="T166" s="139"/>
      <c r="U166" s="139"/>
      <c r="V166" s="139"/>
      <c r="W166" s="139"/>
      <c r="X166" s="139"/>
      <c r="Y166" s="139"/>
      <c r="Z166" s="139"/>
      <c r="AA166" s="181">
        <f t="shared" ref="AA166:CH166" si="78">+AA167-AA164-AA165</f>
        <v>-7440.0325000000003</v>
      </c>
      <c r="AB166" s="181">
        <f t="shared" si="78"/>
        <v>-16219.270850000004</v>
      </c>
      <c r="AC166" s="181">
        <f t="shared" si="78"/>
        <v>-18183.439430000006</v>
      </c>
      <c r="AD166" s="181">
        <f t="shared" si="78"/>
        <v>-19901.194133600002</v>
      </c>
      <c r="AE166" s="181">
        <f t="shared" si="78"/>
        <v>-22289.337429632003</v>
      </c>
      <c r="AF166" s="181">
        <f t="shared" si="78"/>
        <v>-24964.05792118785</v>
      </c>
      <c r="AG166" s="181">
        <f t="shared" si="78"/>
        <v>-27959.7448717304</v>
      </c>
      <c r="AH166" s="181">
        <f t="shared" si="78"/>
        <v>-31314.914256338045</v>
      </c>
      <c r="AI166" s="181">
        <f t="shared" si="78"/>
        <v>-35072.70396709862</v>
      </c>
      <c r="AJ166" s="181">
        <f t="shared" si="78"/>
        <v>-39281.428443150449</v>
      </c>
      <c r="AK166" s="181">
        <f t="shared" si="78"/>
        <v>-43995.199856328501</v>
      </c>
      <c r="AL166" s="181">
        <f t="shared" si="78"/>
        <v>-49274.623839087944</v>
      </c>
      <c r="AM166" s="181">
        <f t="shared" si="78"/>
        <v>-56481.604949946763</v>
      </c>
      <c r="AN166" s="181">
        <f t="shared" si="78"/>
        <v>-64747.527731633883</v>
      </c>
      <c r="AO166" s="181">
        <f t="shared" si="78"/>
        <v>-74228.580775277471</v>
      </c>
      <c r="AP166" s="181">
        <f t="shared" si="78"/>
        <v>-85362.867891569098</v>
      </c>
      <c r="AQ166" s="181">
        <f t="shared" si="78"/>
        <v>-98167.298075304454</v>
      </c>
      <c r="AR166" s="181">
        <f t="shared" si="78"/>
        <v>-112892.3927866001</v>
      </c>
      <c r="AS166" s="181">
        <f t="shared" si="78"/>
        <v>-129826.25170459013</v>
      </c>
      <c r="AT166" s="181">
        <f t="shared" si="78"/>
        <v>-149300.18946027861</v>
      </c>
      <c r="AU166" s="181">
        <f t="shared" si="78"/>
        <v>-171695.21787932041</v>
      </c>
      <c r="AV166" s="181">
        <f t="shared" si="78"/>
        <v>-197449.50056121845</v>
      </c>
      <c r="AW166" s="181">
        <f t="shared" si="78"/>
        <v>-227066.92564540118</v>
      </c>
      <c r="AX166" s="181">
        <f t="shared" si="78"/>
        <v>-261126.96449221135</v>
      </c>
      <c r="AY166" s="181">
        <f t="shared" si="78"/>
        <v>-311834.94930179056</v>
      </c>
      <c r="AZ166" s="181">
        <f t="shared" si="78"/>
        <v>-372456.91985995625</v>
      </c>
      <c r="BA166" s="181">
        <f t="shared" si="78"/>
        <v>-444941.53163442609</v>
      </c>
      <c r="BB166" s="181">
        <f t="shared" si="78"/>
        <v>-533929.83796131145</v>
      </c>
      <c r="BC166" s="181">
        <f t="shared" si="78"/>
        <v>-640715.80555357365</v>
      </c>
      <c r="BD166" s="181">
        <f t="shared" si="78"/>
        <v>-768858.96666428831</v>
      </c>
      <c r="BE166" s="181">
        <f t="shared" si="78"/>
        <v>-922630.7599971462</v>
      </c>
      <c r="BF166" s="181">
        <f t="shared" si="78"/>
        <v>-1107156.9119965751</v>
      </c>
      <c r="BG166" s="181">
        <f t="shared" si="78"/>
        <v>-1328588.2943958901</v>
      </c>
      <c r="BH166" s="181">
        <f t="shared" si="78"/>
        <v>-1594305.9532750682</v>
      </c>
      <c r="BI166" s="181">
        <f t="shared" si="78"/>
        <v>-1913167.1439300813</v>
      </c>
      <c r="BJ166" s="181">
        <f t="shared" si="78"/>
        <v>-2295800.5727160983</v>
      </c>
      <c r="BK166" s="181">
        <f t="shared" si="78"/>
        <v>-2549195.9886258421</v>
      </c>
      <c r="BL166" s="181">
        <f t="shared" si="78"/>
        <v>-2832694.0178541867</v>
      </c>
      <c r="BM166" s="181">
        <f t="shared" si="78"/>
        <v>-3150257.5360785178</v>
      </c>
      <c r="BN166" s="181">
        <f t="shared" si="78"/>
        <v>-3465283.2896863706</v>
      </c>
      <c r="BO166" s="181">
        <f t="shared" si="78"/>
        <v>-3811811.6186550073</v>
      </c>
      <c r="BP166" s="181">
        <f t="shared" si="78"/>
        <v>-4192992.780520509</v>
      </c>
      <c r="BQ166" s="181">
        <f t="shared" si="78"/>
        <v>-4612292.0585725605</v>
      </c>
      <c r="BR166" s="181">
        <f t="shared" si="78"/>
        <v>-5073521.264429816</v>
      </c>
      <c r="BS166" s="181">
        <f t="shared" si="78"/>
        <v>-5580873.3908727979</v>
      </c>
      <c r="BT166" s="181">
        <f t="shared" si="78"/>
        <v>-6138960.7299600802</v>
      </c>
      <c r="BU166" s="181">
        <f t="shared" si="78"/>
        <v>-6752856.8029560875</v>
      </c>
      <c r="BV166" s="181">
        <f t="shared" si="78"/>
        <v>-7428142.4832516965</v>
      </c>
      <c r="BW166" s="181">
        <f t="shared" si="78"/>
        <v>-7783490.0701056179</v>
      </c>
      <c r="BX166" s="181">
        <f t="shared" si="78"/>
        <v>-8158873.7491860827</v>
      </c>
      <c r="BY166" s="181">
        <f t="shared" si="78"/>
        <v>-8555677.1830573902</v>
      </c>
      <c r="BZ166" s="181">
        <f t="shared" si="78"/>
        <v>-8897904.2703796867</v>
      </c>
      <c r="CA166" s="181">
        <f t="shared" si="78"/>
        <v>-9253820.4411948733</v>
      </c>
      <c r="CB166" s="181">
        <f t="shared" si="78"/>
        <v>-9623973.2588426694</v>
      </c>
      <c r="CC166" s="181">
        <f t="shared" si="78"/>
        <v>-10008932.189196378</v>
      </c>
      <c r="CD166" s="181">
        <f t="shared" si="78"/>
        <v>-10409289.476764232</v>
      </c>
      <c r="CE166" s="181">
        <f t="shared" si="78"/>
        <v>-10825661.0558348</v>
      </c>
      <c r="CF166" s="181">
        <f t="shared" si="78"/>
        <v>-11258687.498068193</v>
      </c>
      <c r="CG166" s="181">
        <f t="shared" si="78"/>
        <v>-11709034.997990917</v>
      </c>
      <c r="CH166" s="181">
        <f t="shared" si="78"/>
        <v>-12177396.39791056</v>
      </c>
      <c r="CI166" s="103"/>
      <c r="CJ166" s="103"/>
      <c r="CK166" s="103"/>
      <c r="CL166" s="103"/>
      <c r="CM166" s="103"/>
      <c r="CN166" s="103"/>
      <c r="CO166" s="103"/>
    </row>
    <row r="167" spans="1:93" ht="15" customHeight="1" outlineLevel="1" thickBot="1">
      <c r="A167" s="103"/>
      <c r="B167" s="102" t="s">
        <v>173</v>
      </c>
      <c r="C167" s="102"/>
      <c r="D167" s="103"/>
      <c r="E167" s="103"/>
      <c r="F167" s="103"/>
      <c r="G167" s="103"/>
      <c r="H167" s="103"/>
      <c r="I167" s="201">
        <f t="shared" ref="I167:M167" si="79">+I148-I161</f>
        <v>23206.644231334056</v>
      </c>
      <c r="J167" s="201">
        <f t="shared" si="79"/>
        <v>121191.59053726558</v>
      </c>
      <c r="K167" s="201">
        <f t="shared" si="79"/>
        <v>1040254.8653136842</v>
      </c>
      <c r="L167" s="201">
        <f t="shared" si="79"/>
        <v>3533098.2079058685</v>
      </c>
      <c r="M167" s="201">
        <f t="shared" si="79"/>
        <v>5967930.1452143462</v>
      </c>
      <c r="N167" s="139"/>
      <c r="O167" s="139"/>
      <c r="P167" s="139"/>
      <c r="Q167" s="139"/>
      <c r="R167" s="139"/>
      <c r="S167" s="139"/>
      <c r="T167" s="139"/>
      <c r="U167" s="139"/>
      <c r="V167" s="139"/>
      <c r="W167" s="139"/>
      <c r="X167" s="139"/>
      <c r="Y167" s="139"/>
      <c r="Z167" s="139"/>
      <c r="AA167" s="201">
        <f t="shared" ref="AA167:CH167" si="80">+AA148-AA161</f>
        <v>7440.0325000000003</v>
      </c>
      <c r="AB167" s="201">
        <f t="shared" si="80"/>
        <v>7886.4344500000007</v>
      </c>
      <c r="AC167" s="201">
        <f t="shared" si="80"/>
        <v>8368.5485560000016</v>
      </c>
      <c r="AD167" s="201">
        <f t="shared" si="80"/>
        <v>9372.7743827200011</v>
      </c>
      <c r="AE167" s="201">
        <f t="shared" si="80"/>
        <v>10497.507308646404</v>
      </c>
      <c r="AF167" s="201">
        <f t="shared" si="80"/>
        <v>11757.208185683972</v>
      </c>
      <c r="AG167" s="201">
        <f t="shared" si="80"/>
        <v>13168.073167966048</v>
      </c>
      <c r="AH167" s="201">
        <f t="shared" si="80"/>
        <v>14748.241948121979</v>
      </c>
      <c r="AI167" s="201">
        <f t="shared" si="80"/>
        <v>16518.030981896616</v>
      </c>
      <c r="AJ167" s="201">
        <f t="shared" si="80"/>
        <v>18500.194699724212</v>
      </c>
      <c r="AK167" s="201">
        <f t="shared" si="80"/>
        <v>20720.218063691122</v>
      </c>
      <c r="AL167" s="201">
        <f t="shared" si="80"/>
        <v>23206.644231334056</v>
      </c>
      <c r="AM167" s="201">
        <f t="shared" si="80"/>
        <v>26250.246789127796</v>
      </c>
      <c r="AN167" s="201">
        <f t="shared" si="80"/>
        <v>29956.707691395492</v>
      </c>
      <c r="AO167" s="201">
        <f t="shared" si="80"/>
        <v>34450.213845104816</v>
      </c>
      <c r="AP167" s="201">
        <f t="shared" si="80"/>
        <v>39617.745921870533</v>
      </c>
      <c r="AQ167" s="201">
        <f t="shared" si="80"/>
        <v>45560.407810151111</v>
      </c>
      <c r="AR167" s="201">
        <f t="shared" si="80"/>
        <v>52394.468981673774</v>
      </c>
      <c r="AS167" s="201">
        <f t="shared" si="80"/>
        <v>60253.63932892483</v>
      </c>
      <c r="AT167" s="201">
        <f t="shared" si="80"/>
        <v>69291.685228263552</v>
      </c>
      <c r="AU167" s="201">
        <f t="shared" si="80"/>
        <v>79685.438012503088</v>
      </c>
      <c r="AV167" s="201">
        <f t="shared" si="80"/>
        <v>91638.253714378516</v>
      </c>
      <c r="AW167" s="201">
        <f t="shared" si="80"/>
        <v>105383.99177153529</v>
      </c>
      <c r="AX167" s="201">
        <f t="shared" si="80"/>
        <v>121191.59053726558</v>
      </c>
      <c r="AY167" s="201">
        <f t="shared" si="80"/>
        <v>141678.11714500494</v>
      </c>
      <c r="AZ167" s="201">
        <f t="shared" si="80"/>
        <v>168006.96837648458</v>
      </c>
      <c r="BA167" s="201">
        <f t="shared" si="80"/>
        <v>201608.36205178153</v>
      </c>
      <c r="BB167" s="201">
        <f t="shared" si="80"/>
        <v>241930.03446213782</v>
      </c>
      <c r="BC167" s="201">
        <f t="shared" si="80"/>
        <v>290316.04135456536</v>
      </c>
      <c r="BD167" s="201">
        <f t="shared" si="80"/>
        <v>348379.24962547846</v>
      </c>
      <c r="BE167" s="201">
        <f t="shared" si="80"/>
        <v>418055.09955057409</v>
      </c>
      <c r="BF167" s="201">
        <f t="shared" si="80"/>
        <v>501666.1194606889</v>
      </c>
      <c r="BG167" s="201">
        <f t="shared" si="80"/>
        <v>601999.34335282666</v>
      </c>
      <c r="BH167" s="201">
        <f t="shared" si="80"/>
        <v>722399.21202339185</v>
      </c>
      <c r="BI167" s="201">
        <f t="shared" si="80"/>
        <v>866879.0544280702</v>
      </c>
      <c r="BJ167" s="201">
        <f t="shared" si="80"/>
        <v>1040254.8653136842</v>
      </c>
      <c r="BK167" s="201">
        <f t="shared" si="80"/>
        <v>1207152.8986497258</v>
      </c>
      <c r="BL167" s="201">
        <f t="shared" si="80"/>
        <v>1362162.3049536112</v>
      </c>
      <c r="BM167" s="201">
        <f t="shared" si="80"/>
        <v>1498378.5354489724</v>
      </c>
      <c r="BN167" s="201">
        <f t="shared" si="80"/>
        <v>1648216.3889938698</v>
      </c>
      <c r="BO167" s="201">
        <f t="shared" si="80"/>
        <v>1813038.0278932571</v>
      </c>
      <c r="BP167" s="201">
        <f t="shared" si="80"/>
        <v>1994341.8306825829</v>
      </c>
      <c r="BQ167" s="201">
        <f t="shared" si="80"/>
        <v>2193776.0137508414</v>
      </c>
      <c r="BR167" s="201">
        <f t="shared" si="80"/>
        <v>2413153.6151259257</v>
      </c>
      <c r="BS167" s="201">
        <f t="shared" si="80"/>
        <v>2654468.9766385187</v>
      </c>
      <c r="BT167" s="201">
        <f t="shared" si="80"/>
        <v>2919915.8743023705</v>
      </c>
      <c r="BU167" s="201">
        <f t="shared" si="80"/>
        <v>3211907.4617326078</v>
      </c>
      <c r="BV167" s="201">
        <f t="shared" si="80"/>
        <v>3533098.2079058685</v>
      </c>
      <c r="BW167" s="201">
        <f t="shared" si="80"/>
        <v>3808914.6964022066</v>
      </c>
      <c r="BX167" s="201">
        <f t="shared" si="80"/>
        <v>4031719.7681621579</v>
      </c>
      <c r="BY167" s="201">
        <f t="shared" si="80"/>
        <v>4192988.5588886444</v>
      </c>
      <c r="BZ167" s="201">
        <f t="shared" si="80"/>
        <v>4360708.1012441898</v>
      </c>
      <c r="CA167" s="201">
        <f t="shared" si="80"/>
        <v>4535136.4252939587</v>
      </c>
      <c r="CB167" s="201">
        <f t="shared" si="80"/>
        <v>4716541.8823057171</v>
      </c>
      <c r="CC167" s="201">
        <f t="shared" si="80"/>
        <v>4905203.5575979454</v>
      </c>
      <c r="CD167" s="201">
        <f t="shared" si="80"/>
        <v>5101411.6999018639</v>
      </c>
      <c r="CE167" s="201">
        <f t="shared" si="80"/>
        <v>5305468.1678979388</v>
      </c>
      <c r="CF167" s="201">
        <f t="shared" si="80"/>
        <v>5517686.8946138555</v>
      </c>
      <c r="CG167" s="201">
        <f t="shared" si="80"/>
        <v>5738394.3703984106</v>
      </c>
      <c r="CH167" s="201">
        <f t="shared" si="80"/>
        <v>5967930.1452143462</v>
      </c>
      <c r="CI167" s="103"/>
      <c r="CJ167" s="103"/>
      <c r="CK167" s="103"/>
      <c r="CL167" s="103"/>
      <c r="CM167" s="103"/>
      <c r="CN167" s="103"/>
      <c r="CO167" s="103"/>
    </row>
    <row r="168" spans="1:93" ht="15" customHeight="1" outlineLevel="1" thickTop="1">
      <c r="A168" s="103"/>
      <c r="B168" s="103"/>
      <c r="C168" s="102"/>
      <c r="D168" s="103"/>
      <c r="E168" s="103"/>
      <c r="F168" s="103"/>
      <c r="G168" s="103"/>
      <c r="H168" s="103"/>
      <c r="I168" s="139"/>
      <c r="J168" s="139"/>
      <c r="K168" s="139"/>
      <c r="L168" s="139"/>
      <c r="M168" s="139"/>
      <c r="N168" s="139"/>
      <c r="O168" s="139"/>
      <c r="P168" s="139"/>
      <c r="Q168" s="139"/>
      <c r="R168" s="139"/>
      <c r="S168" s="139"/>
      <c r="T168" s="139"/>
      <c r="U168" s="139"/>
      <c r="V168" s="139"/>
      <c r="W168" s="139"/>
      <c r="X168" s="139"/>
      <c r="Y168" s="139"/>
      <c r="Z168" s="139"/>
      <c r="AA168" s="139"/>
      <c r="AB168" s="139"/>
      <c r="AC168" s="139"/>
      <c r="AD168" s="139"/>
      <c r="AE168" s="139"/>
      <c r="AF168" s="139"/>
      <c r="AG168" s="139"/>
      <c r="AH168" s="139"/>
      <c r="AI168" s="139"/>
      <c r="AJ168" s="139"/>
      <c r="AK168" s="139"/>
      <c r="AL168" s="139"/>
      <c r="AM168" s="139"/>
      <c r="AN168" s="139"/>
      <c r="AO168" s="139"/>
      <c r="AP168" s="139"/>
      <c r="AQ168" s="139"/>
      <c r="AR168" s="139"/>
      <c r="AS168" s="139"/>
      <c r="AT168" s="139"/>
      <c r="AU168" s="139"/>
      <c r="AV168" s="139"/>
      <c r="AW168" s="139"/>
      <c r="AX168" s="139"/>
      <c r="AY168" s="139"/>
      <c r="AZ168" s="139"/>
      <c r="BA168" s="139"/>
      <c r="BB168" s="139"/>
      <c r="BC168" s="139"/>
      <c r="BD168" s="139"/>
      <c r="BE168" s="139"/>
      <c r="BF168" s="139"/>
      <c r="BG168" s="139"/>
      <c r="BH168" s="139"/>
      <c r="BI168" s="139"/>
      <c r="BJ168" s="139"/>
      <c r="BK168" s="139"/>
      <c r="BL168" s="139"/>
      <c r="BM168" s="139"/>
      <c r="BN168" s="139"/>
      <c r="BO168" s="139"/>
      <c r="BP168" s="139"/>
      <c r="BQ168" s="139"/>
      <c r="BR168" s="139"/>
      <c r="BS168" s="139"/>
      <c r="BT168" s="139"/>
      <c r="BU168" s="139"/>
      <c r="BV168" s="139"/>
      <c r="BW168" s="139"/>
      <c r="BX168" s="139"/>
      <c r="BY168" s="139"/>
      <c r="BZ168" s="139"/>
      <c r="CA168" s="139"/>
      <c r="CB168" s="139"/>
      <c r="CC168" s="139"/>
      <c r="CD168" s="139"/>
      <c r="CE168" s="139"/>
      <c r="CF168" s="139"/>
      <c r="CG168" s="139"/>
      <c r="CH168" s="139"/>
      <c r="CI168" s="103"/>
      <c r="CJ168" s="103"/>
      <c r="CK168" s="103"/>
      <c r="CL168" s="103"/>
      <c r="CM168" s="103"/>
      <c r="CN168" s="103"/>
      <c r="CO168" s="103"/>
    </row>
    <row r="169" spans="1:93" ht="15" customHeight="1" outlineLevel="1">
      <c r="A169" s="103"/>
      <c r="B169" s="116" t="s">
        <v>177</v>
      </c>
      <c r="C169" s="102"/>
      <c r="D169" s="103"/>
      <c r="E169" s="103"/>
      <c r="F169" s="103"/>
      <c r="G169" s="103"/>
      <c r="H169" s="103"/>
      <c r="I169" s="139"/>
      <c r="J169" s="139"/>
      <c r="K169" s="139"/>
      <c r="L169" s="139"/>
      <c r="M169" s="139"/>
      <c r="N169" s="139"/>
      <c r="O169" s="139"/>
      <c r="P169" s="139"/>
      <c r="Q169" s="139"/>
      <c r="R169" s="139"/>
      <c r="S169" s="139"/>
      <c r="T169" s="139"/>
      <c r="U169" s="139"/>
      <c r="V169" s="139"/>
      <c r="W169" s="139"/>
      <c r="X169" s="139"/>
      <c r="Y169" s="139"/>
      <c r="Z169" s="139"/>
      <c r="AA169" s="139"/>
      <c r="AB169" s="139"/>
      <c r="AC169" s="139"/>
      <c r="AD169" s="139"/>
      <c r="AE169" s="139"/>
      <c r="AF169" s="139"/>
      <c r="AG169" s="139"/>
      <c r="AH169" s="139"/>
      <c r="AI169" s="139"/>
      <c r="AJ169" s="139"/>
      <c r="AK169" s="139"/>
      <c r="AL169" s="139"/>
      <c r="AM169" s="139"/>
      <c r="AN169" s="139"/>
      <c r="AO169" s="139"/>
      <c r="AP169" s="139"/>
      <c r="AQ169" s="139"/>
      <c r="AR169" s="139"/>
      <c r="AS169" s="139"/>
      <c r="AT169" s="139"/>
      <c r="AU169" s="139"/>
      <c r="AV169" s="139"/>
      <c r="AW169" s="139"/>
      <c r="AX169" s="139"/>
      <c r="AY169" s="139"/>
      <c r="AZ169" s="139"/>
      <c r="BA169" s="139"/>
      <c r="BB169" s="139"/>
      <c r="BC169" s="139"/>
      <c r="BD169" s="139"/>
      <c r="BE169" s="139"/>
      <c r="BF169" s="139"/>
      <c r="BG169" s="139"/>
      <c r="BH169" s="139"/>
      <c r="BI169" s="139"/>
      <c r="BJ169" s="139"/>
      <c r="BK169" s="139"/>
      <c r="BL169" s="139"/>
      <c r="BM169" s="139"/>
      <c r="BN169" s="139"/>
      <c r="BO169" s="139"/>
      <c r="BP169" s="139"/>
      <c r="BQ169" s="139"/>
      <c r="BR169" s="139"/>
      <c r="BS169" s="139"/>
      <c r="BT169" s="139"/>
      <c r="BU169" s="139"/>
      <c r="BV169" s="139"/>
      <c r="BW169" s="139"/>
      <c r="BX169" s="139"/>
      <c r="BY169" s="139"/>
      <c r="BZ169" s="139"/>
      <c r="CA169" s="139"/>
      <c r="CB169" s="139"/>
      <c r="CC169" s="139"/>
      <c r="CD169" s="139"/>
      <c r="CE169" s="139"/>
      <c r="CF169" s="139"/>
      <c r="CG169" s="139"/>
      <c r="CH169" s="139"/>
      <c r="CI169" s="103"/>
      <c r="CJ169" s="103"/>
      <c r="CK169" s="103"/>
      <c r="CL169" s="103"/>
      <c r="CM169" s="103"/>
      <c r="CN169" s="103"/>
      <c r="CO169" s="103"/>
    </row>
    <row r="170" spans="1:93" ht="15" customHeight="1" outlineLevel="1">
      <c r="A170" s="103"/>
      <c r="B170" s="102" t="s">
        <v>171</v>
      </c>
      <c r="C170" s="103"/>
      <c r="D170" s="103"/>
      <c r="E170" s="103"/>
      <c r="F170" s="103"/>
      <c r="G170" s="103"/>
      <c r="H170" s="103"/>
      <c r="I170" s="181">
        <f t="shared" ref="I170:M170" si="81">+I159+I164</f>
        <v>0</v>
      </c>
      <c r="J170" s="181">
        <f t="shared" si="81"/>
        <v>23206.644231334056</v>
      </c>
      <c r="K170" s="181">
        <f t="shared" si="81"/>
        <v>121191.59053726558</v>
      </c>
      <c r="L170" s="181">
        <f t="shared" si="81"/>
        <v>1040254.8653136842</v>
      </c>
      <c r="M170" s="181">
        <f t="shared" si="81"/>
        <v>3533098.2079058685</v>
      </c>
      <c r="N170" s="139"/>
      <c r="O170" s="139"/>
      <c r="P170" s="139"/>
      <c r="Q170" s="139"/>
      <c r="R170" s="139"/>
      <c r="S170" s="139"/>
      <c r="T170" s="139"/>
      <c r="U170" s="139"/>
      <c r="V170" s="139"/>
      <c r="W170" s="139"/>
      <c r="X170" s="139"/>
      <c r="Y170" s="139"/>
      <c r="Z170" s="139"/>
      <c r="AA170" s="181">
        <f t="shared" ref="AA170:CH170" si="82">+AA159+AA164</f>
        <v>0</v>
      </c>
      <c r="AB170" s="181">
        <f t="shared" si="82"/>
        <v>7440.0325000000003</v>
      </c>
      <c r="AC170" s="181">
        <f t="shared" si="82"/>
        <v>7886.4344500000007</v>
      </c>
      <c r="AD170" s="181">
        <f t="shared" si="82"/>
        <v>8368.5485560000016</v>
      </c>
      <c r="AE170" s="181">
        <f t="shared" si="82"/>
        <v>9372.7743827200011</v>
      </c>
      <c r="AF170" s="181">
        <f t="shared" si="82"/>
        <v>10497.507308646404</v>
      </c>
      <c r="AG170" s="181">
        <f t="shared" si="82"/>
        <v>11757.208185683972</v>
      </c>
      <c r="AH170" s="181">
        <f t="shared" si="82"/>
        <v>13168.073167966048</v>
      </c>
      <c r="AI170" s="181">
        <f t="shared" si="82"/>
        <v>14748.241948121979</v>
      </c>
      <c r="AJ170" s="181">
        <f t="shared" si="82"/>
        <v>16518.030981896616</v>
      </c>
      <c r="AK170" s="181">
        <f t="shared" si="82"/>
        <v>18500.194699724212</v>
      </c>
      <c r="AL170" s="181">
        <f t="shared" si="82"/>
        <v>20720.218063691122</v>
      </c>
      <c r="AM170" s="181">
        <f t="shared" si="82"/>
        <v>23206.644231334056</v>
      </c>
      <c r="AN170" s="181">
        <f t="shared" si="82"/>
        <v>26250.246789127796</v>
      </c>
      <c r="AO170" s="181">
        <f t="shared" si="82"/>
        <v>29956.707691395492</v>
      </c>
      <c r="AP170" s="181">
        <f t="shared" si="82"/>
        <v>34450.213845104816</v>
      </c>
      <c r="AQ170" s="181">
        <f t="shared" si="82"/>
        <v>39617.745921870533</v>
      </c>
      <c r="AR170" s="181">
        <f t="shared" si="82"/>
        <v>45560.407810151111</v>
      </c>
      <c r="AS170" s="181">
        <f t="shared" si="82"/>
        <v>52394.468981673774</v>
      </c>
      <c r="AT170" s="181">
        <f t="shared" si="82"/>
        <v>60253.63932892483</v>
      </c>
      <c r="AU170" s="181">
        <f t="shared" si="82"/>
        <v>69291.685228263552</v>
      </c>
      <c r="AV170" s="181">
        <f t="shared" si="82"/>
        <v>79685.438012503088</v>
      </c>
      <c r="AW170" s="181">
        <f t="shared" si="82"/>
        <v>91638.253714378516</v>
      </c>
      <c r="AX170" s="181">
        <f t="shared" si="82"/>
        <v>105383.99177153529</v>
      </c>
      <c r="AY170" s="181">
        <f t="shared" si="82"/>
        <v>121191.59053726558</v>
      </c>
      <c r="AZ170" s="181">
        <f t="shared" si="82"/>
        <v>141678.11714500494</v>
      </c>
      <c r="BA170" s="181">
        <f t="shared" si="82"/>
        <v>168006.96837648458</v>
      </c>
      <c r="BB170" s="181">
        <f t="shared" si="82"/>
        <v>201608.36205178153</v>
      </c>
      <c r="BC170" s="181">
        <f t="shared" si="82"/>
        <v>241930.03446213782</v>
      </c>
      <c r="BD170" s="181">
        <f t="shared" si="82"/>
        <v>290316.04135456536</v>
      </c>
      <c r="BE170" s="181">
        <f t="shared" si="82"/>
        <v>348379.24962547846</v>
      </c>
      <c r="BF170" s="181">
        <f t="shared" si="82"/>
        <v>418055.09955057409</v>
      </c>
      <c r="BG170" s="181">
        <f t="shared" si="82"/>
        <v>501666.1194606889</v>
      </c>
      <c r="BH170" s="181">
        <f t="shared" si="82"/>
        <v>601999.34335282666</v>
      </c>
      <c r="BI170" s="181">
        <f t="shared" si="82"/>
        <v>722399.21202339185</v>
      </c>
      <c r="BJ170" s="181">
        <f t="shared" si="82"/>
        <v>866879.0544280702</v>
      </c>
      <c r="BK170" s="181">
        <f t="shared" si="82"/>
        <v>1040254.8653136842</v>
      </c>
      <c r="BL170" s="181">
        <f t="shared" si="82"/>
        <v>1207152.8986497258</v>
      </c>
      <c r="BM170" s="181">
        <f t="shared" si="82"/>
        <v>1362162.3049536112</v>
      </c>
      <c r="BN170" s="181">
        <f t="shared" si="82"/>
        <v>1498378.5354489724</v>
      </c>
      <c r="BO170" s="181">
        <f t="shared" si="82"/>
        <v>1648216.3889938698</v>
      </c>
      <c r="BP170" s="181">
        <f t="shared" si="82"/>
        <v>1813038.0278932571</v>
      </c>
      <c r="BQ170" s="181">
        <f t="shared" si="82"/>
        <v>1994341.8306825829</v>
      </c>
      <c r="BR170" s="181">
        <f t="shared" si="82"/>
        <v>2193776.0137508414</v>
      </c>
      <c r="BS170" s="181">
        <f t="shared" si="82"/>
        <v>2413153.6151259257</v>
      </c>
      <c r="BT170" s="181">
        <f t="shared" si="82"/>
        <v>2654468.9766385187</v>
      </c>
      <c r="BU170" s="181">
        <f t="shared" si="82"/>
        <v>2919915.8743023705</v>
      </c>
      <c r="BV170" s="181">
        <f t="shared" si="82"/>
        <v>3211907.4617326078</v>
      </c>
      <c r="BW170" s="181">
        <f t="shared" si="82"/>
        <v>3533098.2079058685</v>
      </c>
      <c r="BX170" s="181">
        <f t="shared" si="82"/>
        <v>3808914.6964022066</v>
      </c>
      <c r="BY170" s="181">
        <f t="shared" si="82"/>
        <v>4031719.7681621579</v>
      </c>
      <c r="BZ170" s="181">
        <f t="shared" si="82"/>
        <v>4192988.5588886444</v>
      </c>
      <c r="CA170" s="181">
        <f t="shared" si="82"/>
        <v>4360708.1012441898</v>
      </c>
      <c r="CB170" s="181">
        <f t="shared" si="82"/>
        <v>4535136.4252939587</v>
      </c>
      <c r="CC170" s="181">
        <f t="shared" si="82"/>
        <v>4716541.8823057171</v>
      </c>
      <c r="CD170" s="181">
        <f t="shared" si="82"/>
        <v>4905203.5575979454</v>
      </c>
      <c r="CE170" s="181">
        <f t="shared" si="82"/>
        <v>5101411.6999018639</v>
      </c>
      <c r="CF170" s="181">
        <f t="shared" si="82"/>
        <v>5305468.1678979388</v>
      </c>
      <c r="CG170" s="181">
        <f t="shared" si="82"/>
        <v>5517686.8946138555</v>
      </c>
      <c r="CH170" s="181">
        <f t="shared" si="82"/>
        <v>5738394.3703984106</v>
      </c>
      <c r="CI170" s="103"/>
      <c r="CJ170" s="103"/>
      <c r="CK170" s="103"/>
      <c r="CL170" s="103"/>
      <c r="CM170" s="103"/>
      <c r="CN170" s="103"/>
      <c r="CO170" s="103"/>
    </row>
    <row r="171" spans="1:93" ht="15" customHeight="1" outlineLevel="1" thickBot="1">
      <c r="A171" s="103"/>
      <c r="B171" s="102" t="s">
        <v>178</v>
      </c>
      <c r="C171" s="107"/>
      <c r="D171" s="108"/>
      <c r="E171" s="108"/>
      <c r="F171" s="108"/>
      <c r="G171" s="108"/>
      <c r="H171" s="135" t="s">
        <v>116</v>
      </c>
      <c r="I171" s="155">
        <f t="shared" ref="I171:M172" si="83">+IF($H171="SUM",SUMIFS($AA171:$CH171,$AA$1:$CH$1,I$1),IF($H171="AVG",AVERAGEIFS($AA171:$CH171,$AA$1:$CH$1,I$1),IF($H171="EOY",SUMIFS($AA171:$CH171,$AA$1:$CH$1,I$1,$AA$3:$CH$3,12))))</f>
        <v>359102.59172948787</v>
      </c>
      <c r="J171" s="155">
        <f t="shared" si="83"/>
        <v>1726330.2682592836</v>
      </c>
      <c r="K171" s="155">
        <f t="shared" si="83"/>
        <v>13153450.922062624</v>
      </c>
      <c r="L171" s="155">
        <f t="shared" si="83"/>
        <v>58081725.304055646</v>
      </c>
      <c r="M171" s="155">
        <f t="shared" si="83"/>
        <v>121097572.52583988</v>
      </c>
      <c r="N171" s="139"/>
      <c r="O171" s="139"/>
      <c r="P171" s="139"/>
      <c r="Q171" s="139"/>
      <c r="R171" s="139"/>
      <c r="S171" s="139"/>
      <c r="T171" s="139"/>
      <c r="U171" s="139"/>
      <c r="V171" s="139"/>
      <c r="W171" s="139"/>
      <c r="X171" s="139"/>
      <c r="Y171" s="139"/>
      <c r="Z171" s="139"/>
      <c r="AA171" s="181">
        <f t="shared" ref="AA171:CH171" si="84">+AA165</f>
        <v>14880.065000000001</v>
      </c>
      <c r="AB171" s="181">
        <f t="shared" si="84"/>
        <v>16665.672800000004</v>
      </c>
      <c r="AC171" s="181">
        <f t="shared" si="84"/>
        <v>18665.553536000007</v>
      </c>
      <c r="AD171" s="181">
        <f t="shared" si="84"/>
        <v>20905.419960320003</v>
      </c>
      <c r="AE171" s="181">
        <f t="shared" si="84"/>
        <v>23414.070355558408</v>
      </c>
      <c r="AF171" s="181">
        <f t="shared" si="84"/>
        <v>26223.758798225419</v>
      </c>
      <c r="AG171" s="181">
        <f t="shared" si="84"/>
        <v>29370.609854012473</v>
      </c>
      <c r="AH171" s="181">
        <f t="shared" si="84"/>
        <v>32895.083036493976</v>
      </c>
      <c r="AI171" s="181">
        <f t="shared" si="84"/>
        <v>36842.493000873255</v>
      </c>
      <c r="AJ171" s="181">
        <f t="shared" si="84"/>
        <v>41263.592160978049</v>
      </c>
      <c r="AK171" s="181">
        <f t="shared" si="84"/>
        <v>46215.223220295411</v>
      </c>
      <c r="AL171" s="181">
        <f t="shared" si="84"/>
        <v>51761.050006730875</v>
      </c>
      <c r="AM171" s="181">
        <f t="shared" si="84"/>
        <v>59525.207507740502</v>
      </c>
      <c r="AN171" s="181">
        <f t="shared" si="84"/>
        <v>68453.988633901579</v>
      </c>
      <c r="AO171" s="181">
        <f t="shared" si="84"/>
        <v>78722.086928986799</v>
      </c>
      <c r="AP171" s="181">
        <f t="shared" si="84"/>
        <v>90530.399968334823</v>
      </c>
      <c r="AQ171" s="181">
        <f t="shared" si="84"/>
        <v>104109.95996358503</v>
      </c>
      <c r="AR171" s="181">
        <f t="shared" si="84"/>
        <v>119726.45395812277</v>
      </c>
      <c r="AS171" s="181">
        <f t="shared" si="84"/>
        <v>137685.42205184119</v>
      </c>
      <c r="AT171" s="181">
        <f t="shared" si="84"/>
        <v>158338.23535961733</v>
      </c>
      <c r="AU171" s="181">
        <f t="shared" si="84"/>
        <v>182088.97066355994</v>
      </c>
      <c r="AV171" s="181">
        <f t="shared" si="84"/>
        <v>209402.31626309388</v>
      </c>
      <c r="AW171" s="181">
        <f t="shared" si="84"/>
        <v>240812.66370255797</v>
      </c>
      <c r="AX171" s="181">
        <f t="shared" si="84"/>
        <v>276934.56325794163</v>
      </c>
      <c r="AY171" s="181">
        <f t="shared" si="84"/>
        <v>332321.47590952995</v>
      </c>
      <c r="AZ171" s="181">
        <f t="shared" si="84"/>
        <v>398785.77109143592</v>
      </c>
      <c r="BA171" s="181">
        <f t="shared" si="84"/>
        <v>478542.92530972307</v>
      </c>
      <c r="BB171" s="181">
        <f t="shared" si="84"/>
        <v>574251.5103716678</v>
      </c>
      <c r="BC171" s="181">
        <f t="shared" si="84"/>
        <v>689101.81244600122</v>
      </c>
      <c r="BD171" s="181">
        <f t="shared" si="84"/>
        <v>826922.17493520142</v>
      </c>
      <c r="BE171" s="181">
        <f t="shared" si="84"/>
        <v>992306.60992224189</v>
      </c>
      <c r="BF171" s="181">
        <f t="shared" si="84"/>
        <v>1190767.9319066899</v>
      </c>
      <c r="BG171" s="181">
        <f t="shared" si="84"/>
        <v>1428921.518288028</v>
      </c>
      <c r="BH171" s="181">
        <f t="shared" si="84"/>
        <v>1714705.8219456335</v>
      </c>
      <c r="BI171" s="181">
        <f t="shared" si="84"/>
        <v>2057646.9863347597</v>
      </c>
      <c r="BJ171" s="181">
        <f t="shared" si="84"/>
        <v>2469176.3836017121</v>
      </c>
      <c r="BK171" s="181">
        <f t="shared" si="84"/>
        <v>2716094.0219618836</v>
      </c>
      <c r="BL171" s="181">
        <f t="shared" si="84"/>
        <v>2987703.4241580721</v>
      </c>
      <c r="BM171" s="181">
        <f t="shared" si="84"/>
        <v>3286473.7665738789</v>
      </c>
      <c r="BN171" s="181">
        <f t="shared" si="84"/>
        <v>3615121.143231268</v>
      </c>
      <c r="BO171" s="181">
        <f t="shared" si="84"/>
        <v>3976633.2575543947</v>
      </c>
      <c r="BP171" s="181">
        <f t="shared" si="84"/>
        <v>4374296.5833098348</v>
      </c>
      <c r="BQ171" s="181">
        <f t="shared" si="84"/>
        <v>4811726.2416408192</v>
      </c>
      <c r="BR171" s="181">
        <f t="shared" si="84"/>
        <v>5292898.8658049004</v>
      </c>
      <c r="BS171" s="181">
        <f t="shared" si="84"/>
        <v>5822188.7523853909</v>
      </c>
      <c r="BT171" s="181">
        <f t="shared" si="84"/>
        <v>6404407.6276239315</v>
      </c>
      <c r="BU171" s="181">
        <f t="shared" si="84"/>
        <v>7044848.3903863244</v>
      </c>
      <c r="BV171" s="181">
        <f t="shared" si="84"/>
        <v>7749333.2294249572</v>
      </c>
      <c r="BW171" s="181">
        <f t="shared" si="84"/>
        <v>8059306.5586019559</v>
      </c>
      <c r="BX171" s="181">
        <f t="shared" si="84"/>
        <v>8381678.820946034</v>
      </c>
      <c r="BY171" s="181">
        <f t="shared" si="84"/>
        <v>8716945.9737838767</v>
      </c>
      <c r="BZ171" s="181">
        <f t="shared" si="84"/>
        <v>9065623.8127352316</v>
      </c>
      <c r="CA171" s="181">
        <f t="shared" si="84"/>
        <v>9428248.7652446423</v>
      </c>
      <c r="CB171" s="181">
        <f t="shared" si="84"/>
        <v>9805378.7158544287</v>
      </c>
      <c r="CC171" s="181">
        <f t="shared" si="84"/>
        <v>10197593.864488605</v>
      </c>
      <c r="CD171" s="181">
        <f t="shared" si="84"/>
        <v>10605497.619068149</v>
      </c>
      <c r="CE171" s="181">
        <f t="shared" si="84"/>
        <v>11029717.523830876</v>
      </c>
      <c r="CF171" s="181">
        <f t="shared" si="84"/>
        <v>11470906.22478411</v>
      </c>
      <c r="CG171" s="181">
        <f t="shared" si="84"/>
        <v>11929742.473775472</v>
      </c>
      <c r="CH171" s="181">
        <f t="shared" si="84"/>
        <v>12406932.172726495</v>
      </c>
      <c r="CI171" s="103"/>
      <c r="CJ171" s="103"/>
      <c r="CK171" s="103"/>
      <c r="CL171" s="103"/>
      <c r="CM171" s="103"/>
      <c r="CN171" s="103"/>
      <c r="CO171" s="103"/>
    </row>
    <row r="172" spans="1:93" ht="15" customHeight="1" outlineLevel="1" thickTop="1">
      <c r="A172" s="103"/>
      <c r="B172" s="102" t="s">
        <v>179</v>
      </c>
      <c r="C172" s="102"/>
      <c r="D172" s="103"/>
      <c r="E172" s="103"/>
      <c r="F172" s="103"/>
      <c r="G172" s="103"/>
      <c r="H172" s="135" t="s">
        <v>116</v>
      </c>
      <c r="I172" s="155">
        <f t="shared" si="83"/>
        <v>-335895.94749815384</v>
      </c>
      <c r="J172" s="155">
        <f t="shared" si="83"/>
        <v>-1628345.3219533518</v>
      </c>
      <c r="K172" s="155">
        <f t="shared" si="83"/>
        <v>-12234387.647286205</v>
      </c>
      <c r="L172" s="155">
        <f t="shared" si="83"/>
        <v>-55588881.961463474</v>
      </c>
      <c r="M172" s="155">
        <f t="shared" si="83"/>
        <v>-118662740.5885314</v>
      </c>
      <c r="N172" s="139"/>
      <c r="O172" s="139"/>
      <c r="P172" s="139"/>
      <c r="Q172" s="139"/>
      <c r="R172" s="139"/>
      <c r="S172" s="139"/>
      <c r="T172" s="139"/>
      <c r="U172" s="139"/>
      <c r="V172" s="139"/>
      <c r="W172" s="139"/>
      <c r="X172" s="139"/>
      <c r="Y172" s="139"/>
      <c r="Z172" s="139"/>
      <c r="AA172" s="181">
        <f t="shared" ref="AA172:CH172" si="85">+AA166+AA160</f>
        <v>-7440.0325000000003</v>
      </c>
      <c r="AB172" s="181">
        <f t="shared" si="85"/>
        <v>-16219.270850000004</v>
      </c>
      <c r="AC172" s="181">
        <f t="shared" si="85"/>
        <v>-18183.439430000006</v>
      </c>
      <c r="AD172" s="181">
        <f t="shared" si="85"/>
        <v>-19901.194133600002</v>
      </c>
      <c r="AE172" s="181">
        <f t="shared" si="85"/>
        <v>-22289.337429632003</v>
      </c>
      <c r="AF172" s="181">
        <f t="shared" si="85"/>
        <v>-24964.05792118785</v>
      </c>
      <c r="AG172" s="181">
        <f t="shared" si="85"/>
        <v>-27959.7448717304</v>
      </c>
      <c r="AH172" s="181">
        <f t="shared" si="85"/>
        <v>-31314.914256338045</v>
      </c>
      <c r="AI172" s="181">
        <f t="shared" si="85"/>
        <v>-35072.70396709862</v>
      </c>
      <c r="AJ172" s="181">
        <f t="shared" si="85"/>
        <v>-39281.428443150449</v>
      </c>
      <c r="AK172" s="181">
        <f t="shared" si="85"/>
        <v>-43995.199856328501</v>
      </c>
      <c r="AL172" s="181">
        <f t="shared" si="85"/>
        <v>-49274.623839087944</v>
      </c>
      <c r="AM172" s="181">
        <f t="shared" si="85"/>
        <v>-56481.604949946763</v>
      </c>
      <c r="AN172" s="181">
        <f t="shared" si="85"/>
        <v>-64747.527731633883</v>
      </c>
      <c r="AO172" s="181">
        <f t="shared" si="85"/>
        <v>-74228.580775277471</v>
      </c>
      <c r="AP172" s="181">
        <f t="shared" si="85"/>
        <v>-85362.867891569098</v>
      </c>
      <c r="AQ172" s="181">
        <f t="shared" si="85"/>
        <v>-98167.298075304454</v>
      </c>
      <c r="AR172" s="181">
        <f t="shared" si="85"/>
        <v>-112892.3927866001</v>
      </c>
      <c r="AS172" s="181">
        <f t="shared" si="85"/>
        <v>-129826.25170459013</v>
      </c>
      <c r="AT172" s="181">
        <f t="shared" si="85"/>
        <v>-149300.18946027861</v>
      </c>
      <c r="AU172" s="181">
        <f t="shared" si="85"/>
        <v>-171695.21787932041</v>
      </c>
      <c r="AV172" s="181">
        <f t="shared" si="85"/>
        <v>-197449.50056121845</v>
      </c>
      <c r="AW172" s="181">
        <f t="shared" si="85"/>
        <v>-227066.92564540118</v>
      </c>
      <c r="AX172" s="181">
        <f t="shared" si="85"/>
        <v>-261126.96449221135</v>
      </c>
      <c r="AY172" s="181">
        <f t="shared" si="85"/>
        <v>-311834.94930179056</v>
      </c>
      <c r="AZ172" s="181">
        <f t="shared" si="85"/>
        <v>-372456.91985995625</v>
      </c>
      <c r="BA172" s="181">
        <f t="shared" si="85"/>
        <v>-444941.53163442609</v>
      </c>
      <c r="BB172" s="181">
        <f t="shared" si="85"/>
        <v>-533929.83796131145</v>
      </c>
      <c r="BC172" s="181">
        <f t="shared" si="85"/>
        <v>-640715.80555357365</v>
      </c>
      <c r="BD172" s="181">
        <f t="shared" si="85"/>
        <v>-768858.96666428831</v>
      </c>
      <c r="BE172" s="181">
        <f t="shared" si="85"/>
        <v>-922630.7599971462</v>
      </c>
      <c r="BF172" s="181">
        <f t="shared" si="85"/>
        <v>-1107156.9119965751</v>
      </c>
      <c r="BG172" s="181">
        <f t="shared" si="85"/>
        <v>-1328588.2943958901</v>
      </c>
      <c r="BH172" s="181">
        <f t="shared" si="85"/>
        <v>-1594305.9532750682</v>
      </c>
      <c r="BI172" s="181">
        <f t="shared" si="85"/>
        <v>-1913167.1439300813</v>
      </c>
      <c r="BJ172" s="181">
        <f t="shared" si="85"/>
        <v>-2295800.5727160983</v>
      </c>
      <c r="BK172" s="181">
        <f t="shared" si="85"/>
        <v>-2549195.9886258421</v>
      </c>
      <c r="BL172" s="181">
        <f t="shared" si="85"/>
        <v>-2832694.0178541867</v>
      </c>
      <c r="BM172" s="181">
        <f t="shared" si="85"/>
        <v>-3150257.5360785178</v>
      </c>
      <c r="BN172" s="181">
        <f t="shared" si="85"/>
        <v>-3465283.2896863706</v>
      </c>
      <c r="BO172" s="181">
        <f t="shared" si="85"/>
        <v>-3811811.6186550073</v>
      </c>
      <c r="BP172" s="181">
        <f t="shared" si="85"/>
        <v>-4192992.780520509</v>
      </c>
      <c r="BQ172" s="181">
        <f t="shared" si="85"/>
        <v>-4612292.0585725605</v>
      </c>
      <c r="BR172" s="181">
        <f t="shared" si="85"/>
        <v>-5073521.264429816</v>
      </c>
      <c r="BS172" s="181">
        <f t="shared" si="85"/>
        <v>-5580873.3908727979</v>
      </c>
      <c r="BT172" s="181">
        <f t="shared" si="85"/>
        <v>-6138960.7299600802</v>
      </c>
      <c r="BU172" s="181">
        <f t="shared" si="85"/>
        <v>-6752856.8029560875</v>
      </c>
      <c r="BV172" s="181">
        <f t="shared" si="85"/>
        <v>-7428142.4832516965</v>
      </c>
      <c r="BW172" s="181">
        <f t="shared" si="85"/>
        <v>-7783490.0701056179</v>
      </c>
      <c r="BX172" s="181">
        <f t="shared" si="85"/>
        <v>-8158873.7491860827</v>
      </c>
      <c r="BY172" s="181">
        <f t="shared" si="85"/>
        <v>-8555677.1830573902</v>
      </c>
      <c r="BZ172" s="181">
        <f t="shared" si="85"/>
        <v>-8897904.2703796867</v>
      </c>
      <c r="CA172" s="181">
        <f t="shared" si="85"/>
        <v>-9253820.4411948733</v>
      </c>
      <c r="CB172" s="181">
        <f t="shared" si="85"/>
        <v>-9623973.2588426694</v>
      </c>
      <c r="CC172" s="181">
        <f t="shared" si="85"/>
        <v>-10008932.189196378</v>
      </c>
      <c r="CD172" s="181">
        <f t="shared" si="85"/>
        <v>-10409289.476764232</v>
      </c>
      <c r="CE172" s="181">
        <f t="shared" si="85"/>
        <v>-10825661.0558348</v>
      </c>
      <c r="CF172" s="181">
        <f t="shared" si="85"/>
        <v>-11258687.498068193</v>
      </c>
      <c r="CG172" s="181">
        <f t="shared" si="85"/>
        <v>-11709034.997990917</v>
      </c>
      <c r="CH172" s="181">
        <f t="shared" si="85"/>
        <v>-12177396.39791056</v>
      </c>
      <c r="CI172" s="103"/>
      <c r="CJ172" s="103"/>
      <c r="CK172" s="103"/>
      <c r="CL172" s="103"/>
      <c r="CM172" s="103"/>
      <c r="CN172" s="103"/>
      <c r="CO172" s="103"/>
    </row>
    <row r="173" spans="1:93" ht="15" customHeight="1" outlineLevel="1" thickBot="1">
      <c r="A173" s="103"/>
      <c r="B173" s="102" t="s">
        <v>173</v>
      </c>
      <c r="C173" s="102"/>
      <c r="D173" s="103"/>
      <c r="E173" s="199">
        <v>30</v>
      </c>
      <c r="F173" s="103" t="s">
        <v>169</v>
      </c>
      <c r="G173" s="103"/>
      <c r="H173" s="103"/>
      <c r="I173" s="201">
        <f t="shared" ref="I173:M173" si="86">SUM(I170:I172)</f>
        <v>23206.644231334038</v>
      </c>
      <c r="J173" s="201">
        <f t="shared" si="86"/>
        <v>121191.59053726587</v>
      </c>
      <c r="K173" s="201">
        <f t="shared" si="86"/>
        <v>1040254.8653136846</v>
      </c>
      <c r="L173" s="201">
        <f t="shared" si="86"/>
        <v>3533098.2079058588</v>
      </c>
      <c r="M173" s="201">
        <f t="shared" si="86"/>
        <v>5967930.145214349</v>
      </c>
      <c r="N173" s="139"/>
      <c r="O173" s="139"/>
      <c r="P173" s="139"/>
      <c r="Q173" s="139"/>
      <c r="R173" s="139"/>
      <c r="S173" s="139"/>
      <c r="T173" s="139"/>
      <c r="U173" s="139"/>
      <c r="V173" s="139"/>
      <c r="W173" s="139"/>
      <c r="X173" s="139"/>
      <c r="Y173" s="139"/>
      <c r="Z173" s="139"/>
      <c r="AA173" s="201">
        <f t="shared" ref="AA173:CH173" si="87">SUM(AA170:AA172)</f>
        <v>7440.0325000000003</v>
      </c>
      <c r="AB173" s="201">
        <f t="shared" si="87"/>
        <v>7886.4344500000007</v>
      </c>
      <c r="AC173" s="201">
        <f t="shared" si="87"/>
        <v>8368.5485560000016</v>
      </c>
      <c r="AD173" s="201">
        <f t="shared" si="87"/>
        <v>9372.7743827200029</v>
      </c>
      <c r="AE173" s="201">
        <f t="shared" si="87"/>
        <v>10497.507308646404</v>
      </c>
      <c r="AF173" s="201">
        <f t="shared" si="87"/>
        <v>11757.208185683972</v>
      </c>
      <c r="AG173" s="201">
        <f t="shared" si="87"/>
        <v>13168.073167966046</v>
      </c>
      <c r="AH173" s="201">
        <f t="shared" si="87"/>
        <v>14748.241948121977</v>
      </c>
      <c r="AI173" s="201">
        <f t="shared" si="87"/>
        <v>16518.030981896613</v>
      </c>
      <c r="AJ173" s="201">
        <f t="shared" si="87"/>
        <v>18500.194699724219</v>
      </c>
      <c r="AK173" s="201">
        <f t="shared" si="87"/>
        <v>20720.218063691122</v>
      </c>
      <c r="AL173" s="201">
        <f t="shared" si="87"/>
        <v>23206.644231334052</v>
      </c>
      <c r="AM173" s="201">
        <f t="shared" si="87"/>
        <v>26250.246789127792</v>
      </c>
      <c r="AN173" s="201">
        <f t="shared" si="87"/>
        <v>29956.707691395488</v>
      </c>
      <c r="AO173" s="201">
        <f t="shared" si="87"/>
        <v>34450.213845104823</v>
      </c>
      <c r="AP173" s="201">
        <f t="shared" si="87"/>
        <v>39617.745921870548</v>
      </c>
      <c r="AQ173" s="201">
        <f t="shared" si="87"/>
        <v>45560.407810151111</v>
      </c>
      <c r="AR173" s="201">
        <f t="shared" si="87"/>
        <v>52394.468981673766</v>
      </c>
      <c r="AS173" s="201">
        <f t="shared" si="87"/>
        <v>60253.639328924823</v>
      </c>
      <c r="AT173" s="201">
        <f t="shared" si="87"/>
        <v>69291.685228263552</v>
      </c>
      <c r="AU173" s="201">
        <f t="shared" si="87"/>
        <v>79685.438012503088</v>
      </c>
      <c r="AV173" s="201">
        <f t="shared" si="87"/>
        <v>91638.253714378487</v>
      </c>
      <c r="AW173" s="201">
        <f t="shared" si="87"/>
        <v>105383.99177153531</v>
      </c>
      <c r="AX173" s="201">
        <f t="shared" si="87"/>
        <v>121191.59053726558</v>
      </c>
      <c r="AY173" s="201">
        <f t="shared" si="87"/>
        <v>141678.11714500497</v>
      </c>
      <c r="AZ173" s="201">
        <f t="shared" si="87"/>
        <v>168006.96837648458</v>
      </c>
      <c r="BA173" s="201">
        <f t="shared" si="87"/>
        <v>201608.36205178162</v>
      </c>
      <c r="BB173" s="201">
        <f t="shared" si="87"/>
        <v>241930.03446213785</v>
      </c>
      <c r="BC173" s="201">
        <f t="shared" si="87"/>
        <v>290316.04135456542</v>
      </c>
      <c r="BD173" s="201">
        <f t="shared" si="87"/>
        <v>348379.24962547852</v>
      </c>
      <c r="BE173" s="201">
        <f t="shared" si="87"/>
        <v>418055.09955057409</v>
      </c>
      <c r="BF173" s="201">
        <f t="shared" si="87"/>
        <v>501666.1194606889</v>
      </c>
      <c r="BG173" s="201">
        <f t="shared" si="87"/>
        <v>601999.34335282678</v>
      </c>
      <c r="BH173" s="201">
        <f t="shared" si="87"/>
        <v>722399.21202339185</v>
      </c>
      <c r="BI173" s="201">
        <f t="shared" si="87"/>
        <v>866879.05442807032</v>
      </c>
      <c r="BJ173" s="201">
        <f t="shared" si="87"/>
        <v>1040254.8653136841</v>
      </c>
      <c r="BK173" s="201">
        <f t="shared" si="87"/>
        <v>1207152.8986497256</v>
      </c>
      <c r="BL173" s="201">
        <f t="shared" si="87"/>
        <v>1362162.3049536115</v>
      </c>
      <c r="BM173" s="201">
        <f t="shared" si="87"/>
        <v>1498378.5354489726</v>
      </c>
      <c r="BN173" s="201">
        <f t="shared" si="87"/>
        <v>1648216.3889938695</v>
      </c>
      <c r="BO173" s="201">
        <f t="shared" si="87"/>
        <v>1813038.0278932573</v>
      </c>
      <c r="BP173" s="201">
        <f t="shared" si="87"/>
        <v>1994341.8306825832</v>
      </c>
      <c r="BQ173" s="201">
        <f t="shared" si="87"/>
        <v>2193776.0137508418</v>
      </c>
      <c r="BR173" s="201">
        <f t="shared" si="87"/>
        <v>2413153.6151259253</v>
      </c>
      <c r="BS173" s="201">
        <f t="shared" si="87"/>
        <v>2654468.9766385192</v>
      </c>
      <c r="BT173" s="201">
        <f t="shared" si="87"/>
        <v>2919915.8743023705</v>
      </c>
      <c r="BU173" s="201">
        <f t="shared" si="87"/>
        <v>3211907.4617326073</v>
      </c>
      <c r="BV173" s="201">
        <f t="shared" si="87"/>
        <v>3533098.2079058681</v>
      </c>
      <c r="BW173" s="201">
        <f t="shared" si="87"/>
        <v>3808914.696402207</v>
      </c>
      <c r="BX173" s="201">
        <f t="shared" si="87"/>
        <v>4031719.7681621583</v>
      </c>
      <c r="BY173" s="201">
        <f t="shared" si="87"/>
        <v>4192988.558888644</v>
      </c>
      <c r="BZ173" s="201">
        <f t="shared" si="87"/>
        <v>4360708.1012441888</v>
      </c>
      <c r="CA173" s="201">
        <f t="shared" si="87"/>
        <v>4535136.4252939597</v>
      </c>
      <c r="CB173" s="201">
        <f t="shared" si="87"/>
        <v>4716541.882305719</v>
      </c>
      <c r="CC173" s="201">
        <f t="shared" si="87"/>
        <v>4905203.5575979445</v>
      </c>
      <c r="CD173" s="201">
        <f t="shared" si="87"/>
        <v>5101411.6999018639</v>
      </c>
      <c r="CE173" s="201">
        <f t="shared" si="87"/>
        <v>5305468.1678979397</v>
      </c>
      <c r="CF173" s="201">
        <f t="shared" si="87"/>
        <v>5517686.8946138564</v>
      </c>
      <c r="CG173" s="201">
        <f t="shared" si="87"/>
        <v>5738394.3703984097</v>
      </c>
      <c r="CH173" s="201">
        <f t="shared" si="87"/>
        <v>5967930.1452143472</v>
      </c>
      <c r="CI173" s="103"/>
      <c r="CJ173" s="103"/>
      <c r="CK173" s="103"/>
      <c r="CL173" s="103"/>
      <c r="CM173" s="103"/>
      <c r="CN173" s="103"/>
      <c r="CO173" s="103"/>
    </row>
    <row r="174" spans="1:93" ht="15" customHeight="1" thickTop="1">
      <c r="A174" s="103"/>
      <c r="B174" s="103"/>
      <c r="C174" s="102"/>
      <c r="D174" s="103"/>
      <c r="E174" s="103"/>
      <c r="F174" s="103"/>
      <c r="G174" s="103"/>
      <c r="H174" s="103"/>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39"/>
      <c r="AE174" s="139"/>
      <c r="AF174" s="139"/>
      <c r="AG174" s="139"/>
      <c r="AH174" s="139"/>
      <c r="AI174" s="139"/>
      <c r="AJ174" s="139"/>
      <c r="AK174" s="139"/>
      <c r="AL174" s="139"/>
      <c r="AM174" s="139"/>
      <c r="AN174" s="139"/>
      <c r="AO174" s="139"/>
      <c r="AP174" s="139"/>
      <c r="AQ174" s="139"/>
      <c r="AR174" s="139"/>
      <c r="AS174" s="139"/>
      <c r="AT174" s="139"/>
      <c r="AU174" s="139"/>
      <c r="AV174" s="139"/>
      <c r="AW174" s="139"/>
      <c r="AX174" s="139"/>
      <c r="AY174" s="139"/>
      <c r="AZ174" s="139"/>
      <c r="BA174" s="139"/>
      <c r="BB174" s="139"/>
      <c r="BC174" s="139"/>
      <c r="BD174" s="139"/>
      <c r="BE174" s="139"/>
      <c r="BF174" s="139"/>
      <c r="BG174" s="139"/>
      <c r="BH174" s="139"/>
      <c r="BI174" s="139"/>
      <c r="BJ174" s="139"/>
      <c r="BK174" s="139"/>
      <c r="BL174" s="139"/>
      <c r="BM174" s="139"/>
      <c r="BN174" s="139"/>
      <c r="BO174" s="139"/>
      <c r="BP174" s="139"/>
      <c r="BQ174" s="139"/>
      <c r="BR174" s="139"/>
      <c r="BS174" s="139"/>
      <c r="BT174" s="139"/>
      <c r="BU174" s="139"/>
      <c r="BV174" s="139"/>
      <c r="BW174" s="139"/>
      <c r="BX174" s="139"/>
      <c r="BY174" s="139"/>
      <c r="BZ174" s="139"/>
      <c r="CA174" s="139"/>
      <c r="CB174" s="139"/>
      <c r="CC174" s="139"/>
      <c r="CD174" s="139"/>
      <c r="CE174" s="139"/>
      <c r="CF174" s="139"/>
      <c r="CG174" s="139"/>
      <c r="CH174" s="139"/>
      <c r="CI174" s="103"/>
      <c r="CJ174" s="103"/>
      <c r="CK174" s="103"/>
      <c r="CL174" s="103"/>
      <c r="CM174" s="103"/>
      <c r="CN174" s="103"/>
      <c r="CO174" s="103"/>
    </row>
    <row r="175" spans="1:93" ht="18" customHeight="1" thickBot="1">
      <c r="A175" s="106" t="s">
        <v>167</v>
      </c>
      <c r="B175" s="107"/>
      <c r="C175" s="107"/>
      <c r="D175" s="108"/>
      <c r="E175" s="108"/>
      <c r="F175" s="108"/>
      <c r="G175" s="108"/>
      <c r="H175" s="108"/>
      <c r="I175" s="167"/>
      <c r="J175" s="167"/>
      <c r="K175" s="167"/>
      <c r="L175" s="167"/>
      <c r="M175" s="167"/>
      <c r="N175" s="168"/>
      <c r="O175" s="168"/>
      <c r="P175" s="168"/>
      <c r="Q175" s="168"/>
      <c r="R175" s="168"/>
      <c r="S175" s="168"/>
      <c r="T175" s="168"/>
      <c r="U175" s="168"/>
      <c r="V175" s="168"/>
      <c r="W175" s="168"/>
      <c r="X175" s="168"/>
      <c r="Y175" s="168"/>
      <c r="Z175" s="168"/>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09"/>
      <c r="CJ175" s="109"/>
      <c r="CK175" s="110"/>
      <c r="CL175" s="110"/>
      <c r="CM175" s="110"/>
      <c r="CN175" s="110"/>
      <c r="CO175" s="110"/>
    </row>
    <row r="176" spans="1:93" ht="15" customHeight="1" outlineLevel="1" thickTop="1">
      <c r="A176" s="102"/>
      <c r="B176" s="102"/>
      <c r="C176" s="102"/>
      <c r="D176" s="103"/>
      <c r="E176" s="103"/>
      <c r="F176" s="103"/>
      <c r="G176" s="103"/>
      <c r="H176" s="103"/>
      <c r="I176" s="139"/>
      <c r="J176" s="139"/>
      <c r="K176" s="139"/>
      <c r="L176" s="139"/>
      <c r="M176" s="139"/>
      <c r="N176" s="139"/>
      <c r="O176" s="139"/>
      <c r="P176" s="139"/>
      <c r="Q176" s="139"/>
      <c r="R176" s="139"/>
      <c r="S176" s="139"/>
      <c r="T176" s="139"/>
      <c r="U176" s="139"/>
      <c r="V176" s="139"/>
      <c r="W176" s="139"/>
      <c r="X176" s="139"/>
      <c r="Y176" s="139"/>
      <c r="Z176" s="139"/>
      <c r="AA176" s="139"/>
      <c r="AB176" s="139"/>
      <c r="AC176" s="139"/>
      <c r="AD176" s="139"/>
      <c r="AE176" s="139"/>
      <c r="AF176" s="139"/>
      <c r="AG176" s="139"/>
      <c r="AH176" s="139"/>
      <c r="AI176" s="139"/>
      <c r="AJ176" s="139"/>
      <c r="AK176" s="139"/>
      <c r="AL176" s="139"/>
      <c r="AM176" s="139"/>
      <c r="AN176" s="139"/>
      <c r="AO176" s="139"/>
      <c r="AP176" s="139"/>
      <c r="AQ176" s="139"/>
      <c r="AR176" s="139"/>
      <c r="AS176" s="139"/>
      <c r="AT176" s="139"/>
      <c r="AU176" s="139"/>
      <c r="AV176" s="139"/>
      <c r="AW176" s="139"/>
      <c r="AX176" s="139"/>
      <c r="AY176" s="139"/>
      <c r="AZ176" s="139"/>
      <c r="BA176" s="139"/>
      <c r="BB176" s="139"/>
      <c r="BC176" s="139"/>
      <c r="BD176" s="139"/>
      <c r="BE176" s="139"/>
      <c r="BF176" s="139"/>
      <c r="BG176" s="139"/>
      <c r="BH176" s="139"/>
      <c r="BI176" s="139"/>
      <c r="BJ176" s="139"/>
      <c r="BK176" s="139"/>
      <c r="BL176" s="139"/>
      <c r="BM176" s="139"/>
      <c r="BN176" s="139"/>
      <c r="BO176" s="139"/>
      <c r="BP176" s="139"/>
      <c r="BQ176" s="139"/>
      <c r="BR176" s="139"/>
      <c r="BS176" s="139"/>
      <c r="BT176" s="139"/>
      <c r="BU176" s="139"/>
      <c r="BV176" s="139"/>
      <c r="BW176" s="139"/>
      <c r="BX176" s="139"/>
      <c r="BY176" s="139"/>
      <c r="BZ176" s="139"/>
      <c r="CA176" s="139"/>
      <c r="CB176" s="139"/>
      <c r="CC176" s="139"/>
      <c r="CD176" s="139"/>
      <c r="CE176" s="139"/>
      <c r="CF176" s="139"/>
      <c r="CG176" s="139"/>
      <c r="CH176" s="139"/>
      <c r="CI176" s="103"/>
      <c r="CJ176" s="103"/>
      <c r="CK176" s="103"/>
      <c r="CL176" s="103"/>
      <c r="CM176" s="103"/>
      <c r="CN176" s="103"/>
      <c r="CO176" s="103"/>
    </row>
    <row r="177" spans="1:93" ht="15" customHeight="1" outlineLevel="1">
      <c r="A177" s="103"/>
      <c r="B177" s="102" t="s">
        <v>180</v>
      </c>
      <c r="C177" s="102"/>
      <c r="D177" s="103"/>
      <c r="E177" s="103"/>
      <c r="F177" s="200">
        <f>+SUM(AA181:CH181)+AA180</f>
        <v>0</v>
      </c>
      <c r="G177" s="103"/>
      <c r="H177" s="103"/>
      <c r="I177" s="139"/>
      <c r="J177" s="139"/>
      <c r="K177" s="139"/>
      <c r="L177" s="139"/>
      <c r="M177" s="139"/>
      <c r="N177" s="139"/>
      <c r="O177" s="139"/>
      <c r="P177" s="139"/>
      <c r="Q177" s="139"/>
      <c r="R177" s="139"/>
      <c r="S177" s="139"/>
      <c r="T177" s="139"/>
      <c r="U177" s="139"/>
      <c r="V177" s="139"/>
      <c r="W177" s="139"/>
      <c r="X177" s="139"/>
      <c r="Y177" s="139"/>
      <c r="Z177" s="139"/>
      <c r="AA177" s="139"/>
      <c r="AB177" s="139"/>
      <c r="AC177" s="139"/>
      <c r="AD177" s="139"/>
      <c r="AE177" s="139"/>
      <c r="AF177" s="139"/>
      <c r="AG177" s="139"/>
      <c r="AH177" s="139"/>
      <c r="AI177" s="139"/>
      <c r="AJ177" s="139"/>
      <c r="AK177" s="139"/>
      <c r="AL177" s="139"/>
      <c r="AM177" s="139"/>
      <c r="AN177" s="139"/>
      <c r="AO177" s="139"/>
      <c r="AP177" s="139"/>
      <c r="AQ177" s="139"/>
      <c r="AR177" s="139"/>
      <c r="AS177" s="139"/>
      <c r="AT177" s="139"/>
      <c r="AU177" s="139"/>
      <c r="AV177" s="139"/>
      <c r="AW177" s="139"/>
      <c r="AX177" s="139"/>
      <c r="AY177" s="139"/>
      <c r="AZ177" s="139"/>
      <c r="BA177" s="139"/>
      <c r="BB177" s="139"/>
      <c r="BC177" s="139"/>
      <c r="BD177" s="139"/>
      <c r="BE177" s="139"/>
      <c r="BF177" s="139"/>
      <c r="BG177" s="139"/>
      <c r="BH177" s="139"/>
      <c r="BI177" s="139"/>
      <c r="BJ177" s="139"/>
      <c r="BK177" s="139"/>
      <c r="BL177" s="139"/>
      <c r="BM177" s="139"/>
      <c r="BN177" s="139"/>
      <c r="BO177" s="139"/>
      <c r="BP177" s="139"/>
      <c r="BQ177" s="139"/>
      <c r="BR177" s="139"/>
      <c r="BS177" s="139"/>
      <c r="BT177" s="139"/>
      <c r="BU177" s="139"/>
      <c r="BV177" s="139"/>
      <c r="BW177" s="139"/>
      <c r="BX177" s="139"/>
      <c r="BY177" s="139"/>
      <c r="BZ177" s="139"/>
      <c r="CA177" s="139"/>
      <c r="CB177" s="139"/>
      <c r="CC177" s="139"/>
      <c r="CD177" s="139"/>
      <c r="CE177" s="139"/>
      <c r="CF177" s="139"/>
      <c r="CG177" s="139"/>
      <c r="CH177" s="139"/>
      <c r="CI177" s="103"/>
      <c r="CJ177" s="103"/>
      <c r="CK177" s="103"/>
      <c r="CL177" s="103"/>
      <c r="CM177" s="103"/>
      <c r="CN177" s="103"/>
      <c r="CO177" s="103"/>
    </row>
    <row r="178" spans="1:93" ht="15" customHeight="1" outlineLevel="1">
      <c r="A178" s="103"/>
      <c r="B178" s="102"/>
      <c r="C178" s="102"/>
      <c r="D178" s="103"/>
      <c r="E178" s="103"/>
      <c r="F178" s="103"/>
      <c r="G178" s="103"/>
      <c r="H178" s="103"/>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39"/>
      <c r="AE178" s="139"/>
      <c r="AF178" s="139"/>
      <c r="AG178" s="139"/>
      <c r="AH178" s="139"/>
      <c r="AI178" s="139"/>
      <c r="AJ178" s="139"/>
      <c r="AK178" s="139"/>
      <c r="AL178" s="139"/>
      <c r="AM178" s="139"/>
      <c r="AN178" s="139"/>
      <c r="AO178" s="139"/>
      <c r="AP178" s="139"/>
      <c r="AQ178" s="139"/>
      <c r="AR178" s="139"/>
      <c r="AS178" s="139"/>
      <c r="AT178" s="139"/>
      <c r="AU178" s="139"/>
      <c r="AV178" s="139"/>
      <c r="AW178" s="139"/>
      <c r="AX178" s="139"/>
      <c r="AY178" s="139"/>
      <c r="AZ178" s="139"/>
      <c r="BA178" s="139"/>
      <c r="BB178" s="139"/>
      <c r="BC178" s="139"/>
      <c r="BD178" s="139"/>
      <c r="BE178" s="139"/>
      <c r="BF178" s="139"/>
      <c r="BG178" s="139"/>
      <c r="BH178" s="139"/>
      <c r="BI178" s="139"/>
      <c r="BJ178" s="139"/>
      <c r="BK178" s="139"/>
      <c r="BL178" s="139"/>
      <c r="BM178" s="139"/>
      <c r="BN178" s="139"/>
      <c r="BO178" s="139"/>
      <c r="BP178" s="139"/>
      <c r="BQ178" s="139"/>
      <c r="BR178" s="139"/>
      <c r="BS178" s="139"/>
      <c r="BT178" s="139"/>
      <c r="BU178" s="139"/>
      <c r="BV178" s="139"/>
      <c r="BW178" s="139"/>
      <c r="BX178" s="139"/>
      <c r="BY178" s="139"/>
      <c r="BZ178" s="139"/>
      <c r="CA178" s="139"/>
      <c r="CB178" s="139"/>
      <c r="CC178" s="139"/>
      <c r="CD178" s="139"/>
      <c r="CE178" s="139"/>
      <c r="CF178" s="139"/>
      <c r="CG178" s="139"/>
      <c r="CH178" s="139"/>
      <c r="CI178" s="103"/>
      <c r="CJ178" s="103"/>
      <c r="CK178" s="103"/>
      <c r="CL178" s="103"/>
      <c r="CM178" s="103"/>
      <c r="CN178" s="103"/>
      <c r="CO178" s="103"/>
    </row>
    <row r="179" spans="1:93" ht="15" customHeight="1" outlineLevel="1">
      <c r="A179" s="103"/>
      <c r="B179" s="116" t="s">
        <v>181</v>
      </c>
      <c r="C179" s="103"/>
      <c r="D179" s="103"/>
      <c r="E179" s="103"/>
      <c r="F179" s="103"/>
      <c r="G179" s="103"/>
      <c r="H179" s="103"/>
      <c r="I179" s="139"/>
      <c r="J179" s="139"/>
      <c r="K179" s="139"/>
      <c r="L179" s="139"/>
      <c r="M179" s="139"/>
      <c r="N179" s="139"/>
      <c r="O179" s="139"/>
      <c r="P179" s="139"/>
      <c r="Q179" s="139"/>
      <c r="R179" s="139"/>
      <c r="S179" s="139"/>
      <c r="T179" s="139"/>
      <c r="U179" s="139"/>
      <c r="V179" s="139"/>
      <c r="W179" s="139"/>
      <c r="X179" s="139"/>
      <c r="Y179" s="139"/>
      <c r="Z179" s="139"/>
      <c r="AA179" s="139"/>
      <c r="AB179" s="139"/>
      <c r="AC179" s="139"/>
      <c r="AD179" s="139"/>
      <c r="AE179" s="139"/>
      <c r="AF179" s="139"/>
      <c r="AG179" s="139"/>
      <c r="AH179" s="139"/>
      <c r="AI179" s="139"/>
      <c r="AJ179" s="139"/>
      <c r="AK179" s="139"/>
      <c r="AL179" s="139"/>
      <c r="AM179" s="139"/>
      <c r="AN179" s="139"/>
      <c r="AO179" s="139"/>
      <c r="AP179" s="139"/>
      <c r="AQ179" s="139"/>
      <c r="AR179" s="139"/>
      <c r="AS179" s="139"/>
      <c r="AT179" s="139"/>
      <c r="AU179" s="139"/>
      <c r="AV179" s="139"/>
      <c r="AW179" s="139"/>
      <c r="AX179" s="139"/>
      <c r="AY179" s="139"/>
      <c r="AZ179" s="139"/>
      <c r="BA179" s="139"/>
      <c r="BB179" s="139"/>
      <c r="BC179" s="139"/>
      <c r="BD179" s="139"/>
      <c r="BE179" s="139"/>
      <c r="BF179" s="139"/>
      <c r="BG179" s="139"/>
      <c r="BH179" s="139"/>
      <c r="BI179" s="139"/>
      <c r="BJ179" s="139"/>
      <c r="BK179" s="139"/>
      <c r="BL179" s="139"/>
      <c r="BM179" s="139"/>
      <c r="BN179" s="139"/>
      <c r="BO179" s="139"/>
      <c r="BP179" s="139"/>
      <c r="BQ179" s="139"/>
      <c r="BR179" s="139"/>
      <c r="BS179" s="139"/>
      <c r="BT179" s="139"/>
      <c r="BU179" s="139"/>
      <c r="BV179" s="139"/>
      <c r="BW179" s="139"/>
      <c r="BX179" s="139"/>
      <c r="BY179" s="139"/>
      <c r="BZ179" s="139"/>
      <c r="CA179" s="139"/>
      <c r="CB179" s="139"/>
      <c r="CC179" s="139"/>
      <c r="CD179" s="139"/>
      <c r="CE179" s="139"/>
      <c r="CF179" s="139"/>
      <c r="CG179" s="139"/>
      <c r="CH179" s="139"/>
      <c r="CI179" s="103"/>
      <c r="CJ179" s="103"/>
      <c r="CK179" s="103"/>
      <c r="CL179" s="103"/>
      <c r="CM179" s="103"/>
      <c r="CN179" s="103"/>
      <c r="CO179" s="103"/>
    </row>
    <row r="180" spans="1:93" ht="15" customHeight="1" outlineLevel="1">
      <c r="A180" s="103"/>
      <c r="B180" s="102" t="s">
        <v>182</v>
      </c>
      <c r="C180" s="102"/>
      <c r="D180" s="103"/>
      <c r="E180" s="103"/>
      <c r="F180" s="103"/>
      <c r="G180" s="103"/>
      <c r="H180" s="103"/>
      <c r="I180" s="155">
        <f>+AA180</f>
        <v>0</v>
      </c>
      <c r="J180" s="155">
        <f t="shared" ref="J180:M180" si="88">+I182</f>
        <v>0</v>
      </c>
      <c r="K180" s="155">
        <f t="shared" si="88"/>
        <v>0</v>
      </c>
      <c r="L180" s="155">
        <f t="shared" si="88"/>
        <v>0</v>
      </c>
      <c r="M180" s="155">
        <f t="shared" si="88"/>
        <v>0</v>
      </c>
      <c r="N180" s="139"/>
      <c r="O180" s="139"/>
      <c r="P180" s="139"/>
      <c r="Q180" s="139"/>
      <c r="R180" s="139"/>
      <c r="S180" s="139"/>
      <c r="T180" s="139"/>
      <c r="U180" s="139"/>
      <c r="V180" s="139"/>
      <c r="W180" s="139"/>
      <c r="X180" s="139"/>
      <c r="Y180" s="139"/>
      <c r="Z180" s="139"/>
      <c r="AA180" s="181">
        <f>+AA35</f>
        <v>0</v>
      </c>
      <c r="AB180" s="181">
        <f t="shared" ref="AB180:CH180" si="89">+AA182</f>
        <v>0</v>
      </c>
      <c r="AC180" s="181">
        <f t="shared" si="89"/>
        <v>0</v>
      </c>
      <c r="AD180" s="181">
        <f t="shared" si="89"/>
        <v>0</v>
      </c>
      <c r="AE180" s="181">
        <f t="shared" si="89"/>
        <v>0</v>
      </c>
      <c r="AF180" s="181">
        <f t="shared" si="89"/>
        <v>0</v>
      </c>
      <c r="AG180" s="181">
        <f t="shared" si="89"/>
        <v>0</v>
      </c>
      <c r="AH180" s="181">
        <f t="shared" si="89"/>
        <v>0</v>
      </c>
      <c r="AI180" s="181">
        <f t="shared" si="89"/>
        <v>0</v>
      </c>
      <c r="AJ180" s="181">
        <f t="shared" si="89"/>
        <v>0</v>
      </c>
      <c r="AK180" s="181">
        <f t="shared" si="89"/>
        <v>0</v>
      </c>
      <c r="AL180" s="181">
        <f t="shared" si="89"/>
        <v>0</v>
      </c>
      <c r="AM180" s="181">
        <f t="shared" si="89"/>
        <v>0</v>
      </c>
      <c r="AN180" s="181">
        <f t="shared" si="89"/>
        <v>0</v>
      </c>
      <c r="AO180" s="181">
        <f t="shared" si="89"/>
        <v>0</v>
      </c>
      <c r="AP180" s="181">
        <f t="shared" si="89"/>
        <v>0</v>
      </c>
      <c r="AQ180" s="181">
        <f t="shared" si="89"/>
        <v>0</v>
      </c>
      <c r="AR180" s="181">
        <f t="shared" si="89"/>
        <v>0</v>
      </c>
      <c r="AS180" s="181">
        <f t="shared" si="89"/>
        <v>0</v>
      </c>
      <c r="AT180" s="181">
        <f t="shared" si="89"/>
        <v>0</v>
      </c>
      <c r="AU180" s="181">
        <f t="shared" si="89"/>
        <v>0</v>
      </c>
      <c r="AV180" s="181">
        <f t="shared" si="89"/>
        <v>0</v>
      </c>
      <c r="AW180" s="181">
        <f t="shared" si="89"/>
        <v>0</v>
      </c>
      <c r="AX180" s="181">
        <f t="shared" si="89"/>
        <v>0</v>
      </c>
      <c r="AY180" s="181">
        <f t="shared" si="89"/>
        <v>0</v>
      </c>
      <c r="AZ180" s="181">
        <f t="shared" si="89"/>
        <v>0</v>
      </c>
      <c r="BA180" s="181">
        <f t="shared" si="89"/>
        <v>0</v>
      </c>
      <c r="BB180" s="181">
        <f t="shared" si="89"/>
        <v>0</v>
      </c>
      <c r="BC180" s="181">
        <f t="shared" si="89"/>
        <v>0</v>
      </c>
      <c r="BD180" s="181">
        <f t="shared" si="89"/>
        <v>0</v>
      </c>
      <c r="BE180" s="181">
        <f t="shared" si="89"/>
        <v>0</v>
      </c>
      <c r="BF180" s="181">
        <f t="shared" si="89"/>
        <v>0</v>
      </c>
      <c r="BG180" s="181">
        <f t="shared" si="89"/>
        <v>0</v>
      </c>
      <c r="BH180" s="181">
        <f t="shared" si="89"/>
        <v>0</v>
      </c>
      <c r="BI180" s="181">
        <f t="shared" si="89"/>
        <v>0</v>
      </c>
      <c r="BJ180" s="181">
        <f t="shared" si="89"/>
        <v>0</v>
      </c>
      <c r="BK180" s="181">
        <f t="shared" si="89"/>
        <v>0</v>
      </c>
      <c r="BL180" s="181">
        <f t="shared" si="89"/>
        <v>0</v>
      </c>
      <c r="BM180" s="181">
        <f t="shared" si="89"/>
        <v>0</v>
      </c>
      <c r="BN180" s="181">
        <f t="shared" si="89"/>
        <v>0</v>
      </c>
      <c r="BO180" s="181">
        <f t="shared" si="89"/>
        <v>0</v>
      </c>
      <c r="BP180" s="181">
        <f t="shared" si="89"/>
        <v>0</v>
      </c>
      <c r="BQ180" s="181">
        <f t="shared" si="89"/>
        <v>0</v>
      </c>
      <c r="BR180" s="181">
        <f t="shared" si="89"/>
        <v>0</v>
      </c>
      <c r="BS180" s="181">
        <f t="shared" si="89"/>
        <v>0</v>
      </c>
      <c r="BT180" s="181">
        <f t="shared" si="89"/>
        <v>0</v>
      </c>
      <c r="BU180" s="181">
        <f t="shared" si="89"/>
        <v>0</v>
      </c>
      <c r="BV180" s="181">
        <f t="shared" si="89"/>
        <v>0</v>
      </c>
      <c r="BW180" s="181">
        <f t="shared" si="89"/>
        <v>0</v>
      </c>
      <c r="BX180" s="181">
        <f t="shared" si="89"/>
        <v>0</v>
      </c>
      <c r="BY180" s="181">
        <f t="shared" si="89"/>
        <v>0</v>
      </c>
      <c r="BZ180" s="181">
        <f t="shared" si="89"/>
        <v>0</v>
      </c>
      <c r="CA180" s="181">
        <f t="shared" si="89"/>
        <v>0</v>
      </c>
      <c r="CB180" s="181">
        <f t="shared" si="89"/>
        <v>0</v>
      </c>
      <c r="CC180" s="181">
        <f t="shared" si="89"/>
        <v>0</v>
      </c>
      <c r="CD180" s="181">
        <f t="shared" si="89"/>
        <v>0</v>
      </c>
      <c r="CE180" s="181">
        <f t="shared" si="89"/>
        <v>0</v>
      </c>
      <c r="CF180" s="181">
        <f t="shared" si="89"/>
        <v>0</v>
      </c>
      <c r="CG180" s="181">
        <f t="shared" si="89"/>
        <v>0</v>
      </c>
      <c r="CH180" s="181">
        <f t="shared" si="89"/>
        <v>0</v>
      </c>
      <c r="CI180" s="103"/>
      <c r="CJ180" s="103"/>
      <c r="CK180" s="103"/>
      <c r="CL180" s="103"/>
      <c r="CM180" s="103"/>
      <c r="CN180" s="103"/>
      <c r="CO180" s="103"/>
    </row>
    <row r="181" spans="1:93" ht="15" customHeight="1" outlineLevel="1">
      <c r="A181" s="103"/>
      <c r="B181" s="102" t="s">
        <v>183</v>
      </c>
      <c r="C181" s="102"/>
      <c r="D181" s="103"/>
      <c r="E181" s="103"/>
      <c r="F181" s="103"/>
      <c r="G181" s="103"/>
      <c r="H181" s="135" t="s">
        <v>116</v>
      </c>
      <c r="I181" s="155">
        <f>+IF($H181="SUM",SUMIFS($AA181:$CH181,$AA$1:$CH$1,I$1),IF($H181="AVG",AVERAGEIFS($AA181:$CH181,$AA$1:$CH$1,I$1),IF($H181="EOY",SUMIFS($AA181:$CH181,$AA$1:$CH$1,I$1,$AA$3:$CH$3,12))))</f>
        <v>0</v>
      </c>
      <c r="J181" s="155">
        <f>+IF($H181="SUM",SUMIFS($AA181:$CH181,$AA$1:$CH$1,J$1),IF($H181="AVG",AVERAGEIFS($AA181:$CH181,$AA$1:$CH$1,J$1),IF($H181="EOY",SUMIFS($AA181:$CH181,$AA$1:$CH$1,J$1,$AA$3:$CH$3,12))))</f>
        <v>0</v>
      </c>
      <c r="K181" s="155">
        <f>+IF($H181="SUM",SUMIFS($AA181:$CH181,$AA$1:$CH$1,K$1),IF($H181="AVG",AVERAGEIFS($AA181:$CH181,$AA$1:$CH$1,K$1),IF($H181="EOY",SUMIFS($AA181:$CH181,$AA$1:$CH$1,K$1,$AA$3:$CH$3,12))))</f>
        <v>0</v>
      </c>
      <c r="L181" s="155">
        <f>+IF($H181="SUM",SUMIFS($AA181:$CH181,$AA$1:$CH$1,L$1),IF($H181="AVG",AVERAGEIFS($AA181:$CH181,$AA$1:$CH$1,L$1),IF($H181="EOY",SUMIFS($AA181:$CH181,$AA$1:$CH$1,L$1,$AA$3:$CH$3,12))))</f>
        <v>0</v>
      </c>
      <c r="M181" s="155">
        <f>+IF($H181="SUM",SUMIFS($AA181:$CH181,$AA$1:$CH$1,M$1),IF($H181="AVG",AVERAGEIFS($AA181:$CH181,$AA$1:$CH$1,M$1),IF($H181="EOY",SUMIFS($AA181:$CH181,$AA$1:$CH$1,M$1,$AA$3:$CH$3,12))))</f>
        <v>0</v>
      </c>
      <c r="N181" s="139"/>
      <c r="O181" s="139"/>
      <c r="P181" s="139"/>
      <c r="Q181" s="139"/>
      <c r="R181" s="139"/>
      <c r="S181" s="139"/>
      <c r="T181" s="139"/>
      <c r="U181" s="139"/>
      <c r="V181" s="139"/>
      <c r="W181" s="139"/>
      <c r="X181" s="139"/>
      <c r="Y181" s="139"/>
      <c r="Z181" s="139"/>
      <c r="AA181" s="181">
        <f>-MIN($AA$180+SUM($Z$181:Z181),$AA$180*MIN($E$173,30)/$E$173)</f>
        <v>0</v>
      </c>
      <c r="AB181" s="181">
        <f>-MIN($AA$180+SUM($Z$181:AA181),$AA$180*MIN($E$173,30)/$E$173)</f>
        <v>0</v>
      </c>
      <c r="AC181" s="181">
        <f>-MIN($AA$180+SUM($Z$181:AB181),$AA$180*MIN($E$173,30)/$E$173)</f>
        <v>0</v>
      </c>
      <c r="AD181" s="181">
        <f>-MIN($AA$180+SUM($Z$181:AC181),$AA$180*MIN($E$173,30)/$E$173)</f>
        <v>0</v>
      </c>
      <c r="AE181" s="181">
        <f>-MIN($AA$180+SUM($Z$181:AD181),$AA$180*MIN($E$173,30)/$E$173)</f>
        <v>0</v>
      </c>
      <c r="AF181" s="181">
        <f>-MIN($AA$180+SUM($Z$181:AE181),$AA$180*MIN($E$173,30)/$E$173)</f>
        <v>0</v>
      </c>
      <c r="AG181" s="181">
        <f>-MIN($AA$180+SUM($Z$181:AF181),$AA$180*MIN($E$173,30)/$E$173)</f>
        <v>0</v>
      </c>
      <c r="AH181" s="181">
        <f>-MIN($AA$180+SUM($Z$181:AG181),$AA$180*MIN($E$173,30)/$E$173)</f>
        <v>0</v>
      </c>
      <c r="AI181" s="181">
        <f>-MIN($AA$180+SUM($Z$181:AH181),$AA$180*MIN($E$173,30)/$E$173)</f>
        <v>0</v>
      </c>
      <c r="AJ181" s="181">
        <f>-MIN($AA$180+SUM($Z$181:AI181),$AA$180*MIN($E$173,30)/$E$173)</f>
        <v>0</v>
      </c>
      <c r="AK181" s="181">
        <f>-MIN($AA$180+SUM($Z$181:AJ181),$AA$180*MIN($E$173,30)/$E$173)</f>
        <v>0</v>
      </c>
      <c r="AL181" s="181">
        <f>-MIN($AA$180+SUM($Z$181:AK181),$AA$180*MIN($E$173,30)/$E$173)</f>
        <v>0</v>
      </c>
      <c r="AM181" s="181">
        <f>-MIN($AA$180+SUM($Z$181:AL181),$AA$180*MIN($E$173,30)/$E$173)</f>
        <v>0</v>
      </c>
      <c r="AN181" s="181">
        <f>-MIN($AA$180+SUM($Z$181:AM181),$AA$180*MIN($E$173,30)/$E$173)</f>
        <v>0</v>
      </c>
      <c r="AO181" s="181">
        <f>-MIN($AA$180+SUM($Z$181:AN181),$AA$180*MIN($E$173,30)/$E$173)</f>
        <v>0</v>
      </c>
      <c r="AP181" s="181">
        <f>-MIN($AA$180+SUM($Z$181:AO181),$AA$180*MIN($E$173,30)/$E$173)</f>
        <v>0</v>
      </c>
      <c r="AQ181" s="181">
        <f>-MIN($AA$180+SUM($Z$181:AP181),$AA$180*MIN($E$173,30)/$E$173)</f>
        <v>0</v>
      </c>
      <c r="AR181" s="181">
        <f>-MIN($AA$180+SUM($Z$181:AQ181),$AA$180*MIN($E$173,30)/$E$173)</f>
        <v>0</v>
      </c>
      <c r="AS181" s="181">
        <f>-MIN($AA$180+SUM($Z$181:AR181),$AA$180*MIN($E$173,30)/$E$173)</f>
        <v>0</v>
      </c>
      <c r="AT181" s="181">
        <f>-MIN($AA$180+SUM($Z$181:AS181),$AA$180*MIN($E$173,30)/$E$173)</f>
        <v>0</v>
      </c>
      <c r="AU181" s="181">
        <f>-MIN($AA$180+SUM($Z$181:AT181),$AA$180*MIN($E$173,30)/$E$173)</f>
        <v>0</v>
      </c>
      <c r="AV181" s="181">
        <f>-MIN($AA$180+SUM($Z$181:AU181),$AA$180*MIN($E$173,30)/$E$173)</f>
        <v>0</v>
      </c>
      <c r="AW181" s="181">
        <f>-MIN($AA$180+SUM($Z$181:AV181),$AA$180*MIN($E$173,30)/$E$173)</f>
        <v>0</v>
      </c>
      <c r="AX181" s="181">
        <f>-MIN($AA$180+SUM($Z$181:AW181),$AA$180*MIN($E$173,30)/$E$173)</f>
        <v>0</v>
      </c>
      <c r="AY181" s="181">
        <f>-MIN($AA$180+SUM($Z$181:AX181),$AA$180*MIN($E$173,30)/$E$173)</f>
        <v>0</v>
      </c>
      <c r="AZ181" s="181">
        <f>-MIN($AA$180+SUM($Z$181:AY181),$AA$180*MIN($E$173,30)/$E$173)</f>
        <v>0</v>
      </c>
      <c r="BA181" s="181">
        <f>-MIN($AA$180+SUM($Z$181:AZ181),$AA$180*MIN($E$173,30)/$E$173)</f>
        <v>0</v>
      </c>
      <c r="BB181" s="181">
        <f>-MIN($AA$180+SUM($Z$181:BA181),$AA$180*MIN($E$173,30)/$E$173)</f>
        <v>0</v>
      </c>
      <c r="BC181" s="181">
        <f>-MIN($AA$180+SUM($Z$181:BB181),$AA$180*MIN($E$173,30)/$E$173)</f>
        <v>0</v>
      </c>
      <c r="BD181" s="181">
        <f>-MIN($AA$180+SUM($Z$181:BC181),$AA$180*MIN($E$173,30)/$E$173)</f>
        <v>0</v>
      </c>
      <c r="BE181" s="181">
        <f>-MIN($AA$180+SUM($Z$181:BD181),$AA$180*MIN($E$173,30)/$E$173)</f>
        <v>0</v>
      </c>
      <c r="BF181" s="181">
        <f>-MIN($AA$180+SUM($Z$181:BE181),$AA$180*MIN($E$173,30)/$E$173)</f>
        <v>0</v>
      </c>
      <c r="BG181" s="181">
        <f>-MIN($AA$180+SUM($Z$181:BF181),$AA$180*MIN($E$173,30)/$E$173)</f>
        <v>0</v>
      </c>
      <c r="BH181" s="181">
        <f>-MIN($AA$180+SUM($Z$181:BG181),$AA$180*MIN($E$173,30)/$E$173)</f>
        <v>0</v>
      </c>
      <c r="BI181" s="181">
        <f>-MIN($AA$180+SUM($Z$181:BH181),$AA$180*MIN($E$173,30)/$E$173)</f>
        <v>0</v>
      </c>
      <c r="BJ181" s="181">
        <f>-MIN($AA$180+SUM($Z$181:BI181),$AA$180*MIN($E$173,30)/$E$173)</f>
        <v>0</v>
      </c>
      <c r="BK181" s="181">
        <f>-MIN($AA$180+SUM($Z$181:BJ181),$AA$180*MIN($E$173,30)/$E$173)</f>
        <v>0</v>
      </c>
      <c r="BL181" s="181">
        <f>-MIN($AA$180+SUM($Z$181:BK181),$AA$180*MIN($E$173,30)/$E$173)</f>
        <v>0</v>
      </c>
      <c r="BM181" s="181">
        <f>-MIN($AA$180+SUM($Z$181:BL181),$AA$180*MIN($E$173,30)/$E$173)</f>
        <v>0</v>
      </c>
      <c r="BN181" s="181">
        <f>-MIN($AA$180+SUM($Z$181:BM181),$AA$180*MIN($E$173,30)/$E$173)</f>
        <v>0</v>
      </c>
      <c r="BO181" s="181">
        <f>-MIN($AA$180+SUM($Z$181:BN181),$AA$180*MIN($E$173,30)/$E$173)</f>
        <v>0</v>
      </c>
      <c r="BP181" s="181">
        <f>-MIN($AA$180+SUM($Z$181:BO181),$AA$180*MIN($E$173,30)/$E$173)</f>
        <v>0</v>
      </c>
      <c r="BQ181" s="181">
        <f>-MIN($AA$180+SUM($Z$181:BP181),$AA$180*MIN($E$173,30)/$E$173)</f>
        <v>0</v>
      </c>
      <c r="BR181" s="181">
        <f>-MIN($AA$180+SUM($Z$181:BQ181),$AA$180*MIN($E$173,30)/$E$173)</f>
        <v>0</v>
      </c>
      <c r="BS181" s="181">
        <f>-MIN($AA$180+SUM($Z$181:BR181),$AA$180*MIN($E$173,30)/$E$173)</f>
        <v>0</v>
      </c>
      <c r="BT181" s="181">
        <f>-MIN($AA$180+SUM($Z$181:BS181),$AA$180*MIN($E$173,30)/$E$173)</f>
        <v>0</v>
      </c>
      <c r="BU181" s="181">
        <f>-MIN($AA$180+SUM($Z$181:BT181),$AA$180*MIN($E$173,30)/$E$173)</f>
        <v>0</v>
      </c>
      <c r="BV181" s="181">
        <f>-MIN($AA$180+SUM($Z$181:BU181),$AA$180*MIN($E$173,30)/$E$173)</f>
        <v>0</v>
      </c>
      <c r="BW181" s="181">
        <f>-MIN($AA$180+SUM($Z$181:BV181),$AA$180*MIN($E$173,30)/$E$173)</f>
        <v>0</v>
      </c>
      <c r="BX181" s="181">
        <f>-MIN($AA$180+SUM($Z$181:BW181),$AA$180*MIN($E$173,30)/$E$173)</f>
        <v>0</v>
      </c>
      <c r="BY181" s="181">
        <f>-MIN($AA$180+SUM($Z$181:BX181),$AA$180*MIN($E$173,30)/$E$173)</f>
        <v>0</v>
      </c>
      <c r="BZ181" s="181">
        <f>-MIN($AA$180+SUM($Z$181:BY181),$AA$180*MIN($E$173,30)/$E$173)</f>
        <v>0</v>
      </c>
      <c r="CA181" s="181">
        <f>-MIN($AA$180+SUM($Z$181:BZ181),$AA$180*MIN($E$173,30)/$E$173)</f>
        <v>0</v>
      </c>
      <c r="CB181" s="181">
        <f>-MIN($AA$180+SUM($Z$181:CA181),$AA$180*MIN($E$173,30)/$E$173)</f>
        <v>0</v>
      </c>
      <c r="CC181" s="181">
        <f>-MIN($AA$180+SUM($Z$181:CB181),$AA$180*MIN($E$173,30)/$E$173)</f>
        <v>0</v>
      </c>
      <c r="CD181" s="181">
        <f>-MIN($AA$180+SUM($Z$181:CC181),$AA$180*MIN($E$173,30)/$E$173)</f>
        <v>0</v>
      </c>
      <c r="CE181" s="181">
        <f>-MIN($AA$180+SUM($Z$181:CD181),$AA$180*MIN($E$173,30)/$E$173)</f>
        <v>0</v>
      </c>
      <c r="CF181" s="181">
        <f>-MIN($AA$180+SUM($Z$181:CE181),$AA$180*MIN($E$173,30)/$E$173)</f>
        <v>0</v>
      </c>
      <c r="CG181" s="181">
        <f>-MIN($AA$180+SUM($Z$181:CF181),$AA$180*MIN($E$173,30)/$E$173)</f>
        <v>0</v>
      </c>
      <c r="CH181" s="181">
        <f>-MIN($AA$180+SUM($Z$181:CG181),$AA$180*MIN($E$173,30)/$E$173)</f>
        <v>0</v>
      </c>
      <c r="CI181" s="103"/>
      <c r="CJ181" s="103"/>
      <c r="CK181" s="103"/>
      <c r="CL181" s="103"/>
      <c r="CM181" s="103"/>
      <c r="CN181" s="103"/>
      <c r="CO181" s="103"/>
    </row>
    <row r="182" spans="1:93" ht="15" customHeight="1" outlineLevel="1" thickBot="1">
      <c r="A182" s="103"/>
      <c r="B182" s="102" t="s">
        <v>184</v>
      </c>
      <c r="C182" s="102"/>
      <c r="D182" s="103"/>
      <c r="E182" s="103"/>
      <c r="F182" s="103"/>
      <c r="G182" s="103"/>
      <c r="H182" s="103"/>
      <c r="I182" s="201">
        <f t="shared" ref="I182:M182" si="90">SUM(I180:I181)</f>
        <v>0</v>
      </c>
      <c r="J182" s="201">
        <f t="shared" si="90"/>
        <v>0</v>
      </c>
      <c r="K182" s="201">
        <f t="shared" si="90"/>
        <v>0</v>
      </c>
      <c r="L182" s="201">
        <f t="shared" si="90"/>
        <v>0</v>
      </c>
      <c r="M182" s="201">
        <f t="shared" si="90"/>
        <v>0</v>
      </c>
      <c r="N182" s="139"/>
      <c r="O182" s="139"/>
      <c r="P182" s="139"/>
      <c r="Q182" s="139"/>
      <c r="R182" s="139"/>
      <c r="S182" s="139"/>
      <c r="T182" s="139"/>
      <c r="U182" s="139"/>
      <c r="V182" s="139"/>
      <c r="W182" s="139"/>
      <c r="X182" s="139"/>
      <c r="Y182" s="139"/>
      <c r="Z182" s="139"/>
      <c r="AA182" s="201">
        <f t="shared" ref="AA182:CH182" si="91">SUM(AA180:AA181)</f>
        <v>0</v>
      </c>
      <c r="AB182" s="201">
        <f t="shared" si="91"/>
        <v>0</v>
      </c>
      <c r="AC182" s="201">
        <f t="shared" si="91"/>
        <v>0</v>
      </c>
      <c r="AD182" s="201">
        <f t="shared" si="91"/>
        <v>0</v>
      </c>
      <c r="AE182" s="201">
        <f t="shared" si="91"/>
        <v>0</v>
      </c>
      <c r="AF182" s="201">
        <f t="shared" si="91"/>
        <v>0</v>
      </c>
      <c r="AG182" s="201">
        <f t="shared" si="91"/>
        <v>0</v>
      </c>
      <c r="AH182" s="201">
        <f t="shared" si="91"/>
        <v>0</v>
      </c>
      <c r="AI182" s="201">
        <f t="shared" si="91"/>
        <v>0</v>
      </c>
      <c r="AJ182" s="201">
        <f t="shared" si="91"/>
        <v>0</v>
      </c>
      <c r="AK182" s="201">
        <f t="shared" si="91"/>
        <v>0</v>
      </c>
      <c r="AL182" s="201">
        <f t="shared" si="91"/>
        <v>0</v>
      </c>
      <c r="AM182" s="201">
        <f t="shared" si="91"/>
        <v>0</v>
      </c>
      <c r="AN182" s="201">
        <f t="shared" si="91"/>
        <v>0</v>
      </c>
      <c r="AO182" s="201">
        <f t="shared" si="91"/>
        <v>0</v>
      </c>
      <c r="AP182" s="201">
        <f t="shared" si="91"/>
        <v>0</v>
      </c>
      <c r="AQ182" s="201">
        <f t="shared" si="91"/>
        <v>0</v>
      </c>
      <c r="AR182" s="201">
        <f t="shared" si="91"/>
        <v>0</v>
      </c>
      <c r="AS182" s="201">
        <f t="shared" si="91"/>
        <v>0</v>
      </c>
      <c r="AT182" s="201">
        <f t="shared" si="91"/>
        <v>0</v>
      </c>
      <c r="AU182" s="201">
        <f t="shared" si="91"/>
        <v>0</v>
      </c>
      <c r="AV182" s="201">
        <f t="shared" si="91"/>
        <v>0</v>
      </c>
      <c r="AW182" s="201">
        <f t="shared" si="91"/>
        <v>0</v>
      </c>
      <c r="AX182" s="201">
        <f t="shared" si="91"/>
        <v>0</v>
      </c>
      <c r="AY182" s="201">
        <f t="shared" si="91"/>
        <v>0</v>
      </c>
      <c r="AZ182" s="201">
        <f t="shared" si="91"/>
        <v>0</v>
      </c>
      <c r="BA182" s="201">
        <f t="shared" si="91"/>
        <v>0</v>
      </c>
      <c r="BB182" s="201">
        <f t="shared" si="91"/>
        <v>0</v>
      </c>
      <c r="BC182" s="201">
        <f t="shared" si="91"/>
        <v>0</v>
      </c>
      <c r="BD182" s="201">
        <f t="shared" si="91"/>
        <v>0</v>
      </c>
      <c r="BE182" s="201">
        <f t="shared" si="91"/>
        <v>0</v>
      </c>
      <c r="BF182" s="201">
        <f t="shared" si="91"/>
        <v>0</v>
      </c>
      <c r="BG182" s="201">
        <f t="shared" si="91"/>
        <v>0</v>
      </c>
      <c r="BH182" s="201">
        <f t="shared" si="91"/>
        <v>0</v>
      </c>
      <c r="BI182" s="201">
        <f t="shared" si="91"/>
        <v>0</v>
      </c>
      <c r="BJ182" s="201">
        <f t="shared" si="91"/>
        <v>0</v>
      </c>
      <c r="BK182" s="201">
        <f t="shared" si="91"/>
        <v>0</v>
      </c>
      <c r="BL182" s="201">
        <f t="shared" si="91"/>
        <v>0</v>
      </c>
      <c r="BM182" s="201">
        <f t="shared" si="91"/>
        <v>0</v>
      </c>
      <c r="BN182" s="201">
        <f t="shared" si="91"/>
        <v>0</v>
      </c>
      <c r="BO182" s="201">
        <f t="shared" si="91"/>
        <v>0</v>
      </c>
      <c r="BP182" s="201">
        <f t="shared" si="91"/>
        <v>0</v>
      </c>
      <c r="BQ182" s="201">
        <f t="shared" si="91"/>
        <v>0</v>
      </c>
      <c r="BR182" s="201">
        <f t="shared" si="91"/>
        <v>0</v>
      </c>
      <c r="BS182" s="201">
        <f t="shared" si="91"/>
        <v>0</v>
      </c>
      <c r="BT182" s="201">
        <f t="shared" si="91"/>
        <v>0</v>
      </c>
      <c r="BU182" s="201">
        <f t="shared" si="91"/>
        <v>0</v>
      </c>
      <c r="BV182" s="201">
        <f t="shared" si="91"/>
        <v>0</v>
      </c>
      <c r="BW182" s="201">
        <f t="shared" si="91"/>
        <v>0</v>
      </c>
      <c r="BX182" s="201">
        <f t="shared" si="91"/>
        <v>0</v>
      </c>
      <c r="BY182" s="201">
        <f t="shared" si="91"/>
        <v>0</v>
      </c>
      <c r="BZ182" s="201">
        <f t="shared" si="91"/>
        <v>0</v>
      </c>
      <c r="CA182" s="201">
        <f t="shared" si="91"/>
        <v>0</v>
      </c>
      <c r="CB182" s="201">
        <f t="shared" si="91"/>
        <v>0</v>
      </c>
      <c r="CC182" s="201">
        <f t="shared" si="91"/>
        <v>0</v>
      </c>
      <c r="CD182" s="201">
        <f t="shared" si="91"/>
        <v>0</v>
      </c>
      <c r="CE182" s="201">
        <f t="shared" si="91"/>
        <v>0</v>
      </c>
      <c r="CF182" s="201">
        <f t="shared" si="91"/>
        <v>0</v>
      </c>
      <c r="CG182" s="201">
        <f t="shared" si="91"/>
        <v>0</v>
      </c>
      <c r="CH182" s="201">
        <f t="shared" si="91"/>
        <v>0</v>
      </c>
      <c r="CI182" s="103"/>
      <c r="CJ182" s="103"/>
      <c r="CK182" s="103"/>
      <c r="CL182" s="103"/>
      <c r="CM182" s="103"/>
      <c r="CN182" s="103"/>
      <c r="CO182" s="103"/>
    </row>
    <row r="183" spans="1:93" ht="15" customHeight="1" outlineLevel="1" thickTop="1">
      <c r="A183" s="103"/>
      <c r="B183" s="103"/>
      <c r="C183" s="102"/>
      <c r="D183" s="103"/>
      <c r="E183" s="103"/>
      <c r="F183" s="103"/>
      <c r="G183" s="103"/>
      <c r="H183" s="103"/>
      <c r="I183" s="139"/>
      <c r="J183" s="139"/>
      <c r="K183" s="139"/>
      <c r="L183" s="139"/>
      <c r="M183" s="139"/>
      <c r="N183" s="139"/>
      <c r="O183" s="139"/>
      <c r="P183" s="139"/>
      <c r="Q183" s="139"/>
      <c r="R183" s="139"/>
      <c r="S183" s="139"/>
      <c r="T183" s="139"/>
      <c r="U183" s="139"/>
      <c r="V183" s="139"/>
      <c r="W183" s="139"/>
      <c r="X183" s="139"/>
      <c r="Y183" s="139"/>
      <c r="Z183" s="139"/>
      <c r="AA183" s="139"/>
      <c r="AB183" s="139"/>
      <c r="AC183" s="139"/>
      <c r="AD183" s="139"/>
      <c r="AE183" s="139"/>
      <c r="AF183" s="139"/>
      <c r="AG183" s="139"/>
      <c r="AH183" s="139"/>
      <c r="AI183" s="139"/>
      <c r="AJ183" s="139"/>
      <c r="AK183" s="139"/>
      <c r="AL183" s="139"/>
      <c r="AM183" s="139"/>
      <c r="AN183" s="139"/>
      <c r="AO183" s="139"/>
      <c r="AP183" s="139"/>
      <c r="AQ183" s="139"/>
      <c r="AR183" s="139"/>
      <c r="AS183" s="139"/>
      <c r="AT183" s="139"/>
      <c r="AU183" s="139"/>
      <c r="AV183" s="139"/>
      <c r="AW183" s="139"/>
      <c r="AX183" s="139"/>
      <c r="AY183" s="139"/>
      <c r="AZ183" s="139"/>
      <c r="BA183" s="139"/>
      <c r="BB183" s="139"/>
      <c r="BC183" s="139"/>
      <c r="BD183" s="139"/>
      <c r="BE183" s="139"/>
      <c r="BF183" s="139"/>
      <c r="BG183" s="139"/>
      <c r="BH183" s="139"/>
      <c r="BI183" s="139"/>
      <c r="BJ183" s="139"/>
      <c r="BK183" s="139"/>
      <c r="BL183" s="139"/>
      <c r="BM183" s="139"/>
      <c r="BN183" s="139"/>
      <c r="BO183" s="139"/>
      <c r="BP183" s="139"/>
      <c r="BQ183" s="139"/>
      <c r="BR183" s="139"/>
      <c r="BS183" s="139"/>
      <c r="BT183" s="139"/>
      <c r="BU183" s="139"/>
      <c r="BV183" s="139"/>
      <c r="BW183" s="139"/>
      <c r="BX183" s="139"/>
      <c r="BY183" s="139"/>
      <c r="BZ183" s="139"/>
      <c r="CA183" s="139"/>
      <c r="CB183" s="139"/>
      <c r="CC183" s="139"/>
      <c r="CD183" s="139"/>
      <c r="CE183" s="139"/>
      <c r="CF183" s="139"/>
      <c r="CG183" s="139"/>
      <c r="CH183" s="139"/>
      <c r="CI183" s="103"/>
      <c r="CJ183" s="103"/>
      <c r="CK183" s="103"/>
      <c r="CL183" s="103"/>
      <c r="CM183" s="103"/>
      <c r="CN183" s="103"/>
      <c r="CO183" s="103"/>
    </row>
    <row r="184" spans="1:93" ht="15" customHeight="1" outlineLevel="1">
      <c r="A184" s="103"/>
      <c r="B184" s="116" t="s">
        <v>185</v>
      </c>
      <c r="C184" s="102"/>
      <c r="D184" s="103"/>
      <c r="E184" s="103"/>
      <c r="F184" s="103"/>
      <c r="G184" s="103"/>
      <c r="H184" s="103"/>
      <c r="I184" s="139"/>
      <c r="J184" s="139"/>
      <c r="K184" s="139"/>
      <c r="L184" s="139"/>
      <c r="M184" s="139"/>
      <c r="N184" s="139"/>
      <c r="O184" s="139"/>
      <c r="P184" s="139"/>
      <c r="Q184" s="139"/>
      <c r="R184" s="139"/>
      <c r="S184" s="139"/>
      <c r="T184" s="139"/>
      <c r="U184" s="139"/>
      <c r="V184" s="139"/>
      <c r="W184" s="139"/>
      <c r="X184" s="139"/>
      <c r="Y184" s="139"/>
      <c r="Z184" s="139"/>
      <c r="AA184" s="139"/>
      <c r="AB184" s="139"/>
      <c r="AC184" s="139"/>
      <c r="AD184" s="139"/>
      <c r="AE184" s="139"/>
      <c r="AF184" s="139"/>
      <c r="AG184" s="139"/>
      <c r="AH184" s="139"/>
      <c r="AI184" s="139"/>
      <c r="AJ184" s="139"/>
      <c r="AK184" s="139"/>
      <c r="AL184" s="139"/>
      <c r="AM184" s="139"/>
      <c r="AN184" s="139"/>
      <c r="AO184" s="139"/>
      <c r="AP184" s="139"/>
      <c r="AQ184" s="139"/>
      <c r="AR184" s="139"/>
      <c r="AS184" s="139"/>
      <c r="AT184" s="139"/>
      <c r="AU184" s="139"/>
      <c r="AV184" s="139"/>
      <c r="AW184" s="139"/>
      <c r="AX184" s="139"/>
      <c r="AY184" s="139"/>
      <c r="AZ184" s="139"/>
      <c r="BA184" s="139"/>
      <c r="BB184" s="139"/>
      <c r="BC184" s="139"/>
      <c r="BD184" s="139"/>
      <c r="BE184" s="139"/>
      <c r="BF184" s="139"/>
      <c r="BG184" s="139"/>
      <c r="BH184" s="139"/>
      <c r="BI184" s="139"/>
      <c r="BJ184" s="139"/>
      <c r="BK184" s="139"/>
      <c r="BL184" s="139"/>
      <c r="BM184" s="139"/>
      <c r="BN184" s="139"/>
      <c r="BO184" s="139"/>
      <c r="BP184" s="139"/>
      <c r="BQ184" s="139"/>
      <c r="BR184" s="139"/>
      <c r="BS184" s="139"/>
      <c r="BT184" s="139"/>
      <c r="BU184" s="139"/>
      <c r="BV184" s="139"/>
      <c r="BW184" s="139"/>
      <c r="BX184" s="139"/>
      <c r="BY184" s="139"/>
      <c r="BZ184" s="139"/>
      <c r="CA184" s="139"/>
      <c r="CB184" s="139"/>
      <c r="CC184" s="139"/>
      <c r="CD184" s="139"/>
      <c r="CE184" s="139"/>
      <c r="CF184" s="139"/>
      <c r="CG184" s="139"/>
      <c r="CH184" s="139"/>
      <c r="CI184" s="103"/>
      <c r="CJ184" s="103"/>
      <c r="CK184" s="103"/>
      <c r="CL184" s="103"/>
      <c r="CM184" s="103"/>
      <c r="CN184" s="103"/>
      <c r="CO184" s="103"/>
    </row>
    <row r="185" spans="1:93" ht="15" customHeight="1" outlineLevel="1">
      <c r="A185" s="103"/>
      <c r="B185" s="102" t="s">
        <v>182</v>
      </c>
      <c r="C185" s="103"/>
      <c r="D185" s="103"/>
      <c r="E185" s="103"/>
      <c r="F185" s="103"/>
      <c r="G185" s="103"/>
      <c r="H185" s="103"/>
      <c r="I185" s="155">
        <f>+AA185</f>
        <v>0</v>
      </c>
      <c r="J185" s="155">
        <f t="shared" ref="J185:M185" si="92">+I188</f>
        <v>649.7860384773536</v>
      </c>
      <c r="K185" s="155">
        <f t="shared" si="92"/>
        <v>3393.3645350434367</v>
      </c>
      <c r="L185" s="155">
        <f t="shared" si="92"/>
        <v>29127.136228783158</v>
      </c>
      <c r="M185" s="155">
        <f t="shared" si="92"/>
        <v>98926.749821364341</v>
      </c>
      <c r="N185" s="139"/>
      <c r="O185" s="139"/>
      <c r="P185" s="139"/>
      <c r="Q185" s="139"/>
      <c r="R185" s="139"/>
      <c r="S185" s="139"/>
      <c r="T185" s="139"/>
      <c r="U185" s="139"/>
      <c r="V185" s="139"/>
      <c r="W185" s="139"/>
      <c r="X185" s="139"/>
      <c r="Y185" s="139"/>
      <c r="Z185" s="139"/>
      <c r="AA185" s="181">
        <v>0</v>
      </c>
      <c r="AB185" s="181">
        <f t="shared" ref="AB185:CH185" si="93">+AA188</f>
        <v>208.32091000000003</v>
      </c>
      <c r="AC185" s="181">
        <f t="shared" si="93"/>
        <v>220.82016460000006</v>
      </c>
      <c r="AD185" s="181">
        <f t="shared" si="93"/>
        <v>234.31935956800004</v>
      </c>
      <c r="AE185" s="181">
        <f t="shared" si="93"/>
        <v>262.43768271616005</v>
      </c>
      <c r="AF185" s="181">
        <f t="shared" si="93"/>
        <v>293.93020464209923</v>
      </c>
      <c r="AG185" s="181">
        <f t="shared" si="93"/>
        <v>329.20182919915118</v>
      </c>
      <c r="AH185" s="181">
        <f t="shared" si="93"/>
        <v>368.70604870304942</v>
      </c>
      <c r="AI185" s="181">
        <f t="shared" si="93"/>
        <v>412.95077454741539</v>
      </c>
      <c r="AJ185" s="181">
        <f t="shared" si="93"/>
        <v>462.50486749310528</v>
      </c>
      <c r="AK185" s="181">
        <f t="shared" si="93"/>
        <v>518.00545159227806</v>
      </c>
      <c r="AL185" s="181">
        <f t="shared" si="93"/>
        <v>580.16610578335133</v>
      </c>
      <c r="AM185" s="181">
        <f t="shared" si="93"/>
        <v>649.7860384773536</v>
      </c>
      <c r="AN185" s="181">
        <f t="shared" si="93"/>
        <v>735.00691009557841</v>
      </c>
      <c r="AO185" s="181">
        <f t="shared" si="93"/>
        <v>838.78781535907387</v>
      </c>
      <c r="AP185" s="181">
        <f t="shared" si="93"/>
        <v>964.60598766293469</v>
      </c>
      <c r="AQ185" s="181">
        <f t="shared" si="93"/>
        <v>1109.296885812375</v>
      </c>
      <c r="AR185" s="181">
        <f t="shared" si="93"/>
        <v>1275.6914186842309</v>
      </c>
      <c r="AS185" s="181">
        <f t="shared" si="93"/>
        <v>1467.0451314868658</v>
      </c>
      <c r="AT185" s="181">
        <f t="shared" si="93"/>
        <v>1687.1019012098955</v>
      </c>
      <c r="AU185" s="181">
        <f t="shared" si="93"/>
        <v>1940.1671863913793</v>
      </c>
      <c r="AV185" s="181">
        <f t="shared" si="93"/>
        <v>2231.1922643500861</v>
      </c>
      <c r="AW185" s="181">
        <f t="shared" si="93"/>
        <v>2565.8711040025983</v>
      </c>
      <c r="AX185" s="181">
        <f t="shared" si="93"/>
        <v>2950.7517696029886</v>
      </c>
      <c r="AY185" s="181">
        <f t="shared" si="93"/>
        <v>3393.3645350434367</v>
      </c>
      <c r="AZ185" s="181">
        <f t="shared" si="93"/>
        <v>3966.9872800601379</v>
      </c>
      <c r="BA185" s="181">
        <f t="shared" si="93"/>
        <v>4704.1951145415687</v>
      </c>
      <c r="BB185" s="181">
        <f t="shared" si="93"/>
        <v>5645.0341374498812</v>
      </c>
      <c r="BC185" s="181">
        <f t="shared" si="93"/>
        <v>6774.0409649398589</v>
      </c>
      <c r="BD185" s="181">
        <f t="shared" si="93"/>
        <v>8128.8491579278298</v>
      </c>
      <c r="BE185" s="181">
        <f t="shared" si="93"/>
        <v>9754.6189895133957</v>
      </c>
      <c r="BF185" s="181">
        <f t="shared" si="93"/>
        <v>11705.542787416076</v>
      </c>
      <c r="BG185" s="181">
        <f t="shared" si="93"/>
        <v>14046.651344899288</v>
      </c>
      <c r="BH185" s="181">
        <f t="shared" si="93"/>
        <v>16855.981613879147</v>
      </c>
      <c r="BI185" s="181">
        <f t="shared" si="93"/>
        <v>20227.177936654978</v>
      </c>
      <c r="BJ185" s="181">
        <f t="shared" si="93"/>
        <v>24272.613523985965</v>
      </c>
      <c r="BK185" s="181">
        <f t="shared" si="93"/>
        <v>29127.136228783158</v>
      </c>
      <c r="BL185" s="181">
        <f t="shared" si="93"/>
        <v>33800.281162192325</v>
      </c>
      <c r="BM185" s="181">
        <f t="shared" si="93"/>
        <v>38140.544538701113</v>
      </c>
      <c r="BN185" s="181">
        <f t="shared" si="93"/>
        <v>41954.59899257122</v>
      </c>
      <c r="BO185" s="181">
        <f t="shared" si="93"/>
        <v>46150.058891828361</v>
      </c>
      <c r="BP185" s="181">
        <f t="shared" si="93"/>
        <v>50765.064781011199</v>
      </c>
      <c r="BQ185" s="181">
        <f t="shared" si="93"/>
        <v>55841.57125911233</v>
      </c>
      <c r="BR185" s="181">
        <f t="shared" si="93"/>
        <v>61425.728385023562</v>
      </c>
      <c r="BS185" s="181">
        <f t="shared" si="93"/>
        <v>67568.301223525938</v>
      </c>
      <c r="BT185" s="181">
        <f t="shared" si="93"/>
        <v>74325.131345878515</v>
      </c>
      <c r="BU185" s="181">
        <f t="shared" si="93"/>
        <v>81757.644480466377</v>
      </c>
      <c r="BV185" s="181">
        <f t="shared" si="93"/>
        <v>89933.408928513018</v>
      </c>
      <c r="BW185" s="181">
        <f t="shared" si="93"/>
        <v>98926.749821364341</v>
      </c>
      <c r="BX185" s="181">
        <f t="shared" si="93"/>
        <v>106649.61149926179</v>
      </c>
      <c r="BY185" s="181">
        <f t="shared" si="93"/>
        <v>112888.15350854043</v>
      </c>
      <c r="BZ185" s="181">
        <f t="shared" si="93"/>
        <v>117403.67964888204</v>
      </c>
      <c r="CA185" s="181">
        <f t="shared" si="93"/>
        <v>122099.82683483731</v>
      </c>
      <c r="CB185" s="181">
        <f t="shared" si="93"/>
        <v>126983.81990823084</v>
      </c>
      <c r="CC185" s="181">
        <f t="shared" si="93"/>
        <v>132063.1727045601</v>
      </c>
      <c r="CD185" s="181">
        <f t="shared" si="93"/>
        <v>137345.69961274249</v>
      </c>
      <c r="CE185" s="181">
        <f t="shared" si="93"/>
        <v>142839.52759725222</v>
      </c>
      <c r="CF185" s="181">
        <f t="shared" si="93"/>
        <v>148553.10870114231</v>
      </c>
      <c r="CG185" s="181">
        <f t="shared" si="93"/>
        <v>154495.23304918795</v>
      </c>
      <c r="CH185" s="181">
        <f t="shared" si="93"/>
        <v>160675.04237115543</v>
      </c>
      <c r="CI185" s="103"/>
      <c r="CJ185" s="103"/>
      <c r="CK185" s="103"/>
      <c r="CL185" s="103"/>
      <c r="CM185" s="103"/>
      <c r="CN185" s="103"/>
      <c r="CO185" s="103"/>
    </row>
    <row r="186" spans="1:93" ht="15" customHeight="1" outlineLevel="1">
      <c r="A186" s="103"/>
      <c r="B186" s="102" t="s">
        <v>186</v>
      </c>
      <c r="C186" s="102"/>
      <c r="D186" s="103"/>
      <c r="E186" s="103"/>
      <c r="F186" s="103"/>
      <c r="G186" s="103"/>
      <c r="H186" s="135" t="s">
        <v>116</v>
      </c>
      <c r="I186" s="155">
        <f t="shared" ref="I186:M187" si="94">+IF($H186="SUM",SUMIFS($AA186:$CH186,$AA$1:$CH$1,I$1),IF($H186="AVG",AVERAGEIFS($AA186:$CH186,$AA$1:$CH$1,I$1),IF($H186="EOY",SUMIFS($AA186:$CH186,$AA$1:$CH$1,I$1,$AA$3:$CH$3,12))))</f>
        <v>7182.0518345897572</v>
      </c>
      <c r="J186" s="155">
        <f t="shared" si="94"/>
        <v>34526.605365185671</v>
      </c>
      <c r="K186" s="155">
        <f t="shared" si="94"/>
        <v>263069.01844125247</v>
      </c>
      <c r="L186" s="155">
        <f t="shared" si="94"/>
        <v>1161634.5060811131</v>
      </c>
      <c r="M186" s="155">
        <f t="shared" si="94"/>
        <v>2421951.4505167971</v>
      </c>
      <c r="N186" s="139"/>
      <c r="O186" s="139"/>
      <c r="P186" s="139"/>
      <c r="Q186" s="139"/>
      <c r="R186" s="139"/>
      <c r="S186" s="139"/>
      <c r="T186" s="139"/>
      <c r="U186" s="139"/>
      <c r="V186" s="139"/>
      <c r="W186" s="139"/>
      <c r="X186" s="139"/>
      <c r="Y186" s="139"/>
      <c r="Z186" s="139"/>
      <c r="AA186" s="181">
        <f t="shared" ref="AA186:CH186" si="95">+AA137</f>
        <v>297.60130000000004</v>
      </c>
      <c r="AB186" s="181">
        <f t="shared" si="95"/>
        <v>333.31345600000009</v>
      </c>
      <c r="AC186" s="181">
        <f t="shared" si="95"/>
        <v>373.31107072000015</v>
      </c>
      <c r="AD186" s="181">
        <f t="shared" si="95"/>
        <v>418.10839920640007</v>
      </c>
      <c r="AE186" s="181">
        <f t="shared" si="95"/>
        <v>468.28140711116816</v>
      </c>
      <c r="AF186" s="181">
        <f t="shared" si="95"/>
        <v>524.47517596450837</v>
      </c>
      <c r="AG186" s="181">
        <f t="shared" si="95"/>
        <v>587.41219708024948</v>
      </c>
      <c r="AH186" s="181">
        <f t="shared" si="95"/>
        <v>657.9016607298795</v>
      </c>
      <c r="AI186" s="181">
        <f t="shared" si="95"/>
        <v>736.84986001746518</v>
      </c>
      <c r="AJ186" s="181">
        <f t="shared" si="95"/>
        <v>825.27184321956099</v>
      </c>
      <c r="AK186" s="181">
        <f t="shared" si="95"/>
        <v>924.30446440590822</v>
      </c>
      <c r="AL186" s="181">
        <f t="shared" si="95"/>
        <v>1035.2210001346175</v>
      </c>
      <c r="AM186" s="181">
        <f t="shared" si="95"/>
        <v>1190.5041501548101</v>
      </c>
      <c r="AN186" s="181">
        <f t="shared" si="95"/>
        <v>1369.0797726780315</v>
      </c>
      <c r="AO186" s="181">
        <f t="shared" si="95"/>
        <v>1574.441738579736</v>
      </c>
      <c r="AP186" s="181">
        <f t="shared" si="95"/>
        <v>1810.6079993666965</v>
      </c>
      <c r="AQ186" s="181">
        <f t="shared" si="95"/>
        <v>2082.1991992717008</v>
      </c>
      <c r="AR186" s="181">
        <f t="shared" si="95"/>
        <v>2394.5290791624557</v>
      </c>
      <c r="AS186" s="181">
        <f t="shared" si="95"/>
        <v>2753.7084410368238</v>
      </c>
      <c r="AT186" s="181">
        <f t="shared" si="95"/>
        <v>3166.7647071923466</v>
      </c>
      <c r="AU186" s="181">
        <f t="shared" si="95"/>
        <v>3641.7794132711988</v>
      </c>
      <c r="AV186" s="181">
        <f t="shared" si="95"/>
        <v>4188.0463252618774</v>
      </c>
      <c r="AW186" s="181">
        <f t="shared" si="95"/>
        <v>4816.2532740511597</v>
      </c>
      <c r="AX186" s="181">
        <f t="shared" si="95"/>
        <v>5538.6912651588327</v>
      </c>
      <c r="AY186" s="181">
        <f t="shared" si="95"/>
        <v>6646.4295181905991</v>
      </c>
      <c r="AZ186" s="181">
        <f t="shared" si="95"/>
        <v>7975.7154218287187</v>
      </c>
      <c r="BA186" s="181">
        <f t="shared" si="95"/>
        <v>9570.8585061944614</v>
      </c>
      <c r="BB186" s="181">
        <f t="shared" si="95"/>
        <v>11485.030207433356</v>
      </c>
      <c r="BC186" s="181">
        <f t="shared" si="95"/>
        <v>13782.036248920025</v>
      </c>
      <c r="BD186" s="181">
        <f t="shared" si="95"/>
        <v>16538.443498704029</v>
      </c>
      <c r="BE186" s="181">
        <f t="shared" si="95"/>
        <v>19846.132198444837</v>
      </c>
      <c r="BF186" s="181">
        <f t="shared" si="95"/>
        <v>23815.358638133799</v>
      </c>
      <c r="BG186" s="181">
        <f t="shared" si="95"/>
        <v>28578.43036576056</v>
      </c>
      <c r="BH186" s="181">
        <f t="shared" si="95"/>
        <v>34294.116438912672</v>
      </c>
      <c r="BI186" s="181">
        <f t="shared" si="95"/>
        <v>41152.939726695193</v>
      </c>
      <c r="BJ186" s="181">
        <f t="shared" si="95"/>
        <v>49383.527672034244</v>
      </c>
      <c r="BK186" s="181">
        <f t="shared" si="95"/>
        <v>54321.880439237677</v>
      </c>
      <c r="BL186" s="181">
        <f t="shared" si="95"/>
        <v>59754.068483161442</v>
      </c>
      <c r="BM186" s="181">
        <f t="shared" si="95"/>
        <v>65729.475331477573</v>
      </c>
      <c r="BN186" s="181">
        <f t="shared" si="95"/>
        <v>72302.422864625361</v>
      </c>
      <c r="BO186" s="181">
        <f t="shared" si="95"/>
        <v>79532.665151087902</v>
      </c>
      <c r="BP186" s="181">
        <f t="shared" si="95"/>
        <v>87485.931666196702</v>
      </c>
      <c r="BQ186" s="181">
        <f t="shared" si="95"/>
        <v>96234.524832816387</v>
      </c>
      <c r="BR186" s="181">
        <f t="shared" si="95"/>
        <v>105857.97731609801</v>
      </c>
      <c r="BS186" s="181">
        <f t="shared" si="95"/>
        <v>116443.77504770782</v>
      </c>
      <c r="BT186" s="181">
        <f t="shared" si="95"/>
        <v>128088.15255247863</v>
      </c>
      <c r="BU186" s="181">
        <f t="shared" si="95"/>
        <v>140896.9678077265</v>
      </c>
      <c r="BV186" s="181">
        <f t="shared" si="95"/>
        <v>154986.66458849914</v>
      </c>
      <c r="BW186" s="181">
        <f t="shared" si="95"/>
        <v>161186.13117203911</v>
      </c>
      <c r="BX186" s="181">
        <f t="shared" si="95"/>
        <v>167633.57641892068</v>
      </c>
      <c r="BY186" s="181">
        <f t="shared" si="95"/>
        <v>174338.91947567754</v>
      </c>
      <c r="BZ186" s="181">
        <f t="shared" si="95"/>
        <v>181312.47625470464</v>
      </c>
      <c r="CA186" s="181">
        <f t="shared" si="95"/>
        <v>188564.97530489284</v>
      </c>
      <c r="CB186" s="181">
        <f t="shared" si="95"/>
        <v>196107.57431708858</v>
      </c>
      <c r="CC186" s="181">
        <f t="shared" si="95"/>
        <v>203951.87728977212</v>
      </c>
      <c r="CD186" s="181">
        <f t="shared" si="95"/>
        <v>212109.95238136299</v>
      </c>
      <c r="CE186" s="181">
        <f t="shared" si="95"/>
        <v>220594.35047661752</v>
      </c>
      <c r="CF186" s="181">
        <f t="shared" si="95"/>
        <v>229418.12449568219</v>
      </c>
      <c r="CG186" s="181">
        <f t="shared" si="95"/>
        <v>238594.84947550946</v>
      </c>
      <c r="CH186" s="181">
        <f t="shared" si="95"/>
        <v>248138.6434545299</v>
      </c>
      <c r="CI186" s="103"/>
      <c r="CJ186" s="103"/>
      <c r="CK186" s="103"/>
      <c r="CL186" s="103"/>
      <c r="CM186" s="103"/>
      <c r="CN186" s="103"/>
      <c r="CO186" s="103"/>
    </row>
    <row r="187" spans="1:93" ht="15" customHeight="1" outlineLevel="1">
      <c r="A187" s="103"/>
      <c r="B187" s="102" t="s">
        <v>187</v>
      </c>
      <c r="C187" s="102"/>
      <c r="D187" s="103"/>
      <c r="E187" s="103"/>
      <c r="F187" s="103"/>
      <c r="G187" s="103"/>
      <c r="H187" s="135" t="s">
        <v>116</v>
      </c>
      <c r="I187" s="155">
        <f t="shared" si="94"/>
        <v>-6532.2657961124041</v>
      </c>
      <c r="J187" s="155">
        <f t="shared" si="94"/>
        <v>-31783.026868619585</v>
      </c>
      <c r="K187" s="155">
        <f t="shared" si="94"/>
        <v>-237335.24674751278</v>
      </c>
      <c r="L187" s="155">
        <f t="shared" si="94"/>
        <v>-1091834.892488532</v>
      </c>
      <c r="M187" s="155">
        <f t="shared" si="94"/>
        <v>-2353776.1562721599</v>
      </c>
      <c r="N187" s="139"/>
      <c r="O187" s="139"/>
      <c r="P187" s="139"/>
      <c r="Q187" s="139"/>
      <c r="R187" s="139"/>
      <c r="S187" s="139"/>
      <c r="T187" s="139"/>
      <c r="U187" s="139"/>
      <c r="V187" s="139"/>
      <c r="W187" s="139"/>
      <c r="X187" s="139"/>
      <c r="Y187" s="139"/>
      <c r="Z187" s="139"/>
      <c r="AA187" s="181">
        <f t="shared" ref="AA187:CH187" si="96">+AA188-AA185-AA186</f>
        <v>-89.280390000000011</v>
      </c>
      <c r="AB187" s="181">
        <f t="shared" si="96"/>
        <v>-320.81420140000006</v>
      </c>
      <c r="AC187" s="181">
        <f t="shared" si="96"/>
        <v>-359.81187575200016</v>
      </c>
      <c r="AD187" s="181">
        <f t="shared" si="96"/>
        <v>-389.99007605824005</v>
      </c>
      <c r="AE187" s="181">
        <f t="shared" si="96"/>
        <v>-436.78888518522899</v>
      </c>
      <c r="AF187" s="181">
        <f t="shared" si="96"/>
        <v>-489.20355140745642</v>
      </c>
      <c r="AG187" s="181">
        <f t="shared" si="96"/>
        <v>-547.90797757635119</v>
      </c>
      <c r="AH187" s="181">
        <f t="shared" si="96"/>
        <v>-613.65693488551346</v>
      </c>
      <c r="AI187" s="181">
        <f t="shared" si="96"/>
        <v>-687.29576707177534</v>
      </c>
      <c r="AJ187" s="181">
        <f t="shared" si="96"/>
        <v>-769.77125912038821</v>
      </c>
      <c r="AK187" s="181">
        <f t="shared" si="96"/>
        <v>-862.14381021483496</v>
      </c>
      <c r="AL187" s="181">
        <f t="shared" si="96"/>
        <v>-965.60106744061522</v>
      </c>
      <c r="AM187" s="181">
        <f t="shared" si="96"/>
        <v>-1105.2832785365854</v>
      </c>
      <c r="AN187" s="181">
        <f t="shared" si="96"/>
        <v>-1265.2988674145361</v>
      </c>
      <c r="AO187" s="181">
        <f t="shared" si="96"/>
        <v>-1448.6235662758752</v>
      </c>
      <c r="AP187" s="181">
        <f t="shared" si="96"/>
        <v>-1665.9171012172562</v>
      </c>
      <c r="AQ187" s="181">
        <f t="shared" si="96"/>
        <v>-1915.8046663998448</v>
      </c>
      <c r="AR187" s="181">
        <f t="shared" si="96"/>
        <v>-2203.1753663598211</v>
      </c>
      <c r="AS187" s="181">
        <f t="shared" si="96"/>
        <v>-2533.6516713137944</v>
      </c>
      <c r="AT187" s="181">
        <f t="shared" si="96"/>
        <v>-2913.6994220108627</v>
      </c>
      <c r="AU187" s="181">
        <f t="shared" si="96"/>
        <v>-3350.754335312492</v>
      </c>
      <c r="AV187" s="181">
        <f t="shared" si="96"/>
        <v>-3853.3674856093653</v>
      </c>
      <c r="AW187" s="181">
        <f t="shared" si="96"/>
        <v>-4431.3726084507689</v>
      </c>
      <c r="AX187" s="181">
        <f t="shared" si="96"/>
        <v>-5096.0784997183846</v>
      </c>
      <c r="AY187" s="181">
        <f t="shared" si="96"/>
        <v>-6072.8067731738975</v>
      </c>
      <c r="AZ187" s="181">
        <f t="shared" si="96"/>
        <v>-7238.5075873472879</v>
      </c>
      <c r="BA187" s="181">
        <f t="shared" si="96"/>
        <v>-8630.0194832861489</v>
      </c>
      <c r="BB187" s="181">
        <f t="shared" si="96"/>
        <v>-10356.023379943377</v>
      </c>
      <c r="BC187" s="181">
        <f t="shared" si="96"/>
        <v>-12427.228055932053</v>
      </c>
      <c r="BD187" s="181">
        <f t="shared" si="96"/>
        <v>-14912.673667118463</v>
      </c>
      <c r="BE187" s="181">
        <f t="shared" si="96"/>
        <v>-17895.208400542157</v>
      </c>
      <c r="BF187" s="181">
        <f t="shared" si="96"/>
        <v>-21474.250080650585</v>
      </c>
      <c r="BG187" s="181">
        <f t="shared" si="96"/>
        <v>-25769.100096780701</v>
      </c>
      <c r="BH187" s="181">
        <f t="shared" si="96"/>
        <v>-30922.92011613684</v>
      </c>
      <c r="BI187" s="181">
        <f t="shared" si="96"/>
        <v>-37107.504139364202</v>
      </c>
      <c r="BJ187" s="181">
        <f t="shared" si="96"/>
        <v>-44529.004967237051</v>
      </c>
      <c r="BK187" s="181">
        <f t="shared" si="96"/>
        <v>-49648.73550582851</v>
      </c>
      <c r="BL187" s="181">
        <f t="shared" si="96"/>
        <v>-55413.805106652653</v>
      </c>
      <c r="BM187" s="181">
        <f t="shared" si="96"/>
        <v>-61915.420877607467</v>
      </c>
      <c r="BN187" s="181">
        <f t="shared" si="96"/>
        <v>-68106.96296536822</v>
      </c>
      <c r="BO187" s="181">
        <f t="shared" si="96"/>
        <v>-74917.659261905064</v>
      </c>
      <c r="BP187" s="181">
        <f t="shared" si="96"/>
        <v>-82409.425188095571</v>
      </c>
      <c r="BQ187" s="181">
        <f t="shared" si="96"/>
        <v>-90650.367706905148</v>
      </c>
      <c r="BR187" s="181">
        <f t="shared" si="96"/>
        <v>-99715.404477595643</v>
      </c>
      <c r="BS187" s="181">
        <f t="shared" si="96"/>
        <v>-109686.94492535524</v>
      </c>
      <c r="BT187" s="181">
        <f t="shared" si="96"/>
        <v>-120655.63941789076</v>
      </c>
      <c r="BU187" s="181">
        <f t="shared" si="96"/>
        <v>-132721.20335967984</v>
      </c>
      <c r="BV187" s="181">
        <f t="shared" si="96"/>
        <v>-145993.32369564782</v>
      </c>
      <c r="BW187" s="181">
        <f t="shared" si="96"/>
        <v>-153463.26949414166</v>
      </c>
      <c r="BX187" s="181">
        <f t="shared" si="96"/>
        <v>-161395.03440964204</v>
      </c>
      <c r="BY187" s="181">
        <f t="shared" si="96"/>
        <v>-169823.39333533595</v>
      </c>
      <c r="BZ187" s="181">
        <f t="shared" si="96"/>
        <v>-176616.32906874939</v>
      </c>
      <c r="CA187" s="181">
        <f t="shared" si="96"/>
        <v>-183680.98223149931</v>
      </c>
      <c r="CB187" s="181">
        <f t="shared" si="96"/>
        <v>-191028.22152075934</v>
      </c>
      <c r="CC187" s="181">
        <f t="shared" si="96"/>
        <v>-198669.35038158973</v>
      </c>
      <c r="CD187" s="181">
        <f t="shared" si="96"/>
        <v>-206616.12439685327</v>
      </c>
      <c r="CE187" s="181">
        <f t="shared" si="96"/>
        <v>-214880.76937272743</v>
      </c>
      <c r="CF187" s="181">
        <f t="shared" si="96"/>
        <v>-223476.00014763654</v>
      </c>
      <c r="CG187" s="181">
        <f t="shared" si="96"/>
        <v>-232415.04015354198</v>
      </c>
      <c r="CH187" s="181">
        <f t="shared" si="96"/>
        <v>-241711.64175968361</v>
      </c>
      <c r="CI187" s="103"/>
      <c r="CJ187" s="103"/>
      <c r="CK187" s="103"/>
      <c r="CL187" s="103"/>
      <c r="CM187" s="103"/>
      <c r="CN187" s="103"/>
      <c r="CO187" s="103"/>
    </row>
    <row r="188" spans="1:93" ht="15" customHeight="1" outlineLevel="1" thickBot="1">
      <c r="A188" s="103"/>
      <c r="B188" s="102" t="s">
        <v>184</v>
      </c>
      <c r="C188" s="102"/>
      <c r="D188" s="103"/>
      <c r="E188" s="103"/>
      <c r="F188" s="103"/>
      <c r="G188" s="103"/>
      <c r="H188" s="103"/>
      <c r="I188" s="201">
        <f t="shared" ref="I188:M188" si="97">+I146-I182</f>
        <v>649.7860384773536</v>
      </c>
      <c r="J188" s="201">
        <f t="shared" si="97"/>
        <v>3393.3645350434367</v>
      </c>
      <c r="K188" s="201">
        <f t="shared" si="97"/>
        <v>29127.136228783158</v>
      </c>
      <c r="L188" s="201">
        <f t="shared" si="97"/>
        <v>98926.749821364341</v>
      </c>
      <c r="M188" s="201">
        <f t="shared" si="97"/>
        <v>167102.04406600172</v>
      </c>
      <c r="N188" s="139"/>
      <c r="O188" s="139"/>
      <c r="P188" s="139"/>
      <c r="Q188" s="139"/>
      <c r="R188" s="139"/>
      <c r="S188" s="139"/>
      <c r="T188" s="139"/>
      <c r="U188" s="139"/>
      <c r="V188" s="139"/>
      <c r="W188" s="139"/>
      <c r="X188" s="139"/>
      <c r="Y188" s="139"/>
      <c r="Z188" s="139"/>
      <c r="AA188" s="201">
        <f t="shared" ref="AA188:CH188" si="98">+AA146-AA182</f>
        <v>208.32091000000003</v>
      </c>
      <c r="AB188" s="201">
        <f t="shared" si="98"/>
        <v>220.82016460000006</v>
      </c>
      <c r="AC188" s="201">
        <f t="shared" si="98"/>
        <v>234.31935956800004</v>
      </c>
      <c r="AD188" s="201">
        <f t="shared" si="98"/>
        <v>262.43768271616005</v>
      </c>
      <c r="AE188" s="201">
        <f t="shared" si="98"/>
        <v>293.93020464209923</v>
      </c>
      <c r="AF188" s="201">
        <f t="shared" si="98"/>
        <v>329.20182919915118</v>
      </c>
      <c r="AG188" s="201">
        <f t="shared" si="98"/>
        <v>368.70604870304942</v>
      </c>
      <c r="AH188" s="201">
        <f t="shared" si="98"/>
        <v>412.95077454741539</v>
      </c>
      <c r="AI188" s="201">
        <f t="shared" si="98"/>
        <v>462.50486749310528</v>
      </c>
      <c r="AJ188" s="201">
        <f t="shared" si="98"/>
        <v>518.00545159227806</v>
      </c>
      <c r="AK188" s="201">
        <f t="shared" si="98"/>
        <v>580.16610578335133</v>
      </c>
      <c r="AL188" s="201">
        <f t="shared" si="98"/>
        <v>649.7860384773536</v>
      </c>
      <c r="AM188" s="201">
        <f t="shared" si="98"/>
        <v>735.00691009557841</v>
      </c>
      <c r="AN188" s="201">
        <f t="shared" si="98"/>
        <v>838.78781535907387</v>
      </c>
      <c r="AO188" s="201">
        <f t="shared" si="98"/>
        <v>964.60598766293469</v>
      </c>
      <c r="AP188" s="201">
        <f t="shared" si="98"/>
        <v>1109.296885812375</v>
      </c>
      <c r="AQ188" s="201">
        <f t="shared" si="98"/>
        <v>1275.6914186842309</v>
      </c>
      <c r="AR188" s="201">
        <f t="shared" si="98"/>
        <v>1467.0451314868658</v>
      </c>
      <c r="AS188" s="201">
        <f t="shared" si="98"/>
        <v>1687.1019012098955</v>
      </c>
      <c r="AT188" s="201">
        <f t="shared" si="98"/>
        <v>1940.1671863913793</v>
      </c>
      <c r="AU188" s="201">
        <f t="shared" si="98"/>
        <v>2231.1922643500861</v>
      </c>
      <c r="AV188" s="201">
        <f t="shared" si="98"/>
        <v>2565.8711040025983</v>
      </c>
      <c r="AW188" s="201">
        <f t="shared" si="98"/>
        <v>2950.7517696029886</v>
      </c>
      <c r="AX188" s="201">
        <f t="shared" si="98"/>
        <v>3393.3645350434367</v>
      </c>
      <c r="AY188" s="201">
        <f t="shared" si="98"/>
        <v>3966.9872800601379</v>
      </c>
      <c r="AZ188" s="201">
        <f t="shared" si="98"/>
        <v>4704.1951145415687</v>
      </c>
      <c r="BA188" s="201">
        <f t="shared" si="98"/>
        <v>5645.0341374498812</v>
      </c>
      <c r="BB188" s="201">
        <f t="shared" si="98"/>
        <v>6774.0409649398589</v>
      </c>
      <c r="BC188" s="201">
        <f t="shared" si="98"/>
        <v>8128.8491579278298</v>
      </c>
      <c r="BD188" s="201">
        <f t="shared" si="98"/>
        <v>9754.6189895133957</v>
      </c>
      <c r="BE188" s="201">
        <f t="shared" si="98"/>
        <v>11705.542787416076</v>
      </c>
      <c r="BF188" s="201">
        <f t="shared" si="98"/>
        <v>14046.651344899288</v>
      </c>
      <c r="BG188" s="201">
        <f t="shared" si="98"/>
        <v>16855.981613879147</v>
      </c>
      <c r="BH188" s="201">
        <f t="shared" si="98"/>
        <v>20227.177936654978</v>
      </c>
      <c r="BI188" s="201">
        <f t="shared" si="98"/>
        <v>24272.613523985965</v>
      </c>
      <c r="BJ188" s="201">
        <f t="shared" si="98"/>
        <v>29127.136228783158</v>
      </c>
      <c r="BK188" s="201">
        <f t="shared" si="98"/>
        <v>33800.281162192325</v>
      </c>
      <c r="BL188" s="201">
        <f t="shared" si="98"/>
        <v>38140.544538701113</v>
      </c>
      <c r="BM188" s="201">
        <f t="shared" si="98"/>
        <v>41954.59899257122</v>
      </c>
      <c r="BN188" s="201">
        <f t="shared" si="98"/>
        <v>46150.058891828361</v>
      </c>
      <c r="BO188" s="201">
        <f t="shared" si="98"/>
        <v>50765.064781011199</v>
      </c>
      <c r="BP188" s="201">
        <f t="shared" si="98"/>
        <v>55841.57125911233</v>
      </c>
      <c r="BQ188" s="201">
        <f t="shared" si="98"/>
        <v>61425.728385023562</v>
      </c>
      <c r="BR188" s="201">
        <f t="shared" si="98"/>
        <v>67568.301223525938</v>
      </c>
      <c r="BS188" s="201">
        <f t="shared" si="98"/>
        <v>74325.131345878515</v>
      </c>
      <c r="BT188" s="201">
        <f t="shared" si="98"/>
        <v>81757.644480466377</v>
      </c>
      <c r="BU188" s="201">
        <f t="shared" si="98"/>
        <v>89933.408928513018</v>
      </c>
      <c r="BV188" s="201">
        <f t="shared" si="98"/>
        <v>98926.749821364341</v>
      </c>
      <c r="BW188" s="201">
        <f t="shared" si="98"/>
        <v>106649.61149926179</v>
      </c>
      <c r="BX188" s="201">
        <f t="shared" si="98"/>
        <v>112888.15350854043</v>
      </c>
      <c r="BY188" s="201">
        <f t="shared" si="98"/>
        <v>117403.67964888204</v>
      </c>
      <c r="BZ188" s="201">
        <f t="shared" si="98"/>
        <v>122099.82683483731</v>
      </c>
      <c r="CA188" s="201">
        <f t="shared" si="98"/>
        <v>126983.81990823084</v>
      </c>
      <c r="CB188" s="201">
        <f t="shared" si="98"/>
        <v>132063.1727045601</v>
      </c>
      <c r="CC188" s="201">
        <f t="shared" si="98"/>
        <v>137345.69961274249</v>
      </c>
      <c r="CD188" s="201">
        <f t="shared" si="98"/>
        <v>142839.52759725222</v>
      </c>
      <c r="CE188" s="201">
        <f t="shared" si="98"/>
        <v>148553.10870114231</v>
      </c>
      <c r="CF188" s="201">
        <f t="shared" si="98"/>
        <v>154495.23304918795</v>
      </c>
      <c r="CG188" s="201">
        <f t="shared" si="98"/>
        <v>160675.04237115543</v>
      </c>
      <c r="CH188" s="201">
        <f t="shared" si="98"/>
        <v>167102.04406600172</v>
      </c>
      <c r="CI188" s="103"/>
      <c r="CJ188" s="103"/>
      <c r="CK188" s="103"/>
      <c r="CL188" s="103"/>
      <c r="CM188" s="103"/>
      <c r="CN188" s="103"/>
      <c r="CO188" s="103"/>
    </row>
    <row r="189" spans="1:93" ht="15" customHeight="1" outlineLevel="1" thickTop="1">
      <c r="A189" s="103"/>
      <c r="B189" s="103"/>
      <c r="C189" s="102"/>
      <c r="D189" s="103"/>
      <c r="E189" s="103"/>
      <c r="F189" s="103"/>
      <c r="G189" s="103"/>
      <c r="H189" s="103"/>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c r="AO189" s="139"/>
      <c r="AP189" s="139"/>
      <c r="AQ189" s="139"/>
      <c r="AR189" s="139"/>
      <c r="AS189" s="139"/>
      <c r="AT189" s="139"/>
      <c r="AU189" s="139"/>
      <c r="AV189" s="139"/>
      <c r="AW189" s="139"/>
      <c r="AX189" s="139"/>
      <c r="AY189" s="139"/>
      <c r="AZ189" s="139"/>
      <c r="BA189" s="139"/>
      <c r="BB189" s="139"/>
      <c r="BC189" s="139"/>
      <c r="BD189" s="139"/>
      <c r="BE189" s="139"/>
      <c r="BF189" s="139"/>
      <c r="BG189" s="139"/>
      <c r="BH189" s="139"/>
      <c r="BI189" s="139"/>
      <c r="BJ189" s="139"/>
      <c r="BK189" s="139"/>
      <c r="BL189" s="139"/>
      <c r="BM189" s="139"/>
      <c r="BN189" s="139"/>
      <c r="BO189" s="139"/>
      <c r="BP189" s="139"/>
      <c r="BQ189" s="139"/>
      <c r="BR189" s="139"/>
      <c r="BS189" s="139"/>
      <c r="BT189" s="139"/>
      <c r="BU189" s="139"/>
      <c r="BV189" s="139"/>
      <c r="BW189" s="139"/>
      <c r="BX189" s="139"/>
      <c r="BY189" s="139"/>
      <c r="BZ189" s="139"/>
      <c r="CA189" s="139"/>
      <c r="CB189" s="139"/>
      <c r="CC189" s="139"/>
      <c r="CD189" s="139"/>
      <c r="CE189" s="139"/>
      <c r="CF189" s="139"/>
      <c r="CG189" s="139"/>
      <c r="CH189" s="139"/>
      <c r="CI189" s="103"/>
      <c r="CJ189" s="103"/>
      <c r="CK189" s="103"/>
      <c r="CL189" s="103"/>
      <c r="CM189" s="103"/>
      <c r="CN189" s="103"/>
      <c r="CO189" s="103"/>
    </row>
    <row r="190" spans="1:93" ht="15" customHeight="1" outlineLevel="1">
      <c r="A190" s="103"/>
      <c r="B190" s="116" t="s">
        <v>188</v>
      </c>
      <c r="C190" s="102"/>
      <c r="D190" s="103"/>
      <c r="E190" s="103"/>
      <c r="F190" s="103"/>
      <c r="G190" s="103"/>
      <c r="H190" s="103"/>
      <c r="I190" s="139"/>
      <c r="J190" s="139"/>
      <c r="K190" s="139"/>
      <c r="L190" s="139"/>
      <c r="M190" s="139"/>
      <c r="N190" s="139"/>
      <c r="O190" s="139"/>
      <c r="P190" s="139"/>
      <c r="Q190" s="139"/>
      <c r="R190" s="139"/>
      <c r="S190" s="139"/>
      <c r="T190" s="139"/>
      <c r="U190" s="139"/>
      <c r="V190" s="139"/>
      <c r="W190" s="139"/>
      <c r="X190" s="139"/>
      <c r="Y190" s="139"/>
      <c r="Z190" s="139"/>
      <c r="AA190" s="139"/>
      <c r="AB190" s="139"/>
      <c r="AC190" s="139"/>
      <c r="AD190" s="139"/>
      <c r="AE190" s="139"/>
      <c r="AF190" s="139"/>
      <c r="AG190" s="139"/>
      <c r="AH190" s="139"/>
      <c r="AI190" s="139"/>
      <c r="AJ190" s="139"/>
      <c r="AK190" s="139"/>
      <c r="AL190" s="139"/>
      <c r="AM190" s="139"/>
      <c r="AN190" s="139"/>
      <c r="AO190" s="139"/>
      <c r="AP190" s="139"/>
      <c r="AQ190" s="139"/>
      <c r="AR190" s="139"/>
      <c r="AS190" s="139"/>
      <c r="AT190" s="139"/>
      <c r="AU190" s="139"/>
      <c r="AV190" s="139"/>
      <c r="AW190" s="139"/>
      <c r="AX190" s="139"/>
      <c r="AY190" s="139"/>
      <c r="AZ190" s="139"/>
      <c r="BA190" s="139"/>
      <c r="BB190" s="139"/>
      <c r="BC190" s="139"/>
      <c r="BD190" s="139"/>
      <c r="BE190" s="139"/>
      <c r="BF190" s="139"/>
      <c r="BG190" s="139"/>
      <c r="BH190" s="139"/>
      <c r="BI190" s="139"/>
      <c r="BJ190" s="139"/>
      <c r="BK190" s="139"/>
      <c r="BL190" s="139"/>
      <c r="BM190" s="139"/>
      <c r="BN190" s="139"/>
      <c r="BO190" s="139"/>
      <c r="BP190" s="139"/>
      <c r="BQ190" s="139"/>
      <c r="BR190" s="139"/>
      <c r="BS190" s="139"/>
      <c r="BT190" s="139"/>
      <c r="BU190" s="139"/>
      <c r="BV190" s="139"/>
      <c r="BW190" s="139"/>
      <c r="BX190" s="139"/>
      <c r="BY190" s="139"/>
      <c r="BZ190" s="139"/>
      <c r="CA190" s="139"/>
      <c r="CB190" s="139"/>
      <c r="CC190" s="139"/>
      <c r="CD190" s="139"/>
      <c r="CE190" s="139"/>
      <c r="CF190" s="139"/>
      <c r="CG190" s="139"/>
      <c r="CH190" s="139"/>
      <c r="CI190" s="103"/>
      <c r="CJ190" s="103"/>
      <c r="CK190" s="103"/>
      <c r="CL190" s="103"/>
      <c r="CM190" s="103"/>
      <c r="CN190" s="103"/>
      <c r="CO190" s="103"/>
    </row>
    <row r="191" spans="1:93" ht="15" customHeight="1" outlineLevel="1">
      <c r="A191" s="103"/>
      <c r="B191" s="102" t="s">
        <v>182</v>
      </c>
      <c r="C191" s="103"/>
      <c r="D191" s="103"/>
      <c r="E191" s="103"/>
      <c r="F191" s="103"/>
      <c r="G191" s="103"/>
      <c r="H191" s="103"/>
      <c r="I191" s="181">
        <f t="shared" ref="I191:M191" si="99">+I180+I185</f>
        <v>0</v>
      </c>
      <c r="J191" s="181">
        <f t="shared" si="99"/>
        <v>649.7860384773536</v>
      </c>
      <c r="K191" s="181">
        <f t="shared" si="99"/>
        <v>3393.3645350434367</v>
      </c>
      <c r="L191" s="181">
        <f t="shared" si="99"/>
        <v>29127.136228783158</v>
      </c>
      <c r="M191" s="181">
        <f t="shared" si="99"/>
        <v>98926.749821364341</v>
      </c>
      <c r="N191" s="139"/>
      <c r="O191" s="139"/>
      <c r="P191" s="139"/>
      <c r="Q191" s="139"/>
      <c r="R191" s="139"/>
      <c r="S191" s="139"/>
      <c r="T191" s="139"/>
      <c r="U191" s="139"/>
      <c r="V191" s="139"/>
      <c r="W191" s="139"/>
      <c r="X191" s="139"/>
      <c r="Y191" s="139"/>
      <c r="Z191" s="139"/>
      <c r="AA191" s="181">
        <f t="shared" ref="AA191:CH191" si="100">+AA180+AA185</f>
        <v>0</v>
      </c>
      <c r="AB191" s="181">
        <f t="shared" si="100"/>
        <v>208.32091000000003</v>
      </c>
      <c r="AC191" s="181">
        <f t="shared" si="100"/>
        <v>220.82016460000006</v>
      </c>
      <c r="AD191" s="181">
        <f t="shared" si="100"/>
        <v>234.31935956800004</v>
      </c>
      <c r="AE191" s="181">
        <f t="shared" si="100"/>
        <v>262.43768271616005</v>
      </c>
      <c r="AF191" s="181">
        <f t="shared" si="100"/>
        <v>293.93020464209923</v>
      </c>
      <c r="AG191" s="181">
        <f t="shared" si="100"/>
        <v>329.20182919915118</v>
      </c>
      <c r="AH191" s="181">
        <f t="shared" si="100"/>
        <v>368.70604870304942</v>
      </c>
      <c r="AI191" s="181">
        <f t="shared" si="100"/>
        <v>412.95077454741539</v>
      </c>
      <c r="AJ191" s="181">
        <f t="shared" si="100"/>
        <v>462.50486749310528</v>
      </c>
      <c r="AK191" s="181">
        <f t="shared" si="100"/>
        <v>518.00545159227806</v>
      </c>
      <c r="AL191" s="181">
        <f t="shared" si="100"/>
        <v>580.16610578335133</v>
      </c>
      <c r="AM191" s="181">
        <f t="shared" si="100"/>
        <v>649.7860384773536</v>
      </c>
      <c r="AN191" s="181">
        <f t="shared" si="100"/>
        <v>735.00691009557841</v>
      </c>
      <c r="AO191" s="181">
        <f t="shared" si="100"/>
        <v>838.78781535907387</v>
      </c>
      <c r="AP191" s="181">
        <f t="shared" si="100"/>
        <v>964.60598766293469</v>
      </c>
      <c r="AQ191" s="181">
        <f t="shared" si="100"/>
        <v>1109.296885812375</v>
      </c>
      <c r="AR191" s="181">
        <f t="shared" si="100"/>
        <v>1275.6914186842309</v>
      </c>
      <c r="AS191" s="181">
        <f t="shared" si="100"/>
        <v>1467.0451314868658</v>
      </c>
      <c r="AT191" s="181">
        <f t="shared" si="100"/>
        <v>1687.1019012098955</v>
      </c>
      <c r="AU191" s="181">
        <f t="shared" si="100"/>
        <v>1940.1671863913793</v>
      </c>
      <c r="AV191" s="181">
        <f t="shared" si="100"/>
        <v>2231.1922643500861</v>
      </c>
      <c r="AW191" s="181">
        <f t="shared" si="100"/>
        <v>2565.8711040025983</v>
      </c>
      <c r="AX191" s="181">
        <f t="shared" si="100"/>
        <v>2950.7517696029886</v>
      </c>
      <c r="AY191" s="181">
        <f t="shared" si="100"/>
        <v>3393.3645350434367</v>
      </c>
      <c r="AZ191" s="181">
        <f t="shared" si="100"/>
        <v>3966.9872800601379</v>
      </c>
      <c r="BA191" s="181">
        <f t="shared" si="100"/>
        <v>4704.1951145415687</v>
      </c>
      <c r="BB191" s="181">
        <f t="shared" si="100"/>
        <v>5645.0341374498812</v>
      </c>
      <c r="BC191" s="181">
        <f t="shared" si="100"/>
        <v>6774.0409649398589</v>
      </c>
      <c r="BD191" s="181">
        <f t="shared" si="100"/>
        <v>8128.8491579278298</v>
      </c>
      <c r="BE191" s="181">
        <f t="shared" si="100"/>
        <v>9754.6189895133957</v>
      </c>
      <c r="BF191" s="181">
        <f t="shared" si="100"/>
        <v>11705.542787416076</v>
      </c>
      <c r="BG191" s="181">
        <f t="shared" si="100"/>
        <v>14046.651344899288</v>
      </c>
      <c r="BH191" s="181">
        <f t="shared" si="100"/>
        <v>16855.981613879147</v>
      </c>
      <c r="BI191" s="181">
        <f t="shared" si="100"/>
        <v>20227.177936654978</v>
      </c>
      <c r="BJ191" s="181">
        <f t="shared" si="100"/>
        <v>24272.613523985965</v>
      </c>
      <c r="BK191" s="181">
        <f t="shared" si="100"/>
        <v>29127.136228783158</v>
      </c>
      <c r="BL191" s="181">
        <f t="shared" si="100"/>
        <v>33800.281162192325</v>
      </c>
      <c r="BM191" s="181">
        <f t="shared" si="100"/>
        <v>38140.544538701113</v>
      </c>
      <c r="BN191" s="181">
        <f t="shared" si="100"/>
        <v>41954.59899257122</v>
      </c>
      <c r="BO191" s="181">
        <f t="shared" si="100"/>
        <v>46150.058891828361</v>
      </c>
      <c r="BP191" s="181">
        <f t="shared" si="100"/>
        <v>50765.064781011199</v>
      </c>
      <c r="BQ191" s="181">
        <f t="shared" si="100"/>
        <v>55841.57125911233</v>
      </c>
      <c r="BR191" s="181">
        <f t="shared" si="100"/>
        <v>61425.728385023562</v>
      </c>
      <c r="BS191" s="181">
        <f t="shared" si="100"/>
        <v>67568.301223525938</v>
      </c>
      <c r="BT191" s="181">
        <f t="shared" si="100"/>
        <v>74325.131345878515</v>
      </c>
      <c r="BU191" s="181">
        <f t="shared" si="100"/>
        <v>81757.644480466377</v>
      </c>
      <c r="BV191" s="181">
        <f t="shared" si="100"/>
        <v>89933.408928513018</v>
      </c>
      <c r="BW191" s="181">
        <f t="shared" si="100"/>
        <v>98926.749821364341</v>
      </c>
      <c r="BX191" s="181">
        <f t="shared" si="100"/>
        <v>106649.61149926179</v>
      </c>
      <c r="BY191" s="181">
        <f t="shared" si="100"/>
        <v>112888.15350854043</v>
      </c>
      <c r="BZ191" s="181">
        <f t="shared" si="100"/>
        <v>117403.67964888204</v>
      </c>
      <c r="CA191" s="181">
        <f t="shared" si="100"/>
        <v>122099.82683483731</v>
      </c>
      <c r="CB191" s="181">
        <f t="shared" si="100"/>
        <v>126983.81990823084</v>
      </c>
      <c r="CC191" s="181">
        <f t="shared" si="100"/>
        <v>132063.1727045601</v>
      </c>
      <c r="CD191" s="181">
        <f t="shared" si="100"/>
        <v>137345.69961274249</v>
      </c>
      <c r="CE191" s="181">
        <f t="shared" si="100"/>
        <v>142839.52759725222</v>
      </c>
      <c r="CF191" s="181">
        <f t="shared" si="100"/>
        <v>148553.10870114231</v>
      </c>
      <c r="CG191" s="181">
        <f t="shared" si="100"/>
        <v>154495.23304918795</v>
      </c>
      <c r="CH191" s="181">
        <f t="shared" si="100"/>
        <v>160675.04237115543</v>
      </c>
      <c r="CI191" s="103"/>
      <c r="CJ191" s="103"/>
      <c r="CK191" s="103"/>
      <c r="CL191" s="103"/>
      <c r="CM191" s="103"/>
      <c r="CN191" s="103"/>
      <c r="CO191" s="103"/>
    </row>
    <row r="192" spans="1:93" ht="15" customHeight="1" outlineLevel="1" thickBot="1">
      <c r="A192" s="103"/>
      <c r="B192" s="102" t="s">
        <v>189</v>
      </c>
      <c r="C192" s="107"/>
      <c r="D192" s="108"/>
      <c r="E192" s="108"/>
      <c r="F192" s="108"/>
      <c r="G192" s="108"/>
      <c r="H192" s="135" t="s">
        <v>116</v>
      </c>
      <c r="I192" s="155">
        <f t="shared" ref="I192:M193" si="101">+IF($H192="SUM",SUMIFS($AA192:$CH192,$AA$1:$CH$1,I$1),IF($H192="AVG",AVERAGEIFS($AA192:$CH192,$AA$1:$CH$1,I$1),IF($H192="EOY",SUMIFS($AA192:$CH192,$AA$1:$CH$1,I$1,$AA$3:$CH$3,12))))</f>
        <v>7182.0518345897572</v>
      </c>
      <c r="J192" s="155">
        <f t="shared" si="101"/>
        <v>34526.605365185671</v>
      </c>
      <c r="K192" s="155">
        <f t="shared" si="101"/>
        <v>263069.01844125247</v>
      </c>
      <c r="L192" s="155">
        <f t="shared" si="101"/>
        <v>1161634.5060811131</v>
      </c>
      <c r="M192" s="155">
        <f t="shared" si="101"/>
        <v>2421951.4505167971</v>
      </c>
      <c r="N192" s="139"/>
      <c r="O192" s="139"/>
      <c r="P192" s="139"/>
      <c r="Q192" s="139"/>
      <c r="R192" s="139"/>
      <c r="S192" s="139"/>
      <c r="T192" s="139"/>
      <c r="U192" s="139"/>
      <c r="V192" s="139"/>
      <c r="W192" s="139"/>
      <c r="X192" s="139"/>
      <c r="Y192" s="139"/>
      <c r="Z192" s="139"/>
      <c r="AA192" s="181">
        <f t="shared" ref="AA192:CH192" si="102">+AA186</f>
        <v>297.60130000000004</v>
      </c>
      <c r="AB192" s="181">
        <f t="shared" si="102"/>
        <v>333.31345600000009</v>
      </c>
      <c r="AC192" s="181">
        <f t="shared" si="102"/>
        <v>373.31107072000015</v>
      </c>
      <c r="AD192" s="181">
        <f t="shared" si="102"/>
        <v>418.10839920640007</v>
      </c>
      <c r="AE192" s="181">
        <f t="shared" si="102"/>
        <v>468.28140711116816</v>
      </c>
      <c r="AF192" s="181">
        <f t="shared" si="102"/>
        <v>524.47517596450837</v>
      </c>
      <c r="AG192" s="181">
        <f t="shared" si="102"/>
        <v>587.41219708024948</v>
      </c>
      <c r="AH192" s="181">
        <f t="shared" si="102"/>
        <v>657.9016607298795</v>
      </c>
      <c r="AI192" s="181">
        <f t="shared" si="102"/>
        <v>736.84986001746518</v>
      </c>
      <c r="AJ192" s="181">
        <f t="shared" si="102"/>
        <v>825.27184321956099</v>
      </c>
      <c r="AK192" s="181">
        <f t="shared" si="102"/>
        <v>924.30446440590822</v>
      </c>
      <c r="AL192" s="181">
        <f t="shared" si="102"/>
        <v>1035.2210001346175</v>
      </c>
      <c r="AM192" s="181">
        <f t="shared" si="102"/>
        <v>1190.5041501548101</v>
      </c>
      <c r="AN192" s="181">
        <f t="shared" si="102"/>
        <v>1369.0797726780315</v>
      </c>
      <c r="AO192" s="181">
        <f t="shared" si="102"/>
        <v>1574.441738579736</v>
      </c>
      <c r="AP192" s="181">
        <f t="shared" si="102"/>
        <v>1810.6079993666965</v>
      </c>
      <c r="AQ192" s="181">
        <f t="shared" si="102"/>
        <v>2082.1991992717008</v>
      </c>
      <c r="AR192" s="181">
        <f t="shared" si="102"/>
        <v>2394.5290791624557</v>
      </c>
      <c r="AS192" s="181">
        <f t="shared" si="102"/>
        <v>2753.7084410368238</v>
      </c>
      <c r="AT192" s="181">
        <f t="shared" si="102"/>
        <v>3166.7647071923466</v>
      </c>
      <c r="AU192" s="181">
        <f t="shared" si="102"/>
        <v>3641.7794132711988</v>
      </c>
      <c r="AV192" s="181">
        <f t="shared" si="102"/>
        <v>4188.0463252618774</v>
      </c>
      <c r="AW192" s="181">
        <f t="shared" si="102"/>
        <v>4816.2532740511597</v>
      </c>
      <c r="AX192" s="181">
        <f t="shared" si="102"/>
        <v>5538.6912651588327</v>
      </c>
      <c r="AY192" s="181">
        <f t="shared" si="102"/>
        <v>6646.4295181905991</v>
      </c>
      <c r="AZ192" s="181">
        <f t="shared" si="102"/>
        <v>7975.7154218287187</v>
      </c>
      <c r="BA192" s="181">
        <f t="shared" si="102"/>
        <v>9570.8585061944614</v>
      </c>
      <c r="BB192" s="181">
        <f t="shared" si="102"/>
        <v>11485.030207433356</v>
      </c>
      <c r="BC192" s="181">
        <f t="shared" si="102"/>
        <v>13782.036248920025</v>
      </c>
      <c r="BD192" s="181">
        <f t="shared" si="102"/>
        <v>16538.443498704029</v>
      </c>
      <c r="BE192" s="181">
        <f t="shared" si="102"/>
        <v>19846.132198444837</v>
      </c>
      <c r="BF192" s="181">
        <f t="shared" si="102"/>
        <v>23815.358638133799</v>
      </c>
      <c r="BG192" s="181">
        <f t="shared" si="102"/>
        <v>28578.43036576056</v>
      </c>
      <c r="BH192" s="181">
        <f t="shared" si="102"/>
        <v>34294.116438912672</v>
      </c>
      <c r="BI192" s="181">
        <f t="shared" si="102"/>
        <v>41152.939726695193</v>
      </c>
      <c r="BJ192" s="181">
        <f t="shared" si="102"/>
        <v>49383.527672034244</v>
      </c>
      <c r="BK192" s="181">
        <f t="shared" si="102"/>
        <v>54321.880439237677</v>
      </c>
      <c r="BL192" s="181">
        <f t="shared" si="102"/>
        <v>59754.068483161442</v>
      </c>
      <c r="BM192" s="181">
        <f t="shared" si="102"/>
        <v>65729.475331477573</v>
      </c>
      <c r="BN192" s="181">
        <f t="shared" si="102"/>
        <v>72302.422864625361</v>
      </c>
      <c r="BO192" s="181">
        <f t="shared" si="102"/>
        <v>79532.665151087902</v>
      </c>
      <c r="BP192" s="181">
        <f t="shared" si="102"/>
        <v>87485.931666196702</v>
      </c>
      <c r="BQ192" s="181">
        <f t="shared" si="102"/>
        <v>96234.524832816387</v>
      </c>
      <c r="BR192" s="181">
        <f t="shared" si="102"/>
        <v>105857.97731609801</v>
      </c>
      <c r="BS192" s="181">
        <f t="shared" si="102"/>
        <v>116443.77504770782</v>
      </c>
      <c r="BT192" s="181">
        <f t="shared" si="102"/>
        <v>128088.15255247863</v>
      </c>
      <c r="BU192" s="181">
        <f t="shared" si="102"/>
        <v>140896.9678077265</v>
      </c>
      <c r="BV192" s="181">
        <f t="shared" si="102"/>
        <v>154986.66458849914</v>
      </c>
      <c r="BW192" s="181">
        <f t="shared" si="102"/>
        <v>161186.13117203911</v>
      </c>
      <c r="BX192" s="181">
        <f t="shared" si="102"/>
        <v>167633.57641892068</v>
      </c>
      <c r="BY192" s="181">
        <f t="shared" si="102"/>
        <v>174338.91947567754</v>
      </c>
      <c r="BZ192" s="181">
        <f t="shared" si="102"/>
        <v>181312.47625470464</v>
      </c>
      <c r="CA192" s="181">
        <f t="shared" si="102"/>
        <v>188564.97530489284</v>
      </c>
      <c r="CB192" s="181">
        <f t="shared" si="102"/>
        <v>196107.57431708858</v>
      </c>
      <c r="CC192" s="181">
        <f t="shared" si="102"/>
        <v>203951.87728977212</v>
      </c>
      <c r="CD192" s="181">
        <f t="shared" si="102"/>
        <v>212109.95238136299</v>
      </c>
      <c r="CE192" s="181">
        <f t="shared" si="102"/>
        <v>220594.35047661752</v>
      </c>
      <c r="CF192" s="181">
        <f t="shared" si="102"/>
        <v>229418.12449568219</v>
      </c>
      <c r="CG192" s="181">
        <f t="shared" si="102"/>
        <v>238594.84947550946</v>
      </c>
      <c r="CH192" s="181">
        <f t="shared" si="102"/>
        <v>248138.6434545299</v>
      </c>
      <c r="CI192" s="103"/>
      <c r="CJ192" s="103"/>
      <c r="CK192" s="103"/>
      <c r="CL192" s="103"/>
      <c r="CM192" s="103"/>
      <c r="CN192" s="103"/>
      <c r="CO192" s="103"/>
    </row>
    <row r="193" spans="1:93" ht="15" customHeight="1" outlineLevel="1" thickTop="1">
      <c r="A193" s="103"/>
      <c r="B193" s="102" t="s">
        <v>190</v>
      </c>
      <c r="C193" s="102"/>
      <c r="D193" s="103"/>
      <c r="E193" s="103"/>
      <c r="F193" s="103"/>
      <c r="G193" s="103"/>
      <c r="H193" s="135" t="s">
        <v>116</v>
      </c>
      <c r="I193" s="155">
        <f t="shared" si="101"/>
        <v>-6532.2657961124041</v>
      </c>
      <c r="J193" s="155">
        <f t="shared" si="101"/>
        <v>-31783.026868619585</v>
      </c>
      <c r="K193" s="155">
        <f t="shared" si="101"/>
        <v>-237335.24674751278</v>
      </c>
      <c r="L193" s="155">
        <f t="shared" si="101"/>
        <v>-1091834.892488532</v>
      </c>
      <c r="M193" s="155">
        <f t="shared" si="101"/>
        <v>-2353776.1562721599</v>
      </c>
      <c r="N193" s="139"/>
      <c r="O193" s="139"/>
      <c r="P193" s="139"/>
      <c r="Q193" s="139"/>
      <c r="R193" s="139"/>
      <c r="S193" s="139"/>
      <c r="T193" s="139"/>
      <c r="U193" s="139"/>
      <c r="V193" s="139"/>
      <c r="W193" s="139"/>
      <c r="X193" s="139"/>
      <c r="Y193" s="139"/>
      <c r="Z193" s="139"/>
      <c r="AA193" s="181">
        <f t="shared" ref="AA193:CH193" si="103">+AA187+AA181</f>
        <v>-89.280390000000011</v>
      </c>
      <c r="AB193" s="181">
        <f t="shared" si="103"/>
        <v>-320.81420140000006</v>
      </c>
      <c r="AC193" s="181">
        <f t="shared" si="103"/>
        <v>-359.81187575200016</v>
      </c>
      <c r="AD193" s="181">
        <f t="shared" si="103"/>
        <v>-389.99007605824005</v>
      </c>
      <c r="AE193" s="181">
        <f t="shared" si="103"/>
        <v>-436.78888518522899</v>
      </c>
      <c r="AF193" s="181">
        <f t="shared" si="103"/>
        <v>-489.20355140745642</v>
      </c>
      <c r="AG193" s="181">
        <f t="shared" si="103"/>
        <v>-547.90797757635119</v>
      </c>
      <c r="AH193" s="181">
        <f t="shared" si="103"/>
        <v>-613.65693488551346</v>
      </c>
      <c r="AI193" s="181">
        <f t="shared" si="103"/>
        <v>-687.29576707177534</v>
      </c>
      <c r="AJ193" s="181">
        <f t="shared" si="103"/>
        <v>-769.77125912038821</v>
      </c>
      <c r="AK193" s="181">
        <f t="shared" si="103"/>
        <v>-862.14381021483496</v>
      </c>
      <c r="AL193" s="181">
        <f t="shared" si="103"/>
        <v>-965.60106744061522</v>
      </c>
      <c r="AM193" s="181">
        <f t="shared" si="103"/>
        <v>-1105.2832785365854</v>
      </c>
      <c r="AN193" s="181">
        <f t="shared" si="103"/>
        <v>-1265.2988674145361</v>
      </c>
      <c r="AO193" s="181">
        <f t="shared" si="103"/>
        <v>-1448.6235662758752</v>
      </c>
      <c r="AP193" s="181">
        <f t="shared" si="103"/>
        <v>-1665.9171012172562</v>
      </c>
      <c r="AQ193" s="181">
        <f t="shared" si="103"/>
        <v>-1915.8046663998448</v>
      </c>
      <c r="AR193" s="181">
        <f t="shared" si="103"/>
        <v>-2203.1753663598211</v>
      </c>
      <c r="AS193" s="181">
        <f t="shared" si="103"/>
        <v>-2533.6516713137944</v>
      </c>
      <c r="AT193" s="181">
        <f t="shared" si="103"/>
        <v>-2913.6994220108627</v>
      </c>
      <c r="AU193" s="181">
        <f t="shared" si="103"/>
        <v>-3350.754335312492</v>
      </c>
      <c r="AV193" s="181">
        <f t="shared" si="103"/>
        <v>-3853.3674856093653</v>
      </c>
      <c r="AW193" s="181">
        <f t="shared" si="103"/>
        <v>-4431.3726084507689</v>
      </c>
      <c r="AX193" s="181">
        <f t="shared" si="103"/>
        <v>-5096.0784997183846</v>
      </c>
      <c r="AY193" s="181">
        <f t="shared" si="103"/>
        <v>-6072.8067731738975</v>
      </c>
      <c r="AZ193" s="181">
        <f t="shared" si="103"/>
        <v>-7238.5075873472879</v>
      </c>
      <c r="BA193" s="181">
        <f t="shared" si="103"/>
        <v>-8630.0194832861489</v>
      </c>
      <c r="BB193" s="181">
        <f t="shared" si="103"/>
        <v>-10356.023379943377</v>
      </c>
      <c r="BC193" s="181">
        <f t="shared" si="103"/>
        <v>-12427.228055932053</v>
      </c>
      <c r="BD193" s="181">
        <f t="shared" si="103"/>
        <v>-14912.673667118463</v>
      </c>
      <c r="BE193" s="181">
        <f t="shared" si="103"/>
        <v>-17895.208400542157</v>
      </c>
      <c r="BF193" s="181">
        <f t="shared" si="103"/>
        <v>-21474.250080650585</v>
      </c>
      <c r="BG193" s="181">
        <f t="shared" si="103"/>
        <v>-25769.100096780701</v>
      </c>
      <c r="BH193" s="181">
        <f t="shared" si="103"/>
        <v>-30922.92011613684</v>
      </c>
      <c r="BI193" s="181">
        <f t="shared" si="103"/>
        <v>-37107.504139364202</v>
      </c>
      <c r="BJ193" s="181">
        <f t="shared" si="103"/>
        <v>-44529.004967237051</v>
      </c>
      <c r="BK193" s="181">
        <f t="shared" si="103"/>
        <v>-49648.73550582851</v>
      </c>
      <c r="BL193" s="181">
        <f t="shared" si="103"/>
        <v>-55413.805106652653</v>
      </c>
      <c r="BM193" s="181">
        <f t="shared" si="103"/>
        <v>-61915.420877607467</v>
      </c>
      <c r="BN193" s="181">
        <f t="shared" si="103"/>
        <v>-68106.96296536822</v>
      </c>
      <c r="BO193" s="181">
        <f t="shared" si="103"/>
        <v>-74917.659261905064</v>
      </c>
      <c r="BP193" s="181">
        <f t="shared" si="103"/>
        <v>-82409.425188095571</v>
      </c>
      <c r="BQ193" s="181">
        <f t="shared" si="103"/>
        <v>-90650.367706905148</v>
      </c>
      <c r="BR193" s="181">
        <f t="shared" si="103"/>
        <v>-99715.404477595643</v>
      </c>
      <c r="BS193" s="181">
        <f t="shared" si="103"/>
        <v>-109686.94492535524</v>
      </c>
      <c r="BT193" s="181">
        <f t="shared" si="103"/>
        <v>-120655.63941789076</v>
      </c>
      <c r="BU193" s="181">
        <f t="shared" si="103"/>
        <v>-132721.20335967984</v>
      </c>
      <c r="BV193" s="181">
        <f t="shared" si="103"/>
        <v>-145993.32369564782</v>
      </c>
      <c r="BW193" s="181">
        <f t="shared" si="103"/>
        <v>-153463.26949414166</v>
      </c>
      <c r="BX193" s="181">
        <f t="shared" si="103"/>
        <v>-161395.03440964204</v>
      </c>
      <c r="BY193" s="181">
        <f t="shared" si="103"/>
        <v>-169823.39333533595</v>
      </c>
      <c r="BZ193" s="181">
        <f t="shared" si="103"/>
        <v>-176616.32906874939</v>
      </c>
      <c r="CA193" s="181">
        <f t="shared" si="103"/>
        <v>-183680.98223149931</v>
      </c>
      <c r="CB193" s="181">
        <f t="shared" si="103"/>
        <v>-191028.22152075934</v>
      </c>
      <c r="CC193" s="181">
        <f t="shared" si="103"/>
        <v>-198669.35038158973</v>
      </c>
      <c r="CD193" s="181">
        <f t="shared" si="103"/>
        <v>-206616.12439685327</v>
      </c>
      <c r="CE193" s="181">
        <f t="shared" si="103"/>
        <v>-214880.76937272743</v>
      </c>
      <c r="CF193" s="181">
        <f t="shared" si="103"/>
        <v>-223476.00014763654</v>
      </c>
      <c r="CG193" s="181">
        <f t="shared" si="103"/>
        <v>-232415.04015354198</v>
      </c>
      <c r="CH193" s="181">
        <f t="shared" si="103"/>
        <v>-241711.64175968361</v>
      </c>
      <c r="CI193" s="103"/>
      <c r="CJ193" s="103"/>
      <c r="CK193" s="103"/>
      <c r="CL193" s="103"/>
      <c r="CM193" s="103"/>
      <c r="CN193" s="103"/>
      <c r="CO193" s="103"/>
    </row>
    <row r="194" spans="1:93" ht="15" customHeight="1" outlineLevel="1" thickBot="1">
      <c r="A194" s="103"/>
      <c r="B194" s="102" t="s">
        <v>184</v>
      </c>
      <c r="C194" s="102"/>
      <c r="D194" s="103"/>
      <c r="E194" s="103"/>
      <c r="F194" s="103"/>
      <c r="G194" s="103"/>
      <c r="H194" s="103"/>
      <c r="I194" s="201">
        <f t="shared" ref="I194:M194" si="104">SUM(I191:I193)</f>
        <v>649.78603847735303</v>
      </c>
      <c r="J194" s="201">
        <f t="shared" si="104"/>
        <v>3393.3645350434381</v>
      </c>
      <c r="K194" s="201">
        <f t="shared" si="104"/>
        <v>29127.136228783114</v>
      </c>
      <c r="L194" s="201">
        <f t="shared" si="104"/>
        <v>98926.749821364181</v>
      </c>
      <c r="M194" s="201">
        <f t="shared" si="104"/>
        <v>167102.04406600166</v>
      </c>
      <c r="N194" s="139"/>
      <c r="O194" s="139"/>
      <c r="P194" s="139"/>
      <c r="Q194" s="139"/>
      <c r="R194" s="139"/>
      <c r="S194" s="139"/>
      <c r="T194" s="139"/>
      <c r="U194" s="139"/>
      <c r="V194" s="139"/>
      <c r="W194" s="139"/>
      <c r="X194" s="139"/>
      <c r="Y194" s="139"/>
      <c r="Z194" s="139"/>
      <c r="AA194" s="201">
        <f t="shared" ref="AA194:CH194" si="105">SUM(AA191:AA193)</f>
        <v>208.32091000000003</v>
      </c>
      <c r="AB194" s="201">
        <f t="shared" si="105"/>
        <v>220.82016460000006</v>
      </c>
      <c r="AC194" s="201">
        <f t="shared" si="105"/>
        <v>234.31935956800004</v>
      </c>
      <c r="AD194" s="201">
        <f t="shared" si="105"/>
        <v>262.43768271616005</v>
      </c>
      <c r="AE194" s="201">
        <f t="shared" si="105"/>
        <v>293.93020464209917</v>
      </c>
      <c r="AF194" s="201">
        <f t="shared" si="105"/>
        <v>329.20182919915123</v>
      </c>
      <c r="AG194" s="201">
        <f t="shared" si="105"/>
        <v>368.70604870304942</v>
      </c>
      <c r="AH194" s="201">
        <f t="shared" si="105"/>
        <v>412.95077454741545</v>
      </c>
      <c r="AI194" s="201">
        <f t="shared" si="105"/>
        <v>462.50486749310517</v>
      </c>
      <c r="AJ194" s="201">
        <f t="shared" si="105"/>
        <v>518.00545159227806</v>
      </c>
      <c r="AK194" s="201">
        <f t="shared" si="105"/>
        <v>580.16610578335121</v>
      </c>
      <c r="AL194" s="201">
        <f t="shared" si="105"/>
        <v>649.78603847735349</v>
      </c>
      <c r="AM194" s="201">
        <f t="shared" si="105"/>
        <v>735.00691009557841</v>
      </c>
      <c r="AN194" s="201">
        <f t="shared" si="105"/>
        <v>838.78781535907387</v>
      </c>
      <c r="AO194" s="201">
        <f t="shared" si="105"/>
        <v>964.60598766293447</v>
      </c>
      <c r="AP194" s="201">
        <f t="shared" si="105"/>
        <v>1109.2968858123752</v>
      </c>
      <c r="AQ194" s="201">
        <f t="shared" si="105"/>
        <v>1275.6914186842309</v>
      </c>
      <c r="AR194" s="201">
        <f t="shared" si="105"/>
        <v>1467.0451314868656</v>
      </c>
      <c r="AS194" s="201">
        <f t="shared" si="105"/>
        <v>1687.101901209895</v>
      </c>
      <c r="AT194" s="201">
        <f t="shared" si="105"/>
        <v>1940.1671863913798</v>
      </c>
      <c r="AU194" s="201">
        <f t="shared" si="105"/>
        <v>2231.1922643500866</v>
      </c>
      <c r="AV194" s="201">
        <f t="shared" si="105"/>
        <v>2565.8711040025978</v>
      </c>
      <c r="AW194" s="201">
        <f t="shared" si="105"/>
        <v>2950.751769602989</v>
      </c>
      <c r="AX194" s="201">
        <f t="shared" si="105"/>
        <v>3393.3645350434372</v>
      </c>
      <c r="AY194" s="201">
        <f t="shared" si="105"/>
        <v>3966.9872800601388</v>
      </c>
      <c r="AZ194" s="201">
        <f t="shared" si="105"/>
        <v>4704.1951145415687</v>
      </c>
      <c r="BA194" s="201">
        <f t="shared" si="105"/>
        <v>5645.0341374498821</v>
      </c>
      <c r="BB194" s="201">
        <f t="shared" si="105"/>
        <v>6774.0409649398607</v>
      </c>
      <c r="BC194" s="201">
        <f t="shared" si="105"/>
        <v>8128.8491579278307</v>
      </c>
      <c r="BD194" s="201">
        <f t="shared" si="105"/>
        <v>9754.6189895133975</v>
      </c>
      <c r="BE194" s="201">
        <f t="shared" si="105"/>
        <v>11705.542787416074</v>
      </c>
      <c r="BF194" s="201">
        <f t="shared" si="105"/>
        <v>14046.651344899292</v>
      </c>
      <c r="BG194" s="201">
        <f t="shared" si="105"/>
        <v>16855.981613879147</v>
      </c>
      <c r="BH194" s="201">
        <f t="shared" si="105"/>
        <v>20227.177936654974</v>
      </c>
      <c r="BI194" s="201">
        <f t="shared" si="105"/>
        <v>24272.613523985972</v>
      </c>
      <c r="BJ194" s="201">
        <f t="shared" si="105"/>
        <v>29127.136228783158</v>
      </c>
      <c r="BK194" s="201">
        <f t="shared" si="105"/>
        <v>33800.281162192325</v>
      </c>
      <c r="BL194" s="201">
        <f t="shared" si="105"/>
        <v>38140.544538701113</v>
      </c>
      <c r="BM194" s="201">
        <f t="shared" si="105"/>
        <v>41954.59899257122</v>
      </c>
      <c r="BN194" s="201">
        <f t="shared" si="105"/>
        <v>46150.058891828361</v>
      </c>
      <c r="BO194" s="201">
        <f t="shared" si="105"/>
        <v>50765.064781011199</v>
      </c>
      <c r="BP194" s="201">
        <f t="shared" si="105"/>
        <v>55841.57125911233</v>
      </c>
      <c r="BQ194" s="201">
        <f t="shared" si="105"/>
        <v>61425.728385023569</v>
      </c>
      <c r="BR194" s="201">
        <f t="shared" si="105"/>
        <v>67568.301223525923</v>
      </c>
      <c r="BS194" s="201">
        <f t="shared" si="105"/>
        <v>74325.131345878515</v>
      </c>
      <c r="BT194" s="201">
        <f t="shared" si="105"/>
        <v>81757.644480466362</v>
      </c>
      <c r="BU194" s="201">
        <f t="shared" si="105"/>
        <v>89933.408928513032</v>
      </c>
      <c r="BV194" s="201">
        <f t="shared" si="105"/>
        <v>98926.749821364356</v>
      </c>
      <c r="BW194" s="201">
        <f t="shared" si="105"/>
        <v>106649.61149926178</v>
      </c>
      <c r="BX194" s="201">
        <f t="shared" si="105"/>
        <v>112888.15350854042</v>
      </c>
      <c r="BY194" s="201">
        <f t="shared" si="105"/>
        <v>117403.67964888201</v>
      </c>
      <c r="BZ194" s="201">
        <f t="shared" si="105"/>
        <v>122099.82683483727</v>
      </c>
      <c r="CA194" s="201">
        <f t="shared" si="105"/>
        <v>126983.81990823083</v>
      </c>
      <c r="CB194" s="201">
        <f t="shared" si="105"/>
        <v>132063.1727045601</v>
      </c>
      <c r="CC194" s="201">
        <f t="shared" si="105"/>
        <v>137345.69961274252</v>
      </c>
      <c r="CD194" s="201">
        <f t="shared" si="105"/>
        <v>142839.52759725222</v>
      </c>
      <c r="CE194" s="201">
        <f t="shared" si="105"/>
        <v>148553.10870114231</v>
      </c>
      <c r="CF194" s="201">
        <f t="shared" si="105"/>
        <v>154495.23304918795</v>
      </c>
      <c r="CG194" s="201">
        <f t="shared" si="105"/>
        <v>160675.04237115543</v>
      </c>
      <c r="CH194" s="201">
        <f t="shared" si="105"/>
        <v>167102.04406600172</v>
      </c>
      <c r="CI194" s="103"/>
      <c r="CJ194" s="103"/>
      <c r="CK194" s="103"/>
      <c r="CL194" s="103"/>
      <c r="CM194" s="103"/>
      <c r="CN194" s="103"/>
      <c r="CO194" s="103"/>
    </row>
    <row r="195" spans="1:93" ht="15" customHeight="1" thickTop="1">
      <c r="A195" s="103"/>
      <c r="B195" s="103"/>
      <c r="C195" s="102"/>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c r="AZ195" s="103"/>
      <c r="BA195" s="103"/>
      <c r="BB195" s="103"/>
      <c r="BC195" s="103"/>
      <c r="BD195" s="103"/>
      <c r="BE195" s="103"/>
      <c r="BF195" s="103"/>
      <c r="BG195" s="103"/>
      <c r="BH195" s="103"/>
      <c r="BI195" s="103"/>
      <c r="BJ195" s="103"/>
      <c r="BK195" s="103"/>
      <c r="BL195" s="103"/>
      <c r="BM195" s="103"/>
      <c r="BN195" s="103"/>
      <c r="BO195" s="103"/>
      <c r="BP195" s="103"/>
      <c r="BQ195" s="103"/>
      <c r="BR195" s="103"/>
      <c r="BS195" s="103"/>
      <c r="BT195" s="103"/>
      <c r="BU195" s="103"/>
      <c r="BV195" s="103"/>
      <c r="BW195" s="103"/>
      <c r="BX195" s="103"/>
      <c r="BY195" s="103"/>
      <c r="BZ195" s="103"/>
      <c r="CA195" s="103"/>
      <c r="CB195" s="103"/>
      <c r="CC195" s="103"/>
      <c r="CD195" s="103"/>
      <c r="CE195" s="103"/>
      <c r="CF195" s="103"/>
      <c r="CG195" s="103"/>
      <c r="CH195" s="103"/>
      <c r="CI195" s="103"/>
      <c r="CJ195" s="103"/>
      <c r="CK195" s="103"/>
      <c r="CL195" s="103"/>
      <c r="CM195" s="103"/>
      <c r="CN195" s="103"/>
      <c r="CO195" s="103"/>
    </row>
    <row r="196" spans="1:93" ht="18" customHeight="1" thickBot="1">
      <c r="A196" s="106" t="s">
        <v>191</v>
      </c>
      <c r="B196" s="107"/>
      <c r="C196" s="107"/>
      <c r="D196" s="108"/>
      <c r="E196" s="108"/>
      <c r="F196" s="108"/>
      <c r="G196" s="108"/>
      <c r="H196" s="108"/>
      <c r="I196" s="109"/>
      <c r="J196" s="109"/>
      <c r="K196" s="109"/>
      <c r="L196" s="109"/>
      <c r="M196" s="109"/>
      <c r="N196" s="108"/>
      <c r="O196" s="108"/>
      <c r="P196" s="108"/>
      <c r="Q196" s="108"/>
      <c r="R196" s="108"/>
      <c r="S196" s="108"/>
      <c r="T196" s="108"/>
      <c r="U196" s="108"/>
      <c r="V196" s="108"/>
      <c r="W196" s="108"/>
      <c r="X196" s="108"/>
      <c r="Y196" s="108"/>
      <c r="Z196" s="108"/>
      <c r="AA196" s="109"/>
      <c r="AB196" s="109"/>
      <c r="AC196" s="109"/>
      <c r="AD196" s="109"/>
      <c r="AE196" s="109"/>
      <c r="AF196" s="109"/>
      <c r="AG196" s="109"/>
      <c r="AH196" s="109"/>
      <c r="AI196" s="109"/>
      <c r="AJ196" s="109"/>
      <c r="AK196" s="109"/>
      <c r="AL196" s="109"/>
      <c r="AM196" s="109"/>
      <c r="AN196" s="109"/>
      <c r="AO196" s="109"/>
      <c r="AP196" s="109"/>
      <c r="AQ196" s="109"/>
      <c r="AR196" s="109"/>
      <c r="AS196" s="109"/>
      <c r="AT196" s="109"/>
      <c r="AU196" s="109"/>
      <c r="AV196" s="109"/>
      <c r="AW196" s="109"/>
      <c r="AX196" s="109"/>
      <c r="AY196" s="109"/>
      <c r="AZ196" s="109"/>
      <c r="BA196" s="109"/>
      <c r="BB196" s="109"/>
      <c r="BC196" s="109"/>
      <c r="BD196" s="109"/>
      <c r="BE196" s="109"/>
      <c r="BF196" s="109"/>
      <c r="BG196" s="109"/>
      <c r="BH196" s="109"/>
      <c r="BI196" s="109"/>
      <c r="BJ196" s="109"/>
      <c r="BK196" s="109"/>
      <c r="BL196" s="109"/>
      <c r="BM196" s="109"/>
      <c r="BN196" s="109"/>
      <c r="BO196" s="109"/>
      <c r="BP196" s="109"/>
      <c r="BQ196" s="109"/>
      <c r="BR196" s="109"/>
      <c r="BS196" s="109"/>
      <c r="BT196" s="109"/>
      <c r="BU196" s="109"/>
      <c r="BV196" s="109"/>
      <c r="BW196" s="109"/>
      <c r="BX196" s="109"/>
      <c r="BY196" s="109"/>
      <c r="BZ196" s="109"/>
      <c r="CA196" s="109"/>
      <c r="CB196" s="109"/>
      <c r="CC196" s="109"/>
      <c r="CD196" s="109"/>
      <c r="CE196" s="109"/>
      <c r="CF196" s="109"/>
      <c r="CG196" s="109"/>
      <c r="CH196" s="109"/>
      <c r="CI196" s="109"/>
      <c r="CJ196" s="109"/>
      <c r="CK196" s="110"/>
      <c r="CL196" s="110"/>
      <c r="CM196" s="110"/>
      <c r="CN196" s="110"/>
      <c r="CO196" s="110"/>
    </row>
    <row r="197" spans="1:93" ht="15" customHeight="1" outlineLevel="1" thickTop="1">
      <c r="A197" s="102"/>
      <c r="B197" s="102"/>
      <c r="G197" s="2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202"/>
      <c r="AD197" s="102"/>
      <c r="AE197" s="202"/>
      <c r="AF197" s="202"/>
      <c r="AG197" s="202"/>
      <c r="AH197" s="202"/>
      <c r="AI197" s="103"/>
      <c r="AJ197" s="103"/>
      <c r="AK197" s="103"/>
      <c r="AL197" s="103"/>
      <c r="AM197" s="103"/>
      <c r="AN197" s="103"/>
      <c r="AO197" s="103"/>
      <c r="AP197" s="103"/>
      <c r="AQ197" s="103"/>
      <c r="AR197" s="103"/>
      <c r="AS197" s="103"/>
      <c r="AT197" s="103"/>
      <c r="AU197" s="103"/>
      <c r="AV197" s="103"/>
      <c r="AW197" s="103"/>
      <c r="AX197" s="103"/>
      <c r="AY197" s="103"/>
      <c r="AZ197" s="103"/>
      <c r="BA197" s="103"/>
      <c r="BB197" s="103"/>
      <c r="BC197" s="103"/>
      <c r="BD197" s="103"/>
      <c r="BE197" s="103"/>
      <c r="BF197" s="103"/>
      <c r="BG197" s="103"/>
      <c r="BH197" s="103"/>
      <c r="BI197" s="103"/>
      <c r="BJ197" s="103"/>
      <c r="BK197" s="103"/>
      <c r="BL197" s="103"/>
      <c r="BM197" s="103"/>
      <c r="BN197" s="103"/>
      <c r="BO197" s="103"/>
      <c r="BP197" s="103"/>
      <c r="BQ197" s="103"/>
      <c r="BR197" s="103"/>
      <c r="BS197" s="103"/>
      <c r="BT197" s="103"/>
      <c r="BU197" s="103"/>
      <c r="BV197" s="103"/>
      <c r="BW197" s="103"/>
      <c r="BX197" s="103"/>
      <c r="BY197" s="103"/>
      <c r="BZ197" s="103"/>
      <c r="CA197" s="103"/>
      <c r="CB197" s="103"/>
      <c r="CC197" s="103"/>
      <c r="CD197" s="103"/>
      <c r="CE197" s="103"/>
      <c r="CF197" s="103"/>
      <c r="CG197" s="103"/>
      <c r="CH197" s="103"/>
      <c r="CI197" s="103"/>
      <c r="CJ197" s="103"/>
      <c r="CK197" s="105"/>
      <c r="CL197" s="105"/>
      <c r="CM197" s="105"/>
      <c r="CN197" s="105"/>
      <c r="CO197" s="105"/>
    </row>
    <row r="198" spans="1:93" ht="15" customHeight="1" outlineLevel="1">
      <c r="A198" s="185" t="s">
        <v>192</v>
      </c>
      <c r="B198" s="102"/>
      <c r="G198" s="203"/>
      <c r="H198" s="103"/>
      <c r="I198" s="103"/>
      <c r="J198" s="103"/>
      <c r="K198" s="103"/>
      <c r="L198" s="103"/>
      <c r="M198" s="103"/>
      <c r="N198" s="103"/>
      <c r="O198" s="103"/>
      <c r="P198" s="103"/>
      <c r="Q198" s="103"/>
      <c r="R198" s="103"/>
      <c r="S198" s="103"/>
      <c r="T198" s="103"/>
      <c r="U198" s="103"/>
      <c r="V198" s="103"/>
      <c r="W198" s="103"/>
      <c r="X198" s="103"/>
      <c r="Y198" s="103"/>
      <c r="Z198" s="103"/>
      <c r="AA198" s="103"/>
      <c r="AB198" s="103"/>
      <c r="AC198" s="202"/>
      <c r="AD198" s="102"/>
      <c r="AE198" s="202"/>
      <c r="AF198" s="202"/>
      <c r="AG198" s="202"/>
      <c r="AH198" s="202"/>
      <c r="AI198" s="103"/>
      <c r="AJ198" s="103"/>
      <c r="AK198" s="103"/>
      <c r="AL198" s="103"/>
      <c r="AM198" s="103"/>
      <c r="AN198" s="103"/>
      <c r="AO198" s="103"/>
      <c r="AP198" s="103"/>
      <c r="AQ198" s="103"/>
      <c r="AR198" s="103"/>
      <c r="AS198" s="103"/>
      <c r="AT198" s="103"/>
      <c r="AU198" s="103"/>
      <c r="AV198" s="103"/>
      <c r="AW198" s="103"/>
      <c r="AX198" s="103"/>
      <c r="AY198" s="103"/>
      <c r="AZ198" s="103"/>
      <c r="BA198" s="103"/>
      <c r="BB198" s="103"/>
      <c r="BC198" s="103"/>
      <c r="BD198" s="103"/>
      <c r="BE198" s="103"/>
      <c r="BF198" s="103"/>
      <c r="BG198" s="103"/>
      <c r="BH198" s="103"/>
      <c r="BI198" s="103"/>
      <c r="BJ198" s="103"/>
      <c r="BK198" s="103"/>
      <c r="BL198" s="103"/>
      <c r="BM198" s="103"/>
      <c r="BN198" s="103"/>
      <c r="BO198" s="103"/>
      <c r="BP198" s="103"/>
      <c r="BQ198" s="103"/>
      <c r="BR198" s="103"/>
      <c r="BS198" s="103"/>
      <c r="BT198" s="103"/>
      <c r="BU198" s="103"/>
      <c r="BV198" s="103"/>
      <c r="BW198" s="103"/>
      <c r="BX198" s="103"/>
      <c r="BY198" s="103"/>
      <c r="BZ198" s="103"/>
      <c r="CA198" s="103"/>
      <c r="CB198" s="103"/>
      <c r="CC198" s="103"/>
      <c r="CD198" s="103"/>
      <c r="CE198" s="103"/>
      <c r="CF198" s="103"/>
      <c r="CG198" s="103"/>
      <c r="CH198" s="103"/>
      <c r="CI198" s="103"/>
      <c r="CJ198" s="103"/>
      <c r="CK198" s="105"/>
      <c r="CL198" s="105"/>
      <c r="CM198" s="105"/>
      <c r="CN198" s="105"/>
      <c r="CO198" s="105"/>
    </row>
    <row r="199" spans="1:93" outlineLevel="1">
      <c r="A199" s="102"/>
      <c r="B199" s="102"/>
      <c r="G199" s="203"/>
      <c r="H199" s="103"/>
      <c r="I199" s="103"/>
      <c r="J199" s="103"/>
      <c r="K199" s="103"/>
      <c r="L199" s="103"/>
      <c r="M199" s="103"/>
      <c r="N199" s="103"/>
      <c r="O199" s="103"/>
      <c r="P199" s="103"/>
      <c r="Q199" s="103"/>
      <c r="R199" s="103"/>
      <c r="S199" s="103"/>
      <c r="T199" s="103"/>
      <c r="U199" s="103"/>
      <c r="V199" s="103"/>
      <c r="W199" s="103"/>
      <c r="X199" s="103"/>
      <c r="Y199" s="103"/>
      <c r="Z199" s="103"/>
      <c r="AA199" s="103"/>
      <c r="AB199" s="103"/>
      <c r="AC199" s="202"/>
      <c r="AD199" s="102"/>
      <c r="AE199" s="202"/>
      <c r="AF199" s="202"/>
      <c r="AG199" s="202"/>
      <c r="AH199" s="202"/>
      <c r="AI199" s="103"/>
      <c r="AJ199" s="103"/>
      <c r="AK199" s="103"/>
      <c r="AL199" s="103"/>
      <c r="AM199" s="103"/>
      <c r="AN199" s="103"/>
      <c r="AO199" s="103"/>
      <c r="AP199" s="103"/>
      <c r="AQ199" s="103"/>
      <c r="AR199" s="103"/>
      <c r="AS199" s="103"/>
      <c r="AT199" s="103"/>
      <c r="AU199" s="103"/>
      <c r="AV199" s="103"/>
      <c r="AW199" s="103"/>
      <c r="AX199" s="103"/>
      <c r="AY199" s="103"/>
      <c r="AZ199" s="103"/>
      <c r="BA199" s="103"/>
      <c r="BB199" s="103"/>
      <c r="BC199" s="103"/>
      <c r="BD199" s="103"/>
      <c r="BE199" s="103"/>
      <c r="BF199" s="103"/>
      <c r="BG199" s="103"/>
      <c r="BH199" s="103"/>
      <c r="BI199" s="103"/>
      <c r="BJ199" s="103"/>
      <c r="BK199" s="103"/>
      <c r="BL199" s="103"/>
      <c r="BM199" s="103"/>
      <c r="BN199" s="103"/>
      <c r="BO199" s="103"/>
      <c r="BP199" s="103"/>
      <c r="BQ199" s="103"/>
      <c r="BR199" s="103"/>
      <c r="BS199" s="103"/>
      <c r="BT199" s="103"/>
      <c r="BU199" s="103"/>
      <c r="BV199" s="103"/>
      <c r="BW199" s="103"/>
      <c r="BX199" s="103"/>
      <c r="BY199" s="103"/>
      <c r="BZ199" s="103"/>
      <c r="CA199" s="103"/>
      <c r="CB199" s="103"/>
      <c r="CC199" s="103"/>
      <c r="CD199" s="103"/>
      <c r="CE199" s="103"/>
      <c r="CF199" s="103"/>
      <c r="CG199" s="103"/>
      <c r="CH199" s="103"/>
      <c r="CI199" s="103"/>
      <c r="CJ199" s="103"/>
      <c r="CK199" s="105"/>
      <c r="CL199" s="105"/>
      <c r="CM199" s="105"/>
      <c r="CN199" s="105"/>
      <c r="CO199" s="105"/>
    </row>
    <row r="200" spans="1:93" ht="28" outlineLevel="1">
      <c r="A200" s="176" t="s">
        <v>142</v>
      </c>
      <c r="B200" s="176" t="s">
        <v>193</v>
      </c>
      <c r="C200" s="176" t="s">
        <v>194</v>
      </c>
      <c r="D200" s="176" t="s">
        <v>195</v>
      </c>
      <c r="E200" s="176" t="s">
        <v>196</v>
      </c>
      <c r="F200" s="176" t="s">
        <v>197</v>
      </c>
      <c r="G200" s="203"/>
      <c r="H200" s="203"/>
      <c r="I200" s="105"/>
      <c r="J200" s="105"/>
      <c r="K200" s="105"/>
      <c r="L200" s="105"/>
      <c r="M200" s="105"/>
      <c r="N200" s="203"/>
      <c r="O200" s="203"/>
      <c r="P200" s="203"/>
      <c r="Q200" s="203"/>
      <c r="R200" s="203"/>
      <c r="S200" s="203"/>
      <c r="T200" s="203"/>
      <c r="U200" s="203"/>
      <c r="V200" s="203"/>
      <c r="W200" s="203"/>
      <c r="X200" s="203"/>
      <c r="Y200" s="203"/>
      <c r="Z200" s="203"/>
      <c r="AA200" s="105"/>
      <c r="AB200" s="105"/>
      <c r="AC200" s="105"/>
      <c r="AD200" s="105"/>
      <c r="AE200" s="202"/>
      <c r="AF200" s="202"/>
      <c r="AG200" s="202"/>
      <c r="AH200" s="202"/>
      <c r="AI200" s="103"/>
      <c r="AJ200" s="103"/>
      <c r="AK200" s="103"/>
      <c r="AL200" s="103"/>
      <c r="AM200" s="103"/>
      <c r="AN200" s="204"/>
      <c r="AO200" s="204"/>
      <c r="AP200" s="205"/>
      <c r="AQ200" s="204"/>
      <c r="AR200" s="204"/>
      <c r="AS200" s="204"/>
      <c r="AT200" s="204"/>
      <c r="AU200" s="205"/>
      <c r="AV200" s="204"/>
      <c r="AW200" s="204"/>
      <c r="AX200" s="204"/>
      <c r="AY200" s="204"/>
      <c r="AZ200" s="204"/>
      <c r="BA200" s="204"/>
      <c r="BB200" s="204"/>
      <c r="BC200" s="204"/>
      <c r="BD200" s="204"/>
      <c r="BE200" s="204"/>
      <c r="BF200" s="204"/>
      <c r="BG200" s="204"/>
      <c r="BH200" s="204"/>
      <c r="BI200" s="204"/>
      <c r="BJ200" s="204"/>
      <c r="BK200" s="204"/>
      <c r="BL200" s="204"/>
      <c r="BM200" s="204"/>
      <c r="BN200" s="204"/>
      <c r="BO200" s="204"/>
      <c r="BP200" s="204"/>
      <c r="BQ200" s="204"/>
      <c r="BR200" s="204"/>
      <c r="BS200" s="204"/>
      <c r="BT200" s="204"/>
      <c r="BU200" s="204"/>
      <c r="BV200" s="204"/>
      <c r="BW200" s="204"/>
      <c r="BX200" s="204"/>
      <c r="BY200" s="204"/>
      <c r="BZ200" s="204"/>
      <c r="CA200" s="204"/>
      <c r="CB200" s="204"/>
      <c r="CC200" s="204"/>
      <c r="CD200" s="204"/>
      <c r="CE200" s="204"/>
      <c r="CF200" s="105"/>
      <c r="CG200" s="105"/>
      <c r="CH200" s="105"/>
      <c r="CI200" s="105"/>
      <c r="CJ200" s="105"/>
      <c r="CK200" s="105"/>
      <c r="CL200" s="105"/>
      <c r="CM200" s="105"/>
      <c r="CN200" s="105"/>
      <c r="CO200" s="105"/>
    </row>
    <row r="201" spans="1:93" ht="15" customHeight="1" outlineLevel="1">
      <c r="A201" s="206"/>
      <c r="B201" s="207"/>
      <c r="C201" s="208"/>
      <c r="D201" s="208"/>
      <c r="E201" s="208"/>
      <c r="F201" s="208"/>
      <c r="G201" s="203"/>
      <c r="H201" s="203"/>
      <c r="I201" s="105"/>
      <c r="J201" s="105"/>
      <c r="K201" s="105"/>
      <c r="L201" s="105"/>
      <c r="M201" s="105"/>
      <c r="N201" s="203"/>
      <c r="O201" s="203"/>
      <c r="P201" s="203"/>
      <c r="Q201" s="203"/>
      <c r="R201" s="203"/>
      <c r="S201" s="203"/>
      <c r="T201" s="203"/>
      <c r="U201" s="203"/>
      <c r="V201" s="203"/>
      <c r="W201" s="203"/>
      <c r="X201" s="203"/>
      <c r="Y201" s="203"/>
      <c r="Z201" s="203"/>
      <c r="AA201" s="209"/>
      <c r="AB201" s="105"/>
      <c r="AC201" s="105"/>
      <c r="AD201" s="105"/>
      <c r="AE201" s="202"/>
      <c r="AF201" s="202"/>
      <c r="AG201" s="202"/>
      <c r="AH201" s="202"/>
      <c r="AI201" s="103"/>
      <c r="AJ201" s="103"/>
      <c r="AK201" s="103"/>
      <c r="AL201" s="103"/>
      <c r="AM201" s="103"/>
      <c r="AN201" s="204"/>
      <c r="AO201" s="204"/>
      <c r="AP201" s="205"/>
      <c r="AQ201" s="204"/>
      <c r="AR201" s="204"/>
      <c r="AS201" s="204"/>
      <c r="AT201" s="204"/>
      <c r="AU201" s="205"/>
      <c r="AV201" s="204"/>
      <c r="AW201" s="204"/>
      <c r="AX201" s="204"/>
      <c r="AY201" s="204"/>
      <c r="AZ201" s="204"/>
      <c r="BA201" s="204"/>
      <c r="BB201" s="204"/>
      <c r="BC201" s="204"/>
      <c r="BD201" s="204"/>
      <c r="BE201" s="204"/>
      <c r="BF201" s="204"/>
      <c r="BG201" s="204"/>
      <c r="BH201" s="204"/>
      <c r="BI201" s="204"/>
      <c r="BJ201" s="204"/>
      <c r="BK201" s="204"/>
      <c r="BL201" s="204"/>
      <c r="BM201" s="204"/>
      <c r="BN201" s="204"/>
      <c r="BO201" s="204"/>
      <c r="BP201" s="204"/>
      <c r="BQ201" s="204"/>
      <c r="BR201" s="204"/>
      <c r="BS201" s="204"/>
      <c r="BT201" s="204"/>
      <c r="BU201" s="204"/>
      <c r="BV201" s="204"/>
      <c r="BW201" s="204"/>
      <c r="BX201" s="204"/>
      <c r="BY201" s="204"/>
      <c r="BZ201" s="204"/>
      <c r="CA201" s="204"/>
      <c r="CB201" s="204"/>
      <c r="CC201" s="204"/>
      <c r="CD201" s="204"/>
      <c r="CE201" s="204"/>
      <c r="CF201" s="105"/>
      <c r="CG201" s="105"/>
      <c r="CH201" s="105"/>
      <c r="CI201" s="105"/>
      <c r="CJ201" s="105"/>
      <c r="CK201" s="105"/>
      <c r="CL201" s="105"/>
      <c r="CM201" s="105"/>
      <c r="CN201" s="105"/>
      <c r="CO201" s="105"/>
    </row>
    <row r="202" spans="1:93" ht="15" customHeight="1" outlineLevel="1">
      <c r="A202" s="105"/>
      <c r="B202" s="116" t="s">
        <v>198</v>
      </c>
      <c r="C202" s="208"/>
      <c r="D202" s="208"/>
      <c r="E202" s="208"/>
      <c r="F202" s="208"/>
      <c r="G202" s="203"/>
      <c r="H202" s="203"/>
      <c r="I202" s="105"/>
      <c r="J202" s="105"/>
      <c r="K202" s="105"/>
      <c r="L202" s="105"/>
      <c r="M202" s="105"/>
      <c r="N202" s="203"/>
      <c r="O202" s="203"/>
      <c r="P202" s="203"/>
      <c r="Q202" s="203"/>
      <c r="R202" s="203"/>
      <c r="S202" s="203"/>
      <c r="T202" s="203"/>
      <c r="U202" s="203"/>
      <c r="V202" s="203"/>
      <c r="W202" s="203"/>
      <c r="X202" s="203"/>
      <c r="Y202" s="203"/>
      <c r="Z202" s="203"/>
      <c r="AA202" s="105"/>
      <c r="AB202" s="105"/>
      <c r="AC202" s="105"/>
      <c r="AD202" s="105"/>
      <c r="AE202" s="202"/>
      <c r="AF202" s="202"/>
      <c r="AG202" s="202"/>
      <c r="AH202" s="202"/>
      <c r="AI202" s="103"/>
      <c r="AJ202" s="103"/>
      <c r="AK202" s="103"/>
      <c r="AL202" s="103"/>
      <c r="AM202" s="103"/>
      <c r="AN202" s="204"/>
      <c r="AO202" s="204"/>
      <c r="AP202" s="205"/>
      <c r="AQ202" s="204"/>
      <c r="AR202" s="204"/>
      <c r="AS202" s="204"/>
      <c r="AT202" s="204"/>
      <c r="AU202" s="205"/>
      <c r="AV202" s="204"/>
      <c r="AW202" s="204"/>
      <c r="AX202" s="204"/>
      <c r="AY202" s="204"/>
      <c r="AZ202" s="204"/>
      <c r="BA202" s="204"/>
      <c r="BB202" s="204"/>
      <c r="BC202" s="204"/>
      <c r="BD202" s="204"/>
      <c r="BE202" s="204"/>
      <c r="BF202" s="204"/>
      <c r="BG202" s="204"/>
      <c r="BH202" s="204"/>
      <c r="BI202" s="204"/>
      <c r="BJ202" s="204"/>
      <c r="BK202" s="204"/>
      <c r="BL202" s="204"/>
      <c r="BM202" s="204"/>
      <c r="BN202" s="204"/>
      <c r="BO202" s="204"/>
      <c r="BP202" s="204"/>
      <c r="BQ202" s="204"/>
      <c r="BR202" s="204"/>
      <c r="BS202" s="204"/>
      <c r="BT202" s="204"/>
      <c r="BU202" s="204"/>
      <c r="BV202" s="204"/>
      <c r="BW202" s="204"/>
      <c r="BX202" s="204"/>
      <c r="BY202" s="204"/>
      <c r="BZ202" s="204"/>
      <c r="CA202" s="204"/>
      <c r="CB202" s="204"/>
      <c r="CC202" s="204"/>
      <c r="CD202" s="204"/>
      <c r="CE202" s="204"/>
      <c r="CF202" s="105"/>
      <c r="CG202" s="105"/>
      <c r="CH202" s="105"/>
      <c r="CI202" s="105"/>
      <c r="CJ202" s="105"/>
      <c r="CK202" s="105"/>
      <c r="CL202" s="105"/>
      <c r="CM202" s="105"/>
      <c r="CN202" s="105"/>
      <c r="CO202" s="105"/>
    </row>
    <row r="203" spans="1:93" ht="15" customHeight="1" outlineLevel="1">
      <c r="A203" s="210" t="s">
        <v>199</v>
      </c>
      <c r="B203" s="102" t="s">
        <v>200</v>
      </c>
      <c r="C203" s="154">
        <v>0.25</v>
      </c>
      <c r="D203" s="166">
        <v>250000</v>
      </c>
      <c r="E203" s="211">
        <v>44562</v>
      </c>
      <c r="F203" s="117">
        <v>0</v>
      </c>
      <c r="G203" s="203"/>
      <c r="H203" s="135" t="s">
        <v>116</v>
      </c>
      <c r="I203" s="155">
        <f t="shared" ref="I203:M208" si="106">+IF($H203="SUM",SUMIFS($AA203:$CH203,$AA$1:$CH$1,I$1),IF($H203="AVG",AVERAGEIFS($AA203:$CH203,$AA$1:$CH$1,I$1),IF($H203="EOY",SUMIFS($AA203:$CH203,$AA$1:$CH$1,I$1,$AA$3:$CH$3,12))))</f>
        <v>250000.00000000003</v>
      </c>
      <c r="J203" s="155">
        <f t="shared" si="106"/>
        <v>312499.99999999994</v>
      </c>
      <c r="K203" s="155">
        <f t="shared" si="106"/>
        <v>390624.99999999994</v>
      </c>
      <c r="L203" s="155">
        <f t="shared" si="106"/>
        <v>488281.25000000006</v>
      </c>
      <c r="M203" s="155">
        <f t="shared" si="106"/>
        <v>610351.56249999988</v>
      </c>
      <c r="N203" s="212"/>
      <c r="O203" s="212"/>
      <c r="P203" s="212"/>
      <c r="Q203" s="212"/>
      <c r="R203" s="212"/>
      <c r="S203" s="212"/>
      <c r="T203" s="212"/>
      <c r="U203" s="212"/>
      <c r="V203" s="212"/>
      <c r="W203" s="212"/>
      <c r="X203" s="212"/>
      <c r="Y203" s="212"/>
      <c r="Z203" s="212"/>
      <c r="AA203" s="181">
        <f t="shared" ref="AA203:AJ208" si="107">+IF(AA$4&lt;$E203,0,($D203+$F203)/12*(1+$C203)^(AA$1-1))</f>
        <v>20833.333333333332</v>
      </c>
      <c r="AB203" s="181">
        <f t="shared" si="107"/>
        <v>20833.333333333332</v>
      </c>
      <c r="AC203" s="181">
        <f t="shared" si="107"/>
        <v>20833.333333333332</v>
      </c>
      <c r="AD203" s="181">
        <f t="shared" si="107"/>
        <v>20833.333333333332</v>
      </c>
      <c r="AE203" s="181">
        <f t="shared" si="107"/>
        <v>20833.333333333332</v>
      </c>
      <c r="AF203" s="181">
        <f t="shared" si="107"/>
        <v>20833.333333333332</v>
      </c>
      <c r="AG203" s="181">
        <f t="shared" si="107"/>
        <v>20833.333333333332</v>
      </c>
      <c r="AH203" s="181">
        <f t="shared" si="107"/>
        <v>20833.333333333332</v>
      </c>
      <c r="AI203" s="181">
        <f t="shared" si="107"/>
        <v>20833.333333333332</v>
      </c>
      <c r="AJ203" s="181">
        <f t="shared" si="107"/>
        <v>20833.333333333332</v>
      </c>
      <c r="AK203" s="181">
        <f t="shared" ref="AK203:AT208" si="108">+IF(AK$4&lt;$E203,0,($D203+$F203)/12*(1+$C203)^(AK$1-1))</f>
        <v>20833.333333333332</v>
      </c>
      <c r="AL203" s="181">
        <f t="shared" si="108"/>
        <v>20833.333333333332</v>
      </c>
      <c r="AM203" s="181">
        <f t="shared" si="108"/>
        <v>26041.666666666664</v>
      </c>
      <c r="AN203" s="181">
        <f t="shared" si="108"/>
        <v>26041.666666666664</v>
      </c>
      <c r="AO203" s="181">
        <f t="shared" si="108"/>
        <v>26041.666666666664</v>
      </c>
      <c r="AP203" s="181">
        <f t="shared" si="108"/>
        <v>26041.666666666664</v>
      </c>
      <c r="AQ203" s="181">
        <f t="shared" si="108"/>
        <v>26041.666666666664</v>
      </c>
      <c r="AR203" s="181">
        <f t="shared" si="108"/>
        <v>26041.666666666664</v>
      </c>
      <c r="AS203" s="181">
        <f t="shared" si="108"/>
        <v>26041.666666666664</v>
      </c>
      <c r="AT203" s="181">
        <f t="shared" si="108"/>
        <v>26041.666666666664</v>
      </c>
      <c r="AU203" s="181">
        <f t="shared" ref="AU203:BD208" si="109">+IF(AU$4&lt;$E203,0,($D203+$F203)/12*(1+$C203)^(AU$1-1))</f>
        <v>26041.666666666664</v>
      </c>
      <c r="AV203" s="181">
        <f t="shared" si="109"/>
        <v>26041.666666666664</v>
      </c>
      <c r="AW203" s="181">
        <f t="shared" si="109"/>
        <v>26041.666666666664</v>
      </c>
      <c r="AX203" s="181">
        <f t="shared" si="109"/>
        <v>26041.666666666664</v>
      </c>
      <c r="AY203" s="181">
        <f t="shared" si="109"/>
        <v>32552.083333333332</v>
      </c>
      <c r="AZ203" s="181">
        <f t="shared" si="109"/>
        <v>32552.083333333332</v>
      </c>
      <c r="BA203" s="181">
        <f t="shared" si="109"/>
        <v>32552.083333333332</v>
      </c>
      <c r="BB203" s="181">
        <f t="shared" si="109"/>
        <v>32552.083333333332</v>
      </c>
      <c r="BC203" s="181">
        <f t="shared" si="109"/>
        <v>32552.083333333332</v>
      </c>
      <c r="BD203" s="181">
        <f t="shared" si="109"/>
        <v>32552.083333333332</v>
      </c>
      <c r="BE203" s="181">
        <f t="shared" ref="BE203:BN208" si="110">+IF(BE$4&lt;$E203,0,($D203+$F203)/12*(1+$C203)^(BE$1-1))</f>
        <v>32552.083333333332</v>
      </c>
      <c r="BF203" s="181">
        <f t="shared" si="110"/>
        <v>32552.083333333332</v>
      </c>
      <c r="BG203" s="181">
        <f t="shared" si="110"/>
        <v>32552.083333333332</v>
      </c>
      <c r="BH203" s="181">
        <f t="shared" si="110"/>
        <v>32552.083333333332</v>
      </c>
      <c r="BI203" s="181">
        <f t="shared" si="110"/>
        <v>32552.083333333332</v>
      </c>
      <c r="BJ203" s="181">
        <f t="shared" si="110"/>
        <v>32552.083333333332</v>
      </c>
      <c r="BK203" s="181">
        <f t="shared" si="110"/>
        <v>40690.104166666664</v>
      </c>
      <c r="BL203" s="181">
        <f t="shared" si="110"/>
        <v>40690.104166666664</v>
      </c>
      <c r="BM203" s="181">
        <f t="shared" si="110"/>
        <v>40690.104166666664</v>
      </c>
      <c r="BN203" s="181">
        <f t="shared" si="110"/>
        <v>40690.104166666664</v>
      </c>
      <c r="BO203" s="181">
        <f t="shared" ref="BO203:BX208" si="111">+IF(BO$4&lt;$E203,0,($D203+$F203)/12*(1+$C203)^(BO$1-1))</f>
        <v>40690.104166666664</v>
      </c>
      <c r="BP203" s="181">
        <f t="shared" si="111"/>
        <v>40690.104166666664</v>
      </c>
      <c r="BQ203" s="181">
        <f t="shared" si="111"/>
        <v>40690.104166666664</v>
      </c>
      <c r="BR203" s="181">
        <f t="shared" si="111"/>
        <v>40690.104166666664</v>
      </c>
      <c r="BS203" s="181">
        <f t="shared" si="111"/>
        <v>40690.104166666664</v>
      </c>
      <c r="BT203" s="181">
        <f t="shared" si="111"/>
        <v>40690.104166666664</v>
      </c>
      <c r="BU203" s="181">
        <f t="shared" si="111"/>
        <v>40690.104166666664</v>
      </c>
      <c r="BV203" s="181">
        <f t="shared" si="111"/>
        <v>40690.104166666664</v>
      </c>
      <c r="BW203" s="181">
        <f t="shared" si="111"/>
        <v>50862.630208333328</v>
      </c>
      <c r="BX203" s="181">
        <f t="shared" si="111"/>
        <v>50862.630208333328</v>
      </c>
      <c r="BY203" s="181">
        <f t="shared" ref="BY203:CH208" si="112">+IF(BY$4&lt;$E203,0,($D203+$F203)/12*(1+$C203)^(BY$1-1))</f>
        <v>50862.630208333328</v>
      </c>
      <c r="BZ203" s="181">
        <f t="shared" si="112"/>
        <v>50862.630208333328</v>
      </c>
      <c r="CA203" s="181">
        <f t="shared" si="112"/>
        <v>50862.630208333328</v>
      </c>
      <c r="CB203" s="181">
        <f t="shared" si="112"/>
        <v>50862.630208333328</v>
      </c>
      <c r="CC203" s="181">
        <f t="shared" si="112"/>
        <v>50862.630208333328</v>
      </c>
      <c r="CD203" s="181">
        <f t="shared" si="112"/>
        <v>50862.630208333328</v>
      </c>
      <c r="CE203" s="181">
        <f t="shared" si="112"/>
        <v>50862.630208333328</v>
      </c>
      <c r="CF203" s="181">
        <f t="shared" si="112"/>
        <v>50862.630208333328</v>
      </c>
      <c r="CG203" s="181">
        <f t="shared" si="112"/>
        <v>50862.630208333328</v>
      </c>
      <c r="CH203" s="181">
        <f t="shared" si="112"/>
        <v>50862.630208333328</v>
      </c>
      <c r="CI203" s="105"/>
      <c r="CJ203" s="105"/>
      <c r="CK203" s="105"/>
      <c r="CL203" s="105"/>
      <c r="CM203" s="105"/>
      <c r="CN203" s="105"/>
      <c r="CO203" s="105"/>
    </row>
    <row r="204" spans="1:93" ht="15" customHeight="1" outlineLevel="1">
      <c r="A204" s="210" t="s">
        <v>201</v>
      </c>
      <c r="B204" s="102" t="s">
        <v>202</v>
      </c>
      <c r="C204" s="154">
        <v>0.05</v>
      </c>
      <c r="D204" s="117">
        <v>600000</v>
      </c>
      <c r="E204" s="211">
        <v>44562</v>
      </c>
      <c r="F204" s="117">
        <v>0</v>
      </c>
      <c r="G204" s="203"/>
      <c r="H204" s="135" t="s">
        <v>116</v>
      </c>
      <c r="I204" s="155">
        <f t="shared" si="106"/>
        <v>600000</v>
      </c>
      <c r="J204" s="155">
        <f t="shared" si="106"/>
        <v>630000</v>
      </c>
      <c r="K204" s="155">
        <f t="shared" si="106"/>
        <v>661500</v>
      </c>
      <c r="L204" s="155">
        <f t="shared" si="106"/>
        <v>694575.00000000012</v>
      </c>
      <c r="M204" s="155">
        <f t="shared" si="106"/>
        <v>729303.75</v>
      </c>
      <c r="N204" s="212"/>
      <c r="O204" s="212"/>
      <c r="P204" s="212"/>
      <c r="Q204" s="212"/>
      <c r="R204" s="212"/>
      <c r="S204" s="212"/>
      <c r="T204" s="212"/>
      <c r="U204" s="212"/>
      <c r="V204" s="212"/>
      <c r="W204" s="212"/>
      <c r="X204" s="212"/>
      <c r="Y204" s="212"/>
      <c r="Z204" s="212"/>
      <c r="AA204" s="181">
        <f t="shared" si="107"/>
        <v>50000</v>
      </c>
      <c r="AB204" s="181">
        <f t="shared" si="107"/>
        <v>50000</v>
      </c>
      <c r="AC204" s="181">
        <f t="shared" si="107"/>
        <v>50000</v>
      </c>
      <c r="AD204" s="181">
        <f t="shared" si="107"/>
        <v>50000</v>
      </c>
      <c r="AE204" s="181">
        <f t="shared" si="107"/>
        <v>50000</v>
      </c>
      <c r="AF204" s="181">
        <f t="shared" si="107"/>
        <v>50000</v>
      </c>
      <c r="AG204" s="181">
        <f t="shared" si="107"/>
        <v>50000</v>
      </c>
      <c r="AH204" s="181">
        <f t="shared" si="107"/>
        <v>50000</v>
      </c>
      <c r="AI204" s="181">
        <f t="shared" si="107"/>
        <v>50000</v>
      </c>
      <c r="AJ204" s="181">
        <f t="shared" si="107"/>
        <v>50000</v>
      </c>
      <c r="AK204" s="181">
        <f t="shared" si="108"/>
        <v>50000</v>
      </c>
      <c r="AL204" s="181">
        <f t="shared" si="108"/>
        <v>50000</v>
      </c>
      <c r="AM204" s="181">
        <f t="shared" si="108"/>
        <v>52500</v>
      </c>
      <c r="AN204" s="181">
        <f t="shared" si="108"/>
        <v>52500</v>
      </c>
      <c r="AO204" s="181">
        <f t="shared" si="108"/>
        <v>52500</v>
      </c>
      <c r="AP204" s="181">
        <f t="shared" si="108"/>
        <v>52500</v>
      </c>
      <c r="AQ204" s="181">
        <f t="shared" si="108"/>
        <v>52500</v>
      </c>
      <c r="AR204" s="181">
        <f t="shared" si="108"/>
        <v>52500</v>
      </c>
      <c r="AS204" s="181">
        <f t="shared" si="108"/>
        <v>52500</v>
      </c>
      <c r="AT204" s="181">
        <f t="shared" si="108"/>
        <v>52500</v>
      </c>
      <c r="AU204" s="181">
        <f t="shared" si="109"/>
        <v>52500</v>
      </c>
      <c r="AV204" s="181">
        <f t="shared" si="109"/>
        <v>52500</v>
      </c>
      <c r="AW204" s="181">
        <f t="shared" si="109"/>
        <v>52500</v>
      </c>
      <c r="AX204" s="181">
        <f t="shared" si="109"/>
        <v>52500</v>
      </c>
      <c r="AY204" s="181">
        <f t="shared" si="109"/>
        <v>55125</v>
      </c>
      <c r="AZ204" s="181">
        <f t="shared" si="109"/>
        <v>55125</v>
      </c>
      <c r="BA204" s="181">
        <f t="shared" si="109"/>
        <v>55125</v>
      </c>
      <c r="BB204" s="181">
        <f t="shared" si="109"/>
        <v>55125</v>
      </c>
      <c r="BC204" s="181">
        <f t="shared" si="109"/>
        <v>55125</v>
      </c>
      <c r="BD204" s="181">
        <f t="shared" si="109"/>
        <v>55125</v>
      </c>
      <c r="BE204" s="181">
        <f t="shared" si="110"/>
        <v>55125</v>
      </c>
      <c r="BF204" s="181">
        <f t="shared" si="110"/>
        <v>55125</v>
      </c>
      <c r="BG204" s="181">
        <f t="shared" si="110"/>
        <v>55125</v>
      </c>
      <c r="BH204" s="181">
        <f t="shared" si="110"/>
        <v>55125</v>
      </c>
      <c r="BI204" s="181">
        <f t="shared" si="110"/>
        <v>55125</v>
      </c>
      <c r="BJ204" s="181">
        <f t="shared" si="110"/>
        <v>55125</v>
      </c>
      <c r="BK204" s="181">
        <f t="shared" si="110"/>
        <v>57881.250000000007</v>
      </c>
      <c r="BL204" s="181">
        <f t="shared" si="110"/>
        <v>57881.250000000007</v>
      </c>
      <c r="BM204" s="181">
        <f t="shared" si="110"/>
        <v>57881.250000000007</v>
      </c>
      <c r="BN204" s="181">
        <f t="shared" si="110"/>
        <v>57881.250000000007</v>
      </c>
      <c r="BO204" s="181">
        <f t="shared" si="111"/>
        <v>57881.250000000007</v>
      </c>
      <c r="BP204" s="181">
        <f t="shared" si="111"/>
        <v>57881.250000000007</v>
      </c>
      <c r="BQ204" s="181">
        <f t="shared" si="111"/>
        <v>57881.250000000007</v>
      </c>
      <c r="BR204" s="181">
        <f t="shared" si="111"/>
        <v>57881.250000000007</v>
      </c>
      <c r="BS204" s="181">
        <f t="shared" si="111"/>
        <v>57881.250000000007</v>
      </c>
      <c r="BT204" s="181">
        <f t="shared" si="111"/>
        <v>57881.250000000007</v>
      </c>
      <c r="BU204" s="181">
        <f t="shared" si="111"/>
        <v>57881.250000000007</v>
      </c>
      <c r="BV204" s="181">
        <f t="shared" si="111"/>
        <v>57881.250000000007</v>
      </c>
      <c r="BW204" s="181">
        <f t="shared" si="111"/>
        <v>60775.3125</v>
      </c>
      <c r="BX204" s="181">
        <f t="shared" si="111"/>
        <v>60775.3125</v>
      </c>
      <c r="BY204" s="181">
        <f t="shared" si="112"/>
        <v>60775.3125</v>
      </c>
      <c r="BZ204" s="181">
        <f t="shared" si="112"/>
        <v>60775.3125</v>
      </c>
      <c r="CA204" s="181">
        <f t="shared" si="112"/>
        <v>60775.3125</v>
      </c>
      <c r="CB204" s="181">
        <f t="shared" si="112"/>
        <v>60775.3125</v>
      </c>
      <c r="CC204" s="181">
        <f t="shared" si="112"/>
        <v>60775.3125</v>
      </c>
      <c r="CD204" s="181">
        <f t="shared" si="112"/>
        <v>60775.3125</v>
      </c>
      <c r="CE204" s="181">
        <f t="shared" si="112"/>
        <v>60775.3125</v>
      </c>
      <c r="CF204" s="181">
        <f t="shared" si="112"/>
        <v>60775.3125</v>
      </c>
      <c r="CG204" s="181">
        <f t="shared" si="112"/>
        <v>60775.3125</v>
      </c>
      <c r="CH204" s="181">
        <f t="shared" si="112"/>
        <v>60775.3125</v>
      </c>
      <c r="CI204" s="105"/>
      <c r="CJ204" s="105"/>
      <c r="CK204" s="105"/>
      <c r="CL204" s="105"/>
      <c r="CM204" s="105"/>
      <c r="CN204" s="105"/>
      <c r="CO204" s="105"/>
    </row>
    <row r="205" spans="1:93" ht="15" customHeight="1" outlineLevel="1">
      <c r="A205" s="210" t="s">
        <v>199</v>
      </c>
      <c r="B205" s="102" t="s">
        <v>203</v>
      </c>
      <c r="C205" s="154">
        <v>0.25</v>
      </c>
      <c r="D205" s="166">
        <v>250000</v>
      </c>
      <c r="E205" s="211">
        <v>44927</v>
      </c>
      <c r="F205" s="117">
        <v>0</v>
      </c>
      <c r="G205" s="203"/>
      <c r="H205" s="135" t="s">
        <v>116</v>
      </c>
      <c r="I205" s="155">
        <f t="shared" si="106"/>
        <v>0</v>
      </c>
      <c r="J205" s="155">
        <f t="shared" si="106"/>
        <v>312499.99999999994</v>
      </c>
      <c r="K205" s="155">
        <f t="shared" si="106"/>
        <v>390624.99999999994</v>
      </c>
      <c r="L205" s="155">
        <f t="shared" si="106"/>
        <v>488281.25000000006</v>
      </c>
      <c r="M205" s="155">
        <f t="shared" si="106"/>
        <v>610351.56249999988</v>
      </c>
      <c r="N205" s="212"/>
      <c r="O205" s="212"/>
      <c r="P205" s="212"/>
      <c r="Q205" s="212"/>
      <c r="R205" s="212"/>
      <c r="S205" s="212"/>
      <c r="T205" s="212"/>
      <c r="U205" s="212"/>
      <c r="V205" s="212"/>
      <c r="W205" s="212"/>
      <c r="X205" s="212"/>
      <c r="Y205" s="212"/>
      <c r="Z205" s="212"/>
      <c r="AA205" s="181">
        <f t="shared" si="107"/>
        <v>0</v>
      </c>
      <c r="AB205" s="181">
        <f t="shared" si="107"/>
        <v>0</v>
      </c>
      <c r="AC205" s="181">
        <f t="shared" si="107"/>
        <v>0</v>
      </c>
      <c r="AD205" s="181">
        <f t="shared" si="107"/>
        <v>0</v>
      </c>
      <c r="AE205" s="181">
        <f t="shared" si="107"/>
        <v>0</v>
      </c>
      <c r="AF205" s="181">
        <f t="shared" si="107"/>
        <v>0</v>
      </c>
      <c r="AG205" s="181">
        <f t="shared" si="107"/>
        <v>0</v>
      </c>
      <c r="AH205" s="181">
        <f t="shared" si="107"/>
        <v>0</v>
      </c>
      <c r="AI205" s="181">
        <f t="shared" si="107"/>
        <v>0</v>
      </c>
      <c r="AJ205" s="181">
        <f t="shared" si="107"/>
        <v>0</v>
      </c>
      <c r="AK205" s="181">
        <f t="shared" si="108"/>
        <v>0</v>
      </c>
      <c r="AL205" s="181">
        <f t="shared" si="108"/>
        <v>0</v>
      </c>
      <c r="AM205" s="181">
        <f t="shared" si="108"/>
        <v>26041.666666666664</v>
      </c>
      <c r="AN205" s="181">
        <f t="shared" si="108"/>
        <v>26041.666666666664</v>
      </c>
      <c r="AO205" s="181">
        <f t="shared" si="108"/>
        <v>26041.666666666664</v>
      </c>
      <c r="AP205" s="181">
        <f t="shared" si="108"/>
        <v>26041.666666666664</v>
      </c>
      <c r="AQ205" s="181">
        <f t="shared" si="108"/>
        <v>26041.666666666664</v>
      </c>
      <c r="AR205" s="181">
        <f t="shared" si="108"/>
        <v>26041.666666666664</v>
      </c>
      <c r="AS205" s="181">
        <f t="shared" si="108"/>
        <v>26041.666666666664</v>
      </c>
      <c r="AT205" s="181">
        <f t="shared" si="108"/>
        <v>26041.666666666664</v>
      </c>
      <c r="AU205" s="181">
        <f t="shared" si="109"/>
        <v>26041.666666666664</v>
      </c>
      <c r="AV205" s="181">
        <f t="shared" si="109"/>
        <v>26041.666666666664</v>
      </c>
      <c r="AW205" s="181">
        <f t="shared" si="109"/>
        <v>26041.666666666664</v>
      </c>
      <c r="AX205" s="181">
        <f t="shared" si="109"/>
        <v>26041.666666666664</v>
      </c>
      <c r="AY205" s="181">
        <f t="shared" si="109"/>
        <v>32552.083333333332</v>
      </c>
      <c r="AZ205" s="181">
        <f t="shared" si="109"/>
        <v>32552.083333333332</v>
      </c>
      <c r="BA205" s="181">
        <f t="shared" si="109"/>
        <v>32552.083333333332</v>
      </c>
      <c r="BB205" s="181">
        <f t="shared" si="109"/>
        <v>32552.083333333332</v>
      </c>
      <c r="BC205" s="181">
        <f t="shared" si="109"/>
        <v>32552.083333333332</v>
      </c>
      <c r="BD205" s="181">
        <f t="shared" si="109"/>
        <v>32552.083333333332</v>
      </c>
      <c r="BE205" s="181">
        <f t="shared" si="110"/>
        <v>32552.083333333332</v>
      </c>
      <c r="BF205" s="181">
        <f t="shared" si="110"/>
        <v>32552.083333333332</v>
      </c>
      <c r="BG205" s="181">
        <f t="shared" si="110"/>
        <v>32552.083333333332</v>
      </c>
      <c r="BH205" s="181">
        <f t="shared" si="110"/>
        <v>32552.083333333332</v>
      </c>
      <c r="BI205" s="181">
        <f t="shared" si="110"/>
        <v>32552.083333333332</v>
      </c>
      <c r="BJ205" s="181">
        <f t="shared" si="110"/>
        <v>32552.083333333332</v>
      </c>
      <c r="BK205" s="181">
        <f t="shared" si="110"/>
        <v>40690.104166666664</v>
      </c>
      <c r="BL205" s="181">
        <f t="shared" si="110"/>
        <v>40690.104166666664</v>
      </c>
      <c r="BM205" s="181">
        <f t="shared" si="110"/>
        <v>40690.104166666664</v>
      </c>
      <c r="BN205" s="181">
        <f t="shared" si="110"/>
        <v>40690.104166666664</v>
      </c>
      <c r="BO205" s="181">
        <f t="shared" si="111"/>
        <v>40690.104166666664</v>
      </c>
      <c r="BP205" s="181">
        <f t="shared" si="111"/>
        <v>40690.104166666664</v>
      </c>
      <c r="BQ205" s="181">
        <f t="shared" si="111"/>
        <v>40690.104166666664</v>
      </c>
      <c r="BR205" s="181">
        <f t="shared" si="111"/>
        <v>40690.104166666664</v>
      </c>
      <c r="BS205" s="181">
        <f t="shared" si="111"/>
        <v>40690.104166666664</v>
      </c>
      <c r="BT205" s="181">
        <f t="shared" si="111"/>
        <v>40690.104166666664</v>
      </c>
      <c r="BU205" s="181">
        <f t="shared" si="111"/>
        <v>40690.104166666664</v>
      </c>
      <c r="BV205" s="181">
        <f t="shared" si="111"/>
        <v>40690.104166666664</v>
      </c>
      <c r="BW205" s="181">
        <f t="shared" si="111"/>
        <v>50862.630208333328</v>
      </c>
      <c r="BX205" s="181">
        <f t="shared" si="111"/>
        <v>50862.630208333328</v>
      </c>
      <c r="BY205" s="181">
        <f t="shared" si="112"/>
        <v>50862.630208333328</v>
      </c>
      <c r="BZ205" s="181">
        <f t="shared" si="112"/>
        <v>50862.630208333328</v>
      </c>
      <c r="CA205" s="181">
        <f t="shared" si="112"/>
        <v>50862.630208333328</v>
      </c>
      <c r="CB205" s="181">
        <f t="shared" si="112"/>
        <v>50862.630208333328</v>
      </c>
      <c r="CC205" s="181">
        <f t="shared" si="112"/>
        <v>50862.630208333328</v>
      </c>
      <c r="CD205" s="181">
        <f t="shared" si="112"/>
        <v>50862.630208333328</v>
      </c>
      <c r="CE205" s="181">
        <f t="shared" si="112"/>
        <v>50862.630208333328</v>
      </c>
      <c r="CF205" s="181">
        <f t="shared" si="112"/>
        <v>50862.630208333328</v>
      </c>
      <c r="CG205" s="181">
        <f t="shared" si="112"/>
        <v>50862.630208333328</v>
      </c>
      <c r="CH205" s="181">
        <f t="shared" si="112"/>
        <v>50862.630208333328</v>
      </c>
      <c r="CI205" s="105"/>
      <c r="CJ205" s="105"/>
      <c r="CK205" s="105"/>
      <c r="CL205" s="105"/>
      <c r="CM205" s="105"/>
      <c r="CN205" s="105"/>
      <c r="CO205" s="105"/>
    </row>
    <row r="206" spans="1:93" ht="15" customHeight="1" outlineLevel="1">
      <c r="A206" s="210" t="s">
        <v>204</v>
      </c>
      <c r="B206" s="102" t="s">
        <v>205</v>
      </c>
      <c r="C206" s="154">
        <v>0.05</v>
      </c>
      <c r="D206" s="117">
        <v>600000</v>
      </c>
      <c r="E206" s="211">
        <v>44562</v>
      </c>
      <c r="F206" s="117">
        <v>0</v>
      </c>
      <c r="G206" s="203"/>
      <c r="H206" s="135" t="s">
        <v>116</v>
      </c>
      <c r="I206" s="155">
        <f t="shared" si="106"/>
        <v>600000</v>
      </c>
      <c r="J206" s="155">
        <f t="shared" si="106"/>
        <v>630000</v>
      </c>
      <c r="K206" s="155">
        <f t="shared" si="106"/>
        <v>661500</v>
      </c>
      <c r="L206" s="155">
        <f t="shared" si="106"/>
        <v>694575.00000000012</v>
      </c>
      <c r="M206" s="155">
        <f t="shared" si="106"/>
        <v>729303.75</v>
      </c>
      <c r="N206" s="212"/>
      <c r="O206" s="212"/>
      <c r="P206" s="212"/>
      <c r="Q206" s="212"/>
      <c r="R206" s="212"/>
      <c r="S206" s="212"/>
      <c r="T206" s="212"/>
      <c r="U206" s="212"/>
      <c r="V206" s="212"/>
      <c r="W206" s="212"/>
      <c r="X206" s="212"/>
      <c r="Y206" s="212"/>
      <c r="Z206" s="212"/>
      <c r="AA206" s="181">
        <f t="shared" si="107"/>
        <v>50000</v>
      </c>
      <c r="AB206" s="181">
        <f t="shared" si="107"/>
        <v>50000</v>
      </c>
      <c r="AC206" s="181">
        <f t="shared" si="107"/>
        <v>50000</v>
      </c>
      <c r="AD206" s="181">
        <f t="shared" si="107"/>
        <v>50000</v>
      </c>
      <c r="AE206" s="181">
        <f t="shared" si="107"/>
        <v>50000</v>
      </c>
      <c r="AF206" s="181">
        <f t="shared" si="107"/>
        <v>50000</v>
      </c>
      <c r="AG206" s="181">
        <f t="shared" si="107"/>
        <v>50000</v>
      </c>
      <c r="AH206" s="181">
        <f t="shared" si="107"/>
        <v>50000</v>
      </c>
      <c r="AI206" s="181">
        <f t="shared" si="107"/>
        <v>50000</v>
      </c>
      <c r="AJ206" s="181">
        <f t="shared" si="107"/>
        <v>50000</v>
      </c>
      <c r="AK206" s="181">
        <f t="shared" si="108"/>
        <v>50000</v>
      </c>
      <c r="AL206" s="181">
        <f t="shared" si="108"/>
        <v>50000</v>
      </c>
      <c r="AM206" s="181">
        <f t="shared" si="108"/>
        <v>52500</v>
      </c>
      <c r="AN206" s="181">
        <f t="shared" si="108"/>
        <v>52500</v>
      </c>
      <c r="AO206" s="181">
        <f t="shared" si="108"/>
        <v>52500</v>
      </c>
      <c r="AP206" s="181">
        <f t="shared" si="108"/>
        <v>52500</v>
      </c>
      <c r="AQ206" s="181">
        <f t="shared" si="108"/>
        <v>52500</v>
      </c>
      <c r="AR206" s="181">
        <f t="shared" si="108"/>
        <v>52500</v>
      </c>
      <c r="AS206" s="181">
        <f t="shared" si="108"/>
        <v>52500</v>
      </c>
      <c r="AT206" s="181">
        <f t="shared" si="108"/>
        <v>52500</v>
      </c>
      <c r="AU206" s="181">
        <f t="shared" si="109"/>
        <v>52500</v>
      </c>
      <c r="AV206" s="181">
        <f t="shared" si="109"/>
        <v>52500</v>
      </c>
      <c r="AW206" s="181">
        <f t="shared" si="109"/>
        <v>52500</v>
      </c>
      <c r="AX206" s="181">
        <f t="shared" si="109"/>
        <v>52500</v>
      </c>
      <c r="AY206" s="181">
        <f t="shared" si="109"/>
        <v>55125</v>
      </c>
      <c r="AZ206" s="181">
        <f t="shared" si="109"/>
        <v>55125</v>
      </c>
      <c r="BA206" s="181">
        <f t="shared" si="109"/>
        <v>55125</v>
      </c>
      <c r="BB206" s="181">
        <f t="shared" si="109"/>
        <v>55125</v>
      </c>
      <c r="BC206" s="181">
        <f t="shared" si="109"/>
        <v>55125</v>
      </c>
      <c r="BD206" s="181">
        <f t="shared" si="109"/>
        <v>55125</v>
      </c>
      <c r="BE206" s="181">
        <f t="shared" si="110"/>
        <v>55125</v>
      </c>
      <c r="BF206" s="181">
        <f t="shared" si="110"/>
        <v>55125</v>
      </c>
      <c r="BG206" s="181">
        <f t="shared" si="110"/>
        <v>55125</v>
      </c>
      <c r="BH206" s="181">
        <f t="shared" si="110"/>
        <v>55125</v>
      </c>
      <c r="BI206" s="181">
        <f t="shared" si="110"/>
        <v>55125</v>
      </c>
      <c r="BJ206" s="181">
        <f t="shared" si="110"/>
        <v>55125</v>
      </c>
      <c r="BK206" s="181">
        <f t="shared" si="110"/>
        <v>57881.250000000007</v>
      </c>
      <c r="BL206" s="181">
        <f t="shared" si="110"/>
        <v>57881.250000000007</v>
      </c>
      <c r="BM206" s="181">
        <f t="shared" si="110"/>
        <v>57881.250000000007</v>
      </c>
      <c r="BN206" s="181">
        <f t="shared" si="110"/>
        <v>57881.250000000007</v>
      </c>
      <c r="BO206" s="181">
        <f t="shared" si="111"/>
        <v>57881.250000000007</v>
      </c>
      <c r="BP206" s="181">
        <f t="shared" si="111"/>
        <v>57881.250000000007</v>
      </c>
      <c r="BQ206" s="181">
        <f t="shared" si="111"/>
        <v>57881.250000000007</v>
      </c>
      <c r="BR206" s="181">
        <f t="shared" si="111"/>
        <v>57881.250000000007</v>
      </c>
      <c r="BS206" s="181">
        <f t="shared" si="111"/>
        <v>57881.250000000007</v>
      </c>
      <c r="BT206" s="181">
        <f t="shared" si="111"/>
        <v>57881.250000000007</v>
      </c>
      <c r="BU206" s="181">
        <f t="shared" si="111"/>
        <v>57881.250000000007</v>
      </c>
      <c r="BV206" s="181">
        <f t="shared" si="111"/>
        <v>57881.250000000007</v>
      </c>
      <c r="BW206" s="181">
        <f t="shared" si="111"/>
        <v>60775.3125</v>
      </c>
      <c r="BX206" s="181">
        <f t="shared" si="111"/>
        <v>60775.3125</v>
      </c>
      <c r="BY206" s="181">
        <f t="shared" si="112"/>
        <v>60775.3125</v>
      </c>
      <c r="BZ206" s="181">
        <f t="shared" si="112"/>
        <v>60775.3125</v>
      </c>
      <c r="CA206" s="181">
        <f t="shared" si="112"/>
        <v>60775.3125</v>
      </c>
      <c r="CB206" s="181">
        <f t="shared" si="112"/>
        <v>60775.3125</v>
      </c>
      <c r="CC206" s="181">
        <f t="shared" si="112"/>
        <v>60775.3125</v>
      </c>
      <c r="CD206" s="181">
        <f t="shared" si="112"/>
        <v>60775.3125</v>
      </c>
      <c r="CE206" s="181">
        <f t="shared" si="112"/>
        <v>60775.3125</v>
      </c>
      <c r="CF206" s="181">
        <f t="shared" si="112"/>
        <v>60775.3125</v>
      </c>
      <c r="CG206" s="181">
        <f t="shared" si="112"/>
        <v>60775.3125</v>
      </c>
      <c r="CH206" s="181">
        <f t="shared" si="112"/>
        <v>60775.3125</v>
      </c>
      <c r="CI206" s="105"/>
      <c r="CJ206" s="105"/>
      <c r="CK206" s="105"/>
      <c r="CL206" s="105"/>
      <c r="CM206" s="105"/>
      <c r="CN206" s="105"/>
      <c r="CO206" s="105"/>
    </row>
    <row r="207" spans="1:93" ht="15" customHeight="1" outlineLevel="1">
      <c r="A207" s="210" t="s">
        <v>199</v>
      </c>
      <c r="B207" s="102" t="s">
        <v>206</v>
      </c>
      <c r="C207" s="154">
        <v>0.05</v>
      </c>
      <c r="D207" s="117">
        <v>600000</v>
      </c>
      <c r="E207" s="211">
        <v>44562</v>
      </c>
      <c r="F207" s="117">
        <v>0</v>
      </c>
      <c r="G207" s="203"/>
      <c r="H207" s="135" t="s">
        <v>116</v>
      </c>
      <c r="I207" s="155">
        <f t="shared" si="106"/>
        <v>600000</v>
      </c>
      <c r="J207" s="155">
        <f t="shared" si="106"/>
        <v>630000</v>
      </c>
      <c r="K207" s="155">
        <f t="shared" si="106"/>
        <v>661500</v>
      </c>
      <c r="L207" s="155">
        <f t="shared" si="106"/>
        <v>694575.00000000012</v>
      </c>
      <c r="M207" s="155">
        <f t="shared" si="106"/>
        <v>729303.75</v>
      </c>
      <c r="N207" s="212"/>
      <c r="O207" s="212"/>
      <c r="P207" s="212"/>
      <c r="Q207" s="212"/>
      <c r="R207" s="212"/>
      <c r="S207" s="212"/>
      <c r="T207" s="212"/>
      <c r="U207" s="212"/>
      <c r="V207" s="212"/>
      <c r="W207" s="212"/>
      <c r="X207" s="212"/>
      <c r="Y207" s="212"/>
      <c r="Z207" s="212"/>
      <c r="AA207" s="181">
        <f t="shared" si="107"/>
        <v>50000</v>
      </c>
      <c r="AB207" s="181">
        <f t="shared" si="107"/>
        <v>50000</v>
      </c>
      <c r="AC207" s="181">
        <f t="shared" si="107"/>
        <v>50000</v>
      </c>
      <c r="AD207" s="181">
        <f t="shared" si="107"/>
        <v>50000</v>
      </c>
      <c r="AE207" s="181">
        <f t="shared" si="107"/>
        <v>50000</v>
      </c>
      <c r="AF207" s="181">
        <f t="shared" si="107"/>
        <v>50000</v>
      </c>
      <c r="AG207" s="181">
        <f t="shared" si="107"/>
        <v>50000</v>
      </c>
      <c r="AH207" s="181">
        <f t="shared" si="107"/>
        <v>50000</v>
      </c>
      <c r="AI207" s="181">
        <f t="shared" si="107"/>
        <v>50000</v>
      </c>
      <c r="AJ207" s="181">
        <f t="shared" si="107"/>
        <v>50000</v>
      </c>
      <c r="AK207" s="181">
        <f t="shared" si="108"/>
        <v>50000</v>
      </c>
      <c r="AL207" s="181">
        <f t="shared" si="108"/>
        <v>50000</v>
      </c>
      <c r="AM207" s="181">
        <f t="shared" si="108"/>
        <v>52500</v>
      </c>
      <c r="AN207" s="181">
        <f t="shared" si="108"/>
        <v>52500</v>
      </c>
      <c r="AO207" s="181">
        <f t="shared" si="108"/>
        <v>52500</v>
      </c>
      <c r="AP207" s="181">
        <f t="shared" si="108"/>
        <v>52500</v>
      </c>
      <c r="AQ207" s="181">
        <f t="shared" si="108"/>
        <v>52500</v>
      </c>
      <c r="AR207" s="181">
        <f t="shared" si="108"/>
        <v>52500</v>
      </c>
      <c r="AS207" s="181">
        <f t="shared" si="108"/>
        <v>52500</v>
      </c>
      <c r="AT207" s="181">
        <f t="shared" si="108"/>
        <v>52500</v>
      </c>
      <c r="AU207" s="181">
        <f t="shared" si="109"/>
        <v>52500</v>
      </c>
      <c r="AV207" s="181">
        <f t="shared" si="109"/>
        <v>52500</v>
      </c>
      <c r="AW207" s="181">
        <f t="shared" si="109"/>
        <v>52500</v>
      </c>
      <c r="AX207" s="181">
        <f t="shared" si="109"/>
        <v>52500</v>
      </c>
      <c r="AY207" s="181">
        <f t="shared" si="109"/>
        <v>55125</v>
      </c>
      <c r="AZ207" s="181">
        <f t="shared" si="109"/>
        <v>55125</v>
      </c>
      <c r="BA207" s="181">
        <f t="shared" si="109"/>
        <v>55125</v>
      </c>
      <c r="BB207" s="181">
        <f t="shared" si="109"/>
        <v>55125</v>
      </c>
      <c r="BC207" s="181">
        <f t="shared" si="109"/>
        <v>55125</v>
      </c>
      <c r="BD207" s="181">
        <f t="shared" si="109"/>
        <v>55125</v>
      </c>
      <c r="BE207" s="181">
        <f t="shared" si="110"/>
        <v>55125</v>
      </c>
      <c r="BF207" s="181">
        <f t="shared" si="110"/>
        <v>55125</v>
      </c>
      <c r="BG207" s="181">
        <f t="shared" si="110"/>
        <v>55125</v>
      </c>
      <c r="BH207" s="181">
        <f t="shared" si="110"/>
        <v>55125</v>
      </c>
      <c r="BI207" s="181">
        <f t="shared" si="110"/>
        <v>55125</v>
      </c>
      <c r="BJ207" s="181">
        <f t="shared" si="110"/>
        <v>55125</v>
      </c>
      <c r="BK207" s="181">
        <f t="shared" si="110"/>
        <v>57881.250000000007</v>
      </c>
      <c r="BL207" s="181">
        <f t="shared" si="110"/>
        <v>57881.250000000007</v>
      </c>
      <c r="BM207" s="181">
        <f t="shared" si="110"/>
        <v>57881.250000000007</v>
      </c>
      <c r="BN207" s="181">
        <f t="shared" si="110"/>
        <v>57881.250000000007</v>
      </c>
      <c r="BO207" s="181">
        <f t="shared" si="111"/>
        <v>57881.250000000007</v>
      </c>
      <c r="BP207" s="181">
        <f t="shared" si="111"/>
        <v>57881.250000000007</v>
      </c>
      <c r="BQ207" s="181">
        <f t="shared" si="111"/>
        <v>57881.250000000007</v>
      </c>
      <c r="BR207" s="181">
        <f t="shared" si="111"/>
        <v>57881.250000000007</v>
      </c>
      <c r="BS207" s="181">
        <f t="shared" si="111"/>
        <v>57881.250000000007</v>
      </c>
      <c r="BT207" s="181">
        <f t="shared" si="111"/>
        <v>57881.250000000007</v>
      </c>
      <c r="BU207" s="181">
        <f t="shared" si="111"/>
        <v>57881.250000000007</v>
      </c>
      <c r="BV207" s="181">
        <f t="shared" si="111"/>
        <v>57881.250000000007</v>
      </c>
      <c r="BW207" s="181">
        <f t="shared" si="111"/>
        <v>60775.3125</v>
      </c>
      <c r="BX207" s="181">
        <f t="shared" si="111"/>
        <v>60775.3125</v>
      </c>
      <c r="BY207" s="181">
        <f t="shared" si="112"/>
        <v>60775.3125</v>
      </c>
      <c r="BZ207" s="181">
        <f t="shared" si="112"/>
        <v>60775.3125</v>
      </c>
      <c r="CA207" s="181">
        <f t="shared" si="112"/>
        <v>60775.3125</v>
      </c>
      <c r="CB207" s="181">
        <f t="shared" si="112"/>
        <v>60775.3125</v>
      </c>
      <c r="CC207" s="181">
        <f t="shared" si="112"/>
        <v>60775.3125</v>
      </c>
      <c r="CD207" s="181">
        <f t="shared" si="112"/>
        <v>60775.3125</v>
      </c>
      <c r="CE207" s="181">
        <f t="shared" si="112"/>
        <v>60775.3125</v>
      </c>
      <c r="CF207" s="181">
        <f t="shared" si="112"/>
        <v>60775.3125</v>
      </c>
      <c r="CG207" s="181">
        <f t="shared" si="112"/>
        <v>60775.3125</v>
      </c>
      <c r="CH207" s="181">
        <f t="shared" si="112"/>
        <v>60775.3125</v>
      </c>
      <c r="CI207" s="105"/>
      <c r="CJ207" s="105"/>
      <c r="CK207" s="105"/>
      <c r="CL207" s="105"/>
      <c r="CM207" s="105"/>
      <c r="CN207" s="105"/>
      <c r="CO207" s="105"/>
    </row>
    <row r="208" spans="1:93" ht="15" customHeight="1" outlineLevel="1">
      <c r="A208" s="210" t="s">
        <v>199</v>
      </c>
      <c r="B208" s="102" t="s">
        <v>207</v>
      </c>
      <c r="C208" s="154">
        <v>0.05</v>
      </c>
      <c r="D208" s="117">
        <v>600000</v>
      </c>
      <c r="E208" s="211">
        <v>44774</v>
      </c>
      <c r="F208" s="117">
        <v>0</v>
      </c>
      <c r="G208" s="203"/>
      <c r="H208" s="135" t="s">
        <v>116</v>
      </c>
      <c r="I208" s="155">
        <f t="shared" si="106"/>
        <v>250000</v>
      </c>
      <c r="J208" s="155">
        <f t="shared" si="106"/>
        <v>630000</v>
      </c>
      <c r="K208" s="155">
        <f t="shared" si="106"/>
        <v>661500</v>
      </c>
      <c r="L208" s="155">
        <f t="shared" si="106"/>
        <v>694575.00000000012</v>
      </c>
      <c r="M208" s="155">
        <f t="shared" si="106"/>
        <v>729303.75</v>
      </c>
      <c r="N208" s="212"/>
      <c r="O208" s="212"/>
      <c r="P208" s="212"/>
      <c r="Q208" s="212"/>
      <c r="R208" s="212"/>
      <c r="S208" s="212"/>
      <c r="T208" s="212"/>
      <c r="U208" s="212"/>
      <c r="V208" s="212"/>
      <c r="W208" s="212"/>
      <c r="X208" s="212"/>
      <c r="Y208" s="212"/>
      <c r="Z208" s="212"/>
      <c r="AA208" s="181">
        <f t="shared" si="107"/>
        <v>0</v>
      </c>
      <c r="AB208" s="181">
        <f t="shared" si="107"/>
        <v>0</v>
      </c>
      <c r="AC208" s="181">
        <f t="shared" si="107"/>
        <v>0</v>
      </c>
      <c r="AD208" s="181">
        <f t="shared" si="107"/>
        <v>0</v>
      </c>
      <c r="AE208" s="181">
        <f t="shared" si="107"/>
        <v>0</v>
      </c>
      <c r="AF208" s="181">
        <f t="shared" si="107"/>
        <v>0</v>
      </c>
      <c r="AG208" s="181">
        <f t="shared" si="107"/>
        <v>0</v>
      </c>
      <c r="AH208" s="181">
        <f t="shared" si="107"/>
        <v>50000</v>
      </c>
      <c r="AI208" s="181">
        <f t="shared" si="107"/>
        <v>50000</v>
      </c>
      <c r="AJ208" s="181">
        <f t="shared" si="107"/>
        <v>50000</v>
      </c>
      <c r="AK208" s="181">
        <f t="shared" si="108"/>
        <v>50000</v>
      </c>
      <c r="AL208" s="181">
        <f t="shared" si="108"/>
        <v>50000</v>
      </c>
      <c r="AM208" s="181">
        <f t="shared" si="108"/>
        <v>52500</v>
      </c>
      <c r="AN208" s="181">
        <f t="shared" si="108"/>
        <v>52500</v>
      </c>
      <c r="AO208" s="181">
        <f t="shared" si="108"/>
        <v>52500</v>
      </c>
      <c r="AP208" s="181">
        <f t="shared" si="108"/>
        <v>52500</v>
      </c>
      <c r="AQ208" s="181">
        <f t="shared" si="108"/>
        <v>52500</v>
      </c>
      <c r="AR208" s="181">
        <f t="shared" si="108"/>
        <v>52500</v>
      </c>
      <c r="AS208" s="181">
        <f t="shared" si="108"/>
        <v>52500</v>
      </c>
      <c r="AT208" s="181">
        <f t="shared" si="108"/>
        <v>52500</v>
      </c>
      <c r="AU208" s="181">
        <f t="shared" si="109"/>
        <v>52500</v>
      </c>
      <c r="AV208" s="181">
        <f t="shared" si="109"/>
        <v>52500</v>
      </c>
      <c r="AW208" s="181">
        <f t="shared" si="109"/>
        <v>52500</v>
      </c>
      <c r="AX208" s="181">
        <f t="shared" si="109"/>
        <v>52500</v>
      </c>
      <c r="AY208" s="181">
        <f t="shared" si="109"/>
        <v>55125</v>
      </c>
      <c r="AZ208" s="181">
        <f t="shared" si="109"/>
        <v>55125</v>
      </c>
      <c r="BA208" s="181">
        <f t="shared" si="109"/>
        <v>55125</v>
      </c>
      <c r="BB208" s="181">
        <f t="shared" si="109"/>
        <v>55125</v>
      </c>
      <c r="BC208" s="181">
        <f t="shared" si="109"/>
        <v>55125</v>
      </c>
      <c r="BD208" s="181">
        <f t="shared" si="109"/>
        <v>55125</v>
      </c>
      <c r="BE208" s="181">
        <f t="shared" si="110"/>
        <v>55125</v>
      </c>
      <c r="BF208" s="181">
        <f t="shared" si="110"/>
        <v>55125</v>
      </c>
      <c r="BG208" s="181">
        <f t="shared" si="110"/>
        <v>55125</v>
      </c>
      <c r="BH208" s="181">
        <f t="shared" si="110"/>
        <v>55125</v>
      </c>
      <c r="BI208" s="181">
        <f t="shared" si="110"/>
        <v>55125</v>
      </c>
      <c r="BJ208" s="181">
        <f t="shared" si="110"/>
        <v>55125</v>
      </c>
      <c r="BK208" s="181">
        <f t="shared" si="110"/>
        <v>57881.250000000007</v>
      </c>
      <c r="BL208" s="181">
        <f t="shared" si="110"/>
        <v>57881.250000000007</v>
      </c>
      <c r="BM208" s="181">
        <f t="shared" si="110"/>
        <v>57881.250000000007</v>
      </c>
      <c r="BN208" s="181">
        <f t="shared" si="110"/>
        <v>57881.250000000007</v>
      </c>
      <c r="BO208" s="181">
        <f t="shared" si="111"/>
        <v>57881.250000000007</v>
      </c>
      <c r="BP208" s="181">
        <f t="shared" si="111"/>
        <v>57881.250000000007</v>
      </c>
      <c r="BQ208" s="181">
        <f t="shared" si="111"/>
        <v>57881.250000000007</v>
      </c>
      <c r="BR208" s="181">
        <f t="shared" si="111"/>
        <v>57881.250000000007</v>
      </c>
      <c r="BS208" s="181">
        <f t="shared" si="111"/>
        <v>57881.250000000007</v>
      </c>
      <c r="BT208" s="181">
        <f t="shared" si="111"/>
        <v>57881.250000000007</v>
      </c>
      <c r="BU208" s="181">
        <f t="shared" si="111"/>
        <v>57881.250000000007</v>
      </c>
      <c r="BV208" s="181">
        <f t="shared" si="111"/>
        <v>57881.250000000007</v>
      </c>
      <c r="BW208" s="181">
        <f t="shared" si="111"/>
        <v>60775.3125</v>
      </c>
      <c r="BX208" s="181">
        <f t="shared" si="111"/>
        <v>60775.3125</v>
      </c>
      <c r="BY208" s="181">
        <f t="shared" si="112"/>
        <v>60775.3125</v>
      </c>
      <c r="BZ208" s="181">
        <f t="shared" si="112"/>
        <v>60775.3125</v>
      </c>
      <c r="CA208" s="181">
        <f t="shared" si="112"/>
        <v>60775.3125</v>
      </c>
      <c r="CB208" s="181">
        <f t="shared" si="112"/>
        <v>60775.3125</v>
      </c>
      <c r="CC208" s="181">
        <f t="shared" si="112"/>
        <v>60775.3125</v>
      </c>
      <c r="CD208" s="181">
        <f t="shared" si="112"/>
        <v>60775.3125</v>
      </c>
      <c r="CE208" s="181">
        <f t="shared" si="112"/>
        <v>60775.3125</v>
      </c>
      <c r="CF208" s="181">
        <f t="shared" si="112"/>
        <v>60775.3125</v>
      </c>
      <c r="CG208" s="181">
        <f t="shared" si="112"/>
        <v>60775.3125</v>
      </c>
      <c r="CH208" s="181">
        <f t="shared" si="112"/>
        <v>60775.3125</v>
      </c>
      <c r="CI208" s="105"/>
      <c r="CJ208" s="105"/>
      <c r="CK208" s="105"/>
      <c r="CL208" s="105"/>
      <c r="CM208" s="105"/>
      <c r="CN208" s="105"/>
      <c r="CO208" s="105"/>
    </row>
    <row r="209" spans="1:93" ht="15" customHeight="1" outlineLevel="1">
      <c r="A209" s="213"/>
      <c r="B209" s="116"/>
      <c r="C209" s="214"/>
      <c r="D209" s="214"/>
      <c r="E209" s="214"/>
      <c r="F209" s="214"/>
      <c r="G209" s="203"/>
      <c r="H209" s="203"/>
      <c r="I209" s="215"/>
      <c r="J209" s="215"/>
      <c r="K209" s="215"/>
      <c r="L209" s="215"/>
      <c r="M209" s="215"/>
      <c r="N209" s="212"/>
      <c r="O209" s="212"/>
      <c r="P209" s="212"/>
      <c r="Q209" s="212"/>
      <c r="R209" s="212"/>
      <c r="S209" s="212"/>
      <c r="T209" s="212"/>
      <c r="U209" s="212"/>
      <c r="V209" s="212"/>
      <c r="W209" s="212"/>
      <c r="X209" s="212"/>
      <c r="Y209" s="212"/>
      <c r="Z209" s="212"/>
      <c r="AA209" s="215"/>
      <c r="AB209" s="215"/>
      <c r="AC209" s="215"/>
      <c r="AD209" s="215"/>
      <c r="AE209" s="139"/>
      <c r="AF209" s="139"/>
      <c r="AG209" s="139"/>
      <c r="AH209" s="139"/>
      <c r="AI209" s="139"/>
      <c r="AJ209" s="139"/>
      <c r="AK209" s="139"/>
      <c r="AL209" s="139"/>
      <c r="AM209" s="139"/>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5"/>
      <c r="CG209" s="215"/>
      <c r="CH209" s="215"/>
      <c r="CI209" s="105"/>
      <c r="CJ209" s="105"/>
      <c r="CK209" s="105"/>
      <c r="CL209" s="105"/>
      <c r="CM209" s="105"/>
      <c r="CN209" s="105"/>
      <c r="CO209" s="105"/>
    </row>
    <row r="210" spans="1:93" ht="15" customHeight="1" outlineLevel="1">
      <c r="A210" s="213"/>
      <c r="B210" s="116" t="s">
        <v>208</v>
      </c>
      <c r="C210" s="214"/>
      <c r="D210" s="214"/>
      <c r="E210" s="214"/>
      <c r="F210" s="214"/>
      <c r="G210" s="203"/>
      <c r="H210" s="203"/>
      <c r="I210" s="215"/>
      <c r="J210" s="215"/>
      <c r="K210" s="215"/>
      <c r="L210" s="215"/>
      <c r="M210" s="215"/>
      <c r="N210" s="212"/>
      <c r="O210" s="212"/>
      <c r="P210" s="212"/>
      <c r="Q210" s="212"/>
      <c r="R210" s="212"/>
      <c r="S210" s="212"/>
      <c r="T210" s="212"/>
      <c r="U210" s="212"/>
      <c r="V210" s="212"/>
      <c r="W210" s="212"/>
      <c r="X210" s="212"/>
      <c r="Y210" s="212"/>
      <c r="Z210" s="212"/>
      <c r="AA210" s="215"/>
      <c r="AB210" s="215"/>
      <c r="AC210" s="215"/>
      <c r="AD210" s="215"/>
      <c r="AE210" s="139"/>
      <c r="AF210" s="139"/>
      <c r="AG210" s="139"/>
      <c r="AH210" s="139"/>
      <c r="AI210" s="139"/>
      <c r="AJ210" s="139"/>
      <c r="AK210" s="139"/>
      <c r="AL210" s="139"/>
      <c r="AM210" s="139"/>
      <c r="AN210" s="212"/>
      <c r="AO210" s="212"/>
      <c r="AP210" s="212"/>
      <c r="AQ210" s="212"/>
      <c r="AR210" s="212"/>
      <c r="AS210" s="212"/>
      <c r="AT210" s="212"/>
      <c r="AU210" s="212"/>
      <c r="AV210" s="212"/>
      <c r="AW210" s="212"/>
      <c r="AX210" s="212"/>
      <c r="AY210" s="212"/>
      <c r="AZ210" s="212"/>
      <c r="BA210" s="212"/>
      <c r="BB210" s="212"/>
      <c r="BC210" s="212"/>
      <c r="BD210" s="212"/>
      <c r="BE210" s="212"/>
      <c r="BF210" s="212"/>
      <c r="BG210" s="212"/>
      <c r="BH210" s="212"/>
      <c r="BI210" s="212"/>
      <c r="BJ210" s="212"/>
      <c r="BK210" s="212"/>
      <c r="BL210" s="212"/>
      <c r="BM210" s="212"/>
      <c r="BN210" s="212"/>
      <c r="BO210" s="212"/>
      <c r="BP210" s="212"/>
      <c r="BQ210" s="212"/>
      <c r="BR210" s="212"/>
      <c r="BS210" s="212"/>
      <c r="BT210" s="212"/>
      <c r="BU210" s="212"/>
      <c r="BV210" s="212"/>
      <c r="BW210" s="212"/>
      <c r="BX210" s="212"/>
      <c r="BY210" s="212"/>
      <c r="BZ210" s="212"/>
      <c r="CA210" s="212"/>
      <c r="CB210" s="212"/>
      <c r="CC210" s="212"/>
      <c r="CD210" s="212"/>
      <c r="CE210" s="212"/>
      <c r="CF210" s="215"/>
      <c r="CG210" s="215"/>
      <c r="CH210" s="215"/>
      <c r="CI210" s="105"/>
      <c r="CJ210" s="105"/>
      <c r="CK210" s="105"/>
      <c r="CL210" s="105"/>
      <c r="CM210" s="105"/>
      <c r="CN210" s="105"/>
      <c r="CO210" s="105"/>
    </row>
    <row r="211" spans="1:93" ht="15" customHeight="1" outlineLevel="1">
      <c r="A211" s="210" t="s">
        <v>204</v>
      </c>
      <c r="B211" s="102" t="s">
        <v>209</v>
      </c>
      <c r="C211" s="154">
        <v>0.05</v>
      </c>
      <c r="D211" s="166">
        <v>0</v>
      </c>
      <c r="E211" s="211">
        <v>44927</v>
      </c>
      <c r="F211" s="117">
        <v>0</v>
      </c>
      <c r="G211" s="203"/>
      <c r="H211" s="135" t="s">
        <v>116</v>
      </c>
      <c r="I211" s="155">
        <f t="shared" ref="I211:M217" si="113">+IF($H211="SUM",SUMIFS($AA211:$CH211,$AA$1:$CH$1,I$1),IF($H211="AVG",AVERAGEIFS($AA211:$CH211,$AA$1:$CH$1,I$1),IF($H211="EOY",SUMIFS($AA211:$CH211,$AA$1:$CH$1,I$1,$AA$3:$CH$3,12))))</f>
        <v>0</v>
      </c>
      <c r="J211" s="155">
        <f t="shared" si="113"/>
        <v>0</v>
      </c>
      <c r="K211" s="155">
        <f t="shared" si="113"/>
        <v>0</v>
      </c>
      <c r="L211" s="155">
        <f t="shared" si="113"/>
        <v>0</v>
      </c>
      <c r="M211" s="155">
        <f t="shared" si="113"/>
        <v>0</v>
      </c>
      <c r="N211" s="212"/>
      <c r="O211" s="212"/>
      <c r="P211" s="212"/>
      <c r="Q211" s="212"/>
      <c r="R211" s="212"/>
      <c r="S211" s="212"/>
      <c r="T211" s="212"/>
      <c r="U211" s="212"/>
      <c r="V211" s="212"/>
      <c r="W211" s="212"/>
      <c r="X211" s="212"/>
      <c r="Y211" s="212"/>
      <c r="Z211" s="212"/>
      <c r="AA211" s="181">
        <f t="shared" ref="AA211:AJ217" si="114">+IF(AA$4&lt;$E211,0,($D211+$F211)/12*(1+$C211)^(AA$1-1))</f>
        <v>0</v>
      </c>
      <c r="AB211" s="181">
        <f t="shared" si="114"/>
        <v>0</v>
      </c>
      <c r="AC211" s="181">
        <f t="shared" si="114"/>
        <v>0</v>
      </c>
      <c r="AD211" s="181">
        <f t="shared" si="114"/>
        <v>0</v>
      </c>
      <c r="AE211" s="181">
        <f t="shared" si="114"/>
        <v>0</v>
      </c>
      <c r="AF211" s="181">
        <f t="shared" si="114"/>
        <v>0</v>
      </c>
      <c r="AG211" s="181">
        <f t="shared" si="114"/>
        <v>0</v>
      </c>
      <c r="AH211" s="181">
        <f t="shared" si="114"/>
        <v>0</v>
      </c>
      <c r="AI211" s="181">
        <f t="shared" si="114"/>
        <v>0</v>
      </c>
      <c r="AJ211" s="181">
        <f t="shared" si="114"/>
        <v>0</v>
      </c>
      <c r="AK211" s="181">
        <f t="shared" ref="AK211:AT217" si="115">+IF(AK$4&lt;$E211,0,($D211+$F211)/12*(1+$C211)^(AK$1-1))</f>
        <v>0</v>
      </c>
      <c r="AL211" s="181">
        <f t="shared" si="115"/>
        <v>0</v>
      </c>
      <c r="AM211" s="181">
        <f t="shared" si="115"/>
        <v>0</v>
      </c>
      <c r="AN211" s="181">
        <f t="shared" si="115"/>
        <v>0</v>
      </c>
      <c r="AO211" s="181">
        <f t="shared" si="115"/>
        <v>0</v>
      </c>
      <c r="AP211" s="181">
        <f t="shared" si="115"/>
        <v>0</v>
      </c>
      <c r="AQ211" s="181">
        <f t="shared" si="115"/>
        <v>0</v>
      </c>
      <c r="AR211" s="181">
        <f t="shared" si="115"/>
        <v>0</v>
      </c>
      <c r="AS211" s="181">
        <f t="shared" si="115"/>
        <v>0</v>
      </c>
      <c r="AT211" s="181">
        <f t="shared" si="115"/>
        <v>0</v>
      </c>
      <c r="AU211" s="181">
        <f t="shared" ref="AU211:BD217" si="116">+IF(AU$4&lt;$E211,0,($D211+$F211)/12*(1+$C211)^(AU$1-1))</f>
        <v>0</v>
      </c>
      <c r="AV211" s="181">
        <f t="shared" si="116"/>
        <v>0</v>
      </c>
      <c r="AW211" s="181">
        <f t="shared" si="116"/>
        <v>0</v>
      </c>
      <c r="AX211" s="181">
        <f t="shared" si="116"/>
        <v>0</v>
      </c>
      <c r="AY211" s="181">
        <f t="shared" si="116"/>
        <v>0</v>
      </c>
      <c r="AZ211" s="181">
        <f t="shared" si="116"/>
        <v>0</v>
      </c>
      <c r="BA211" s="181">
        <f t="shared" si="116"/>
        <v>0</v>
      </c>
      <c r="BB211" s="181">
        <f t="shared" si="116"/>
        <v>0</v>
      </c>
      <c r="BC211" s="181">
        <f t="shared" si="116"/>
        <v>0</v>
      </c>
      <c r="BD211" s="181">
        <f t="shared" si="116"/>
        <v>0</v>
      </c>
      <c r="BE211" s="181">
        <f t="shared" ref="BE211:BN217" si="117">+IF(BE$4&lt;$E211,0,($D211+$F211)/12*(1+$C211)^(BE$1-1))</f>
        <v>0</v>
      </c>
      <c r="BF211" s="181">
        <f t="shared" si="117"/>
        <v>0</v>
      </c>
      <c r="BG211" s="181">
        <f t="shared" si="117"/>
        <v>0</v>
      </c>
      <c r="BH211" s="181">
        <f t="shared" si="117"/>
        <v>0</v>
      </c>
      <c r="BI211" s="181">
        <f t="shared" si="117"/>
        <v>0</v>
      </c>
      <c r="BJ211" s="181">
        <f t="shared" si="117"/>
        <v>0</v>
      </c>
      <c r="BK211" s="181">
        <f t="shared" si="117"/>
        <v>0</v>
      </c>
      <c r="BL211" s="181">
        <f t="shared" si="117"/>
        <v>0</v>
      </c>
      <c r="BM211" s="181">
        <f t="shared" si="117"/>
        <v>0</v>
      </c>
      <c r="BN211" s="181">
        <f t="shared" si="117"/>
        <v>0</v>
      </c>
      <c r="BO211" s="181">
        <f t="shared" ref="BO211:BX217" si="118">+IF(BO$4&lt;$E211,0,($D211+$F211)/12*(1+$C211)^(BO$1-1))</f>
        <v>0</v>
      </c>
      <c r="BP211" s="181">
        <f t="shared" si="118"/>
        <v>0</v>
      </c>
      <c r="BQ211" s="181">
        <f t="shared" si="118"/>
        <v>0</v>
      </c>
      <c r="BR211" s="181">
        <f t="shared" si="118"/>
        <v>0</v>
      </c>
      <c r="BS211" s="181">
        <f t="shared" si="118"/>
        <v>0</v>
      </c>
      <c r="BT211" s="181">
        <f t="shared" si="118"/>
        <v>0</v>
      </c>
      <c r="BU211" s="181">
        <f t="shared" si="118"/>
        <v>0</v>
      </c>
      <c r="BV211" s="181">
        <f t="shared" si="118"/>
        <v>0</v>
      </c>
      <c r="BW211" s="181">
        <f t="shared" si="118"/>
        <v>0</v>
      </c>
      <c r="BX211" s="181">
        <f t="shared" si="118"/>
        <v>0</v>
      </c>
      <c r="BY211" s="181">
        <f t="shared" ref="BY211:CH217" si="119">+IF(BY$4&lt;$E211,0,($D211+$F211)/12*(1+$C211)^(BY$1-1))</f>
        <v>0</v>
      </c>
      <c r="BZ211" s="181">
        <f t="shared" si="119"/>
        <v>0</v>
      </c>
      <c r="CA211" s="181">
        <f t="shared" si="119"/>
        <v>0</v>
      </c>
      <c r="CB211" s="181">
        <f t="shared" si="119"/>
        <v>0</v>
      </c>
      <c r="CC211" s="181">
        <f t="shared" si="119"/>
        <v>0</v>
      </c>
      <c r="CD211" s="181">
        <f t="shared" si="119"/>
        <v>0</v>
      </c>
      <c r="CE211" s="181">
        <f t="shared" si="119"/>
        <v>0</v>
      </c>
      <c r="CF211" s="181">
        <f t="shared" si="119"/>
        <v>0</v>
      </c>
      <c r="CG211" s="181">
        <f t="shared" si="119"/>
        <v>0</v>
      </c>
      <c r="CH211" s="181">
        <f t="shared" si="119"/>
        <v>0</v>
      </c>
      <c r="CI211" s="105"/>
      <c r="CJ211" s="105"/>
      <c r="CK211" s="105"/>
      <c r="CL211" s="105"/>
      <c r="CM211" s="105"/>
      <c r="CN211" s="105"/>
      <c r="CO211" s="105"/>
    </row>
    <row r="212" spans="1:93" ht="15" customHeight="1" outlineLevel="1">
      <c r="A212" s="210" t="s">
        <v>201</v>
      </c>
      <c r="B212" s="102" t="s">
        <v>210</v>
      </c>
      <c r="C212" s="154">
        <v>0.05</v>
      </c>
      <c r="D212" s="166">
        <v>400000</v>
      </c>
      <c r="E212" s="211">
        <v>44562</v>
      </c>
      <c r="F212" s="166">
        <v>300000</v>
      </c>
      <c r="G212" s="203"/>
      <c r="H212" s="135" t="s">
        <v>116</v>
      </c>
      <c r="I212" s="155">
        <f t="shared" si="113"/>
        <v>700000.00000000012</v>
      </c>
      <c r="J212" s="155">
        <f t="shared" si="113"/>
        <v>735000.00000000012</v>
      </c>
      <c r="K212" s="155">
        <f t="shared" si="113"/>
        <v>771750.00000000012</v>
      </c>
      <c r="L212" s="155">
        <f t="shared" si="113"/>
        <v>810337.50000000012</v>
      </c>
      <c r="M212" s="155">
        <f t="shared" si="113"/>
        <v>850854.375</v>
      </c>
      <c r="N212" s="212"/>
      <c r="O212" s="212"/>
      <c r="P212" s="212"/>
      <c r="Q212" s="212"/>
      <c r="R212" s="212"/>
      <c r="S212" s="212"/>
      <c r="T212" s="212"/>
      <c r="U212" s="212"/>
      <c r="V212" s="212"/>
      <c r="W212" s="212"/>
      <c r="X212" s="212"/>
      <c r="Y212" s="212"/>
      <c r="Z212" s="212"/>
      <c r="AA212" s="181">
        <f t="shared" si="114"/>
        <v>58333.333333333336</v>
      </c>
      <c r="AB212" s="181">
        <f t="shared" si="114"/>
        <v>58333.333333333336</v>
      </c>
      <c r="AC212" s="181">
        <f t="shared" si="114"/>
        <v>58333.333333333336</v>
      </c>
      <c r="AD212" s="181">
        <f t="shared" si="114"/>
        <v>58333.333333333336</v>
      </c>
      <c r="AE212" s="181">
        <f t="shared" si="114"/>
        <v>58333.333333333336</v>
      </c>
      <c r="AF212" s="181">
        <f t="shared" si="114"/>
        <v>58333.333333333336</v>
      </c>
      <c r="AG212" s="181">
        <f t="shared" si="114"/>
        <v>58333.333333333336</v>
      </c>
      <c r="AH212" s="181">
        <f t="shared" si="114"/>
        <v>58333.333333333336</v>
      </c>
      <c r="AI212" s="181">
        <f t="shared" si="114"/>
        <v>58333.333333333336</v>
      </c>
      <c r="AJ212" s="181">
        <f t="shared" si="114"/>
        <v>58333.333333333336</v>
      </c>
      <c r="AK212" s="181">
        <f t="shared" si="115"/>
        <v>58333.333333333336</v>
      </c>
      <c r="AL212" s="181">
        <f t="shared" si="115"/>
        <v>58333.333333333336</v>
      </c>
      <c r="AM212" s="181">
        <f t="shared" si="115"/>
        <v>61250.000000000007</v>
      </c>
      <c r="AN212" s="181">
        <f t="shared" si="115"/>
        <v>61250.000000000007</v>
      </c>
      <c r="AO212" s="181">
        <f t="shared" si="115"/>
        <v>61250.000000000007</v>
      </c>
      <c r="AP212" s="181">
        <f t="shared" si="115"/>
        <v>61250.000000000007</v>
      </c>
      <c r="AQ212" s="181">
        <f t="shared" si="115"/>
        <v>61250.000000000007</v>
      </c>
      <c r="AR212" s="181">
        <f t="shared" si="115"/>
        <v>61250.000000000007</v>
      </c>
      <c r="AS212" s="181">
        <f t="shared" si="115"/>
        <v>61250.000000000007</v>
      </c>
      <c r="AT212" s="181">
        <f t="shared" si="115"/>
        <v>61250.000000000007</v>
      </c>
      <c r="AU212" s="181">
        <f t="shared" si="116"/>
        <v>61250.000000000007</v>
      </c>
      <c r="AV212" s="181">
        <f t="shared" si="116"/>
        <v>61250.000000000007</v>
      </c>
      <c r="AW212" s="181">
        <f t="shared" si="116"/>
        <v>61250.000000000007</v>
      </c>
      <c r="AX212" s="181">
        <f t="shared" si="116"/>
        <v>61250.000000000007</v>
      </c>
      <c r="AY212" s="181">
        <f t="shared" si="116"/>
        <v>64312.500000000007</v>
      </c>
      <c r="AZ212" s="181">
        <f t="shared" si="116"/>
        <v>64312.500000000007</v>
      </c>
      <c r="BA212" s="181">
        <f t="shared" si="116"/>
        <v>64312.500000000007</v>
      </c>
      <c r="BB212" s="181">
        <f t="shared" si="116"/>
        <v>64312.500000000007</v>
      </c>
      <c r="BC212" s="181">
        <f t="shared" si="116"/>
        <v>64312.500000000007</v>
      </c>
      <c r="BD212" s="181">
        <f t="shared" si="116"/>
        <v>64312.500000000007</v>
      </c>
      <c r="BE212" s="181">
        <f t="shared" si="117"/>
        <v>64312.500000000007</v>
      </c>
      <c r="BF212" s="181">
        <f t="shared" si="117"/>
        <v>64312.500000000007</v>
      </c>
      <c r="BG212" s="181">
        <f t="shared" si="117"/>
        <v>64312.500000000007</v>
      </c>
      <c r="BH212" s="181">
        <f t="shared" si="117"/>
        <v>64312.500000000007</v>
      </c>
      <c r="BI212" s="181">
        <f t="shared" si="117"/>
        <v>64312.500000000007</v>
      </c>
      <c r="BJ212" s="181">
        <f t="shared" si="117"/>
        <v>64312.500000000007</v>
      </c>
      <c r="BK212" s="181">
        <f t="shared" si="117"/>
        <v>67528.125000000015</v>
      </c>
      <c r="BL212" s="181">
        <f t="shared" si="117"/>
        <v>67528.125000000015</v>
      </c>
      <c r="BM212" s="181">
        <f t="shared" si="117"/>
        <v>67528.125000000015</v>
      </c>
      <c r="BN212" s="181">
        <f t="shared" si="117"/>
        <v>67528.125000000015</v>
      </c>
      <c r="BO212" s="181">
        <f t="shared" si="118"/>
        <v>67528.125000000015</v>
      </c>
      <c r="BP212" s="181">
        <f t="shared" si="118"/>
        <v>67528.125000000015</v>
      </c>
      <c r="BQ212" s="181">
        <f t="shared" si="118"/>
        <v>67528.125000000015</v>
      </c>
      <c r="BR212" s="181">
        <f t="shared" si="118"/>
        <v>67528.125000000015</v>
      </c>
      <c r="BS212" s="181">
        <f t="shared" si="118"/>
        <v>67528.125000000015</v>
      </c>
      <c r="BT212" s="181">
        <f t="shared" si="118"/>
        <v>67528.125000000015</v>
      </c>
      <c r="BU212" s="181">
        <f t="shared" si="118"/>
        <v>67528.125000000015</v>
      </c>
      <c r="BV212" s="181">
        <f t="shared" si="118"/>
        <v>67528.125000000015</v>
      </c>
      <c r="BW212" s="181">
        <f t="shared" si="118"/>
        <v>70904.53125</v>
      </c>
      <c r="BX212" s="181">
        <f t="shared" si="118"/>
        <v>70904.53125</v>
      </c>
      <c r="BY212" s="181">
        <f t="shared" si="119"/>
        <v>70904.53125</v>
      </c>
      <c r="BZ212" s="181">
        <f t="shared" si="119"/>
        <v>70904.53125</v>
      </c>
      <c r="CA212" s="181">
        <f t="shared" si="119"/>
        <v>70904.53125</v>
      </c>
      <c r="CB212" s="181">
        <f t="shared" si="119"/>
        <v>70904.53125</v>
      </c>
      <c r="CC212" s="181">
        <f t="shared" si="119"/>
        <v>70904.53125</v>
      </c>
      <c r="CD212" s="181">
        <f t="shared" si="119"/>
        <v>70904.53125</v>
      </c>
      <c r="CE212" s="181">
        <f t="shared" si="119"/>
        <v>70904.53125</v>
      </c>
      <c r="CF212" s="181">
        <f t="shared" si="119"/>
        <v>70904.53125</v>
      </c>
      <c r="CG212" s="181">
        <f t="shared" si="119"/>
        <v>70904.53125</v>
      </c>
      <c r="CH212" s="181">
        <f t="shared" si="119"/>
        <v>70904.53125</v>
      </c>
      <c r="CI212" s="105"/>
      <c r="CJ212" s="105"/>
      <c r="CK212" s="105"/>
      <c r="CL212" s="105"/>
      <c r="CM212" s="105"/>
      <c r="CN212" s="105"/>
      <c r="CO212" s="105"/>
    </row>
    <row r="213" spans="1:93" ht="15" customHeight="1" outlineLevel="1">
      <c r="A213" s="210" t="s">
        <v>201</v>
      </c>
      <c r="B213" s="102" t="s">
        <v>211</v>
      </c>
      <c r="C213" s="154">
        <v>0.05</v>
      </c>
      <c r="D213" s="166">
        <v>400000</v>
      </c>
      <c r="E213" s="211">
        <v>44562</v>
      </c>
      <c r="F213" s="117">
        <v>0</v>
      </c>
      <c r="G213" s="203"/>
      <c r="H213" s="135" t="s">
        <v>116</v>
      </c>
      <c r="I213" s="155">
        <f t="shared" si="113"/>
        <v>399999.99999999994</v>
      </c>
      <c r="J213" s="155">
        <f t="shared" si="113"/>
        <v>420000.00000000006</v>
      </c>
      <c r="K213" s="155">
        <f t="shared" si="113"/>
        <v>441000.00000000006</v>
      </c>
      <c r="L213" s="155">
        <f t="shared" si="113"/>
        <v>463050.00000000006</v>
      </c>
      <c r="M213" s="155">
        <f t="shared" si="113"/>
        <v>486202.5</v>
      </c>
      <c r="N213" s="212"/>
      <c r="O213" s="212"/>
      <c r="P213" s="212"/>
      <c r="Q213" s="212"/>
      <c r="R213" s="212"/>
      <c r="S213" s="212"/>
      <c r="T213" s="212"/>
      <c r="U213" s="212"/>
      <c r="V213" s="212"/>
      <c r="W213" s="212"/>
      <c r="X213" s="212"/>
      <c r="Y213" s="212"/>
      <c r="Z213" s="212"/>
      <c r="AA213" s="181">
        <f t="shared" si="114"/>
        <v>33333.333333333336</v>
      </c>
      <c r="AB213" s="181">
        <f t="shared" si="114"/>
        <v>33333.333333333336</v>
      </c>
      <c r="AC213" s="181">
        <f t="shared" si="114"/>
        <v>33333.333333333336</v>
      </c>
      <c r="AD213" s="181">
        <f t="shared" si="114"/>
        <v>33333.333333333336</v>
      </c>
      <c r="AE213" s="181">
        <f t="shared" si="114"/>
        <v>33333.333333333336</v>
      </c>
      <c r="AF213" s="181">
        <f t="shared" si="114"/>
        <v>33333.333333333336</v>
      </c>
      <c r="AG213" s="181">
        <f t="shared" si="114"/>
        <v>33333.333333333336</v>
      </c>
      <c r="AH213" s="181">
        <f t="shared" si="114"/>
        <v>33333.333333333336</v>
      </c>
      <c r="AI213" s="181">
        <f t="shared" si="114"/>
        <v>33333.333333333336</v>
      </c>
      <c r="AJ213" s="181">
        <f t="shared" si="114"/>
        <v>33333.333333333336</v>
      </c>
      <c r="AK213" s="181">
        <f t="shared" si="115"/>
        <v>33333.333333333336</v>
      </c>
      <c r="AL213" s="181">
        <f t="shared" si="115"/>
        <v>33333.333333333336</v>
      </c>
      <c r="AM213" s="181">
        <f t="shared" si="115"/>
        <v>35000.000000000007</v>
      </c>
      <c r="AN213" s="181">
        <f t="shared" si="115"/>
        <v>35000.000000000007</v>
      </c>
      <c r="AO213" s="181">
        <f t="shared" si="115"/>
        <v>35000.000000000007</v>
      </c>
      <c r="AP213" s="181">
        <f t="shared" si="115"/>
        <v>35000.000000000007</v>
      </c>
      <c r="AQ213" s="181">
        <f t="shared" si="115"/>
        <v>35000.000000000007</v>
      </c>
      <c r="AR213" s="181">
        <f t="shared" si="115"/>
        <v>35000.000000000007</v>
      </c>
      <c r="AS213" s="181">
        <f t="shared" si="115"/>
        <v>35000.000000000007</v>
      </c>
      <c r="AT213" s="181">
        <f t="shared" si="115"/>
        <v>35000.000000000007</v>
      </c>
      <c r="AU213" s="181">
        <f t="shared" si="116"/>
        <v>35000.000000000007</v>
      </c>
      <c r="AV213" s="181">
        <f t="shared" si="116"/>
        <v>35000.000000000007</v>
      </c>
      <c r="AW213" s="181">
        <f t="shared" si="116"/>
        <v>35000.000000000007</v>
      </c>
      <c r="AX213" s="181">
        <f t="shared" si="116"/>
        <v>35000.000000000007</v>
      </c>
      <c r="AY213" s="181">
        <f t="shared" si="116"/>
        <v>36750.000000000007</v>
      </c>
      <c r="AZ213" s="181">
        <f t="shared" si="116"/>
        <v>36750.000000000007</v>
      </c>
      <c r="BA213" s="181">
        <f t="shared" si="116"/>
        <v>36750.000000000007</v>
      </c>
      <c r="BB213" s="181">
        <f t="shared" si="116"/>
        <v>36750.000000000007</v>
      </c>
      <c r="BC213" s="181">
        <f t="shared" si="116"/>
        <v>36750.000000000007</v>
      </c>
      <c r="BD213" s="181">
        <f t="shared" si="116"/>
        <v>36750.000000000007</v>
      </c>
      <c r="BE213" s="181">
        <f t="shared" si="117"/>
        <v>36750.000000000007</v>
      </c>
      <c r="BF213" s="181">
        <f t="shared" si="117"/>
        <v>36750.000000000007</v>
      </c>
      <c r="BG213" s="181">
        <f t="shared" si="117"/>
        <v>36750.000000000007</v>
      </c>
      <c r="BH213" s="181">
        <f t="shared" si="117"/>
        <v>36750.000000000007</v>
      </c>
      <c r="BI213" s="181">
        <f t="shared" si="117"/>
        <v>36750.000000000007</v>
      </c>
      <c r="BJ213" s="181">
        <f t="shared" si="117"/>
        <v>36750.000000000007</v>
      </c>
      <c r="BK213" s="181">
        <f t="shared" si="117"/>
        <v>38587.500000000007</v>
      </c>
      <c r="BL213" s="181">
        <f t="shared" si="117"/>
        <v>38587.500000000007</v>
      </c>
      <c r="BM213" s="181">
        <f t="shared" si="117"/>
        <v>38587.500000000007</v>
      </c>
      <c r="BN213" s="181">
        <f t="shared" si="117"/>
        <v>38587.500000000007</v>
      </c>
      <c r="BO213" s="181">
        <f t="shared" si="118"/>
        <v>38587.500000000007</v>
      </c>
      <c r="BP213" s="181">
        <f t="shared" si="118"/>
        <v>38587.500000000007</v>
      </c>
      <c r="BQ213" s="181">
        <f t="shared" si="118"/>
        <v>38587.500000000007</v>
      </c>
      <c r="BR213" s="181">
        <f t="shared" si="118"/>
        <v>38587.500000000007</v>
      </c>
      <c r="BS213" s="181">
        <f t="shared" si="118"/>
        <v>38587.500000000007</v>
      </c>
      <c r="BT213" s="181">
        <f t="shared" si="118"/>
        <v>38587.500000000007</v>
      </c>
      <c r="BU213" s="181">
        <f t="shared" si="118"/>
        <v>38587.500000000007</v>
      </c>
      <c r="BV213" s="181">
        <f t="shared" si="118"/>
        <v>38587.500000000007</v>
      </c>
      <c r="BW213" s="181">
        <f t="shared" si="118"/>
        <v>40516.875</v>
      </c>
      <c r="BX213" s="181">
        <f t="shared" si="118"/>
        <v>40516.875</v>
      </c>
      <c r="BY213" s="181">
        <f t="shared" si="119"/>
        <v>40516.875</v>
      </c>
      <c r="BZ213" s="181">
        <f t="shared" si="119"/>
        <v>40516.875</v>
      </c>
      <c r="CA213" s="181">
        <f t="shared" si="119"/>
        <v>40516.875</v>
      </c>
      <c r="CB213" s="181">
        <f t="shared" si="119"/>
        <v>40516.875</v>
      </c>
      <c r="CC213" s="181">
        <f t="shared" si="119"/>
        <v>40516.875</v>
      </c>
      <c r="CD213" s="181">
        <f t="shared" si="119"/>
        <v>40516.875</v>
      </c>
      <c r="CE213" s="181">
        <f t="shared" si="119"/>
        <v>40516.875</v>
      </c>
      <c r="CF213" s="181">
        <f t="shared" si="119"/>
        <v>40516.875</v>
      </c>
      <c r="CG213" s="181">
        <f t="shared" si="119"/>
        <v>40516.875</v>
      </c>
      <c r="CH213" s="181">
        <f t="shared" si="119"/>
        <v>40516.875</v>
      </c>
      <c r="CI213" s="105"/>
      <c r="CJ213" s="105"/>
      <c r="CK213" s="105"/>
      <c r="CL213" s="105"/>
      <c r="CM213" s="105"/>
      <c r="CN213" s="105"/>
      <c r="CO213" s="105"/>
    </row>
    <row r="214" spans="1:93" ht="15" customHeight="1" outlineLevel="1">
      <c r="A214" s="210" t="s">
        <v>199</v>
      </c>
      <c r="B214" s="102" t="s">
        <v>212</v>
      </c>
      <c r="C214" s="216">
        <v>0.4</v>
      </c>
      <c r="D214" s="117">
        <v>0</v>
      </c>
      <c r="E214" s="112">
        <v>44562</v>
      </c>
      <c r="F214" s="117">
        <v>0</v>
      </c>
      <c r="G214" s="203"/>
      <c r="H214" s="135" t="s">
        <v>116</v>
      </c>
      <c r="I214" s="155">
        <f t="shared" si="113"/>
        <v>0</v>
      </c>
      <c r="J214" s="155">
        <f t="shared" si="113"/>
        <v>0</v>
      </c>
      <c r="K214" s="155">
        <f t="shared" si="113"/>
        <v>0</v>
      </c>
      <c r="L214" s="155">
        <f t="shared" si="113"/>
        <v>0</v>
      </c>
      <c r="M214" s="155">
        <f t="shared" si="113"/>
        <v>0</v>
      </c>
      <c r="N214" s="212"/>
      <c r="O214" s="212"/>
      <c r="P214" s="212"/>
      <c r="Q214" s="212"/>
      <c r="R214" s="212"/>
      <c r="S214" s="212"/>
      <c r="T214" s="212"/>
      <c r="U214" s="212"/>
      <c r="V214" s="212"/>
      <c r="W214" s="212"/>
      <c r="X214" s="212"/>
      <c r="Y214" s="212"/>
      <c r="Z214" s="212"/>
      <c r="AA214" s="181">
        <f t="shared" si="114"/>
        <v>0</v>
      </c>
      <c r="AB214" s="181">
        <f t="shared" si="114"/>
        <v>0</v>
      </c>
      <c r="AC214" s="181">
        <f t="shared" si="114"/>
        <v>0</v>
      </c>
      <c r="AD214" s="181">
        <f t="shared" si="114"/>
        <v>0</v>
      </c>
      <c r="AE214" s="181">
        <f t="shared" si="114"/>
        <v>0</v>
      </c>
      <c r="AF214" s="181">
        <f t="shared" si="114"/>
        <v>0</v>
      </c>
      <c r="AG214" s="181">
        <f t="shared" si="114"/>
        <v>0</v>
      </c>
      <c r="AH214" s="181">
        <f t="shared" si="114"/>
        <v>0</v>
      </c>
      <c r="AI214" s="181">
        <f t="shared" si="114"/>
        <v>0</v>
      </c>
      <c r="AJ214" s="181">
        <f t="shared" si="114"/>
        <v>0</v>
      </c>
      <c r="AK214" s="181">
        <f t="shared" si="115"/>
        <v>0</v>
      </c>
      <c r="AL214" s="181">
        <f t="shared" si="115"/>
        <v>0</v>
      </c>
      <c r="AM214" s="181">
        <f t="shared" si="115"/>
        <v>0</v>
      </c>
      <c r="AN214" s="181">
        <f t="shared" si="115"/>
        <v>0</v>
      </c>
      <c r="AO214" s="181">
        <f t="shared" si="115"/>
        <v>0</v>
      </c>
      <c r="AP214" s="181">
        <f t="shared" si="115"/>
        <v>0</v>
      </c>
      <c r="AQ214" s="181">
        <f t="shared" si="115"/>
        <v>0</v>
      </c>
      <c r="AR214" s="181">
        <f t="shared" si="115"/>
        <v>0</v>
      </c>
      <c r="AS214" s="181">
        <f t="shared" si="115"/>
        <v>0</v>
      </c>
      <c r="AT214" s="181">
        <f t="shared" si="115"/>
        <v>0</v>
      </c>
      <c r="AU214" s="181">
        <f t="shared" si="116"/>
        <v>0</v>
      </c>
      <c r="AV214" s="181">
        <f t="shared" si="116"/>
        <v>0</v>
      </c>
      <c r="AW214" s="181">
        <f t="shared" si="116"/>
        <v>0</v>
      </c>
      <c r="AX214" s="181">
        <f t="shared" si="116"/>
        <v>0</v>
      </c>
      <c r="AY214" s="181">
        <f t="shared" si="116"/>
        <v>0</v>
      </c>
      <c r="AZ214" s="181">
        <f t="shared" si="116"/>
        <v>0</v>
      </c>
      <c r="BA214" s="181">
        <f t="shared" si="116"/>
        <v>0</v>
      </c>
      <c r="BB214" s="181">
        <f t="shared" si="116"/>
        <v>0</v>
      </c>
      <c r="BC214" s="181">
        <f t="shared" si="116"/>
        <v>0</v>
      </c>
      <c r="BD214" s="181">
        <f t="shared" si="116"/>
        <v>0</v>
      </c>
      <c r="BE214" s="181">
        <f t="shared" si="117"/>
        <v>0</v>
      </c>
      <c r="BF214" s="181">
        <f t="shared" si="117"/>
        <v>0</v>
      </c>
      <c r="BG214" s="181">
        <f t="shared" si="117"/>
        <v>0</v>
      </c>
      <c r="BH214" s="181">
        <f t="shared" si="117"/>
        <v>0</v>
      </c>
      <c r="BI214" s="181">
        <f t="shared" si="117"/>
        <v>0</v>
      </c>
      <c r="BJ214" s="181">
        <f t="shared" si="117"/>
        <v>0</v>
      </c>
      <c r="BK214" s="181">
        <f t="shared" si="117"/>
        <v>0</v>
      </c>
      <c r="BL214" s="181">
        <f t="shared" si="117"/>
        <v>0</v>
      </c>
      <c r="BM214" s="181">
        <f t="shared" si="117"/>
        <v>0</v>
      </c>
      <c r="BN214" s="181">
        <f t="shared" si="117"/>
        <v>0</v>
      </c>
      <c r="BO214" s="181">
        <f t="shared" si="118"/>
        <v>0</v>
      </c>
      <c r="BP214" s="181">
        <f t="shared" si="118"/>
        <v>0</v>
      </c>
      <c r="BQ214" s="181">
        <f t="shared" si="118"/>
        <v>0</v>
      </c>
      <c r="BR214" s="181">
        <f t="shared" si="118"/>
        <v>0</v>
      </c>
      <c r="BS214" s="181">
        <f t="shared" si="118"/>
        <v>0</v>
      </c>
      <c r="BT214" s="181">
        <f t="shared" si="118"/>
        <v>0</v>
      </c>
      <c r="BU214" s="181">
        <f t="shared" si="118"/>
        <v>0</v>
      </c>
      <c r="BV214" s="181">
        <f t="shared" si="118"/>
        <v>0</v>
      </c>
      <c r="BW214" s="181">
        <f t="shared" si="118"/>
        <v>0</v>
      </c>
      <c r="BX214" s="181">
        <f t="shared" si="118"/>
        <v>0</v>
      </c>
      <c r="BY214" s="181">
        <f t="shared" si="119"/>
        <v>0</v>
      </c>
      <c r="BZ214" s="181">
        <f t="shared" si="119"/>
        <v>0</v>
      </c>
      <c r="CA214" s="181">
        <f t="shared" si="119"/>
        <v>0</v>
      </c>
      <c r="CB214" s="181">
        <f t="shared" si="119"/>
        <v>0</v>
      </c>
      <c r="CC214" s="181">
        <f t="shared" si="119"/>
        <v>0</v>
      </c>
      <c r="CD214" s="181">
        <f t="shared" si="119"/>
        <v>0</v>
      </c>
      <c r="CE214" s="181">
        <f t="shared" si="119"/>
        <v>0</v>
      </c>
      <c r="CF214" s="181">
        <f t="shared" si="119"/>
        <v>0</v>
      </c>
      <c r="CG214" s="181">
        <f t="shared" si="119"/>
        <v>0</v>
      </c>
      <c r="CH214" s="181">
        <f t="shared" si="119"/>
        <v>0</v>
      </c>
      <c r="CI214" s="105"/>
      <c r="CJ214" s="105"/>
      <c r="CK214" s="105"/>
      <c r="CL214" s="105"/>
      <c r="CM214" s="105"/>
      <c r="CN214" s="105"/>
      <c r="CO214" s="105"/>
    </row>
    <row r="215" spans="1:93" ht="15" customHeight="1" outlineLevel="1">
      <c r="A215" s="210" t="s">
        <v>199</v>
      </c>
      <c r="B215" s="102" t="s">
        <v>213</v>
      </c>
      <c r="C215" s="216">
        <v>0.4</v>
      </c>
      <c r="D215" s="117">
        <v>0</v>
      </c>
      <c r="E215" s="112">
        <v>44562</v>
      </c>
      <c r="F215" s="117">
        <v>0</v>
      </c>
      <c r="G215" s="203"/>
      <c r="H215" s="135" t="s">
        <v>116</v>
      </c>
      <c r="I215" s="155">
        <f t="shared" si="113"/>
        <v>0</v>
      </c>
      <c r="J215" s="155">
        <f t="shared" si="113"/>
        <v>0</v>
      </c>
      <c r="K215" s="155">
        <f t="shared" si="113"/>
        <v>0</v>
      </c>
      <c r="L215" s="155">
        <f t="shared" si="113"/>
        <v>0</v>
      </c>
      <c r="M215" s="155">
        <f t="shared" si="113"/>
        <v>0</v>
      </c>
      <c r="N215" s="212"/>
      <c r="O215" s="212"/>
      <c r="P215" s="212"/>
      <c r="Q215" s="212"/>
      <c r="R215" s="212"/>
      <c r="S215" s="212"/>
      <c r="T215" s="212"/>
      <c r="U215" s="212"/>
      <c r="V215" s="212"/>
      <c r="W215" s="212"/>
      <c r="X215" s="212"/>
      <c r="Y215" s="212"/>
      <c r="Z215" s="212"/>
      <c r="AA215" s="181">
        <f t="shared" si="114"/>
        <v>0</v>
      </c>
      <c r="AB215" s="181">
        <f t="shared" si="114"/>
        <v>0</v>
      </c>
      <c r="AC215" s="181">
        <f t="shared" si="114"/>
        <v>0</v>
      </c>
      <c r="AD215" s="181">
        <f t="shared" si="114"/>
        <v>0</v>
      </c>
      <c r="AE215" s="181">
        <f t="shared" si="114"/>
        <v>0</v>
      </c>
      <c r="AF215" s="181">
        <f t="shared" si="114"/>
        <v>0</v>
      </c>
      <c r="AG215" s="181">
        <f t="shared" si="114"/>
        <v>0</v>
      </c>
      <c r="AH215" s="181">
        <f t="shared" si="114"/>
        <v>0</v>
      </c>
      <c r="AI215" s="181">
        <f t="shared" si="114"/>
        <v>0</v>
      </c>
      <c r="AJ215" s="181">
        <f t="shared" si="114"/>
        <v>0</v>
      </c>
      <c r="AK215" s="181">
        <f t="shared" si="115"/>
        <v>0</v>
      </c>
      <c r="AL215" s="181">
        <f t="shared" si="115"/>
        <v>0</v>
      </c>
      <c r="AM215" s="181">
        <f t="shared" si="115"/>
        <v>0</v>
      </c>
      <c r="AN215" s="181">
        <f t="shared" si="115"/>
        <v>0</v>
      </c>
      <c r="AO215" s="181">
        <f t="shared" si="115"/>
        <v>0</v>
      </c>
      <c r="AP215" s="181">
        <f t="shared" si="115"/>
        <v>0</v>
      </c>
      <c r="AQ215" s="181">
        <f t="shared" si="115"/>
        <v>0</v>
      </c>
      <c r="AR215" s="181">
        <f t="shared" si="115"/>
        <v>0</v>
      </c>
      <c r="AS215" s="181">
        <f t="shared" si="115"/>
        <v>0</v>
      </c>
      <c r="AT215" s="181">
        <f t="shared" si="115"/>
        <v>0</v>
      </c>
      <c r="AU215" s="181">
        <f t="shared" si="116"/>
        <v>0</v>
      </c>
      <c r="AV215" s="181">
        <f t="shared" si="116"/>
        <v>0</v>
      </c>
      <c r="AW215" s="181">
        <f t="shared" si="116"/>
        <v>0</v>
      </c>
      <c r="AX215" s="181">
        <f t="shared" si="116"/>
        <v>0</v>
      </c>
      <c r="AY215" s="181">
        <f t="shared" si="116"/>
        <v>0</v>
      </c>
      <c r="AZ215" s="181">
        <f t="shared" si="116"/>
        <v>0</v>
      </c>
      <c r="BA215" s="181">
        <f t="shared" si="116"/>
        <v>0</v>
      </c>
      <c r="BB215" s="181">
        <f t="shared" si="116"/>
        <v>0</v>
      </c>
      <c r="BC215" s="181">
        <f t="shared" si="116"/>
        <v>0</v>
      </c>
      <c r="BD215" s="181">
        <f t="shared" si="116"/>
        <v>0</v>
      </c>
      <c r="BE215" s="181">
        <f t="shared" si="117"/>
        <v>0</v>
      </c>
      <c r="BF215" s="181">
        <f t="shared" si="117"/>
        <v>0</v>
      </c>
      <c r="BG215" s="181">
        <f t="shared" si="117"/>
        <v>0</v>
      </c>
      <c r="BH215" s="181">
        <f t="shared" si="117"/>
        <v>0</v>
      </c>
      <c r="BI215" s="181">
        <f t="shared" si="117"/>
        <v>0</v>
      </c>
      <c r="BJ215" s="181">
        <f t="shared" si="117"/>
        <v>0</v>
      </c>
      <c r="BK215" s="181">
        <f t="shared" si="117"/>
        <v>0</v>
      </c>
      <c r="BL215" s="181">
        <f t="shared" si="117"/>
        <v>0</v>
      </c>
      <c r="BM215" s="181">
        <f t="shared" si="117"/>
        <v>0</v>
      </c>
      <c r="BN215" s="181">
        <f t="shared" si="117"/>
        <v>0</v>
      </c>
      <c r="BO215" s="181">
        <f t="shared" si="118"/>
        <v>0</v>
      </c>
      <c r="BP215" s="181">
        <f t="shared" si="118"/>
        <v>0</v>
      </c>
      <c r="BQ215" s="181">
        <f t="shared" si="118"/>
        <v>0</v>
      </c>
      <c r="BR215" s="181">
        <f t="shared" si="118"/>
        <v>0</v>
      </c>
      <c r="BS215" s="181">
        <f t="shared" si="118"/>
        <v>0</v>
      </c>
      <c r="BT215" s="181">
        <f t="shared" si="118"/>
        <v>0</v>
      </c>
      <c r="BU215" s="181">
        <f t="shared" si="118"/>
        <v>0</v>
      </c>
      <c r="BV215" s="181">
        <f t="shared" si="118"/>
        <v>0</v>
      </c>
      <c r="BW215" s="181">
        <f t="shared" si="118"/>
        <v>0</v>
      </c>
      <c r="BX215" s="181">
        <f t="shared" si="118"/>
        <v>0</v>
      </c>
      <c r="BY215" s="181">
        <f t="shared" si="119"/>
        <v>0</v>
      </c>
      <c r="BZ215" s="181">
        <f t="shared" si="119"/>
        <v>0</v>
      </c>
      <c r="CA215" s="181">
        <f t="shared" si="119"/>
        <v>0</v>
      </c>
      <c r="CB215" s="181">
        <f t="shared" si="119"/>
        <v>0</v>
      </c>
      <c r="CC215" s="181">
        <f t="shared" si="119"/>
        <v>0</v>
      </c>
      <c r="CD215" s="181">
        <f t="shared" si="119"/>
        <v>0</v>
      </c>
      <c r="CE215" s="181">
        <f t="shared" si="119"/>
        <v>0</v>
      </c>
      <c r="CF215" s="181">
        <f t="shared" si="119"/>
        <v>0</v>
      </c>
      <c r="CG215" s="181">
        <f t="shared" si="119"/>
        <v>0</v>
      </c>
      <c r="CH215" s="181">
        <f t="shared" si="119"/>
        <v>0</v>
      </c>
      <c r="CI215" s="105"/>
      <c r="CJ215" s="105"/>
      <c r="CK215" s="105"/>
      <c r="CL215" s="105"/>
      <c r="CM215" s="105"/>
      <c r="CN215" s="105"/>
      <c r="CO215" s="105"/>
    </row>
    <row r="216" spans="1:93" ht="15" customHeight="1" outlineLevel="1">
      <c r="A216" s="210" t="s">
        <v>199</v>
      </c>
      <c r="B216" s="102" t="s">
        <v>213</v>
      </c>
      <c r="C216" s="216">
        <v>0.4</v>
      </c>
      <c r="D216" s="117">
        <f t="shared" ref="D216:D217" si="120">+D215*1.5</f>
        <v>0</v>
      </c>
      <c r="E216" s="112">
        <v>44562</v>
      </c>
      <c r="F216" s="117">
        <v>0</v>
      </c>
      <c r="G216" s="203"/>
      <c r="H216" s="135" t="s">
        <v>116</v>
      </c>
      <c r="I216" s="155">
        <f t="shared" si="113"/>
        <v>0</v>
      </c>
      <c r="J216" s="155">
        <f t="shared" si="113"/>
        <v>0</v>
      </c>
      <c r="K216" s="155">
        <f t="shared" si="113"/>
        <v>0</v>
      </c>
      <c r="L216" s="155">
        <f t="shared" si="113"/>
        <v>0</v>
      </c>
      <c r="M216" s="155">
        <f t="shared" si="113"/>
        <v>0</v>
      </c>
      <c r="N216" s="212"/>
      <c r="O216" s="212"/>
      <c r="P216" s="212"/>
      <c r="Q216" s="212"/>
      <c r="R216" s="212"/>
      <c r="S216" s="212"/>
      <c r="T216" s="212"/>
      <c r="U216" s="212"/>
      <c r="V216" s="212"/>
      <c r="W216" s="212"/>
      <c r="X216" s="212"/>
      <c r="Y216" s="212"/>
      <c r="Z216" s="212"/>
      <c r="AA216" s="181">
        <f t="shared" si="114"/>
        <v>0</v>
      </c>
      <c r="AB216" s="181">
        <f t="shared" si="114"/>
        <v>0</v>
      </c>
      <c r="AC216" s="181">
        <f t="shared" si="114"/>
        <v>0</v>
      </c>
      <c r="AD216" s="181">
        <f t="shared" si="114"/>
        <v>0</v>
      </c>
      <c r="AE216" s="181">
        <f t="shared" si="114"/>
        <v>0</v>
      </c>
      <c r="AF216" s="181">
        <f t="shared" si="114"/>
        <v>0</v>
      </c>
      <c r="AG216" s="181">
        <f t="shared" si="114"/>
        <v>0</v>
      </c>
      <c r="AH216" s="181">
        <f t="shared" si="114"/>
        <v>0</v>
      </c>
      <c r="AI216" s="181">
        <f t="shared" si="114"/>
        <v>0</v>
      </c>
      <c r="AJ216" s="181">
        <f t="shared" si="114"/>
        <v>0</v>
      </c>
      <c r="AK216" s="181">
        <f t="shared" si="115"/>
        <v>0</v>
      </c>
      <c r="AL216" s="181">
        <f t="shared" si="115"/>
        <v>0</v>
      </c>
      <c r="AM216" s="181">
        <f t="shared" si="115"/>
        <v>0</v>
      </c>
      <c r="AN216" s="181">
        <f t="shared" si="115"/>
        <v>0</v>
      </c>
      <c r="AO216" s="181">
        <f t="shared" si="115"/>
        <v>0</v>
      </c>
      <c r="AP216" s="181">
        <f t="shared" si="115"/>
        <v>0</v>
      </c>
      <c r="AQ216" s="181">
        <f t="shared" si="115"/>
        <v>0</v>
      </c>
      <c r="AR216" s="181">
        <f t="shared" si="115"/>
        <v>0</v>
      </c>
      <c r="AS216" s="181">
        <f t="shared" si="115"/>
        <v>0</v>
      </c>
      <c r="AT216" s="181">
        <f t="shared" si="115"/>
        <v>0</v>
      </c>
      <c r="AU216" s="181">
        <f t="shared" si="116"/>
        <v>0</v>
      </c>
      <c r="AV216" s="181">
        <f t="shared" si="116"/>
        <v>0</v>
      </c>
      <c r="AW216" s="181">
        <f t="shared" si="116"/>
        <v>0</v>
      </c>
      <c r="AX216" s="181">
        <f t="shared" si="116"/>
        <v>0</v>
      </c>
      <c r="AY216" s="181">
        <f t="shared" si="116"/>
        <v>0</v>
      </c>
      <c r="AZ216" s="181">
        <f t="shared" si="116"/>
        <v>0</v>
      </c>
      <c r="BA216" s="181">
        <f t="shared" si="116"/>
        <v>0</v>
      </c>
      <c r="BB216" s="181">
        <f t="shared" si="116"/>
        <v>0</v>
      </c>
      <c r="BC216" s="181">
        <f t="shared" si="116"/>
        <v>0</v>
      </c>
      <c r="BD216" s="181">
        <f t="shared" si="116"/>
        <v>0</v>
      </c>
      <c r="BE216" s="181">
        <f t="shared" si="117"/>
        <v>0</v>
      </c>
      <c r="BF216" s="181">
        <f t="shared" si="117"/>
        <v>0</v>
      </c>
      <c r="BG216" s="181">
        <f t="shared" si="117"/>
        <v>0</v>
      </c>
      <c r="BH216" s="181">
        <f t="shared" si="117"/>
        <v>0</v>
      </c>
      <c r="BI216" s="181">
        <f t="shared" si="117"/>
        <v>0</v>
      </c>
      <c r="BJ216" s="181">
        <f t="shared" si="117"/>
        <v>0</v>
      </c>
      <c r="BK216" s="181">
        <f t="shared" si="117"/>
        <v>0</v>
      </c>
      <c r="BL216" s="181">
        <f t="shared" si="117"/>
        <v>0</v>
      </c>
      <c r="BM216" s="181">
        <f t="shared" si="117"/>
        <v>0</v>
      </c>
      <c r="BN216" s="181">
        <f t="shared" si="117"/>
        <v>0</v>
      </c>
      <c r="BO216" s="181">
        <f t="shared" si="118"/>
        <v>0</v>
      </c>
      <c r="BP216" s="181">
        <f t="shared" si="118"/>
        <v>0</v>
      </c>
      <c r="BQ216" s="181">
        <f t="shared" si="118"/>
        <v>0</v>
      </c>
      <c r="BR216" s="181">
        <f t="shared" si="118"/>
        <v>0</v>
      </c>
      <c r="BS216" s="181">
        <f t="shared" si="118"/>
        <v>0</v>
      </c>
      <c r="BT216" s="181">
        <f t="shared" si="118"/>
        <v>0</v>
      </c>
      <c r="BU216" s="181">
        <f t="shared" si="118"/>
        <v>0</v>
      </c>
      <c r="BV216" s="181">
        <f t="shared" si="118"/>
        <v>0</v>
      </c>
      <c r="BW216" s="181">
        <f t="shared" si="118"/>
        <v>0</v>
      </c>
      <c r="BX216" s="181">
        <f t="shared" si="118"/>
        <v>0</v>
      </c>
      <c r="BY216" s="181">
        <f t="shared" si="119"/>
        <v>0</v>
      </c>
      <c r="BZ216" s="181">
        <f t="shared" si="119"/>
        <v>0</v>
      </c>
      <c r="CA216" s="181">
        <f t="shared" si="119"/>
        <v>0</v>
      </c>
      <c r="CB216" s="181">
        <f t="shared" si="119"/>
        <v>0</v>
      </c>
      <c r="CC216" s="181">
        <f t="shared" si="119"/>
        <v>0</v>
      </c>
      <c r="CD216" s="181">
        <f t="shared" si="119"/>
        <v>0</v>
      </c>
      <c r="CE216" s="181">
        <f t="shared" si="119"/>
        <v>0</v>
      </c>
      <c r="CF216" s="181">
        <f t="shared" si="119"/>
        <v>0</v>
      </c>
      <c r="CG216" s="181">
        <f t="shared" si="119"/>
        <v>0</v>
      </c>
      <c r="CH216" s="181">
        <f t="shared" si="119"/>
        <v>0</v>
      </c>
      <c r="CI216" s="105"/>
      <c r="CJ216" s="105"/>
      <c r="CK216" s="105"/>
      <c r="CL216" s="105"/>
      <c r="CM216" s="105"/>
      <c r="CN216" s="105"/>
      <c r="CO216" s="105"/>
    </row>
    <row r="217" spans="1:93" ht="15" customHeight="1" outlineLevel="1">
      <c r="A217" s="210" t="s">
        <v>199</v>
      </c>
      <c r="B217" s="102" t="s">
        <v>213</v>
      </c>
      <c r="C217" s="216">
        <v>0.4</v>
      </c>
      <c r="D217" s="117">
        <f t="shared" si="120"/>
        <v>0</v>
      </c>
      <c r="E217" s="112">
        <v>44562</v>
      </c>
      <c r="F217" s="117">
        <v>0</v>
      </c>
      <c r="G217" s="220"/>
      <c r="H217" s="135" t="s">
        <v>116</v>
      </c>
      <c r="I217" s="155">
        <f t="shared" si="113"/>
        <v>0</v>
      </c>
      <c r="J217" s="155">
        <f t="shared" si="113"/>
        <v>0</v>
      </c>
      <c r="K217" s="155">
        <f t="shared" si="113"/>
        <v>0</v>
      </c>
      <c r="L217" s="155">
        <f t="shared" si="113"/>
        <v>0</v>
      </c>
      <c r="M217" s="155">
        <f t="shared" si="113"/>
        <v>0</v>
      </c>
      <c r="N217" s="212"/>
      <c r="O217" s="212"/>
      <c r="P217" s="212"/>
      <c r="Q217" s="212"/>
      <c r="R217" s="212"/>
      <c r="S217" s="212"/>
      <c r="T217" s="212"/>
      <c r="U217" s="212"/>
      <c r="V217" s="212"/>
      <c r="W217" s="212"/>
      <c r="X217" s="212"/>
      <c r="Y217" s="212"/>
      <c r="Z217" s="212"/>
      <c r="AA217" s="181">
        <f t="shared" si="114"/>
        <v>0</v>
      </c>
      <c r="AB217" s="181">
        <f t="shared" si="114"/>
        <v>0</v>
      </c>
      <c r="AC217" s="181">
        <f t="shared" si="114"/>
        <v>0</v>
      </c>
      <c r="AD217" s="181">
        <f t="shared" si="114"/>
        <v>0</v>
      </c>
      <c r="AE217" s="181">
        <f t="shared" si="114"/>
        <v>0</v>
      </c>
      <c r="AF217" s="181">
        <f t="shared" si="114"/>
        <v>0</v>
      </c>
      <c r="AG217" s="181">
        <f t="shared" si="114"/>
        <v>0</v>
      </c>
      <c r="AH217" s="181">
        <f t="shared" si="114"/>
        <v>0</v>
      </c>
      <c r="AI217" s="181">
        <f t="shared" si="114"/>
        <v>0</v>
      </c>
      <c r="AJ217" s="181">
        <f t="shared" si="114"/>
        <v>0</v>
      </c>
      <c r="AK217" s="181">
        <f t="shared" si="115"/>
        <v>0</v>
      </c>
      <c r="AL217" s="181">
        <f t="shared" si="115"/>
        <v>0</v>
      </c>
      <c r="AM217" s="181">
        <f t="shared" si="115"/>
        <v>0</v>
      </c>
      <c r="AN217" s="181">
        <f t="shared" si="115"/>
        <v>0</v>
      </c>
      <c r="AO217" s="181">
        <f t="shared" si="115"/>
        <v>0</v>
      </c>
      <c r="AP217" s="181">
        <f t="shared" si="115"/>
        <v>0</v>
      </c>
      <c r="AQ217" s="181">
        <f t="shared" si="115"/>
        <v>0</v>
      </c>
      <c r="AR217" s="181">
        <f t="shared" si="115"/>
        <v>0</v>
      </c>
      <c r="AS217" s="181">
        <f t="shared" si="115"/>
        <v>0</v>
      </c>
      <c r="AT217" s="181">
        <f t="shared" si="115"/>
        <v>0</v>
      </c>
      <c r="AU217" s="181">
        <f t="shared" si="116"/>
        <v>0</v>
      </c>
      <c r="AV217" s="181">
        <f t="shared" si="116"/>
        <v>0</v>
      </c>
      <c r="AW217" s="181">
        <f t="shared" si="116"/>
        <v>0</v>
      </c>
      <c r="AX217" s="181">
        <f t="shared" si="116"/>
        <v>0</v>
      </c>
      <c r="AY217" s="181">
        <f t="shared" si="116"/>
        <v>0</v>
      </c>
      <c r="AZ217" s="181">
        <f t="shared" si="116"/>
        <v>0</v>
      </c>
      <c r="BA217" s="181">
        <f t="shared" si="116"/>
        <v>0</v>
      </c>
      <c r="BB217" s="181">
        <f t="shared" si="116"/>
        <v>0</v>
      </c>
      <c r="BC217" s="181">
        <f t="shared" si="116"/>
        <v>0</v>
      </c>
      <c r="BD217" s="181">
        <f t="shared" si="116"/>
        <v>0</v>
      </c>
      <c r="BE217" s="181">
        <f t="shared" si="117"/>
        <v>0</v>
      </c>
      <c r="BF217" s="181">
        <f t="shared" si="117"/>
        <v>0</v>
      </c>
      <c r="BG217" s="181">
        <f t="shared" si="117"/>
        <v>0</v>
      </c>
      <c r="BH217" s="181">
        <f t="shared" si="117"/>
        <v>0</v>
      </c>
      <c r="BI217" s="181">
        <f t="shared" si="117"/>
        <v>0</v>
      </c>
      <c r="BJ217" s="181">
        <f t="shared" si="117"/>
        <v>0</v>
      </c>
      <c r="BK217" s="181">
        <f t="shared" si="117"/>
        <v>0</v>
      </c>
      <c r="BL217" s="181">
        <f t="shared" si="117"/>
        <v>0</v>
      </c>
      <c r="BM217" s="181">
        <f t="shared" si="117"/>
        <v>0</v>
      </c>
      <c r="BN217" s="181">
        <f t="shared" si="117"/>
        <v>0</v>
      </c>
      <c r="BO217" s="181">
        <f t="shared" si="118"/>
        <v>0</v>
      </c>
      <c r="BP217" s="181">
        <f t="shared" si="118"/>
        <v>0</v>
      </c>
      <c r="BQ217" s="181">
        <f t="shared" si="118"/>
        <v>0</v>
      </c>
      <c r="BR217" s="181">
        <f t="shared" si="118"/>
        <v>0</v>
      </c>
      <c r="BS217" s="181">
        <f t="shared" si="118"/>
        <v>0</v>
      </c>
      <c r="BT217" s="181">
        <f t="shared" si="118"/>
        <v>0</v>
      </c>
      <c r="BU217" s="181">
        <f t="shared" si="118"/>
        <v>0</v>
      </c>
      <c r="BV217" s="181">
        <f t="shared" si="118"/>
        <v>0</v>
      </c>
      <c r="BW217" s="181">
        <f t="shared" si="118"/>
        <v>0</v>
      </c>
      <c r="BX217" s="181">
        <f t="shared" si="118"/>
        <v>0</v>
      </c>
      <c r="BY217" s="181">
        <f t="shared" si="119"/>
        <v>0</v>
      </c>
      <c r="BZ217" s="181">
        <f t="shared" si="119"/>
        <v>0</v>
      </c>
      <c r="CA217" s="181">
        <f t="shared" si="119"/>
        <v>0</v>
      </c>
      <c r="CB217" s="181">
        <f t="shared" si="119"/>
        <v>0</v>
      </c>
      <c r="CC217" s="181">
        <f t="shared" si="119"/>
        <v>0</v>
      </c>
      <c r="CD217" s="181">
        <f t="shared" si="119"/>
        <v>0</v>
      </c>
      <c r="CE217" s="181">
        <f t="shared" si="119"/>
        <v>0</v>
      </c>
      <c r="CF217" s="181">
        <f t="shared" si="119"/>
        <v>0</v>
      </c>
      <c r="CG217" s="181">
        <f t="shared" si="119"/>
        <v>0</v>
      </c>
      <c r="CH217" s="181">
        <f t="shared" si="119"/>
        <v>0</v>
      </c>
      <c r="CI217" s="105"/>
      <c r="CJ217" s="105"/>
      <c r="CK217" s="105"/>
      <c r="CL217" s="105"/>
      <c r="CM217" s="105"/>
      <c r="CN217" s="105"/>
      <c r="CO217" s="105"/>
    </row>
    <row r="218" spans="1:93" ht="15" customHeight="1" outlineLevel="1">
      <c r="A218" s="217"/>
      <c r="B218" s="217"/>
      <c r="C218" s="217"/>
      <c r="D218" s="213"/>
      <c r="E218" s="213"/>
      <c r="F218" s="218"/>
      <c r="G218" s="203"/>
      <c r="H218" s="203"/>
      <c r="I218" s="212"/>
      <c r="J218" s="212"/>
      <c r="K218" s="212"/>
      <c r="L218" s="212"/>
      <c r="M218" s="212"/>
      <c r="N218" s="212"/>
      <c r="O218" s="212"/>
      <c r="P218" s="212"/>
      <c r="Q218" s="212"/>
      <c r="R218" s="212"/>
      <c r="S218" s="212"/>
      <c r="T218" s="212"/>
      <c r="U218" s="212"/>
      <c r="V218" s="212"/>
      <c r="W218" s="212"/>
      <c r="X218" s="212"/>
      <c r="Y218" s="212"/>
      <c r="Z218" s="212"/>
      <c r="AA218" s="212"/>
      <c r="AB218" s="212"/>
      <c r="AC218" s="212"/>
      <c r="AD218" s="212"/>
      <c r="AE218" s="212"/>
      <c r="AF218" s="212"/>
      <c r="AG218" s="212"/>
      <c r="AH218" s="212"/>
      <c r="AI218" s="212"/>
      <c r="AJ218" s="212"/>
      <c r="AK218" s="212"/>
      <c r="AL218" s="212"/>
      <c r="AM218" s="212"/>
      <c r="AN218" s="212"/>
      <c r="AO218" s="212"/>
      <c r="AP218" s="212"/>
      <c r="AQ218" s="212"/>
      <c r="AR218" s="212"/>
      <c r="AS218" s="212"/>
      <c r="AT218" s="212"/>
      <c r="AU218" s="212"/>
      <c r="AV218" s="212"/>
      <c r="AW218" s="212"/>
      <c r="AX218" s="212"/>
      <c r="AY218" s="212"/>
      <c r="AZ218" s="212"/>
      <c r="BA218" s="212"/>
      <c r="BB218" s="212"/>
      <c r="BC218" s="212"/>
      <c r="BD218" s="212"/>
      <c r="BE218" s="212"/>
      <c r="BF218" s="212"/>
      <c r="BG218" s="212"/>
      <c r="BH218" s="212"/>
      <c r="BI218" s="212"/>
      <c r="BJ218" s="212"/>
      <c r="BK218" s="212"/>
      <c r="BL218" s="212"/>
      <c r="BM218" s="212"/>
      <c r="BN218" s="212"/>
      <c r="BO218" s="212"/>
      <c r="BP218" s="212"/>
      <c r="BQ218" s="212"/>
      <c r="BR218" s="212"/>
      <c r="BS218" s="212"/>
      <c r="BT218" s="212"/>
      <c r="BU218" s="212"/>
      <c r="BV218" s="212"/>
      <c r="BW218" s="212"/>
      <c r="BX218" s="212"/>
      <c r="BY218" s="212"/>
      <c r="BZ218" s="212"/>
      <c r="CA218" s="212"/>
      <c r="CB218" s="212"/>
      <c r="CC218" s="212"/>
      <c r="CD218" s="212"/>
      <c r="CE218" s="212"/>
      <c r="CF218" s="212"/>
      <c r="CG218" s="212"/>
      <c r="CH218" s="212"/>
      <c r="CI218" s="105"/>
      <c r="CJ218" s="105"/>
      <c r="CK218" s="105"/>
      <c r="CL218" s="105"/>
      <c r="CM218" s="105"/>
      <c r="CN218" s="105"/>
      <c r="CO218" s="105"/>
    </row>
    <row r="219" spans="1:93" ht="15" customHeight="1" outlineLevel="1">
      <c r="A219" s="217"/>
      <c r="B219" s="116" t="s">
        <v>214</v>
      </c>
      <c r="C219" s="217"/>
      <c r="D219" s="213"/>
      <c r="E219" s="213"/>
      <c r="F219" s="218"/>
      <c r="G219" s="203"/>
      <c r="H219" s="203"/>
      <c r="I219" s="212"/>
      <c r="J219" s="212"/>
      <c r="K219" s="212"/>
      <c r="L219" s="212"/>
      <c r="M219" s="212"/>
      <c r="N219" s="212"/>
      <c r="O219" s="212"/>
      <c r="P219" s="212"/>
      <c r="Q219" s="212"/>
      <c r="R219" s="212"/>
      <c r="S219" s="212"/>
      <c r="T219" s="212"/>
      <c r="U219" s="212"/>
      <c r="V219" s="212"/>
      <c r="W219" s="212"/>
      <c r="X219" s="212"/>
      <c r="Y219" s="212"/>
      <c r="Z219" s="212"/>
      <c r="AA219" s="212"/>
      <c r="AB219" s="212"/>
      <c r="AC219" s="212"/>
      <c r="AD219" s="212"/>
      <c r="AE219" s="212"/>
      <c r="AF219" s="212"/>
      <c r="AG219" s="212"/>
      <c r="AH219" s="212"/>
      <c r="AI219" s="212"/>
      <c r="AJ219" s="212"/>
      <c r="AK219" s="212"/>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105"/>
      <c r="CJ219" s="105"/>
      <c r="CK219" s="105"/>
      <c r="CL219" s="105"/>
      <c r="CM219" s="105"/>
      <c r="CN219" s="105"/>
      <c r="CO219" s="105"/>
    </row>
    <row r="220" spans="1:93" ht="15" customHeight="1" outlineLevel="1">
      <c r="A220" s="213"/>
      <c r="B220" s="102" t="s">
        <v>215</v>
      </c>
      <c r="C220" s="154">
        <v>0.4</v>
      </c>
      <c r="D220" s="219" t="s">
        <v>216</v>
      </c>
      <c r="E220" s="213"/>
      <c r="F220" s="218"/>
      <c r="G220" s="203"/>
      <c r="H220" s="135" t="s">
        <v>116</v>
      </c>
      <c r="I220" s="155">
        <f t="shared" ref="I220:M221" si="121">+IF($H220="SUM",SUMIFS($AA220:$CH220,$AA$1:$CH$1,I$1),IF($H220="AVG",AVERAGEIFS($AA220:$CH220,$AA$1:$CH$1,I$1),IF($H220="EOY",SUMIFS($AA220:$CH220,$AA$1:$CH$1,I$1,$AA$3:$CH$3,12))))</f>
        <v>1360000</v>
      </c>
      <c r="J220" s="155">
        <f t="shared" si="121"/>
        <v>1719999.9999999998</v>
      </c>
      <c r="K220" s="155">
        <f t="shared" si="121"/>
        <v>1856000.0000000002</v>
      </c>
      <c r="L220" s="155">
        <f t="shared" si="121"/>
        <v>2011300.0000000009</v>
      </c>
      <c r="M220" s="155">
        <f t="shared" si="121"/>
        <v>2189990.0000000005</v>
      </c>
      <c r="N220" s="212"/>
      <c r="O220" s="212"/>
      <c r="P220" s="212"/>
      <c r="Q220" s="212"/>
      <c r="R220" s="212"/>
      <c r="S220" s="212"/>
      <c r="T220" s="212"/>
      <c r="U220" s="212"/>
      <c r="V220" s="212"/>
      <c r="W220" s="212"/>
      <c r="X220" s="212"/>
      <c r="Y220" s="212"/>
      <c r="Z220" s="212"/>
      <c r="AA220" s="181">
        <f t="shared" ref="AA220:BF220" si="122">+SUM(AA203:AA217)*$C$220</f>
        <v>105000</v>
      </c>
      <c r="AB220" s="181">
        <f t="shared" si="122"/>
        <v>105000</v>
      </c>
      <c r="AC220" s="181">
        <f t="shared" si="122"/>
        <v>105000</v>
      </c>
      <c r="AD220" s="181">
        <f t="shared" si="122"/>
        <v>105000</v>
      </c>
      <c r="AE220" s="181">
        <f t="shared" si="122"/>
        <v>105000</v>
      </c>
      <c r="AF220" s="181">
        <f t="shared" si="122"/>
        <v>105000</v>
      </c>
      <c r="AG220" s="181">
        <f t="shared" si="122"/>
        <v>105000</v>
      </c>
      <c r="AH220" s="181">
        <f t="shared" si="122"/>
        <v>124999.99999999999</v>
      </c>
      <c r="AI220" s="181">
        <f t="shared" si="122"/>
        <v>124999.99999999999</v>
      </c>
      <c r="AJ220" s="181">
        <f t="shared" si="122"/>
        <v>124999.99999999999</v>
      </c>
      <c r="AK220" s="181">
        <f t="shared" si="122"/>
        <v>124999.99999999999</v>
      </c>
      <c r="AL220" s="181">
        <f t="shared" si="122"/>
        <v>124999.99999999999</v>
      </c>
      <c r="AM220" s="181">
        <f t="shared" si="122"/>
        <v>143333.33333333334</v>
      </c>
      <c r="AN220" s="181">
        <f t="shared" si="122"/>
        <v>143333.33333333334</v>
      </c>
      <c r="AO220" s="181">
        <f t="shared" si="122"/>
        <v>143333.33333333334</v>
      </c>
      <c r="AP220" s="181">
        <f t="shared" si="122"/>
        <v>143333.33333333334</v>
      </c>
      <c r="AQ220" s="181">
        <f t="shared" si="122"/>
        <v>143333.33333333334</v>
      </c>
      <c r="AR220" s="181">
        <f t="shared" si="122"/>
        <v>143333.33333333334</v>
      </c>
      <c r="AS220" s="181">
        <f t="shared" si="122"/>
        <v>143333.33333333334</v>
      </c>
      <c r="AT220" s="181">
        <f t="shared" si="122"/>
        <v>143333.33333333334</v>
      </c>
      <c r="AU220" s="181">
        <f t="shared" si="122"/>
        <v>143333.33333333334</v>
      </c>
      <c r="AV220" s="181">
        <f t="shared" si="122"/>
        <v>143333.33333333334</v>
      </c>
      <c r="AW220" s="181">
        <f t="shared" si="122"/>
        <v>143333.33333333334</v>
      </c>
      <c r="AX220" s="181">
        <f t="shared" si="122"/>
        <v>143333.33333333334</v>
      </c>
      <c r="AY220" s="181">
        <f t="shared" si="122"/>
        <v>154666.66666666666</v>
      </c>
      <c r="AZ220" s="181">
        <f t="shared" si="122"/>
        <v>154666.66666666666</v>
      </c>
      <c r="BA220" s="181">
        <f t="shared" si="122"/>
        <v>154666.66666666666</v>
      </c>
      <c r="BB220" s="181">
        <f t="shared" si="122"/>
        <v>154666.66666666666</v>
      </c>
      <c r="BC220" s="181">
        <f t="shared" si="122"/>
        <v>154666.66666666666</v>
      </c>
      <c r="BD220" s="181">
        <f t="shared" si="122"/>
        <v>154666.66666666666</v>
      </c>
      <c r="BE220" s="181">
        <f t="shared" si="122"/>
        <v>154666.66666666666</v>
      </c>
      <c r="BF220" s="181">
        <f t="shared" si="122"/>
        <v>154666.66666666666</v>
      </c>
      <c r="BG220" s="181">
        <f t="shared" ref="BG220:CH220" si="123">+SUM(BG203:BG217)*$C$220</f>
        <v>154666.66666666666</v>
      </c>
      <c r="BH220" s="181">
        <f t="shared" si="123"/>
        <v>154666.66666666666</v>
      </c>
      <c r="BI220" s="181">
        <f t="shared" si="123"/>
        <v>154666.66666666666</v>
      </c>
      <c r="BJ220" s="181">
        <f t="shared" si="123"/>
        <v>154666.66666666666</v>
      </c>
      <c r="BK220" s="181">
        <f t="shared" si="123"/>
        <v>167608.33333333337</v>
      </c>
      <c r="BL220" s="181">
        <f t="shared" si="123"/>
        <v>167608.33333333337</v>
      </c>
      <c r="BM220" s="181">
        <f t="shared" si="123"/>
        <v>167608.33333333337</v>
      </c>
      <c r="BN220" s="181">
        <f t="shared" si="123"/>
        <v>167608.33333333337</v>
      </c>
      <c r="BO220" s="181">
        <f t="shared" si="123"/>
        <v>167608.33333333337</v>
      </c>
      <c r="BP220" s="181">
        <f t="shared" si="123"/>
        <v>167608.33333333337</v>
      </c>
      <c r="BQ220" s="181">
        <f t="shared" si="123"/>
        <v>167608.33333333337</v>
      </c>
      <c r="BR220" s="181">
        <f t="shared" si="123"/>
        <v>167608.33333333337</v>
      </c>
      <c r="BS220" s="181">
        <f t="shared" si="123"/>
        <v>167608.33333333337</v>
      </c>
      <c r="BT220" s="181">
        <f t="shared" si="123"/>
        <v>167608.33333333337</v>
      </c>
      <c r="BU220" s="181">
        <f t="shared" si="123"/>
        <v>167608.33333333337</v>
      </c>
      <c r="BV220" s="181">
        <f t="shared" si="123"/>
        <v>167608.33333333337</v>
      </c>
      <c r="BW220" s="181">
        <f t="shared" si="123"/>
        <v>182499.16666666666</v>
      </c>
      <c r="BX220" s="181">
        <f t="shared" si="123"/>
        <v>182499.16666666666</v>
      </c>
      <c r="BY220" s="181">
        <f t="shared" si="123"/>
        <v>182499.16666666666</v>
      </c>
      <c r="BZ220" s="181">
        <f t="shared" si="123"/>
        <v>182499.16666666666</v>
      </c>
      <c r="CA220" s="181">
        <f t="shared" si="123"/>
        <v>182499.16666666666</v>
      </c>
      <c r="CB220" s="181">
        <f t="shared" si="123"/>
        <v>182499.16666666666</v>
      </c>
      <c r="CC220" s="181">
        <f t="shared" si="123"/>
        <v>182499.16666666666</v>
      </c>
      <c r="CD220" s="181">
        <f t="shared" si="123"/>
        <v>182499.16666666666</v>
      </c>
      <c r="CE220" s="181">
        <f t="shared" si="123"/>
        <v>182499.16666666666</v>
      </c>
      <c r="CF220" s="181">
        <f t="shared" si="123"/>
        <v>182499.16666666666</v>
      </c>
      <c r="CG220" s="181">
        <f t="shared" si="123"/>
        <v>182499.16666666666</v>
      </c>
      <c r="CH220" s="181">
        <f t="shared" si="123"/>
        <v>182499.16666666666</v>
      </c>
      <c r="CI220" s="105"/>
      <c r="CJ220" s="105"/>
      <c r="CK220" s="105"/>
      <c r="CL220" s="105"/>
      <c r="CM220" s="105"/>
      <c r="CN220" s="105"/>
      <c r="CO220" s="105"/>
    </row>
    <row r="221" spans="1:93" ht="15" customHeight="1" outlineLevel="1" thickBot="1">
      <c r="A221" s="213"/>
      <c r="B221" s="217"/>
      <c r="C221" s="217"/>
      <c r="D221" s="213"/>
      <c r="E221" s="213"/>
      <c r="F221" s="218"/>
      <c r="G221" s="203"/>
      <c r="H221" s="135" t="s">
        <v>116</v>
      </c>
      <c r="I221" s="221">
        <f t="shared" si="121"/>
        <v>4760000</v>
      </c>
      <c r="J221" s="221">
        <f t="shared" si="121"/>
        <v>6020004</v>
      </c>
      <c r="K221" s="221">
        <f t="shared" si="121"/>
        <v>6495996</v>
      </c>
      <c r="L221" s="221">
        <f t="shared" si="121"/>
        <v>7039548</v>
      </c>
      <c r="M221" s="221">
        <f t="shared" si="121"/>
        <v>7664964</v>
      </c>
      <c r="N221" s="222"/>
      <c r="O221" s="222"/>
      <c r="P221" s="222"/>
      <c r="Q221" s="222"/>
      <c r="R221" s="222"/>
      <c r="S221" s="222"/>
      <c r="T221" s="222"/>
      <c r="U221" s="222"/>
      <c r="V221" s="222"/>
      <c r="W221" s="222"/>
      <c r="X221" s="222"/>
      <c r="Y221" s="222"/>
      <c r="Z221" s="222"/>
      <c r="AA221" s="221">
        <f t="shared" ref="AA221:CH221" si="124">ROUND(SUM(AA203:AA220),0)</f>
        <v>367500</v>
      </c>
      <c r="AB221" s="221">
        <f t="shared" si="124"/>
        <v>367500</v>
      </c>
      <c r="AC221" s="221">
        <f t="shared" si="124"/>
        <v>367500</v>
      </c>
      <c r="AD221" s="221">
        <f t="shared" si="124"/>
        <v>367500</v>
      </c>
      <c r="AE221" s="221">
        <f t="shared" si="124"/>
        <v>367500</v>
      </c>
      <c r="AF221" s="221">
        <f t="shared" si="124"/>
        <v>367500</v>
      </c>
      <c r="AG221" s="221">
        <f t="shared" si="124"/>
        <v>367500</v>
      </c>
      <c r="AH221" s="221">
        <f t="shared" si="124"/>
        <v>437500</v>
      </c>
      <c r="AI221" s="221">
        <f t="shared" si="124"/>
        <v>437500</v>
      </c>
      <c r="AJ221" s="221">
        <f t="shared" si="124"/>
        <v>437500</v>
      </c>
      <c r="AK221" s="221">
        <f t="shared" si="124"/>
        <v>437500</v>
      </c>
      <c r="AL221" s="221">
        <f t="shared" si="124"/>
        <v>437500</v>
      </c>
      <c r="AM221" s="221">
        <f t="shared" si="124"/>
        <v>501667</v>
      </c>
      <c r="AN221" s="221">
        <f t="shared" si="124"/>
        <v>501667</v>
      </c>
      <c r="AO221" s="221">
        <f t="shared" si="124"/>
        <v>501667</v>
      </c>
      <c r="AP221" s="221">
        <f t="shared" si="124"/>
        <v>501667</v>
      </c>
      <c r="AQ221" s="221">
        <f t="shared" si="124"/>
        <v>501667</v>
      </c>
      <c r="AR221" s="221">
        <f t="shared" si="124"/>
        <v>501667</v>
      </c>
      <c r="AS221" s="221">
        <f t="shared" si="124"/>
        <v>501667</v>
      </c>
      <c r="AT221" s="221">
        <f t="shared" si="124"/>
        <v>501667</v>
      </c>
      <c r="AU221" s="221">
        <f t="shared" si="124"/>
        <v>501667</v>
      </c>
      <c r="AV221" s="221">
        <f t="shared" si="124"/>
        <v>501667</v>
      </c>
      <c r="AW221" s="221">
        <f t="shared" si="124"/>
        <v>501667</v>
      </c>
      <c r="AX221" s="221">
        <f t="shared" si="124"/>
        <v>501667</v>
      </c>
      <c r="AY221" s="221">
        <f t="shared" si="124"/>
        <v>541333</v>
      </c>
      <c r="AZ221" s="221">
        <f t="shared" si="124"/>
        <v>541333</v>
      </c>
      <c r="BA221" s="221">
        <f t="shared" si="124"/>
        <v>541333</v>
      </c>
      <c r="BB221" s="221">
        <f t="shared" si="124"/>
        <v>541333</v>
      </c>
      <c r="BC221" s="221">
        <f t="shared" si="124"/>
        <v>541333</v>
      </c>
      <c r="BD221" s="221">
        <f t="shared" si="124"/>
        <v>541333</v>
      </c>
      <c r="BE221" s="221">
        <f t="shared" si="124"/>
        <v>541333</v>
      </c>
      <c r="BF221" s="221">
        <f t="shared" si="124"/>
        <v>541333</v>
      </c>
      <c r="BG221" s="221">
        <f t="shared" si="124"/>
        <v>541333</v>
      </c>
      <c r="BH221" s="221">
        <f t="shared" si="124"/>
        <v>541333</v>
      </c>
      <c r="BI221" s="221">
        <f t="shared" si="124"/>
        <v>541333</v>
      </c>
      <c r="BJ221" s="221">
        <f t="shared" si="124"/>
        <v>541333</v>
      </c>
      <c r="BK221" s="221">
        <f t="shared" si="124"/>
        <v>586629</v>
      </c>
      <c r="BL221" s="221">
        <f t="shared" si="124"/>
        <v>586629</v>
      </c>
      <c r="BM221" s="221">
        <f t="shared" si="124"/>
        <v>586629</v>
      </c>
      <c r="BN221" s="221">
        <f t="shared" si="124"/>
        <v>586629</v>
      </c>
      <c r="BO221" s="221">
        <f t="shared" si="124"/>
        <v>586629</v>
      </c>
      <c r="BP221" s="221">
        <f t="shared" si="124"/>
        <v>586629</v>
      </c>
      <c r="BQ221" s="221">
        <f t="shared" si="124"/>
        <v>586629</v>
      </c>
      <c r="BR221" s="221">
        <f t="shared" si="124"/>
        <v>586629</v>
      </c>
      <c r="BS221" s="221">
        <f t="shared" si="124"/>
        <v>586629</v>
      </c>
      <c r="BT221" s="221">
        <f t="shared" si="124"/>
        <v>586629</v>
      </c>
      <c r="BU221" s="221">
        <f t="shared" si="124"/>
        <v>586629</v>
      </c>
      <c r="BV221" s="221">
        <f t="shared" si="124"/>
        <v>586629</v>
      </c>
      <c r="BW221" s="221">
        <f t="shared" si="124"/>
        <v>638747</v>
      </c>
      <c r="BX221" s="221">
        <f t="shared" si="124"/>
        <v>638747</v>
      </c>
      <c r="BY221" s="221">
        <f t="shared" si="124"/>
        <v>638747</v>
      </c>
      <c r="BZ221" s="221">
        <f t="shared" si="124"/>
        <v>638747</v>
      </c>
      <c r="CA221" s="221">
        <f t="shared" si="124"/>
        <v>638747</v>
      </c>
      <c r="CB221" s="221">
        <f t="shared" si="124"/>
        <v>638747</v>
      </c>
      <c r="CC221" s="221">
        <f t="shared" si="124"/>
        <v>638747</v>
      </c>
      <c r="CD221" s="221">
        <f t="shared" si="124"/>
        <v>638747</v>
      </c>
      <c r="CE221" s="221">
        <f t="shared" si="124"/>
        <v>638747</v>
      </c>
      <c r="CF221" s="221">
        <f t="shared" si="124"/>
        <v>638747</v>
      </c>
      <c r="CG221" s="221">
        <f t="shared" si="124"/>
        <v>638747</v>
      </c>
      <c r="CH221" s="221">
        <f t="shared" si="124"/>
        <v>638747</v>
      </c>
      <c r="CI221" s="223"/>
      <c r="CJ221" s="223"/>
      <c r="CK221" s="105"/>
      <c r="CL221" s="105"/>
      <c r="CM221" s="105"/>
      <c r="CN221" s="105"/>
      <c r="CO221" s="105"/>
    </row>
    <row r="222" spans="1:93" ht="15" customHeight="1" outlineLevel="1" thickTop="1">
      <c r="A222" s="217"/>
      <c r="B222" s="217"/>
      <c r="C222" s="224"/>
      <c r="D222" s="223"/>
      <c r="E222" s="223"/>
      <c r="F222" s="225"/>
      <c r="G222" s="220"/>
      <c r="H222" s="203"/>
      <c r="I222" s="212"/>
      <c r="J222" s="212"/>
      <c r="K222" s="212"/>
      <c r="L222" s="212"/>
      <c r="M222" s="212"/>
      <c r="N222" s="212"/>
      <c r="O222" s="212"/>
      <c r="P222" s="212"/>
      <c r="Q222" s="212"/>
      <c r="R222" s="212"/>
      <c r="S222" s="212"/>
      <c r="T222" s="212"/>
      <c r="U222" s="212"/>
      <c r="V222" s="212"/>
      <c r="W222" s="212"/>
      <c r="X222" s="212"/>
      <c r="Y222" s="212"/>
      <c r="Z222" s="212"/>
      <c r="AA222" s="212"/>
      <c r="AB222" s="212"/>
      <c r="AC222" s="212"/>
      <c r="AD222" s="212"/>
      <c r="AE222" s="212"/>
      <c r="AF222" s="212"/>
      <c r="AG222" s="212"/>
      <c r="AH222" s="212"/>
      <c r="AI222" s="212"/>
      <c r="AJ222" s="212"/>
      <c r="AK222" s="212"/>
      <c r="AL222" s="212"/>
      <c r="AM222" s="212"/>
      <c r="AN222" s="212"/>
      <c r="AO222" s="212"/>
      <c r="AP222" s="212"/>
      <c r="AQ222" s="212"/>
      <c r="AR222" s="212"/>
      <c r="AS222" s="212"/>
      <c r="AT222" s="212"/>
      <c r="AU222" s="212"/>
      <c r="AV222" s="212"/>
      <c r="AW222" s="212"/>
      <c r="AX222" s="212"/>
      <c r="AY222" s="212"/>
      <c r="AZ222" s="212"/>
      <c r="BA222" s="212"/>
      <c r="BB222" s="212"/>
      <c r="BC222" s="212"/>
      <c r="BD222" s="212"/>
      <c r="BE222" s="212"/>
      <c r="BF222" s="212"/>
      <c r="BG222" s="212"/>
      <c r="BH222" s="212"/>
      <c r="BI222" s="212"/>
      <c r="BJ222" s="212"/>
      <c r="BK222" s="212"/>
      <c r="BL222" s="212"/>
      <c r="BM222" s="212"/>
      <c r="BN222" s="212"/>
      <c r="BO222" s="212"/>
      <c r="BP222" s="212"/>
      <c r="BQ222" s="212"/>
      <c r="BR222" s="212"/>
      <c r="BS222" s="212"/>
      <c r="BT222" s="212"/>
      <c r="BU222" s="212"/>
      <c r="BV222" s="212"/>
      <c r="BW222" s="212"/>
      <c r="BX222" s="212"/>
      <c r="BY222" s="212"/>
      <c r="BZ222" s="212"/>
      <c r="CA222" s="212"/>
      <c r="CB222" s="212"/>
      <c r="CC222" s="212"/>
      <c r="CD222" s="212"/>
      <c r="CE222" s="212"/>
      <c r="CF222" s="212"/>
      <c r="CG222" s="212"/>
      <c r="CH222" s="212"/>
      <c r="CI222" s="105"/>
      <c r="CJ222" s="105"/>
      <c r="CK222" s="105"/>
      <c r="CL222" s="105"/>
      <c r="CM222" s="105"/>
      <c r="CN222" s="105"/>
      <c r="CO222" s="105"/>
    </row>
    <row r="223" spans="1:93" ht="15" customHeight="1" outlineLevel="1">
      <c r="A223" s="210" t="s">
        <v>201</v>
      </c>
      <c r="B223" s="102" t="s">
        <v>217</v>
      </c>
      <c r="C223" s="207"/>
      <c r="D223" s="105"/>
      <c r="E223" s="105"/>
      <c r="F223" s="103"/>
      <c r="G223" s="203"/>
      <c r="H223" s="135" t="s">
        <v>116</v>
      </c>
      <c r="I223" s="181">
        <f t="shared" ref="I223:M226" si="125">+IF($H223="SUM",SUMIFS($AA223:$CH223,$AA$1:$CH$1,I$1),IF($H223="AVG",AVERAGEIFS($AA223:$CH223,$AA$1:$CH$1,I$1),IF($H223="EOY",SUMIFS($AA223:$CH223,$AA$1:$CH$1,I$1,$AA$3:$CH$3,12))))</f>
        <v>2380000</v>
      </c>
      <c r="J223" s="181">
        <f t="shared" si="125"/>
        <v>2499000</v>
      </c>
      <c r="K223" s="181">
        <f t="shared" si="125"/>
        <v>2623950</v>
      </c>
      <c r="L223" s="181">
        <f t="shared" si="125"/>
        <v>2755147.5000000005</v>
      </c>
      <c r="M223" s="181">
        <f t="shared" si="125"/>
        <v>2892904.8749999995</v>
      </c>
      <c r="N223" s="212"/>
      <c r="O223" s="212"/>
      <c r="P223" s="212"/>
      <c r="Q223" s="212"/>
      <c r="R223" s="212"/>
      <c r="S223" s="212"/>
      <c r="T223" s="212"/>
      <c r="U223" s="212"/>
      <c r="V223" s="212"/>
      <c r="W223" s="212"/>
      <c r="X223" s="212"/>
      <c r="Y223" s="212"/>
      <c r="Z223" s="212"/>
      <c r="AA223" s="181">
        <f t="shared" ref="AA223:AJ225" si="126">+SUMIFS(AA$203:AA$218,$A$203:$A$218,$A223)*(1+$C$220)</f>
        <v>198333.33333333334</v>
      </c>
      <c r="AB223" s="181">
        <f t="shared" si="126"/>
        <v>198333.33333333334</v>
      </c>
      <c r="AC223" s="181">
        <f t="shared" si="126"/>
        <v>198333.33333333334</v>
      </c>
      <c r="AD223" s="181">
        <f t="shared" si="126"/>
        <v>198333.33333333334</v>
      </c>
      <c r="AE223" s="181">
        <f t="shared" si="126"/>
        <v>198333.33333333334</v>
      </c>
      <c r="AF223" s="181">
        <f t="shared" si="126"/>
        <v>198333.33333333334</v>
      </c>
      <c r="AG223" s="181">
        <f t="shared" si="126"/>
        <v>198333.33333333334</v>
      </c>
      <c r="AH223" s="181">
        <f t="shared" si="126"/>
        <v>198333.33333333334</v>
      </c>
      <c r="AI223" s="181">
        <f t="shared" si="126"/>
        <v>198333.33333333334</v>
      </c>
      <c r="AJ223" s="181">
        <f t="shared" si="126"/>
        <v>198333.33333333334</v>
      </c>
      <c r="AK223" s="181">
        <f t="shared" ref="AK223:AT225" si="127">+SUMIFS(AK$203:AK$218,$A$203:$A$218,$A223)*(1+$C$220)</f>
        <v>198333.33333333334</v>
      </c>
      <c r="AL223" s="181">
        <f t="shared" si="127"/>
        <v>198333.33333333334</v>
      </c>
      <c r="AM223" s="181">
        <f t="shared" si="127"/>
        <v>208250</v>
      </c>
      <c r="AN223" s="181">
        <f t="shared" si="127"/>
        <v>208250</v>
      </c>
      <c r="AO223" s="181">
        <f t="shared" si="127"/>
        <v>208250</v>
      </c>
      <c r="AP223" s="181">
        <f t="shared" si="127"/>
        <v>208250</v>
      </c>
      <c r="AQ223" s="181">
        <f t="shared" si="127"/>
        <v>208250</v>
      </c>
      <c r="AR223" s="181">
        <f t="shared" si="127"/>
        <v>208250</v>
      </c>
      <c r="AS223" s="181">
        <f t="shared" si="127"/>
        <v>208250</v>
      </c>
      <c r="AT223" s="181">
        <f t="shared" si="127"/>
        <v>208250</v>
      </c>
      <c r="AU223" s="181">
        <f t="shared" ref="AU223:BD225" si="128">+SUMIFS(AU$203:AU$218,$A$203:$A$218,$A223)*(1+$C$220)</f>
        <v>208250</v>
      </c>
      <c r="AV223" s="181">
        <f t="shared" si="128"/>
        <v>208250</v>
      </c>
      <c r="AW223" s="181">
        <f t="shared" si="128"/>
        <v>208250</v>
      </c>
      <c r="AX223" s="181">
        <f t="shared" si="128"/>
        <v>208250</v>
      </c>
      <c r="AY223" s="181">
        <f t="shared" si="128"/>
        <v>218662.5</v>
      </c>
      <c r="AZ223" s="181">
        <f t="shared" si="128"/>
        <v>218662.5</v>
      </c>
      <c r="BA223" s="181">
        <f t="shared" si="128"/>
        <v>218662.5</v>
      </c>
      <c r="BB223" s="181">
        <f t="shared" si="128"/>
        <v>218662.5</v>
      </c>
      <c r="BC223" s="181">
        <f t="shared" si="128"/>
        <v>218662.5</v>
      </c>
      <c r="BD223" s="181">
        <f t="shared" si="128"/>
        <v>218662.5</v>
      </c>
      <c r="BE223" s="181">
        <f t="shared" ref="BE223:BN225" si="129">+SUMIFS(BE$203:BE$218,$A$203:$A$218,$A223)*(1+$C$220)</f>
        <v>218662.5</v>
      </c>
      <c r="BF223" s="181">
        <f t="shared" si="129"/>
        <v>218662.5</v>
      </c>
      <c r="BG223" s="181">
        <f t="shared" si="129"/>
        <v>218662.5</v>
      </c>
      <c r="BH223" s="181">
        <f t="shared" si="129"/>
        <v>218662.5</v>
      </c>
      <c r="BI223" s="181">
        <f t="shared" si="129"/>
        <v>218662.5</v>
      </c>
      <c r="BJ223" s="181">
        <f t="shared" si="129"/>
        <v>218662.5</v>
      </c>
      <c r="BK223" s="181">
        <f t="shared" si="129"/>
        <v>229595.62500000003</v>
      </c>
      <c r="BL223" s="181">
        <f t="shared" si="129"/>
        <v>229595.62500000003</v>
      </c>
      <c r="BM223" s="181">
        <f t="shared" si="129"/>
        <v>229595.62500000003</v>
      </c>
      <c r="BN223" s="181">
        <f t="shared" si="129"/>
        <v>229595.62500000003</v>
      </c>
      <c r="BO223" s="181">
        <f t="shared" ref="BO223:BX225" si="130">+SUMIFS(BO$203:BO$218,$A$203:$A$218,$A223)*(1+$C$220)</f>
        <v>229595.62500000003</v>
      </c>
      <c r="BP223" s="181">
        <f t="shared" si="130"/>
        <v>229595.62500000003</v>
      </c>
      <c r="BQ223" s="181">
        <f t="shared" si="130"/>
        <v>229595.62500000003</v>
      </c>
      <c r="BR223" s="181">
        <f t="shared" si="130"/>
        <v>229595.62500000003</v>
      </c>
      <c r="BS223" s="181">
        <f t="shared" si="130"/>
        <v>229595.62500000003</v>
      </c>
      <c r="BT223" s="181">
        <f t="shared" si="130"/>
        <v>229595.62500000003</v>
      </c>
      <c r="BU223" s="181">
        <f t="shared" si="130"/>
        <v>229595.62500000003</v>
      </c>
      <c r="BV223" s="181">
        <f t="shared" si="130"/>
        <v>229595.62500000003</v>
      </c>
      <c r="BW223" s="181">
        <f t="shared" si="130"/>
        <v>241075.40624999997</v>
      </c>
      <c r="BX223" s="181">
        <f t="shared" si="130"/>
        <v>241075.40624999997</v>
      </c>
      <c r="BY223" s="181">
        <f t="shared" ref="BY223:CH225" si="131">+SUMIFS(BY$203:BY$218,$A$203:$A$218,$A223)*(1+$C$220)</f>
        <v>241075.40624999997</v>
      </c>
      <c r="BZ223" s="181">
        <f t="shared" si="131"/>
        <v>241075.40624999997</v>
      </c>
      <c r="CA223" s="181">
        <f t="shared" si="131"/>
        <v>241075.40624999997</v>
      </c>
      <c r="CB223" s="181">
        <f t="shared" si="131"/>
        <v>241075.40624999997</v>
      </c>
      <c r="CC223" s="181">
        <f t="shared" si="131"/>
        <v>241075.40624999997</v>
      </c>
      <c r="CD223" s="181">
        <f t="shared" si="131"/>
        <v>241075.40624999997</v>
      </c>
      <c r="CE223" s="181">
        <f t="shared" si="131"/>
        <v>241075.40624999997</v>
      </c>
      <c r="CF223" s="181">
        <f t="shared" si="131"/>
        <v>241075.40624999997</v>
      </c>
      <c r="CG223" s="181">
        <f t="shared" si="131"/>
        <v>241075.40624999997</v>
      </c>
      <c r="CH223" s="181">
        <f t="shared" si="131"/>
        <v>241075.40624999997</v>
      </c>
      <c r="CI223" s="105"/>
      <c r="CJ223" s="105"/>
      <c r="CK223" s="105"/>
      <c r="CL223" s="105"/>
      <c r="CM223" s="105"/>
      <c r="CN223" s="105"/>
      <c r="CO223" s="105"/>
    </row>
    <row r="224" spans="1:93" ht="15" customHeight="1" outlineLevel="1">
      <c r="A224" s="210" t="s">
        <v>204</v>
      </c>
      <c r="B224" s="102" t="s">
        <v>218</v>
      </c>
      <c r="C224" s="228"/>
      <c r="D224" s="229"/>
      <c r="E224" s="229"/>
      <c r="F224" s="186"/>
      <c r="G224" s="230"/>
      <c r="H224" s="135" t="s">
        <v>116</v>
      </c>
      <c r="I224" s="181">
        <f t="shared" si="125"/>
        <v>840000</v>
      </c>
      <c r="J224" s="181">
        <f t="shared" si="125"/>
        <v>882000</v>
      </c>
      <c r="K224" s="181">
        <f t="shared" si="125"/>
        <v>926100</v>
      </c>
      <c r="L224" s="181">
        <f t="shared" si="125"/>
        <v>972405</v>
      </c>
      <c r="M224" s="181">
        <f t="shared" si="125"/>
        <v>1021025.25</v>
      </c>
      <c r="N224" s="212"/>
      <c r="O224" s="212"/>
      <c r="P224" s="212"/>
      <c r="Q224" s="212"/>
      <c r="R224" s="212"/>
      <c r="S224" s="212"/>
      <c r="T224" s="212"/>
      <c r="U224" s="212"/>
      <c r="V224" s="212"/>
      <c r="W224" s="212"/>
      <c r="X224" s="212"/>
      <c r="Y224" s="212"/>
      <c r="Z224" s="212"/>
      <c r="AA224" s="181">
        <f t="shared" si="126"/>
        <v>70000</v>
      </c>
      <c r="AB224" s="181">
        <f t="shared" si="126"/>
        <v>70000</v>
      </c>
      <c r="AC224" s="181">
        <f t="shared" si="126"/>
        <v>70000</v>
      </c>
      <c r="AD224" s="181">
        <f t="shared" si="126"/>
        <v>70000</v>
      </c>
      <c r="AE224" s="181">
        <f t="shared" si="126"/>
        <v>70000</v>
      </c>
      <c r="AF224" s="181">
        <f t="shared" si="126"/>
        <v>70000</v>
      </c>
      <c r="AG224" s="181">
        <f t="shared" si="126"/>
        <v>70000</v>
      </c>
      <c r="AH224" s="181">
        <f t="shared" si="126"/>
        <v>70000</v>
      </c>
      <c r="AI224" s="181">
        <f t="shared" si="126"/>
        <v>70000</v>
      </c>
      <c r="AJ224" s="181">
        <f t="shared" si="126"/>
        <v>70000</v>
      </c>
      <c r="AK224" s="181">
        <f t="shared" si="127"/>
        <v>70000</v>
      </c>
      <c r="AL224" s="181">
        <f t="shared" si="127"/>
        <v>70000</v>
      </c>
      <c r="AM224" s="181">
        <f t="shared" si="127"/>
        <v>73500</v>
      </c>
      <c r="AN224" s="181">
        <f t="shared" si="127"/>
        <v>73500</v>
      </c>
      <c r="AO224" s="181">
        <f t="shared" si="127"/>
        <v>73500</v>
      </c>
      <c r="AP224" s="181">
        <f t="shared" si="127"/>
        <v>73500</v>
      </c>
      <c r="AQ224" s="181">
        <f t="shared" si="127"/>
        <v>73500</v>
      </c>
      <c r="AR224" s="181">
        <f t="shared" si="127"/>
        <v>73500</v>
      </c>
      <c r="AS224" s="181">
        <f t="shared" si="127"/>
        <v>73500</v>
      </c>
      <c r="AT224" s="181">
        <f t="shared" si="127"/>
        <v>73500</v>
      </c>
      <c r="AU224" s="181">
        <f t="shared" si="128"/>
        <v>73500</v>
      </c>
      <c r="AV224" s="181">
        <f t="shared" si="128"/>
        <v>73500</v>
      </c>
      <c r="AW224" s="181">
        <f t="shared" si="128"/>
        <v>73500</v>
      </c>
      <c r="AX224" s="181">
        <f t="shared" si="128"/>
        <v>73500</v>
      </c>
      <c r="AY224" s="181">
        <f t="shared" si="128"/>
        <v>77175</v>
      </c>
      <c r="AZ224" s="181">
        <f t="shared" si="128"/>
        <v>77175</v>
      </c>
      <c r="BA224" s="181">
        <f t="shared" si="128"/>
        <v>77175</v>
      </c>
      <c r="BB224" s="181">
        <f t="shared" si="128"/>
        <v>77175</v>
      </c>
      <c r="BC224" s="181">
        <f t="shared" si="128"/>
        <v>77175</v>
      </c>
      <c r="BD224" s="181">
        <f t="shared" si="128"/>
        <v>77175</v>
      </c>
      <c r="BE224" s="181">
        <f t="shared" si="129"/>
        <v>77175</v>
      </c>
      <c r="BF224" s="181">
        <f t="shared" si="129"/>
        <v>77175</v>
      </c>
      <c r="BG224" s="181">
        <f t="shared" si="129"/>
        <v>77175</v>
      </c>
      <c r="BH224" s="181">
        <f t="shared" si="129"/>
        <v>77175</v>
      </c>
      <c r="BI224" s="181">
        <f t="shared" si="129"/>
        <v>77175</v>
      </c>
      <c r="BJ224" s="181">
        <f t="shared" si="129"/>
        <v>77175</v>
      </c>
      <c r="BK224" s="181">
        <f t="shared" si="129"/>
        <v>81033.75</v>
      </c>
      <c r="BL224" s="181">
        <f t="shared" si="129"/>
        <v>81033.75</v>
      </c>
      <c r="BM224" s="181">
        <f t="shared" si="129"/>
        <v>81033.75</v>
      </c>
      <c r="BN224" s="181">
        <f t="shared" si="129"/>
        <v>81033.75</v>
      </c>
      <c r="BO224" s="181">
        <f t="shared" si="130"/>
        <v>81033.75</v>
      </c>
      <c r="BP224" s="181">
        <f t="shared" si="130"/>
        <v>81033.75</v>
      </c>
      <c r="BQ224" s="181">
        <f t="shared" si="130"/>
        <v>81033.75</v>
      </c>
      <c r="BR224" s="181">
        <f t="shared" si="130"/>
        <v>81033.75</v>
      </c>
      <c r="BS224" s="181">
        <f t="shared" si="130"/>
        <v>81033.75</v>
      </c>
      <c r="BT224" s="181">
        <f t="shared" si="130"/>
        <v>81033.75</v>
      </c>
      <c r="BU224" s="181">
        <f t="shared" si="130"/>
        <v>81033.75</v>
      </c>
      <c r="BV224" s="181">
        <f t="shared" si="130"/>
        <v>81033.75</v>
      </c>
      <c r="BW224" s="181">
        <f t="shared" si="130"/>
        <v>85085.4375</v>
      </c>
      <c r="BX224" s="181">
        <f t="shared" si="130"/>
        <v>85085.4375</v>
      </c>
      <c r="BY224" s="181">
        <f t="shared" si="131"/>
        <v>85085.4375</v>
      </c>
      <c r="BZ224" s="181">
        <f t="shared" si="131"/>
        <v>85085.4375</v>
      </c>
      <c r="CA224" s="181">
        <f t="shared" si="131"/>
        <v>85085.4375</v>
      </c>
      <c r="CB224" s="181">
        <f t="shared" si="131"/>
        <v>85085.4375</v>
      </c>
      <c r="CC224" s="181">
        <f t="shared" si="131"/>
        <v>85085.4375</v>
      </c>
      <c r="CD224" s="181">
        <f t="shared" si="131"/>
        <v>85085.4375</v>
      </c>
      <c r="CE224" s="181">
        <f t="shared" si="131"/>
        <v>85085.4375</v>
      </c>
      <c r="CF224" s="181">
        <f t="shared" si="131"/>
        <v>85085.4375</v>
      </c>
      <c r="CG224" s="181">
        <f t="shared" si="131"/>
        <v>85085.4375</v>
      </c>
      <c r="CH224" s="181">
        <f t="shared" si="131"/>
        <v>85085.4375</v>
      </c>
      <c r="CI224" s="105"/>
      <c r="CJ224" s="105"/>
      <c r="CK224" s="105"/>
      <c r="CL224" s="105"/>
      <c r="CM224" s="105"/>
      <c r="CN224" s="105"/>
      <c r="CO224" s="105"/>
    </row>
    <row r="225" spans="1:93" ht="15" customHeight="1" outlineLevel="1">
      <c r="A225" s="210" t="s">
        <v>199</v>
      </c>
      <c r="B225" s="102" t="s">
        <v>219</v>
      </c>
      <c r="C225" s="228"/>
      <c r="D225" s="229"/>
      <c r="E225" s="229"/>
      <c r="F225" s="186"/>
      <c r="G225" s="230"/>
      <c r="H225" s="135" t="s">
        <v>116</v>
      </c>
      <c r="I225" s="181">
        <f t="shared" si="125"/>
        <v>1540000</v>
      </c>
      <c r="J225" s="181">
        <f t="shared" si="125"/>
        <v>2638999.9999999986</v>
      </c>
      <c r="K225" s="181">
        <f t="shared" si="125"/>
        <v>2945950</v>
      </c>
      <c r="L225" s="181">
        <f t="shared" si="125"/>
        <v>3311997.4999999995</v>
      </c>
      <c r="M225" s="181">
        <f t="shared" si="125"/>
        <v>3751034.8750000005</v>
      </c>
      <c r="N225" s="212"/>
      <c r="O225" s="212"/>
      <c r="P225" s="212"/>
      <c r="Q225" s="212"/>
      <c r="R225" s="212"/>
      <c r="S225" s="212"/>
      <c r="T225" s="212"/>
      <c r="U225" s="212"/>
      <c r="V225" s="212"/>
      <c r="W225" s="212"/>
      <c r="X225" s="212"/>
      <c r="Y225" s="212"/>
      <c r="Z225" s="212"/>
      <c r="AA225" s="181">
        <f t="shared" si="126"/>
        <v>99166.666666666657</v>
      </c>
      <c r="AB225" s="181">
        <f t="shared" si="126"/>
        <v>99166.666666666657</v>
      </c>
      <c r="AC225" s="181">
        <f t="shared" si="126"/>
        <v>99166.666666666657</v>
      </c>
      <c r="AD225" s="181">
        <f t="shared" si="126"/>
        <v>99166.666666666657</v>
      </c>
      <c r="AE225" s="181">
        <f t="shared" si="126"/>
        <v>99166.666666666657</v>
      </c>
      <c r="AF225" s="181">
        <f t="shared" si="126"/>
        <v>99166.666666666657</v>
      </c>
      <c r="AG225" s="181">
        <f t="shared" si="126"/>
        <v>99166.666666666657</v>
      </c>
      <c r="AH225" s="181">
        <f t="shared" si="126"/>
        <v>169166.66666666666</v>
      </c>
      <c r="AI225" s="181">
        <f t="shared" si="126"/>
        <v>169166.66666666666</v>
      </c>
      <c r="AJ225" s="181">
        <f t="shared" si="126"/>
        <v>169166.66666666666</v>
      </c>
      <c r="AK225" s="181">
        <f t="shared" si="127"/>
        <v>169166.66666666666</v>
      </c>
      <c r="AL225" s="181">
        <f t="shared" si="127"/>
        <v>169166.66666666666</v>
      </c>
      <c r="AM225" s="181">
        <f t="shared" si="127"/>
        <v>219916.66666666663</v>
      </c>
      <c r="AN225" s="181">
        <f t="shared" si="127"/>
        <v>219916.66666666663</v>
      </c>
      <c r="AO225" s="181">
        <f t="shared" si="127"/>
        <v>219916.66666666663</v>
      </c>
      <c r="AP225" s="181">
        <f t="shared" si="127"/>
        <v>219916.66666666663</v>
      </c>
      <c r="AQ225" s="181">
        <f t="shared" si="127"/>
        <v>219916.66666666663</v>
      </c>
      <c r="AR225" s="181">
        <f t="shared" si="127"/>
        <v>219916.66666666663</v>
      </c>
      <c r="AS225" s="181">
        <f t="shared" si="127"/>
        <v>219916.66666666663</v>
      </c>
      <c r="AT225" s="181">
        <f t="shared" si="127"/>
        <v>219916.66666666663</v>
      </c>
      <c r="AU225" s="181">
        <f t="shared" si="128"/>
        <v>219916.66666666663</v>
      </c>
      <c r="AV225" s="181">
        <f t="shared" si="128"/>
        <v>219916.66666666663</v>
      </c>
      <c r="AW225" s="181">
        <f t="shared" si="128"/>
        <v>219916.66666666663</v>
      </c>
      <c r="AX225" s="181">
        <f t="shared" si="128"/>
        <v>219916.66666666663</v>
      </c>
      <c r="AY225" s="181">
        <f t="shared" si="128"/>
        <v>245495.83333333331</v>
      </c>
      <c r="AZ225" s="181">
        <f t="shared" si="128"/>
        <v>245495.83333333331</v>
      </c>
      <c r="BA225" s="181">
        <f t="shared" si="128"/>
        <v>245495.83333333331</v>
      </c>
      <c r="BB225" s="181">
        <f t="shared" si="128"/>
        <v>245495.83333333331</v>
      </c>
      <c r="BC225" s="181">
        <f t="shared" si="128"/>
        <v>245495.83333333331</v>
      </c>
      <c r="BD225" s="181">
        <f t="shared" si="128"/>
        <v>245495.83333333331</v>
      </c>
      <c r="BE225" s="181">
        <f t="shared" si="129"/>
        <v>245495.83333333331</v>
      </c>
      <c r="BF225" s="181">
        <f t="shared" si="129"/>
        <v>245495.83333333331</v>
      </c>
      <c r="BG225" s="181">
        <f t="shared" si="129"/>
        <v>245495.83333333331</v>
      </c>
      <c r="BH225" s="181">
        <f t="shared" si="129"/>
        <v>245495.83333333331</v>
      </c>
      <c r="BI225" s="181">
        <f t="shared" si="129"/>
        <v>245495.83333333331</v>
      </c>
      <c r="BJ225" s="181">
        <f t="shared" si="129"/>
        <v>245495.83333333331</v>
      </c>
      <c r="BK225" s="181">
        <f t="shared" si="129"/>
        <v>275999.79166666669</v>
      </c>
      <c r="BL225" s="181">
        <f t="shared" si="129"/>
        <v>275999.79166666669</v>
      </c>
      <c r="BM225" s="181">
        <f t="shared" si="129"/>
        <v>275999.79166666669</v>
      </c>
      <c r="BN225" s="181">
        <f t="shared" si="129"/>
        <v>275999.79166666669</v>
      </c>
      <c r="BO225" s="181">
        <f t="shared" si="130"/>
        <v>275999.79166666669</v>
      </c>
      <c r="BP225" s="181">
        <f t="shared" si="130"/>
        <v>275999.79166666669</v>
      </c>
      <c r="BQ225" s="181">
        <f t="shared" si="130"/>
        <v>275999.79166666669</v>
      </c>
      <c r="BR225" s="181">
        <f t="shared" si="130"/>
        <v>275999.79166666669</v>
      </c>
      <c r="BS225" s="181">
        <f t="shared" si="130"/>
        <v>275999.79166666669</v>
      </c>
      <c r="BT225" s="181">
        <f t="shared" si="130"/>
        <v>275999.79166666669</v>
      </c>
      <c r="BU225" s="181">
        <f t="shared" si="130"/>
        <v>275999.79166666669</v>
      </c>
      <c r="BV225" s="181">
        <f t="shared" si="130"/>
        <v>275999.79166666669</v>
      </c>
      <c r="BW225" s="181">
        <f t="shared" si="130"/>
        <v>312586.23958333331</v>
      </c>
      <c r="BX225" s="181">
        <f t="shared" si="130"/>
        <v>312586.23958333331</v>
      </c>
      <c r="BY225" s="181">
        <f t="shared" si="131"/>
        <v>312586.23958333331</v>
      </c>
      <c r="BZ225" s="181">
        <f t="shared" si="131"/>
        <v>312586.23958333331</v>
      </c>
      <c r="CA225" s="181">
        <f t="shared" si="131"/>
        <v>312586.23958333331</v>
      </c>
      <c r="CB225" s="181">
        <f t="shared" si="131"/>
        <v>312586.23958333331</v>
      </c>
      <c r="CC225" s="181">
        <f t="shared" si="131"/>
        <v>312586.23958333331</v>
      </c>
      <c r="CD225" s="181">
        <f t="shared" si="131"/>
        <v>312586.23958333331</v>
      </c>
      <c r="CE225" s="181">
        <f t="shared" si="131"/>
        <v>312586.23958333331</v>
      </c>
      <c r="CF225" s="181">
        <f t="shared" si="131"/>
        <v>312586.23958333331</v>
      </c>
      <c r="CG225" s="181">
        <f t="shared" si="131"/>
        <v>312586.23958333331</v>
      </c>
      <c r="CH225" s="181">
        <f t="shared" si="131"/>
        <v>312586.23958333331</v>
      </c>
      <c r="CI225" s="105"/>
      <c r="CJ225" s="105"/>
      <c r="CK225" s="105"/>
      <c r="CL225" s="105"/>
      <c r="CM225" s="105"/>
      <c r="CN225" s="105"/>
      <c r="CO225" s="105"/>
    </row>
    <row r="226" spans="1:93" ht="15" customHeight="1" outlineLevel="1" thickBot="1">
      <c r="A226" s="223"/>
      <c r="B226" s="207"/>
      <c r="C226" s="228"/>
      <c r="D226" s="229"/>
      <c r="E226" s="229"/>
      <c r="F226" s="186"/>
      <c r="G226" s="230"/>
      <c r="H226" s="135" t="s">
        <v>116</v>
      </c>
      <c r="I226" s="221">
        <f t="shared" si="125"/>
        <v>4760000</v>
      </c>
      <c r="J226" s="221">
        <f t="shared" si="125"/>
        <v>6020004</v>
      </c>
      <c r="K226" s="221">
        <f t="shared" si="125"/>
        <v>6495996</v>
      </c>
      <c r="L226" s="221">
        <f t="shared" si="125"/>
        <v>7039548</v>
      </c>
      <c r="M226" s="221">
        <f t="shared" si="125"/>
        <v>7664964</v>
      </c>
      <c r="N226" s="222"/>
      <c r="O226" s="222"/>
      <c r="P226" s="222"/>
      <c r="Q226" s="222"/>
      <c r="R226" s="222"/>
      <c r="S226" s="222"/>
      <c r="T226" s="222"/>
      <c r="U226" s="222"/>
      <c r="V226" s="222"/>
      <c r="W226" s="222"/>
      <c r="X226" s="222"/>
      <c r="Y226" s="222"/>
      <c r="Z226" s="222"/>
      <c r="AA226" s="221">
        <f t="shared" ref="AA226:CH226" si="132">ROUND(SUM(AA223:AA225),0)</f>
        <v>367500</v>
      </c>
      <c r="AB226" s="221">
        <f t="shared" si="132"/>
        <v>367500</v>
      </c>
      <c r="AC226" s="221">
        <f t="shared" si="132"/>
        <v>367500</v>
      </c>
      <c r="AD226" s="221">
        <f t="shared" si="132"/>
        <v>367500</v>
      </c>
      <c r="AE226" s="221">
        <f t="shared" si="132"/>
        <v>367500</v>
      </c>
      <c r="AF226" s="221">
        <f t="shared" si="132"/>
        <v>367500</v>
      </c>
      <c r="AG226" s="221">
        <f t="shared" si="132"/>
        <v>367500</v>
      </c>
      <c r="AH226" s="221">
        <f t="shared" si="132"/>
        <v>437500</v>
      </c>
      <c r="AI226" s="221">
        <f t="shared" si="132"/>
        <v>437500</v>
      </c>
      <c r="AJ226" s="221">
        <f t="shared" si="132"/>
        <v>437500</v>
      </c>
      <c r="AK226" s="221">
        <f t="shared" si="132"/>
        <v>437500</v>
      </c>
      <c r="AL226" s="221">
        <f t="shared" si="132"/>
        <v>437500</v>
      </c>
      <c r="AM226" s="221">
        <f t="shared" si="132"/>
        <v>501667</v>
      </c>
      <c r="AN226" s="221">
        <f t="shared" si="132"/>
        <v>501667</v>
      </c>
      <c r="AO226" s="221">
        <f t="shared" si="132"/>
        <v>501667</v>
      </c>
      <c r="AP226" s="221">
        <f t="shared" si="132"/>
        <v>501667</v>
      </c>
      <c r="AQ226" s="221">
        <f t="shared" si="132"/>
        <v>501667</v>
      </c>
      <c r="AR226" s="221">
        <f t="shared" si="132"/>
        <v>501667</v>
      </c>
      <c r="AS226" s="221">
        <f t="shared" si="132"/>
        <v>501667</v>
      </c>
      <c r="AT226" s="221">
        <f t="shared" si="132"/>
        <v>501667</v>
      </c>
      <c r="AU226" s="221">
        <f t="shared" si="132"/>
        <v>501667</v>
      </c>
      <c r="AV226" s="221">
        <f t="shared" si="132"/>
        <v>501667</v>
      </c>
      <c r="AW226" s="221">
        <f t="shared" si="132"/>
        <v>501667</v>
      </c>
      <c r="AX226" s="221">
        <f t="shared" si="132"/>
        <v>501667</v>
      </c>
      <c r="AY226" s="221">
        <f t="shared" si="132"/>
        <v>541333</v>
      </c>
      <c r="AZ226" s="221">
        <f t="shared" si="132"/>
        <v>541333</v>
      </c>
      <c r="BA226" s="221">
        <f t="shared" si="132"/>
        <v>541333</v>
      </c>
      <c r="BB226" s="221">
        <f t="shared" si="132"/>
        <v>541333</v>
      </c>
      <c r="BC226" s="221">
        <f t="shared" si="132"/>
        <v>541333</v>
      </c>
      <c r="BD226" s="221">
        <f t="shared" si="132"/>
        <v>541333</v>
      </c>
      <c r="BE226" s="221">
        <f t="shared" si="132"/>
        <v>541333</v>
      </c>
      <c r="BF226" s="221">
        <f t="shared" si="132"/>
        <v>541333</v>
      </c>
      <c r="BG226" s="221">
        <f t="shared" si="132"/>
        <v>541333</v>
      </c>
      <c r="BH226" s="221">
        <f t="shared" si="132"/>
        <v>541333</v>
      </c>
      <c r="BI226" s="221">
        <f t="shared" si="132"/>
        <v>541333</v>
      </c>
      <c r="BJ226" s="221">
        <f t="shared" si="132"/>
        <v>541333</v>
      </c>
      <c r="BK226" s="221">
        <f t="shared" si="132"/>
        <v>586629</v>
      </c>
      <c r="BL226" s="221">
        <f t="shared" si="132"/>
        <v>586629</v>
      </c>
      <c r="BM226" s="221">
        <f t="shared" si="132"/>
        <v>586629</v>
      </c>
      <c r="BN226" s="221">
        <f t="shared" si="132"/>
        <v>586629</v>
      </c>
      <c r="BO226" s="221">
        <f t="shared" si="132"/>
        <v>586629</v>
      </c>
      <c r="BP226" s="221">
        <f t="shared" si="132"/>
        <v>586629</v>
      </c>
      <c r="BQ226" s="221">
        <f t="shared" si="132"/>
        <v>586629</v>
      </c>
      <c r="BR226" s="221">
        <f t="shared" si="132"/>
        <v>586629</v>
      </c>
      <c r="BS226" s="221">
        <f t="shared" si="132"/>
        <v>586629</v>
      </c>
      <c r="BT226" s="221">
        <f t="shared" si="132"/>
        <v>586629</v>
      </c>
      <c r="BU226" s="221">
        <f t="shared" si="132"/>
        <v>586629</v>
      </c>
      <c r="BV226" s="221">
        <f t="shared" si="132"/>
        <v>586629</v>
      </c>
      <c r="BW226" s="221">
        <f t="shared" si="132"/>
        <v>638747</v>
      </c>
      <c r="BX226" s="221">
        <f t="shared" si="132"/>
        <v>638747</v>
      </c>
      <c r="BY226" s="221">
        <f t="shared" si="132"/>
        <v>638747</v>
      </c>
      <c r="BZ226" s="221">
        <f t="shared" si="132"/>
        <v>638747</v>
      </c>
      <c r="CA226" s="221">
        <f t="shared" si="132"/>
        <v>638747</v>
      </c>
      <c r="CB226" s="221">
        <f t="shared" si="132"/>
        <v>638747</v>
      </c>
      <c r="CC226" s="221">
        <f t="shared" si="132"/>
        <v>638747</v>
      </c>
      <c r="CD226" s="221">
        <f t="shared" si="132"/>
        <v>638747</v>
      </c>
      <c r="CE226" s="221">
        <f t="shared" si="132"/>
        <v>638747</v>
      </c>
      <c r="CF226" s="221">
        <f t="shared" si="132"/>
        <v>638747</v>
      </c>
      <c r="CG226" s="221">
        <f t="shared" si="132"/>
        <v>638747</v>
      </c>
      <c r="CH226" s="221">
        <f t="shared" si="132"/>
        <v>638747</v>
      </c>
      <c r="CI226" s="223"/>
      <c r="CJ226" s="223"/>
      <c r="CK226" s="105"/>
      <c r="CL226" s="105"/>
      <c r="CM226" s="105"/>
      <c r="CN226" s="105"/>
      <c r="CO226" s="105"/>
    </row>
    <row r="227" spans="1:93" ht="15" customHeight="1" outlineLevel="1" thickTop="1">
      <c r="A227" s="207"/>
      <c r="B227" s="207"/>
      <c r="C227" s="228"/>
      <c r="D227" s="229"/>
      <c r="E227" s="229"/>
      <c r="F227" s="186"/>
      <c r="G227" s="230"/>
      <c r="H227" s="203"/>
      <c r="I227" s="105"/>
      <c r="J227" s="105"/>
      <c r="K227" s="105"/>
      <c r="L227" s="105"/>
      <c r="M227" s="105"/>
      <c r="N227" s="203"/>
      <c r="O227" s="203"/>
      <c r="P227" s="203"/>
      <c r="Q227" s="203"/>
      <c r="R227" s="203"/>
      <c r="S227" s="203"/>
      <c r="T227" s="203"/>
      <c r="U227" s="203"/>
      <c r="V227" s="203"/>
      <c r="W227" s="203"/>
      <c r="X227" s="203"/>
      <c r="Y227" s="203"/>
      <c r="Z227" s="203"/>
      <c r="AA227" s="226"/>
      <c r="AB227" s="227"/>
      <c r="AC227" s="205"/>
      <c r="AD227" s="205"/>
      <c r="AE227" s="205"/>
      <c r="AF227" s="205"/>
      <c r="AG227" s="205"/>
      <c r="AH227" s="205"/>
      <c r="AI227" s="205"/>
      <c r="AJ227" s="205"/>
      <c r="AK227" s="205"/>
      <c r="AL227" s="205"/>
      <c r="AM227" s="205"/>
      <c r="AN227" s="205"/>
      <c r="AO227" s="205"/>
      <c r="AP227" s="205"/>
      <c r="AQ227" s="205"/>
      <c r="AR227" s="205"/>
      <c r="AS227" s="205"/>
      <c r="AT227" s="205"/>
      <c r="AU227" s="205"/>
      <c r="AV227" s="205"/>
      <c r="AW227" s="205"/>
      <c r="AX227" s="205"/>
      <c r="AY227" s="205"/>
      <c r="AZ227" s="205"/>
      <c r="BA227" s="205"/>
      <c r="BB227" s="205"/>
      <c r="BC227" s="205"/>
      <c r="BD227" s="205"/>
      <c r="BE227" s="205"/>
      <c r="BF227" s="205"/>
      <c r="BG227" s="205"/>
      <c r="BH227" s="205"/>
      <c r="BI227" s="205"/>
      <c r="BJ227" s="205"/>
      <c r="BK227" s="205"/>
      <c r="BL227" s="205"/>
      <c r="BM227" s="205"/>
      <c r="BN227" s="205"/>
      <c r="BO227" s="205"/>
      <c r="BP227" s="205"/>
      <c r="BQ227" s="205"/>
      <c r="BR227" s="205"/>
      <c r="BS227" s="205"/>
      <c r="BT227" s="205"/>
      <c r="BU227" s="205"/>
      <c r="BV227" s="205"/>
      <c r="BW227" s="205"/>
      <c r="BX227" s="205"/>
      <c r="BY227" s="205"/>
      <c r="BZ227" s="205"/>
      <c r="CA227" s="205"/>
      <c r="CB227" s="205"/>
      <c r="CC227" s="205"/>
      <c r="CD227" s="205"/>
      <c r="CE227" s="205"/>
      <c r="CF227" s="205"/>
      <c r="CG227" s="205"/>
      <c r="CH227" s="205"/>
      <c r="CI227" s="105"/>
      <c r="CJ227" s="105"/>
      <c r="CK227" s="105"/>
      <c r="CL227" s="105"/>
      <c r="CM227" s="105"/>
      <c r="CN227" s="105"/>
      <c r="CO227" s="105"/>
    </row>
    <row r="228" spans="1:93" ht="15" customHeight="1" outlineLevel="1">
      <c r="A228" s="228"/>
      <c r="B228" s="185" t="s">
        <v>220</v>
      </c>
      <c r="D228" s="105"/>
      <c r="E228" s="105"/>
      <c r="F228" s="103"/>
      <c r="G228" s="203"/>
      <c r="H228" s="230"/>
      <c r="I228" s="229"/>
      <c r="J228" s="229"/>
      <c r="K228" s="229"/>
      <c r="L228" s="229"/>
      <c r="M228" s="229"/>
      <c r="N228" s="230"/>
      <c r="O228" s="230"/>
      <c r="P228" s="230"/>
      <c r="Q228" s="230"/>
      <c r="R228" s="230"/>
      <c r="S228" s="230"/>
      <c r="T228" s="230"/>
      <c r="U228" s="230"/>
      <c r="V228" s="230"/>
      <c r="W228" s="230"/>
      <c r="X228" s="230"/>
      <c r="Y228" s="230"/>
      <c r="Z228" s="230"/>
      <c r="AA228" s="231">
        <f t="shared" ref="AA228:CH228" si="133">+AA221-AA226</f>
        <v>0</v>
      </c>
      <c r="AB228" s="231">
        <f t="shared" si="133"/>
        <v>0</v>
      </c>
      <c r="AC228" s="231">
        <f t="shared" si="133"/>
        <v>0</v>
      </c>
      <c r="AD228" s="231">
        <f t="shared" si="133"/>
        <v>0</v>
      </c>
      <c r="AE228" s="231">
        <f t="shared" si="133"/>
        <v>0</v>
      </c>
      <c r="AF228" s="231">
        <f t="shared" si="133"/>
        <v>0</v>
      </c>
      <c r="AG228" s="231">
        <f t="shared" si="133"/>
        <v>0</v>
      </c>
      <c r="AH228" s="231">
        <f t="shared" si="133"/>
        <v>0</v>
      </c>
      <c r="AI228" s="231">
        <f t="shared" si="133"/>
        <v>0</v>
      </c>
      <c r="AJ228" s="231">
        <f t="shared" si="133"/>
        <v>0</v>
      </c>
      <c r="AK228" s="231">
        <f t="shared" si="133"/>
        <v>0</v>
      </c>
      <c r="AL228" s="231">
        <f t="shared" si="133"/>
        <v>0</v>
      </c>
      <c r="AM228" s="231">
        <f t="shared" si="133"/>
        <v>0</v>
      </c>
      <c r="AN228" s="231">
        <f t="shared" si="133"/>
        <v>0</v>
      </c>
      <c r="AO228" s="231">
        <f t="shared" si="133"/>
        <v>0</v>
      </c>
      <c r="AP228" s="231">
        <f t="shared" si="133"/>
        <v>0</v>
      </c>
      <c r="AQ228" s="231">
        <f t="shared" si="133"/>
        <v>0</v>
      </c>
      <c r="AR228" s="231">
        <f t="shared" si="133"/>
        <v>0</v>
      </c>
      <c r="AS228" s="231">
        <f t="shared" si="133"/>
        <v>0</v>
      </c>
      <c r="AT228" s="231">
        <f t="shared" si="133"/>
        <v>0</v>
      </c>
      <c r="AU228" s="231">
        <f t="shared" si="133"/>
        <v>0</v>
      </c>
      <c r="AV228" s="231">
        <f t="shared" si="133"/>
        <v>0</v>
      </c>
      <c r="AW228" s="231">
        <f t="shared" si="133"/>
        <v>0</v>
      </c>
      <c r="AX228" s="231">
        <f t="shared" si="133"/>
        <v>0</v>
      </c>
      <c r="AY228" s="231">
        <f t="shared" si="133"/>
        <v>0</v>
      </c>
      <c r="AZ228" s="231">
        <f t="shared" si="133"/>
        <v>0</v>
      </c>
      <c r="BA228" s="231">
        <f t="shared" si="133"/>
        <v>0</v>
      </c>
      <c r="BB228" s="231">
        <f t="shared" si="133"/>
        <v>0</v>
      </c>
      <c r="BC228" s="231">
        <f t="shared" si="133"/>
        <v>0</v>
      </c>
      <c r="BD228" s="231">
        <f t="shared" si="133"/>
        <v>0</v>
      </c>
      <c r="BE228" s="231">
        <f t="shared" si="133"/>
        <v>0</v>
      </c>
      <c r="BF228" s="231">
        <f t="shared" si="133"/>
        <v>0</v>
      </c>
      <c r="BG228" s="231">
        <f t="shared" si="133"/>
        <v>0</v>
      </c>
      <c r="BH228" s="231">
        <f t="shared" si="133"/>
        <v>0</v>
      </c>
      <c r="BI228" s="231">
        <f t="shared" si="133"/>
        <v>0</v>
      </c>
      <c r="BJ228" s="231">
        <f t="shared" si="133"/>
        <v>0</v>
      </c>
      <c r="BK228" s="231">
        <f t="shared" si="133"/>
        <v>0</v>
      </c>
      <c r="BL228" s="231">
        <f t="shared" si="133"/>
        <v>0</v>
      </c>
      <c r="BM228" s="231">
        <f t="shared" si="133"/>
        <v>0</v>
      </c>
      <c r="BN228" s="231">
        <f t="shared" si="133"/>
        <v>0</v>
      </c>
      <c r="BO228" s="231">
        <f t="shared" si="133"/>
        <v>0</v>
      </c>
      <c r="BP228" s="231">
        <f t="shared" si="133"/>
        <v>0</v>
      </c>
      <c r="BQ228" s="231">
        <f t="shared" si="133"/>
        <v>0</v>
      </c>
      <c r="BR228" s="231">
        <f t="shared" si="133"/>
        <v>0</v>
      </c>
      <c r="BS228" s="231">
        <f t="shared" si="133"/>
        <v>0</v>
      </c>
      <c r="BT228" s="231">
        <f t="shared" si="133"/>
        <v>0</v>
      </c>
      <c r="BU228" s="231">
        <f t="shared" si="133"/>
        <v>0</v>
      </c>
      <c r="BV228" s="231">
        <f t="shared" si="133"/>
        <v>0</v>
      </c>
      <c r="BW228" s="231">
        <f t="shared" si="133"/>
        <v>0</v>
      </c>
      <c r="BX228" s="231">
        <f t="shared" si="133"/>
        <v>0</v>
      </c>
      <c r="BY228" s="231">
        <f t="shared" si="133"/>
        <v>0</v>
      </c>
      <c r="BZ228" s="231">
        <f t="shared" si="133"/>
        <v>0</v>
      </c>
      <c r="CA228" s="231">
        <f t="shared" si="133"/>
        <v>0</v>
      </c>
      <c r="CB228" s="231">
        <f t="shared" si="133"/>
        <v>0</v>
      </c>
      <c r="CC228" s="231">
        <f t="shared" si="133"/>
        <v>0</v>
      </c>
      <c r="CD228" s="231">
        <f t="shared" si="133"/>
        <v>0</v>
      </c>
      <c r="CE228" s="231">
        <f t="shared" si="133"/>
        <v>0</v>
      </c>
      <c r="CF228" s="231">
        <f t="shared" si="133"/>
        <v>0</v>
      </c>
      <c r="CG228" s="231">
        <f t="shared" si="133"/>
        <v>0</v>
      </c>
      <c r="CH228" s="231">
        <f t="shared" si="133"/>
        <v>0</v>
      </c>
      <c r="CI228" s="229"/>
      <c r="CJ228" s="229"/>
      <c r="CK228" s="105"/>
      <c r="CL228" s="105"/>
      <c r="CM228" s="105"/>
      <c r="CN228" s="105"/>
      <c r="CO228" s="105"/>
    </row>
    <row r="229" spans="1:93" ht="15" customHeight="1" outlineLevel="1">
      <c r="A229" s="228"/>
      <c r="B229" s="232"/>
      <c r="H229" s="230"/>
      <c r="I229" s="229"/>
      <c r="J229" s="229"/>
      <c r="K229" s="229"/>
      <c r="L229" s="229"/>
      <c r="M229" s="229"/>
      <c r="N229" s="230"/>
      <c r="O229" s="230"/>
      <c r="P229" s="230"/>
      <c r="Q229" s="230"/>
      <c r="R229" s="230"/>
      <c r="S229" s="230"/>
      <c r="T229" s="230"/>
      <c r="U229" s="230"/>
      <c r="V229" s="230"/>
      <c r="W229" s="230"/>
      <c r="X229" s="230"/>
      <c r="Y229" s="230"/>
      <c r="Z229" s="230"/>
      <c r="AA229" s="233"/>
      <c r="AB229" s="233"/>
      <c r="AC229" s="233"/>
      <c r="AD229" s="233"/>
      <c r="AE229" s="233"/>
      <c r="AF229" s="233"/>
      <c r="AG229" s="233"/>
      <c r="AH229" s="233"/>
      <c r="AI229" s="233"/>
      <c r="AJ229" s="233"/>
      <c r="AK229" s="233"/>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29"/>
      <c r="CJ229" s="229"/>
      <c r="CK229" s="105"/>
      <c r="CL229" s="105"/>
      <c r="CM229" s="105"/>
      <c r="CN229" s="105"/>
      <c r="CO229" s="105"/>
    </row>
    <row r="230" spans="1:93" ht="15" customHeight="1" outlineLevel="1">
      <c r="A230" s="228"/>
      <c r="B230" s="185" t="s">
        <v>221</v>
      </c>
      <c r="H230" s="135" t="s">
        <v>158</v>
      </c>
      <c r="I230" s="234">
        <f>+IF($H230="SUM",SUMIFS($AA230:$CH230,$AA$1:$CH$1,I$1),IF($H230="AVG",AVERAGEIFS($AA230:$CH230,$AA$1:$CH$1,I$1),IF($H230="EOY",SUMIFS($AA230:$CH230,$AA$1:$CH$1,I$1,$AA$3:$CH$3,12))))</f>
        <v>7</v>
      </c>
      <c r="J230" s="234">
        <f>+IF($H230="SUM",SUMIFS($AA230:$CH230,$AA$1:$CH$1,J$1),IF($H230="AVG",AVERAGEIFS($AA230:$CH230,$AA$1:$CH$1,J$1),IF($H230="EOY",SUMIFS($AA230:$CH230,$AA$1:$CH$1,J$1,$AA$3:$CH$3,12))))</f>
        <v>8</v>
      </c>
      <c r="K230" s="234">
        <f>+IF($H230="SUM",SUMIFS($AA230:$CH230,$AA$1:$CH$1,K$1),IF($H230="AVG",AVERAGEIFS($AA230:$CH230,$AA$1:$CH$1,K$1),IF($H230="EOY",SUMIFS($AA230:$CH230,$AA$1:$CH$1,K$1,$AA$3:$CH$3,12))))</f>
        <v>8</v>
      </c>
      <c r="L230" s="234">
        <f>+IF($H230="SUM",SUMIFS($AA230:$CH230,$AA$1:$CH$1,L$1),IF($H230="AVG",AVERAGEIFS($AA230:$CH230,$AA$1:$CH$1,L$1),IF($H230="EOY",SUMIFS($AA230:$CH230,$AA$1:$CH$1,L$1,$AA$3:$CH$3,12))))</f>
        <v>8</v>
      </c>
      <c r="M230" s="234">
        <f>+IF($H230="SUM",SUMIFS($AA230:$CH230,$AA$1:$CH$1,M$1),IF($H230="AVG",AVERAGEIFS($AA230:$CH230,$AA$1:$CH$1,M$1),IF($H230="EOY",SUMIFS($AA230:$CH230,$AA$1:$CH$1,M$1,$AA$3:$CH$3,12))))</f>
        <v>8</v>
      </c>
      <c r="N230" s="230"/>
      <c r="O230" s="230"/>
      <c r="P230" s="230"/>
      <c r="Q230" s="230"/>
      <c r="R230" s="230"/>
      <c r="S230" s="230"/>
      <c r="T230" s="230"/>
      <c r="U230" s="230"/>
      <c r="V230" s="230"/>
      <c r="W230" s="230"/>
      <c r="X230" s="230"/>
      <c r="Y230" s="230"/>
      <c r="Z230" s="230"/>
      <c r="AA230" s="234">
        <f t="shared" ref="AA230:CH230" si="134">+COUNTIFS(AA$203:AA$217,"&gt;"&amp;0)</f>
        <v>6</v>
      </c>
      <c r="AB230" s="234">
        <f t="shared" si="134"/>
        <v>6</v>
      </c>
      <c r="AC230" s="234">
        <f t="shared" si="134"/>
        <v>6</v>
      </c>
      <c r="AD230" s="234">
        <f t="shared" si="134"/>
        <v>6</v>
      </c>
      <c r="AE230" s="234">
        <f t="shared" si="134"/>
        <v>6</v>
      </c>
      <c r="AF230" s="234">
        <f t="shared" si="134"/>
        <v>6</v>
      </c>
      <c r="AG230" s="234">
        <f t="shared" si="134"/>
        <v>6</v>
      </c>
      <c r="AH230" s="234">
        <f t="shared" si="134"/>
        <v>7</v>
      </c>
      <c r="AI230" s="234">
        <f t="shared" si="134"/>
        <v>7</v>
      </c>
      <c r="AJ230" s="234">
        <f t="shared" si="134"/>
        <v>7</v>
      </c>
      <c r="AK230" s="234">
        <f t="shared" si="134"/>
        <v>7</v>
      </c>
      <c r="AL230" s="234">
        <f t="shared" si="134"/>
        <v>7</v>
      </c>
      <c r="AM230" s="234">
        <f t="shared" si="134"/>
        <v>8</v>
      </c>
      <c r="AN230" s="234">
        <f t="shared" si="134"/>
        <v>8</v>
      </c>
      <c r="AO230" s="234">
        <f t="shared" si="134"/>
        <v>8</v>
      </c>
      <c r="AP230" s="234">
        <f t="shared" si="134"/>
        <v>8</v>
      </c>
      <c r="AQ230" s="234">
        <f t="shared" si="134"/>
        <v>8</v>
      </c>
      <c r="AR230" s="234">
        <f t="shared" si="134"/>
        <v>8</v>
      </c>
      <c r="AS230" s="234">
        <f t="shared" si="134"/>
        <v>8</v>
      </c>
      <c r="AT230" s="234">
        <f t="shared" si="134"/>
        <v>8</v>
      </c>
      <c r="AU230" s="234">
        <f t="shared" si="134"/>
        <v>8</v>
      </c>
      <c r="AV230" s="234">
        <f t="shared" si="134"/>
        <v>8</v>
      </c>
      <c r="AW230" s="234">
        <f t="shared" si="134"/>
        <v>8</v>
      </c>
      <c r="AX230" s="234">
        <f t="shared" si="134"/>
        <v>8</v>
      </c>
      <c r="AY230" s="234">
        <f t="shared" si="134"/>
        <v>8</v>
      </c>
      <c r="AZ230" s="234">
        <f t="shared" si="134"/>
        <v>8</v>
      </c>
      <c r="BA230" s="234">
        <f t="shared" si="134"/>
        <v>8</v>
      </c>
      <c r="BB230" s="234">
        <f t="shared" si="134"/>
        <v>8</v>
      </c>
      <c r="BC230" s="234">
        <f t="shared" si="134"/>
        <v>8</v>
      </c>
      <c r="BD230" s="234">
        <f t="shared" si="134"/>
        <v>8</v>
      </c>
      <c r="BE230" s="234">
        <f t="shared" si="134"/>
        <v>8</v>
      </c>
      <c r="BF230" s="234">
        <f t="shared" si="134"/>
        <v>8</v>
      </c>
      <c r="BG230" s="234">
        <f t="shared" si="134"/>
        <v>8</v>
      </c>
      <c r="BH230" s="234">
        <f t="shared" si="134"/>
        <v>8</v>
      </c>
      <c r="BI230" s="234">
        <f t="shared" si="134"/>
        <v>8</v>
      </c>
      <c r="BJ230" s="234">
        <f t="shared" si="134"/>
        <v>8</v>
      </c>
      <c r="BK230" s="234">
        <f t="shared" si="134"/>
        <v>8</v>
      </c>
      <c r="BL230" s="234">
        <f t="shared" si="134"/>
        <v>8</v>
      </c>
      <c r="BM230" s="234">
        <f t="shared" si="134"/>
        <v>8</v>
      </c>
      <c r="BN230" s="234">
        <f t="shared" si="134"/>
        <v>8</v>
      </c>
      <c r="BO230" s="234">
        <f t="shared" si="134"/>
        <v>8</v>
      </c>
      <c r="BP230" s="234">
        <f t="shared" si="134"/>
        <v>8</v>
      </c>
      <c r="BQ230" s="234">
        <f t="shared" si="134"/>
        <v>8</v>
      </c>
      <c r="BR230" s="234">
        <f t="shared" si="134"/>
        <v>8</v>
      </c>
      <c r="BS230" s="234">
        <f t="shared" si="134"/>
        <v>8</v>
      </c>
      <c r="BT230" s="234">
        <f t="shared" si="134"/>
        <v>8</v>
      </c>
      <c r="BU230" s="234">
        <f t="shared" si="134"/>
        <v>8</v>
      </c>
      <c r="BV230" s="234">
        <f t="shared" si="134"/>
        <v>8</v>
      </c>
      <c r="BW230" s="234">
        <f t="shared" si="134"/>
        <v>8</v>
      </c>
      <c r="BX230" s="234">
        <f t="shared" si="134"/>
        <v>8</v>
      </c>
      <c r="BY230" s="234">
        <f t="shared" si="134"/>
        <v>8</v>
      </c>
      <c r="BZ230" s="234">
        <f t="shared" si="134"/>
        <v>8</v>
      </c>
      <c r="CA230" s="234">
        <f t="shared" si="134"/>
        <v>8</v>
      </c>
      <c r="CB230" s="234">
        <f t="shared" si="134"/>
        <v>8</v>
      </c>
      <c r="CC230" s="234">
        <f t="shared" si="134"/>
        <v>8</v>
      </c>
      <c r="CD230" s="234">
        <f t="shared" si="134"/>
        <v>8</v>
      </c>
      <c r="CE230" s="234">
        <f t="shared" si="134"/>
        <v>8</v>
      </c>
      <c r="CF230" s="234">
        <f t="shared" si="134"/>
        <v>8</v>
      </c>
      <c r="CG230" s="234">
        <f t="shared" si="134"/>
        <v>8</v>
      </c>
      <c r="CH230" s="234">
        <f t="shared" si="134"/>
        <v>8</v>
      </c>
      <c r="CI230" s="229"/>
      <c r="CJ230" s="229"/>
      <c r="CK230" s="105"/>
      <c r="CL230" s="105"/>
      <c r="CM230" s="105"/>
      <c r="CN230" s="105"/>
      <c r="CO230" s="105"/>
    </row>
    <row r="231" spans="1:93" ht="15" customHeight="1" outlineLevel="1">
      <c r="A231" s="228"/>
      <c r="B231" s="232"/>
      <c r="H231" s="230"/>
      <c r="I231" s="235"/>
      <c r="J231" s="235"/>
      <c r="K231" s="235"/>
      <c r="L231" s="235"/>
      <c r="M231" s="235"/>
      <c r="N231" s="230"/>
      <c r="O231" s="230"/>
      <c r="P231" s="230"/>
      <c r="Q231" s="230"/>
      <c r="R231" s="230"/>
      <c r="S231" s="230"/>
      <c r="T231" s="230"/>
      <c r="U231" s="230"/>
      <c r="V231" s="230"/>
      <c r="W231" s="230"/>
      <c r="X231" s="230"/>
      <c r="Y231" s="230"/>
      <c r="Z231" s="230"/>
      <c r="AA231" s="233"/>
      <c r="AB231" s="233"/>
      <c r="AC231" s="233"/>
      <c r="AD231" s="233"/>
      <c r="AE231" s="233"/>
      <c r="AF231" s="233"/>
      <c r="AG231" s="233"/>
      <c r="AH231" s="233"/>
      <c r="AI231" s="233"/>
      <c r="AJ231" s="233"/>
      <c r="AK231" s="233"/>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29"/>
      <c r="CJ231" s="229"/>
      <c r="CK231" s="105"/>
      <c r="CL231" s="105"/>
      <c r="CM231" s="105"/>
      <c r="CN231" s="105"/>
      <c r="CO231" s="105"/>
    </row>
    <row r="232" spans="1:93" ht="15" customHeight="1">
      <c r="A232" s="207"/>
      <c r="B232" s="207"/>
      <c r="H232" s="203"/>
      <c r="I232" s="204"/>
      <c r="J232" s="204"/>
      <c r="K232" s="204"/>
      <c r="L232" s="204"/>
      <c r="M232" s="204"/>
      <c r="N232" s="203"/>
      <c r="O232" s="203"/>
      <c r="P232" s="203"/>
      <c r="Q232" s="203"/>
      <c r="R232" s="203"/>
      <c r="S232" s="203"/>
      <c r="T232" s="203"/>
      <c r="U232" s="203"/>
      <c r="V232" s="203"/>
      <c r="W232" s="203"/>
      <c r="X232" s="203"/>
      <c r="Y232" s="203"/>
      <c r="Z232" s="203"/>
      <c r="AA232" s="226"/>
      <c r="AB232" s="227"/>
      <c r="AC232" s="205"/>
      <c r="AD232" s="205"/>
      <c r="AE232" s="205"/>
      <c r="AF232" s="205"/>
      <c r="AG232" s="205"/>
      <c r="AH232" s="205"/>
      <c r="AI232" s="205"/>
      <c r="AJ232" s="205"/>
      <c r="AK232" s="205"/>
      <c r="AL232" s="205"/>
      <c r="AM232" s="205"/>
      <c r="AN232" s="205"/>
      <c r="AO232" s="205"/>
      <c r="AP232" s="205"/>
      <c r="AQ232" s="205"/>
      <c r="AR232" s="205"/>
      <c r="AS232" s="205"/>
      <c r="AT232" s="205"/>
      <c r="AU232" s="205"/>
      <c r="AV232" s="205"/>
      <c r="AW232" s="205"/>
      <c r="AX232" s="205"/>
      <c r="AY232" s="205"/>
      <c r="AZ232" s="205"/>
      <c r="BA232" s="205"/>
      <c r="BB232" s="205"/>
      <c r="BC232" s="205"/>
      <c r="BD232" s="205"/>
      <c r="BE232" s="205"/>
      <c r="BF232" s="205"/>
      <c r="BG232" s="205"/>
      <c r="BH232" s="205"/>
      <c r="BI232" s="205"/>
      <c r="BJ232" s="205"/>
      <c r="BK232" s="205"/>
      <c r="BL232" s="205"/>
      <c r="BM232" s="205"/>
      <c r="BN232" s="205"/>
      <c r="BO232" s="205"/>
      <c r="BP232" s="205"/>
      <c r="BQ232" s="205"/>
      <c r="BR232" s="205"/>
      <c r="BS232" s="205"/>
      <c r="BT232" s="205"/>
      <c r="BU232" s="205"/>
      <c r="BV232" s="205"/>
      <c r="BW232" s="205"/>
      <c r="BX232" s="205"/>
      <c r="BY232" s="205"/>
      <c r="BZ232" s="205"/>
      <c r="CA232" s="205"/>
      <c r="CB232" s="205"/>
      <c r="CC232" s="205"/>
      <c r="CD232" s="205"/>
      <c r="CE232" s="205"/>
      <c r="CF232" s="205"/>
      <c r="CG232" s="205"/>
      <c r="CH232" s="205"/>
      <c r="CI232" s="105"/>
      <c r="CJ232" s="105"/>
      <c r="CK232" s="105"/>
      <c r="CL232" s="105"/>
      <c r="CM232" s="105"/>
      <c r="CN232" s="105"/>
      <c r="CO232" s="105"/>
    </row>
    <row r="233" spans="1:93" ht="18" customHeight="1" thickBot="1">
      <c r="A233" s="106" t="s">
        <v>222</v>
      </c>
      <c r="B233" s="107"/>
      <c r="C233" s="107"/>
      <c r="D233" s="108"/>
      <c r="E233" s="108"/>
      <c r="F233" s="108"/>
      <c r="G233" s="108"/>
      <c r="H233" s="108"/>
      <c r="I233" s="109"/>
      <c r="J233" s="109"/>
      <c r="K233" s="109"/>
      <c r="L233" s="109"/>
      <c r="M233" s="109"/>
      <c r="N233" s="108"/>
      <c r="O233" s="108"/>
      <c r="P233" s="108"/>
      <c r="Q233" s="108"/>
      <c r="R233" s="108"/>
      <c r="S233" s="108"/>
      <c r="T233" s="108"/>
      <c r="U233" s="108"/>
      <c r="V233" s="108"/>
      <c r="W233" s="108"/>
      <c r="X233" s="108"/>
      <c r="Y233" s="108"/>
      <c r="Z233" s="108"/>
      <c r="AA233" s="109"/>
      <c r="AB233" s="109"/>
      <c r="AC233" s="109"/>
      <c r="AD233" s="109"/>
      <c r="AE233" s="109"/>
      <c r="AF233" s="109"/>
      <c r="AG233" s="109"/>
      <c r="AH233" s="109"/>
      <c r="AI233" s="109"/>
      <c r="AJ233" s="109"/>
      <c r="AK233" s="109"/>
      <c r="AL233" s="109"/>
      <c r="AM233" s="109"/>
      <c r="AN233" s="109"/>
      <c r="AO233" s="109"/>
      <c r="AP233" s="109"/>
      <c r="AQ233" s="109"/>
      <c r="AR233" s="109"/>
      <c r="AS233" s="109"/>
      <c r="AT233" s="109"/>
      <c r="AU233" s="109"/>
      <c r="AV233" s="109"/>
      <c r="AW233" s="109"/>
      <c r="AX233" s="109"/>
      <c r="AY233" s="109"/>
      <c r="AZ233" s="109"/>
      <c r="BA233" s="109"/>
      <c r="BB233" s="109"/>
      <c r="BC233" s="109"/>
      <c r="BD233" s="109"/>
      <c r="BE233" s="109"/>
      <c r="BF233" s="109"/>
      <c r="BG233" s="109"/>
      <c r="BH233" s="109"/>
      <c r="BI233" s="109"/>
      <c r="BJ233" s="109"/>
      <c r="BK233" s="109"/>
      <c r="BL233" s="109"/>
      <c r="BM233" s="109"/>
      <c r="BN233" s="109"/>
      <c r="BO233" s="109"/>
      <c r="BP233" s="109"/>
      <c r="BQ233" s="109"/>
      <c r="BR233" s="109"/>
      <c r="BS233" s="109"/>
      <c r="BT233" s="109"/>
      <c r="BU233" s="109"/>
      <c r="BV233" s="109"/>
      <c r="BW233" s="109"/>
      <c r="BX233" s="109"/>
      <c r="BY233" s="109"/>
      <c r="BZ233" s="109"/>
      <c r="CA233" s="109"/>
      <c r="CB233" s="109"/>
      <c r="CC233" s="109"/>
      <c r="CD233" s="109"/>
      <c r="CE233" s="109"/>
      <c r="CF233" s="109"/>
      <c r="CG233" s="109"/>
      <c r="CH233" s="109"/>
      <c r="CI233" s="109"/>
      <c r="CJ233" s="109"/>
      <c r="CK233" s="110"/>
      <c r="CL233" s="110"/>
      <c r="CM233" s="110"/>
      <c r="CN233" s="110"/>
      <c r="CO233" s="110"/>
    </row>
    <row r="234" spans="1:93" ht="15" customHeight="1" outlineLevel="1" thickTop="1">
      <c r="A234" s="102"/>
      <c r="B234" s="102"/>
      <c r="C234" s="102"/>
      <c r="D234" s="207"/>
      <c r="E234" s="175"/>
      <c r="F234" s="175"/>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c r="AC234" s="202"/>
      <c r="AD234" s="102"/>
      <c r="AE234" s="202"/>
      <c r="AF234" s="202"/>
      <c r="AG234" s="202"/>
      <c r="AH234" s="202"/>
      <c r="AI234" s="103"/>
      <c r="AJ234" s="103"/>
      <c r="AK234" s="103"/>
      <c r="AL234" s="103"/>
      <c r="AM234" s="103"/>
      <c r="AN234" s="103"/>
      <c r="AO234" s="103"/>
      <c r="AP234" s="103"/>
      <c r="AQ234" s="103"/>
      <c r="AR234" s="103"/>
      <c r="AS234" s="103"/>
      <c r="AT234" s="103"/>
      <c r="AU234" s="103"/>
      <c r="AV234" s="103"/>
      <c r="AW234" s="103"/>
      <c r="AX234" s="103"/>
      <c r="AY234" s="103"/>
      <c r="AZ234" s="103"/>
      <c r="BA234" s="103"/>
      <c r="BB234" s="103"/>
      <c r="BC234" s="103"/>
      <c r="BD234" s="103"/>
      <c r="BE234" s="103"/>
      <c r="BF234" s="103"/>
      <c r="BG234" s="103"/>
      <c r="BH234" s="103"/>
      <c r="BI234" s="103"/>
      <c r="BJ234" s="103"/>
      <c r="BK234" s="103"/>
      <c r="BL234" s="103"/>
      <c r="BM234" s="103"/>
      <c r="BN234" s="103"/>
      <c r="BO234" s="103"/>
      <c r="BP234" s="103"/>
      <c r="BQ234" s="103"/>
      <c r="BR234" s="103"/>
      <c r="BS234" s="103"/>
      <c r="BT234" s="103"/>
      <c r="BU234" s="103"/>
      <c r="BV234" s="103"/>
      <c r="BW234" s="103"/>
      <c r="BX234" s="103"/>
      <c r="BY234" s="103"/>
      <c r="BZ234" s="103"/>
      <c r="CA234" s="103"/>
      <c r="CB234" s="103"/>
      <c r="CC234" s="103"/>
      <c r="CD234" s="103"/>
      <c r="CE234" s="103"/>
      <c r="CF234" s="103"/>
      <c r="CG234" s="103"/>
      <c r="CH234" s="103"/>
      <c r="CI234" s="103"/>
      <c r="CJ234" s="103"/>
      <c r="CK234" s="105"/>
      <c r="CL234" s="105"/>
      <c r="CM234" s="105"/>
      <c r="CN234" s="105"/>
      <c r="CO234" s="105"/>
    </row>
    <row r="235" spans="1:93" ht="15" customHeight="1" outlineLevel="1">
      <c r="A235" s="174" t="s">
        <v>141</v>
      </c>
      <c r="B235" s="102"/>
      <c r="C235" s="102"/>
      <c r="D235" s="175"/>
      <c r="E235" s="175"/>
      <c r="F235" s="175"/>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c r="AC235" s="202"/>
      <c r="AD235" s="102"/>
      <c r="AE235" s="202"/>
      <c r="AF235" s="202"/>
      <c r="AG235" s="202"/>
      <c r="AH235" s="202"/>
      <c r="AI235" s="103"/>
      <c r="AJ235" s="103"/>
      <c r="AK235" s="103"/>
      <c r="AL235" s="103"/>
      <c r="AM235" s="103"/>
      <c r="AN235" s="103"/>
      <c r="AO235" s="103"/>
      <c r="AP235" s="103"/>
      <c r="AQ235" s="103"/>
      <c r="AR235" s="103"/>
      <c r="AS235" s="103"/>
      <c r="AT235" s="103"/>
      <c r="AU235" s="103"/>
      <c r="AV235" s="103"/>
      <c r="AW235" s="103"/>
      <c r="AX235" s="103"/>
      <c r="AY235" s="103"/>
      <c r="AZ235" s="103"/>
      <c r="BA235" s="103"/>
      <c r="BB235" s="103"/>
      <c r="BC235" s="103"/>
      <c r="BD235" s="103"/>
      <c r="BE235" s="103"/>
      <c r="BF235" s="103"/>
      <c r="BG235" s="103"/>
      <c r="BH235" s="103"/>
      <c r="BI235" s="103"/>
      <c r="BJ235" s="103"/>
      <c r="BK235" s="103"/>
      <c r="BL235" s="103"/>
      <c r="BM235" s="103"/>
      <c r="BN235" s="103"/>
      <c r="BO235" s="103"/>
      <c r="BP235" s="103"/>
      <c r="BQ235" s="103"/>
      <c r="BR235" s="103"/>
      <c r="BS235" s="103"/>
      <c r="BT235" s="103"/>
      <c r="BU235" s="103"/>
      <c r="BV235" s="103"/>
      <c r="BW235" s="103"/>
      <c r="BX235" s="103"/>
      <c r="BY235" s="103"/>
      <c r="BZ235" s="103"/>
      <c r="CA235" s="103"/>
      <c r="CB235" s="103"/>
      <c r="CC235" s="103"/>
      <c r="CD235" s="103"/>
      <c r="CE235" s="103"/>
      <c r="CF235" s="103"/>
      <c r="CG235" s="103"/>
      <c r="CH235" s="103"/>
      <c r="CI235" s="103"/>
      <c r="CJ235" s="103"/>
      <c r="CK235" s="105"/>
      <c r="CL235" s="105"/>
      <c r="CM235" s="105"/>
      <c r="CN235" s="105"/>
      <c r="CO235" s="105"/>
    </row>
    <row r="236" spans="1:93" ht="15" customHeight="1" outlineLevel="1">
      <c r="A236" s="102"/>
      <c r="B236" s="102"/>
      <c r="C236" s="102"/>
      <c r="D236" s="175"/>
      <c r="E236" s="175"/>
      <c r="F236" s="175"/>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202"/>
      <c r="AD236" s="102"/>
      <c r="AE236" s="202"/>
      <c r="AF236" s="202"/>
      <c r="AG236" s="202"/>
      <c r="AH236" s="202"/>
      <c r="AI236" s="103"/>
      <c r="AJ236" s="103"/>
      <c r="AK236" s="103"/>
      <c r="AL236" s="103"/>
      <c r="AM236" s="103"/>
      <c r="AN236" s="103"/>
      <c r="AO236" s="103"/>
      <c r="AP236" s="103"/>
      <c r="AQ236" s="103"/>
      <c r="AR236" s="103"/>
      <c r="AS236" s="103"/>
      <c r="AT236" s="103"/>
      <c r="AU236" s="103"/>
      <c r="AV236" s="103"/>
      <c r="AW236" s="103"/>
      <c r="AX236" s="103"/>
      <c r="AY236" s="103"/>
      <c r="AZ236" s="103"/>
      <c r="BA236" s="103"/>
      <c r="BB236" s="103"/>
      <c r="BC236" s="103"/>
      <c r="BD236" s="103"/>
      <c r="BE236" s="103"/>
      <c r="BF236" s="103"/>
      <c r="BG236" s="103"/>
      <c r="BH236" s="103"/>
      <c r="BI236" s="103"/>
      <c r="BJ236" s="103"/>
      <c r="BK236" s="103"/>
      <c r="BL236" s="103"/>
      <c r="BM236" s="103"/>
      <c r="BN236" s="103"/>
      <c r="BO236" s="103"/>
      <c r="BP236" s="103"/>
      <c r="BQ236" s="103"/>
      <c r="BR236" s="103"/>
      <c r="BS236" s="103"/>
      <c r="BT236" s="103"/>
      <c r="BU236" s="103"/>
      <c r="BV236" s="103"/>
      <c r="BW236" s="103"/>
      <c r="BX236" s="103"/>
      <c r="BY236" s="103"/>
      <c r="BZ236" s="103"/>
      <c r="CA236" s="103"/>
      <c r="CB236" s="103"/>
      <c r="CC236" s="103"/>
      <c r="CD236" s="103"/>
      <c r="CE236" s="103"/>
      <c r="CF236" s="103"/>
      <c r="CG236" s="103"/>
      <c r="CH236" s="103"/>
      <c r="CI236" s="103"/>
      <c r="CJ236" s="103"/>
      <c r="CK236" s="105"/>
      <c r="CL236" s="105"/>
      <c r="CM236" s="105"/>
      <c r="CN236" s="105"/>
      <c r="CO236" s="105"/>
    </row>
    <row r="237" spans="1:93" ht="28" outlineLevel="1">
      <c r="A237" s="176" t="s">
        <v>142</v>
      </c>
      <c r="B237" s="176" t="s">
        <v>143</v>
      </c>
      <c r="C237" s="176" t="s">
        <v>144</v>
      </c>
      <c r="D237" s="176" t="s">
        <v>145</v>
      </c>
      <c r="E237" s="176" t="s">
        <v>146</v>
      </c>
      <c r="F237" s="176" t="s">
        <v>147</v>
      </c>
      <c r="G237" s="236"/>
      <c r="H237" s="236"/>
      <c r="I237" s="236"/>
      <c r="J237" s="236"/>
      <c r="K237" s="236"/>
      <c r="L237" s="236"/>
      <c r="M237" s="236"/>
      <c r="N237" s="236"/>
      <c r="O237" s="236"/>
      <c r="P237" s="236"/>
      <c r="Q237" s="236"/>
      <c r="R237" s="236"/>
      <c r="S237" s="236"/>
      <c r="T237" s="236"/>
      <c r="U237" s="236"/>
      <c r="V237" s="236"/>
      <c r="W237" s="236"/>
      <c r="X237" s="236"/>
      <c r="Y237" s="236"/>
      <c r="Z237" s="236"/>
      <c r="AA237" s="103"/>
      <c r="AB237" s="160"/>
      <c r="AC237" s="237"/>
      <c r="AD237" s="116"/>
      <c r="AE237" s="238"/>
      <c r="AF237" s="238"/>
      <c r="AG237" s="238"/>
      <c r="AH237" s="238"/>
      <c r="AI237" s="160"/>
      <c r="AJ237" s="160"/>
      <c r="AK237" s="160"/>
      <c r="AL237" s="160"/>
      <c r="AM237" s="160"/>
      <c r="AN237" s="160"/>
      <c r="AO237" s="160"/>
      <c r="AP237" s="160"/>
      <c r="AQ237" s="160"/>
      <c r="AR237" s="160"/>
      <c r="AS237" s="160"/>
      <c r="AT237" s="160"/>
      <c r="AU237" s="160"/>
      <c r="AV237" s="160"/>
      <c r="AW237" s="160"/>
      <c r="AX237" s="160"/>
      <c r="AY237" s="160"/>
      <c r="AZ237" s="160"/>
      <c r="BA237" s="160"/>
      <c r="BB237" s="160"/>
      <c r="BC237" s="160"/>
      <c r="BD237" s="160"/>
      <c r="BE237" s="160"/>
      <c r="BF237" s="160"/>
      <c r="BG237" s="160"/>
      <c r="BH237" s="160"/>
      <c r="BI237" s="160"/>
      <c r="BJ237" s="160"/>
      <c r="BK237" s="160"/>
      <c r="BL237" s="160"/>
      <c r="BM237" s="160"/>
      <c r="BN237" s="160"/>
      <c r="BO237" s="160"/>
      <c r="BP237" s="160"/>
      <c r="BQ237" s="160"/>
      <c r="BR237" s="160"/>
      <c r="BS237" s="160"/>
      <c r="BT237" s="160"/>
      <c r="BU237" s="160"/>
      <c r="BV237" s="160"/>
      <c r="BW237" s="160"/>
      <c r="BX237" s="160"/>
      <c r="BY237" s="160"/>
      <c r="BZ237" s="160"/>
      <c r="CA237" s="160"/>
      <c r="CB237" s="160"/>
      <c r="CC237" s="160"/>
      <c r="CD237" s="160"/>
      <c r="CE237" s="160"/>
      <c r="CF237" s="160"/>
      <c r="CG237" s="160"/>
      <c r="CH237" s="160"/>
      <c r="CI237" s="236"/>
      <c r="CJ237" s="236"/>
      <c r="CK237" s="105"/>
      <c r="CL237" s="105"/>
      <c r="CM237" s="105"/>
      <c r="CN237" s="105"/>
      <c r="CO237" s="105"/>
    </row>
    <row r="238" spans="1:93" ht="15" customHeight="1" outlineLevel="1">
      <c r="A238" s="102"/>
      <c r="B238" s="105"/>
      <c r="C238" s="102"/>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239"/>
      <c r="AB238" s="239"/>
      <c r="AC238" s="239"/>
      <c r="AD238" s="240"/>
      <c r="AE238" s="240"/>
      <c r="AF238" s="240"/>
      <c r="AG238" s="240"/>
      <c r="AH238" s="240"/>
      <c r="AI238" s="240"/>
      <c r="AJ238" s="240"/>
      <c r="AK238" s="240"/>
      <c r="AL238" s="240"/>
      <c r="AM238" s="240"/>
      <c r="AN238" s="240"/>
      <c r="AO238" s="240"/>
      <c r="AP238" s="240"/>
      <c r="AQ238" s="240"/>
      <c r="AR238" s="240"/>
      <c r="AS238" s="240"/>
      <c r="AT238" s="240"/>
      <c r="AU238" s="240"/>
      <c r="AV238" s="240"/>
      <c r="AW238" s="240"/>
      <c r="AX238" s="240"/>
      <c r="AY238" s="240"/>
      <c r="AZ238" s="240"/>
      <c r="BA238" s="240"/>
      <c r="BB238" s="240"/>
      <c r="BC238" s="240"/>
      <c r="BD238" s="240"/>
      <c r="BE238" s="240"/>
      <c r="BF238" s="240"/>
      <c r="BG238" s="240"/>
      <c r="BH238" s="240"/>
      <c r="BI238" s="240"/>
      <c r="BJ238" s="240"/>
      <c r="BK238" s="103"/>
      <c r="BL238" s="103"/>
      <c r="BM238" s="103"/>
      <c r="BN238" s="103"/>
      <c r="BO238" s="103"/>
      <c r="BP238" s="103"/>
      <c r="BQ238" s="103"/>
      <c r="BR238" s="103"/>
      <c r="BS238" s="103"/>
      <c r="BT238" s="103"/>
      <c r="BU238" s="103"/>
      <c r="BV238" s="103"/>
      <c r="BW238" s="103"/>
      <c r="BX238" s="103"/>
      <c r="BY238" s="103"/>
      <c r="BZ238" s="103"/>
      <c r="CA238" s="103"/>
      <c r="CB238" s="103"/>
      <c r="CC238" s="103"/>
      <c r="CD238" s="103"/>
      <c r="CE238" s="103"/>
      <c r="CF238" s="103"/>
      <c r="CG238" s="103"/>
      <c r="CH238" s="103"/>
      <c r="CI238" s="103"/>
      <c r="CJ238" s="103"/>
      <c r="CK238" s="105"/>
      <c r="CL238" s="105"/>
      <c r="CM238" s="105"/>
      <c r="CN238" s="105"/>
      <c r="CO238" s="105"/>
    </row>
    <row r="239" spans="1:93" ht="15" customHeight="1" outlineLevel="1">
      <c r="A239" s="102"/>
      <c r="B239" s="116" t="s">
        <v>223</v>
      </c>
      <c r="C239" s="102"/>
      <c r="D239" s="175"/>
      <c r="E239" s="175"/>
      <c r="F239" s="175"/>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202"/>
      <c r="AD239" s="102"/>
      <c r="AE239" s="202"/>
      <c r="AF239" s="202"/>
      <c r="AG239" s="202"/>
      <c r="AH239" s="202"/>
      <c r="AI239" s="103"/>
      <c r="AJ239" s="103"/>
      <c r="AK239" s="103"/>
      <c r="AL239" s="103"/>
      <c r="AM239" s="103"/>
      <c r="AN239" s="103"/>
      <c r="AO239" s="103"/>
      <c r="AP239" s="103"/>
      <c r="AQ239" s="103"/>
      <c r="AR239" s="103"/>
      <c r="AS239" s="103"/>
      <c r="AT239" s="103"/>
      <c r="AU239" s="103"/>
      <c r="AV239" s="103"/>
      <c r="AW239" s="103"/>
      <c r="AX239" s="103"/>
      <c r="AY239" s="103"/>
      <c r="AZ239" s="103"/>
      <c r="BA239" s="103"/>
      <c r="BB239" s="103"/>
      <c r="BC239" s="103"/>
      <c r="BD239" s="103"/>
      <c r="BE239" s="103"/>
      <c r="BF239" s="103"/>
      <c r="BG239" s="103"/>
      <c r="BH239" s="103"/>
      <c r="BI239" s="103"/>
      <c r="BJ239" s="103"/>
      <c r="BK239" s="103"/>
      <c r="BL239" s="103"/>
      <c r="BM239" s="103"/>
      <c r="BN239" s="103"/>
      <c r="BO239" s="103"/>
      <c r="BP239" s="103"/>
      <c r="BQ239" s="103"/>
      <c r="BR239" s="103"/>
      <c r="BS239" s="103"/>
      <c r="BT239" s="103"/>
      <c r="BU239" s="103"/>
      <c r="BV239" s="103"/>
      <c r="BW239" s="103"/>
      <c r="BX239" s="103"/>
      <c r="BY239" s="103"/>
      <c r="BZ239" s="103"/>
      <c r="CA239" s="103"/>
      <c r="CB239" s="103"/>
      <c r="CC239" s="103"/>
      <c r="CD239" s="103"/>
      <c r="CE239" s="103"/>
      <c r="CF239" s="103"/>
      <c r="CG239" s="103"/>
      <c r="CH239" s="103"/>
      <c r="CI239" s="103"/>
      <c r="CJ239" s="103"/>
      <c r="CK239" s="105"/>
      <c r="CL239" s="105"/>
      <c r="CM239" s="105"/>
      <c r="CN239" s="105"/>
      <c r="CO239" s="105"/>
    </row>
    <row r="240" spans="1:93" ht="15" customHeight="1" outlineLevel="1">
      <c r="A240" s="241"/>
      <c r="B240" s="102" t="str">
        <f>+B223</f>
        <v>Sales and Marketing Salaries</v>
      </c>
      <c r="C240" s="218"/>
      <c r="D240" s="185" t="s">
        <v>224</v>
      </c>
      <c r="E240" s="218"/>
      <c r="F240" s="218"/>
      <c r="G240" s="103"/>
      <c r="H240" s="135" t="s">
        <v>116</v>
      </c>
      <c r="I240" s="181">
        <f t="shared" ref="I240:M249" si="135">+IF($H240="SUM",SUMIFS($AA240:$CH240,$AA$1:$CH$1,I$1),IF($H240="AVG",AVERAGEIFS($AA240:$CH240,$AA$1:$CH$1,I$1),IF($H240="EOY",SUMIFS($AA240:$CH240,$AA$1:$CH$1,I$1,$AA$3:$CH$3,12))))</f>
        <v>2380000</v>
      </c>
      <c r="J240" s="181">
        <f t="shared" si="135"/>
        <v>2499000</v>
      </c>
      <c r="K240" s="181">
        <f t="shared" si="135"/>
        <v>2623950</v>
      </c>
      <c r="L240" s="181">
        <f t="shared" si="135"/>
        <v>2755147.5000000005</v>
      </c>
      <c r="M240" s="181">
        <f t="shared" si="135"/>
        <v>2892904.8749999995</v>
      </c>
      <c r="N240" s="139"/>
      <c r="O240" s="139"/>
      <c r="P240" s="139"/>
      <c r="Q240" s="139"/>
      <c r="R240" s="139"/>
      <c r="S240" s="139"/>
      <c r="T240" s="139"/>
      <c r="U240" s="139"/>
      <c r="V240" s="139"/>
      <c r="W240" s="139"/>
      <c r="X240" s="139"/>
      <c r="Y240" s="139"/>
      <c r="Z240" s="139"/>
      <c r="AA240" s="181">
        <f t="shared" ref="AA240:CH240" si="136">+AA223</f>
        <v>198333.33333333334</v>
      </c>
      <c r="AB240" s="181">
        <f t="shared" si="136"/>
        <v>198333.33333333334</v>
      </c>
      <c r="AC240" s="181">
        <f t="shared" si="136"/>
        <v>198333.33333333334</v>
      </c>
      <c r="AD240" s="181">
        <f t="shared" si="136"/>
        <v>198333.33333333334</v>
      </c>
      <c r="AE240" s="181">
        <f t="shared" si="136"/>
        <v>198333.33333333334</v>
      </c>
      <c r="AF240" s="181">
        <f t="shared" si="136"/>
        <v>198333.33333333334</v>
      </c>
      <c r="AG240" s="181">
        <f t="shared" si="136"/>
        <v>198333.33333333334</v>
      </c>
      <c r="AH240" s="181">
        <f t="shared" si="136"/>
        <v>198333.33333333334</v>
      </c>
      <c r="AI240" s="181">
        <f t="shared" si="136"/>
        <v>198333.33333333334</v>
      </c>
      <c r="AJ240" s="181">
        <f t="shared" si="136"/>
        <v>198333.33333333334</v>
      </c>
      <c r="AK240" s="181">
        <f t="shared" si="136"/>
        <v>198333.33333333334</v>
      </c>
      <c r="AL240" s="181">
        <f t="shared" si="136"/>
        <v>198333.33333333334</v>
      </c>
      <c r="AM240" s="181">
        <f t="shared" si="136"/>
        <v>208250</v>
      </c>
      <c r="AN240" s="181">
        <f t="shared" si="136"/>
        <v>208250</v>
      </c>
      <c r="AO240" s="181">
        <f t="shared" si="136"/>
        <v>208250</v>
      </c>
      <c r="AP240" s="181">
        <f t="shared" si="136"/>
        <v>208250</v>
      </c>
      <c r="AQ240" s="181">
        <f t="shared" si="136"/>
        <v>208250</v>
      </c>
      <c r="AR240" s="181">
        <f t="shared" si="136"/>
        <v>208250</v>
      </c>
      <c r="AS240" s="181">
        <f t="shared" si="136"/>
        <v>208250</v>
      </c>
      <c r="AT240" s="181">
        <f t="shared" si="136"/>
        <v>208250</v>
      </c>
      <c r="AU240" s="181">
        <f t="shared" si="136"/>
        <v>208250</v>
      </c>
      <c r="AV240" s="181">
        <f t="shared" si="136"/>
        <v>208250</v>
      </c>
      <c r="AW240" s="181">
        <f t="shared" si="136"/>
        <v>208250</v>
      </c>
      <c r="AX240" s="181">
        <f t="shared" si="136"/>
        <v>208250</v>
      </c>
      <c r="AY240" s="181">
        <f t="shared" si="136"/>
        <v>218662.5</v>
      </c>
      <c r="AZ240" s="181">
        <f t="shared" si="136"/>
        <v>218662.5</v>
      </c>
      <c r="BA240" s="181">
        <f t="shared" si="136"/>
        <v>218662.5</v>
      </c>
      <c r="BB240" s="181">
        <f t="shared" si="136"/>
        <v>218662.5</v>
      </c>
      <c r="BC240" s="181">
        <f t="shared" si="136"/>
        <v>218662.5</v>
      </c>
      <c r="BD240" s="181">
        <f t="shared" si="136"/>
        <v>218662.5</v>
      </c>
      <c r="BE240" s="181">
        <f t="shared" si="136"/>
        <v>218662.5</v>
      </c>
      <c r="BF240" s="181">
        <f t="shared" si="136"/>
        <v>218662.5</v>
      </c>
      <c r="BG240" s="181">
        <f t="shared" si="136"/>
        <v>218662.5</v>
      </c>
      <c r="BH240" s="181">
        <f t="shared" si="136"/>
        <v>218662.5</v>
      </c>
      <c r="BI240" s="181">
        <f t="shared" si="136"/>
        <v>218662.5</v>
      </c>
      <c r="BJ240" s="181">
        <f t="shared" si="136"/>
        <v>218662.5</v>
      </c>
      <c r="BK240" s="181">
        <f t="shared" si="136"/>
        <v>229595.62500000003</v>
      </c>
      <c r="BL240" s="181">
        <f t="shared" si="136"/>
        <v>229595.62500000003</v>
      </c>
      <c r="BM240" s="181">
        <f t="shared" si="136"/>
        <v>229595.62500000003</v>
      </c>
      <c r="BN240" s="181">
        <f t="shared" si="136"/>
        <v>229595.62500000003</v>
      </c>
      <c r="BO240" s="181">
        <f t="shared" si="136"/>
        <v>229595.62500000003</v>
      </c>
      <c r="BP240" s="181">
        <f t="shared" si="136"/>
        <v>229595.62500000003</v>
      </c>
      <c r="BQ240" s="181">
        <f t="shared" si="136"/>
        <v>229595.62500000003</v>
      </c>
      <c r="BR240" s="181">
        <f t="shared" si="136"/>
        <v>229595.62500000003</v>
      </c>
      <c r="BS240" s="181">
        <f t="shared" si="136"/>
        <v>229595.62500000003</v>
      </c>
      <c r="BT240" s="181">
        <f t="shared" si="136"/>
        <v>229595.62500000003</v>
      </c>
      <c r="BU240" s="181">
        <f t="shared" si="136"/>
        <v>229595.62500000003</v>
      </c>
      <c r="BV240" s="181">
        <f t="shared" si="136"/>
        <v>229595.62500000003</v>
      </c>
      <c r="BW240" s="181">
        <f t="shared" si="136"/>
        <v>241075.40624999997</v>
      </c>
      <c r="BX240" s="181">
        <f t="shared" si="136"/>
        <v>241075.40624999997</v>
      </c>
      <c r="BY240" s="181">
        <f t="shared" si="136"/>
        <v>241075.40624999997</v>
      </c>
      <c r="BZ240" s="181">
        <f t="shared" si="136"/>
        <v>241075.40624999997</v>
      </c>
      <c r="CA240" s="181">
        <f t="shared" si="136"/>
        <v>241075.40624999997</v>
      </c>
      <c r="CB240" s="181">
        <f t="shared" si="136"/>
        <v>241075.40624999997</v>
      </c>
      <c r="CC240" s="181">
        <f t="shared" si="136"/>
        <v>241075.40624999997</v>
      </c>
      <c r="CD240" s="181">
        <f t="shared" si="136"/>
        <v>241075.40624999997</v>
      </c>
      <c r="CE240" s="181">
        <f t="shared" si="136"/>
        <v>241075.40624999997</v>
      </c>
      <c r="CF240" s="181">
        <f t="shared" si="136"/>
        <v>241075.40624999997</v>
      </c>
      <c r="CG240" s="181">
        <f t="shared" si="136"/>
        <v>241075.40624999997</v>
      </c>
      <c r="CH240" s="181">
        <f t="shared" si="136"/>
        <v>241075.40624999997</v>
      </c>
      <c r="CI240" s="103"/>
      <c r="CJ240" s="103"/>
      <c r="CK240" s="105"/>
      <c r="CL240" s="105"/>
      <c r="CM240" s="105"/>
      <c r="CN240" s="105"/>
      <c r="CO240" s="105"/>
    </row>
    <row r="241" spans="1:93" ht="15" customHeight="1" outlineLevel="1">
      <c r="A241" s="241"/>
      <c r="B241" s="102" t="s">
        <v>225</v>
      </c>
      <c r="C241" s="241"/>
      <c r="D241" s="218"/>
      <c r="E241" s="242">
        <v>0</v>
      </c>
      <c r="F241" s="243" t="s">
        <v>150</v>
      </c>
      <c r="G241" s="103"/>
      <c r="H241" s="135" t="s">
        <v>116</v>
      </c>
      <c r="I241" s="181">
        <f t="shared" si="135"/>
        <v>0</v>
      </c>
      <c r="J241" s="181">
        <f t="shared" si="135"/>
        <v>0</v>
      </c>
      <c r="K241" s="181">
        <f t="shared" si="135"/>
        <v>0</v>
      </c>
      <c r="L241" s="181">
        <f t="shared" si="135"/>
        <v>0</v>
      </c>
      <c r="M241" s="181">
        <f t="shared" si="135"/>
        <v>0</v>
      </c>
      <c r="N241" s="139"/>
      <c r="O241" s="139"/>
      <c r="P241" s="139"/>
      <c r="Q241" s="139"/>
      <c r="R241" s="139"/>
      <c r="S241" s="139"/>
      <c r="T241" s="139"/>
      <c r="U241" s="139"/>
      <c r="V241" s="139"/>
      <c r="W241" s="139"/>
      <c r="X241" s="139"/>
      <c r="Y241" s="139"/>
      <c r="Z241" s="139"/>
      <c r="AA241" s="181">
        <f t="shared" ref="AA241:BF241" si="137">+AA$126*$E$241</f>
        <v>0</v>
      </c>
      <c r="AB241" s="181">
        <f t="shared" si="137"/>
        <v>0</v>
      </c>
      <c r="AC241" s="181">
        <f t="shared" si="137"/>
        <v>0</v>
      </c>
      <c r="AD241" s="181">
        <f t="shared" si="137"/>
        <v>0</v>
      </c>
      <c r="AE241" s="181">
        <f t="shared" si="137"/>
        <v>0</v>
      </c>
      <c r="AF241" s="181">
        <f t="shared" si="137"/>
        <v>0</v>
      </c>
      <c r="AG241" s="181">
        <f t="shared" si="137"/>
        <v>0</v>
      </c>
      <c r="AH241" s="181">
        <f t="shared" si="137"/>
        <v>0</v>
      </c>
      <c r="AI241" s="181">
        <f t="shared" si="137"/>
        <v>0</v>
      </c>
      <c r="AJ241" s="181">
        <f t="shared" si="137"/>
        <v>0</v>
      </c>
      <c r="AK241" s="181">
        <f t="shared" si="137"/>
        <v>0</v>
      </c>
      <c r="AL241" s="181">
        <f t="shared" si="137"/>
        <v>0</v>
      </c>
      <c r="AM241" s="181">
        <f t="shared" si="137"/>
        <v>0</v>
      </c>
      <c r="AN241" s="181">
        <f t="shared" si="137"/>
        <v>0</v>
      </c>
      <c r="AO241" s="181">
        <f t="shared" si="137"/>
        <v>0</v>
      </c>
      <c r="AP241" s="181">
        <f t="shared" si="137"/>
        <v>0</v>
      </c>
      <c r="AQ241" s="181">
        <f t="shared" si="137"/>
        <v>0</v>
      </c>
      <c r="AR241" s="181">
        <f t="shared" si="137"/>
        <v>0</v>
      </c>
      <c r="AS241" s="181">
        <f t="shared" si="137"/>
        <v>0</v>
      </c>
      <c r="AT241" s="181">
        <f t="shared" si="137"/>
        <v>0</v>
      </c>
      <c r="AU241" s="181">
        <f t="shared" si="137"/>
        <v>0</v>
      </c>
      <c r="AV241" s="181">
        <f t="shared" si="137"/>
        <v>0</v>
      </c>
      <c r="AW241" s="181">
        <f t="shared" si="137"/>
        <v>0</v>
      </c>
      <c r="AX241" s="181">
        <f t="shared" si="137"/>
        <v>0</v>
      </c>
      <c r="AY241" s="181">
        <f t="shared" si="137"/>
        <v>0</v>
      </c>
      <c r="AZ241" s="181">
        <f t="shared" si="137"/>
        <v>0</v>
      </c>
      <c r="BA241" s="181">
        <f t="shared" si="137"/>
        <v>0</v>
      </c>
      <c r="BB241" s="181">
        <f t="shared" si="137"/>
        <v>0</v>
      </c>
      <c r="BC241" s="181">
        <f t="shared" si="137"/>
        <v>0</v>
      </c>
      <c r="BD241" s="181">
        <f t="shared" si="137"/>
        <v>0</v>
      </c>
      <c r="BE241" s="181">
        <f t="shared" si="137"/>
        <v>0</v>
      </c>
      <c r="BF241" s="181">
        <f t="shared" si="137"/>
        <v>0</v>
      </c>
      <c r="BG241" s="181">
        <f t="shared" ref="BG241:CH241" si="138">+BG$126*$E$241</f>
        <v>0</v>
      </c>
      <c r="BH241" s="181">
        <f t="shared" si="138"/>
        <v>0</v>
      </c>
      <c r="BI241" s="181">
        <f t="shared" si="138"/>
        <v>0</v>
      </c>
      <c r="BJ241" s="181">
        <f t="shared" si="138"/>
        <v>0</v>
      </c>
      <c r="BK241" s="181">
        <f t="shared" si="138"/>
        <v>0</v>
      </c>
      <c r="BL241" s="181">
        <f t="shared" si="138"/>
        <v>0</v>
      </c>
      <c r="BM241" s="181">
        <f t="shared" si="138"/>
        <v>0</v>
      </c>
      <c r="BN241" s="181">
        <f t="shared" si="138"/>
        <v>0</v>
      </c>
      <c r="BO241" s="181">
        <f t="shared" si="138"/>
        <v>0</v>
      </c>
      <c r="BP241" s="181">
        <f t="shared" si="138"/>
        <v>0</v>
      </c>
      <c r="BQ241" s="181">
        <f t="shared" si="138"/>
        <v>0</v>
      </c>
      <c r="BR241" s="181">
        <f t="shared" si="138"/>
        <v>0</v>
      </c>
      <c r="BS241" s="181">
        <f t="shared" si="138"/>
        <v>0</v>
      </c>
      <c r="BT241" s="181">
        <f t="shared" si="138"/>
        <v>0</v>
      </c>
      <c r="BU241" s="181">
        <f t="shared" si="138"/>
        <v>0</v>
      </c>
      <c r="BV241" s="181">
        <f t="shared" si="138"/>
        <v>0</v>
      </c>
      <c r="BW241" s="181">
        <f t="shared" si="138"/>
        <v>0</v>
      </c>
      <c r="BX241" s="181">
        <f t="shared" si="138"/>
        <v>0</v>
      </c>
      <c r="BY241" s="181">
        <f t="shared" si="138"/>
        <v>0</v>
      </c>
      <c r="BZ241" s="181">
        <f t="shared" si="138"/>
        <v>0</v>
      </c>
      <c r="CA241" s="181">
        <f t="shared" si="138"/>
        <v>0</v>
      </c>
      <c r="CB241" s="181">
        <f t="shared" si="138"/>
        <v>0</v>
      </c>
      <c r="CC241" s="181">
        <f t="shared" si="138"/>
        <v>0</v>
      </c>
      <c r="CD241" s="181">
        <f t="shared" si="138"/>
        <v>0</v>
      </c>
      <c r="CE241" s="181">
        <f t="shared" si="138"/>
        <v>0</v>
      </c>
      <c r="CF241" s="181">
        <f t="shared" si="138"/>
        <v>0</v>
      </c>
      <c r="CG241" s="181">
        <f t="shared" si="138"/>
        <v>0</v>
      </c>
      <c r="CH241" s="181">
        <f t="shared" si="138"/>
        <v>0</v>
      </c>
      <c r="CI241" s="103"/>
      <c r="CJ241" s="103"/>
      <c r="CK241" s="105"/>
      <c r="CL241" s="105"/>
      <c r="CM241" s="105"/>
      <c r="CN241" s="105"/>
      <c r="CO241" s="105"/>
    </row>
    <row r="242" spans="1:93" ht="15" customHeight="1" outlineLevel="1">
      <c r="A242" s="210" t="s">
        <v>226</v>
      </c>
      <c r="B242" s="102" t="s">
        <v>227</v>
      </c>
      <c r="C242" s="211">
        <v>44562</v>
      </c>
      <c r="D242" s="244" t="s">
        <v>228</v>
      </c>
      <c r="E242" s="245">
        <v>0</v>
      </c>
      <c r="F242" s="183"/>
      <c r="G242" s="103"/>
      <c r="H242" s="135" t="s">
        <v>116</v>
      </c>
      <c r="I242" s="181">
        <f t="shared" ca="1" si="135"/>
        <v>0</v>
      </c>
      <c r="J242" s="181">
        <f t="shared" ca="1" si="135"/>
        <v>0</v>
      </c>
      <c r="K242" s="181">
        <f t="shared" ca="1" si="135"/>
        <v>0</v>
      </c>
      <c r="L242" s="181">
        <f t="shared" ca="1" si="135"/>
        <v>0</v>
      </c>
      <c r="M242" s="181">
        <f t="shared" ca="1" si="135"/>
        <v>0</v>
      </c>
      <c r="N242" s="139"/>
      <c r="O242" s="139"/>
      <c r="P242" s="139"/>
      <c r="Q242" s="139"/>
      <c r="R242" s="139"/>
      <c r="S242" s="139"/>
      <c r="T242" s="139"/>
      <c r="U242" s="139"/>
      <c r="V242" s="139"/>
      <c r="W242" s="139"/>
      <c r="X242" s="139"/>
      <c r="Y242" s="139"/>
      <c r="Z242" s="139"/>
      <c r="AA242" s="181">
        <f t="shared" ref="AA242:AA255" ca="1" si="139">IF($A242="R",IF(AA$4&gt;=$C242,IF($D242="Monthly",$E242*(1+$F242)^(AA$1-$AA$1),IF(AND($D242="Quarterly",(AA$2-H$2)&gt;0),$E242*(1+$F242)^(AA$1-$AA$1),IF(AA$3=SUMIF($4:$4,$C242,$3:$3),$E242*(1+$F242)^(AA$1-SUMIF($4:$4,$C242,$1:$1)),0))),0),IF(AND($A242="NR",$C242=AA$4),$E242,IF($A242="%",INDIRECT(ADDRESS($E242,COLUMN(AA$133)))*$F242,0)))</f>
        <v>0</v>
      </c>
      <c r="AB242" s="181">
        <f t="shared" ref="AB242:BG242" ca="1" si="140">IF($A242="R",IF(AB$4&gt;=$C242,IF($D242="Monthly",$E242*(1+$F242)^(AB$1-$AA$1),IF(AND($D242="Quarterly",(AB$2-AA$2)&gt;0),$E242*(1+$F242)^(AB$1-$AA$1),IF(AB$3=SUMIF($4:$4,$C242,$3:$3),$E242*(1+$F242)^(AB$1-SUMIF($4:$4,$C242,$1:$1)),0))),0),IF(AND($A242="NR",$C242=AB$4),$E242,IF($A242="%",INDIRECT(ADDRESS($E242,COLUMN(AB$133)))*$F242,0)))</f>
        <v>0</v>
      </c>
      <c r="AC242" s="181">
        <f t="shared" ca="1" si="140"/>
        <v>0</v>
      </c>
      <c r="AD242" s="181">
        <f t="shared" ca="1" si="140"/>
        <v>0</v>
      </c>
      <c r="AE242" s="181">
        <f t="shared" ca="1" si="140"/>
        <v>0</v>
      </c>
      <c r="AF242" s="181">
        <f t="shared" ca="1" si="140"/>
        <v>0</v>
      </c>
      <c r="AG242" s="181">
        <f t="shared" ca="1" si="140"/>
        <v>0</v>
      </c>
      <c r="AH242" s="181">
        <f t="shared" ca="1" si="140"/>
        <v>0</v>
      </c>
      <c r="AI242" s="181">
        <f t="shared" ca="1" si="140"/>
        <v>0</v>
      </c>
      <c r="AJ242" s="181">
        <f t="shared" ca="1" si="140"/>
        <v>0</v>
      </c>
      <c r="AK242" s="181">
        <f t="shared" ca="1" si="140"/>
        <v>0</v>
      </c>
      <c r="AL242" s="181">
        <f t="shared" ca="1" si="140"/>
        <v>0</v>
      </c>
      <c r="AM242" s="181">
        <f t="shared" ca="1" si="140"/>
        <v>0</v>
      </c>
      <c r="AN242" s="181">
        <f t="shared" ca="1" si="140"/>
        <v>0</v>
      </c>
      <c r="AO242" s="181">
        <f t="shared" ca="1" si="140"/>
        <v>0</v>
      </c>
      <c r="AP242" s="181">
        <f t="shared" ca="1" si="140"/>
        <v>0</v>
      </c>
      <c r="AQ242" s="181">
        <f t="shared" ca="1" si="140"/>
        <v>0</v>
      </c>
      <c r="AR242" s="181">
        <f t="shared" ca="1" si="140"/>
        <v>0</v>
      </c>
      <c r="AS242" s="181">
        <f t="shared" ca="1" si="140"/>
        <v>0</v>
      </c>
      <c r="AT242" s="181">
        <f t="shared" ca="1" si="140"/>
        <v>0</v>
      </c>
      <c r="AU242" s="181">
        <f t="shared" ca="1" si="140"/>
        <v>0</v>
      </c>
      <c r="AV242" s="181">
        <f t="shared" ca="1" si="140"/>
        <v>0</v>
      </c>
      <c r="AW242" s="181">
        <f t="shared" ca="1" si="140"/>
        <v>0</v>
      </c>
      <c r="AX242" s="181">
        <f t="shared" ca="1" si="140"/>
        <v>0</v>
      </c>
      <c r="AY242" s="181">
        <f t="shared" ca="1" si="140"/>
        <v>0</v>
      </c>
      <c r="AZ242" s="181">
        <f t="shared" ca="1" si="140"/>
        <v>0</v>
      </c>
      <c r="BA242" s="181">
        <f t="shared" ca="1" si="140"/>
        <v>0</v>
      </c>
      <c r="BB242" s="181">
        <f t="shared" ca="1" si="140"/>
        <v>0</v>
      </c>
      <c r="BC242" s="181">
        <f t="shared" ca="1" si="140"/>
        <v>0</v>
      </c>
      <c r="BD242" s="181">
        <f t="shared" ca="1" si="140"/>
        <v>0</v>
      </c>
      <c r="BE242" s="181">
        <f t="shared" ca="1" si="140"/>
        <v>0</v>
      </c>
      <c r="BF242" s="181">
        <f t="shared" ca="1" si="140"/>
        <v>0</v>
      </c>
      <c r="BG242" s="181">
        <f t="shared" ca="1" si="140"/>
        <v>0</v>
      </c>
      <c r="BH242" s="181">
        <f t="shared" ref="BH242:CH242" ca="1" si="141">IF($A242="R",IF(BH$4&gt;=$C242,IF($D242="Monthly",$E242*(1+$F242)^(BH$1-$AA$1),IF(AND($D242="Quarterly",(BH$2-BG$2)&gt;0),$E242*(1+$F242)^(BH$1-$AA$1),IF(BH$3=SUMIF($4:$4,$C242,$3:$3),$E242*(1+$F242)^(BH$1-SUMIF($4:$4,$C242,$1:$1)),0))),0),IF(AND($A242="NR",$C242=BH$4),$E242,IF($A242="%",INDIRECT(ADDRESS($E242,COLUMN(BH$133)))*$F242,0)))</f>
        <v>0</v>
      </c>
      <c r="BI242" s="181">
        <f t="shared" ca="1" si="141"/>
        <v>0</v>
      </c>
      <c r="BJ242" s="181">
        <f t="shared" ca="1" si="141"/>
        <v>0</v>
      </c>
      <c r="BK242" s="181">
        <f t="shared" ca="1" si="141"/>
        <v>0</v>
      </c>
      <c r="BL242" s="181">
        <f t="shared" ca="1" si="141"/>
        <v>0</v>
      </c>
      <c r="BM242" s="181">
        <f t="shared" ca="1" si="141"/>
        <v>0</v>
      </c>
      <c r="BN242" s="181">
        <f t="shared" ca="1" si="141"/>
        <v>0</v>
      </c>
      <c r="BO242" s="181">
        <f t="shared" ca="1" si="141"/>
        <v>0</v>
      </c>
      <c r="BP242" s="181">
        <f t="shared" ca="1" si="141"/>
        <v>0</v>
      </c>
      <c r="BQ242" s="181">
        <f t="shared" ca="1" si="141"/>
        <v>0</v>
      </c>
      <c r="BR242" s="181">
        <f t="shared" ca="1" si="141"/>
        <v>0</v>
      </c>
      <c r="BS242" s="181">
        <f t="shared" ca="1" si="141"/>
        <v>0</v>
      </c>
      <c r="BT242" s="181">
        <f t="shared" ca="1" si="141"/>
        <v>0</v>
      </c>
      <c r="BU242" s="181">
        <f t="shared" ca="1" si="141"/>
        <v>0</v>
      </c>
      <c r="BV242" s="181">
        <f t="shared" ca="1" si="141"/>
        <v>0</v>
      </c>
      <c r="BW242" s="181">
        <f t="shared" ca="1" si="141"/>
        <v>0</v>
      </c>
      <c r="BX242" s="181">
        <f t="shared" ca="1" si="141"/>
        <v>0</v>
      </c>
      <c r="BY242" s="181">
        <f t="shared" ca="1" si="141"/>
        <v>0</v>
      </c>
      <c r="BZ242" s="181">
        <f t="shared" ca="1" si="141"/>
        <v>0</v>
      </c>
      <c r="CA242" s="181">
        <f t="shared" ca="1" si="141"/>
        <v>0</v>
      </c>
      <c r="CB242" s="181">
        <f t="shared" ca="1" si="141"/>
        <v>0</v>
      </c>
      <c r="CC242" s="181">
        <f t="shared" ca="1" si="141"/>
        <v>0</v>
      </c>
      <c r="CD242" s="181">
        <f t="shared" ca="1" si="141"/>
        <v>0</v>
      </c>
      <c r="CE242" s="181">
        <f t="shared" ca="1" si="141"/>
        <v>0</v>
      </c>
      <c r="CF242" s="181">
        <f t="shared" ca="1" si="141"/>
        <v>0</v>
      </c>
      <c r="CG242" s="181">
        <f t="shared" ca="1" si="141"/>
        <v>0</v>
      </c>
      <c r="CH242" s="181">
        <f t="shared" ca="1" si="141"/>
        <v>0</v>
      </c>
      <c r="CI242" s="103"/>
      <c r="CJ242" s="103"/>
      <c r="CK242" s="105"/>
      <c r="CL242" s="105"/>
      <c r="CM242" s="105"/>
      <c r="CN242" s="105"/>
      <c r="CO242" s="105"/>
    </row>
    <row r="243" spans="1:93" ht="15" customHeight="1" outlineLevel="1">
      <c r="A243" s="210" t="s">
        <v>229</v>
      </c>
      <c r="B243" s="102" t="s">
        <v>230</v>
      </c>
      <c r="C243" s="211">
        <v>44562</v>
      </c>
      <c r="D243" s="244" t="s">
        <v>228</v>
      </c>
      <c r="E243" s="245">
        <v>5000000</v>
      </c>
      <c r="F243" s="183">
        <v>0.2</v>
      </c>
      <c r="G243" s="103"/>
      <c r="H243" s="135" t="s">
        <v>116</v>
      </c>
      <c r="I243" s="181">
        <f t="shared" ca="1" si="135"/>
        <v>5000000</v>
      </c>
      <c r="J243" s="181">
        <f t="shared" ca="1" si="135"/>
        <v>0</v>
      </c>
      <c r="K243" s="181">
        <f t="shared" ca="1" si="135"/>
        <v>0</v>
      </c>
      <c r="L243" s="181">
        <f t="shared" ca="1" si="135"/>
        <v>0</v>
      </c>
      <c r="M243" s="181">
        <f t="shared" ca="1" si="135"/>
        <v>0</v>
      </c>
      <c r="N243" s="139"/>
      <c r="O243" s="139"/>
      <c r="P243" s="139"/>
      <c r="Q243" s="139"/>
      <c r="R243" s="139"/>
      <c r="S243" s="139"/>
      <c r="T243" s="139"/>
      <c r="U243" s="139"/>
      <c r="V243" s="139"/>
      <c r="W243" s="139"/>
      <c r="X243" s="139"/>
      <c r="Y243" s="139"/>
      <c r="Z243" s="139"/>
      <c r="AA243" s="181">
        <f t="shared" ca="1" si="139"/>
        <v>5000000</v>
      </c>
      <c r="AB243" s="181">
        <f t="shared" ref="AB243:BG243" ca="1" si="142">IF($A243="R",IF(AB$4&gt;=$C243,IF($D243="Monthly",$E243*(1+$F243)^(AB$1-$AA$1),IF(AND($D243="Quarterly",(AB$2-AA$2)&gt;0),$E243*(1+$F243)^(AB$1-$AA$1),IF(AB$3=SUMIF($4:$4,$C243,$3:$3),$E243*(1+$F243)^(AB$1-SUMIF($4:$4,$C243,$1:$1)),0))),0),IF(AND($A243="NR",$C243=AB$4),$E243,IF($A243="%",INDIRECT(ADDRESS($E243,COLUMN(AB$133)))*$F243,0)))</f>
        <v>0</v>
      </c>
      <c r="AC243" s="181">
        <f t="shared" ca="1" si="142"/>
        <v>0</v>
      </c>
      <c r="AD243" s="181">
        <f t="shared" ca="1" si="142"/>
        <v>0</v>
      </c>
      <c r="AE243" s="181">
        <f t="shared" ca="1" si="142"/>
        <v>0</v>
      </c>
      <c r="AF243" s="181">
        <f t="shared" ca="1" si="142"/>
        <v>0</v>
      </c>
      <c r="AG243" s="181">
        <f t="shared" ca="1" si="142"/>
        <v>0</v>
      </c>
      <c r="AH243" s="181">
        <f t="shared" ca="1" si="142"/>
        <v>0</v>
      </c>
      <c r="AI243" s="181">
        <f t="shared" ca="1" si="142"/>
        <v>0</v>
      </c>
      <c r="AJ243" s="181">
        <f t="shared" ca="1" si="142"/>
        <v>0</v>
      </c>
      <c r="AK243" s="181">
        <f t="shared" ca="1" si="142"/>
        <v>0</v>
      </c>
      <c r="AL243" s="181">
        <f t="shared" ca="1" si="142"/>
        <v>0</v>
      </c>
      <c r="AM243" s="181">
        <f t="shared" ca="1" si="142"/>
        <v>0</v>
      </c>
      <c r="AN243" s="181">
        <f t="shared" ca="1" si="142"/>
        <v>0</v>
      </c>
      <c r="AO243" s="181">
        <f t="shared" ca="1" si="142"/>
        <v>0</v>
      </c>
      <c r="AP243" s="181">
        <f t="shared" ca="1" si="142"/>
        <v>0</v>
      </c>
      <c r="AQ243" s="181">
        <f t="shared" ca="1" si="142"/>
        <v>0</v>
      </c>
      <c r="AR243" s="181">
        <f t="shared" ca="1" si="142"/>
        <v>0</v>
      </c>
      <c r="AS243" s="181">
        <f t="shared" ca="1" si="142"/>
        <v>0</v>
      </c>
      <c r="AT243" s="181">
        <f t="shared" ca="1" si="142"/>
        <v>0</v>
      </c>
      <c r="AU243" s="181">
        <f t="shared" ca="1" si="142"/>
        <v>0</v>
      </c>
      <c r="AV243" s="181">
        <f t="shared" ca="1" si="142"/>
        <v>0</v>
      </c>
      <c r="AW243" s="181">
        <f t="shared" ca="1" si="142"/>
        <v>0</v>
      </c>
      <c r="AX243" s="181">
        <f t="shared" ca="1" si="142"/>
        <v>0</v>
      </c>
      <c r="AY243" s="181">
        <f t="shared" ca="1" si="142"/>
        <v>0</v>
      </c>
      <c r="AZ243" s="181">
        <f t="shared" ca="1" si="142"/>
        <v>0</v>
      </c>
      <c r="BA243" s="181">
        <f t="shared" ca="1" si="142"/>
        <v>0</v>
      </c>
      <c r="BB243" s="181">
        <f t="shared" ca="1" si="142"/>
        <v>0</v>
      </c>
      <c r="BC243" s="181">
        <f t="shared" ca="1" si="142"/>
        <v>0</v>
      </c>
      <c r="BD243" s="181">
        <f t="shared" ca="1" si="142"/>
        <v>0</v>
      </c>
      <c r="BE243" s="181">
        <f t="shared" ca="1" si="142"/>
        <v>0</v>
      </c>
      <c r="BF243" s="181">
        <f t="shared" ca="1" si="142"/>
        <v>0</v>
      </c>
      <c r="BG243" s="181">
        <f t="shared" ca="1" si="142"/>
        <v>0</v>
      </c>
      <c r="BH243" s="181">
        <f t="shared" ref="BH243:CH243" ca="1" si="143">IF($A243="R",IF(BH$4&gt;=$C243,IF($D243="Monthly",$E243*(1+$F243)^(BH$1-$AA$1),IF(AND($D243="Quarterly",(BH$2-BG$2)&gt;0),$E243*(1+$F243)^(BH$1-$AA$1),IF(BH$3=SUMIF($4:$4,$C243,$3:$3),$E243*(1+$F243)^(BH$1-SUMIF($4:$4,$C243,$1:$1)),0))),0),IF(AND($A243="NR",$C243=BH$4),$E243,IF($A243="%",INDIRECT(ADDRESS($E243,COLUMN(BH$133)))*$F243,0)))</f>
        <v>0</v>
      </c>
      <c r="BI243" s="181">
        <f t="shared" ca="1" si="143"/>
        <v>0</v>
      </c>
      <c r="BJ243" s="181">
        <f t="shared" ca="1" si="143"/>
        <v>0</v>
      </c>
      <c r="BK243" s="181">
        <f t="shared" ca="1" si="143"/>
        <v>0</v>
      </c>
      <c r="BL243" s="181">
        <f t="shared" ca="1" si="143"/>
        <v>0</v>
      </c>
      <c r="BM243" s="181">
        <f t="shared" ca="1" si="143"/>
        <v>0</v>
      </c>
      <c r="BN243" s="181">
        <f t="shared" ca="1" si="143"/>
        <v>0</v>
      </c>
      <c r="BO243" s="181">
        <f t="shared" ca="1" si="143"/>
        <v>0</v>
      </c>
      <c r="BP243" s="181">
        <f t="shared" ca="1" si="143"/>
        <v>0</v>
      </c>
      <c r="BQ243" s="181">
        <f t="shared" ca="1" si="143"/>
        <v>0</v>
      </c>
      <c r="BR243" s="181">
        <f t="shared" ca="1" si="143"/>
        <v>0</v>
      </c>
      <c r="BS243" s="181">
        <f t="shared" ca="1" si="143"/>
        <v>0</v>
      </c>
      <c r="BT243" s="181">
        <f t="shared" ca="1" si="143"/>
        <v>0</v>
      </c>
      <c r="BU243" s="181">
        <f t="shared" ca="1" si="143"/>
        <v>0</v>
      </c>
      <c r="BV243" s="181">
        <f t="shared" ca="1" si="143"/>
        <v>0</v>
      </c>
      <c r="BW243" s="181">
        <f t="shared" ca="1" si="143"/>
        <v>0</v>
      </c>
      <c r="BX243" s="181">
        <f t="shared" ca="1" si="143"/>
        <v>0</v>
      </c>
      <c r="BY243" s="181">
        <f t="shared" ca="1" si="143"/>
        <v>0</v>
      </c>
      <c r="BZ243" s="181">
        <f t="shared" ca="1" si="143"/>
        <v>0</v>
      </c>
      <c r="CA243" s="181">
        <f t="shared" ca="1" si="143"/>
        <v>0</v>
      </c>
      <c r="CB243" s="181">
        <f t="shared" ca="1" si="143"/>
        <v>0</v>
      </c>
      <c r="CC243" s="181">
        <f t="shared" ca="1" si="143"/>
        <v>0</v>
      </c>
      <c r="CD243" s="181">
        <f t="shared" ca="1" si="143"/>
        <v>0</v>
      </c>
      <c r="CE243" s="181">
        <f t="shared" ca="1" si="143"/>
        <v>0</v>
      </c>
      <c r="CF243" s="181">
        <f t="shared" ca="1" si="143"/>
        <v>0</v>
      </c>
      <c r="CG243" s="181">
        <f t="shared" ca="1" si="143"/>
        <v>0</v>
      </c>
      <c r="CH243" s="181">
        <f t="shared" ca="1" si="143"/>
        <v>0</v>
      </c>
      <c r="CI243" s="103"/>
      <c r="CJ243" s="103"/>
      <c r="CK243" s="105"/>
      <c r="CL243" s="105"/>
      <c r="CM243" s="105"/>
      <c r="CN243" s="105"/>
      <c r="CO243" s="105"/>
    </row>
    <row r="244" spans="1:93" ht="15" customHeight="1" outlineLevel="1">
      <c r="A244" s="210" t="s">
        <v>229</v>
      </c>
      <c r="B244" s="102" t="s">
        <v>231</v>
      </c>
      <c r="C244" s="211">
        <v>45108</v>
      </c>
      <c r="D244" s="244" t="s">
        <v>228</v>
      </c>
      <c r="E244" s="245">
        <v>20000000</v>
      </c>
      <c r="F244" s="242">
        <v>0.05</v>
      </c>
      <c r="G244" s="103"/>
      <c r="H244" s="135" t="s">
        <v>116</v>
      </c>
      <c r="I244" s="181">
        <f t="shared" ca="1" si="135"/>
        <v>0</v>
      </c>
      <c r="J244" s="181">
        <f t="shared" ca="1" si="135"/>
        <v>20000000</v>
      </c>
      <c r="K244" s="181">
        <f t="shared" ca="1" si="135"/>
        <v>0</v>
      </c>
      <c r="L244" s="181">
        <f t="shared" ca="1" si="135"/>
        <v>0</v>
      </c>
      <c r="M244" s="181">
        <f t="shared" ca="1" si="135"/>
        <v>0</v>
      </c>
      <c r="N244" s="139"/>
      <c r="O244" s="139"/>
      <c r="P244" s="139"/>
      <c r="Q244" s="139"/>
      <c r="R244" s="139"/>
      <c r="S244" s="139"/>
      <c r="T244" s="139"/>
      <c r="U244" s="139"/>
      <c r="V244" s="139"/>
      <c r="W244" s="139"/>
      <c r="X244" s="139"/>
      <c r="Y244" s="139"/>
      <c r="Z244" s="139"/>
      <c r="AA244" s="181">
        <f t="shared" ca="1" si="139"/>
        <v>0</v>
      </c>
      <c r="AB244" s="181">
        <f t="shared" ref="AB244:AD255" ca="1" si="144">IF($A244="R",IF(AB$4&gt;=$C244,IF($D244="Monthly",$E244*(1+$F244)^(AB$1-$AA$1),IF(AND($D244="Quarterly",(AB$2-AA$2)&gt;0),$E244*(1+$F244)^(AB$1-$AA$1),IF(AB$3=SUMIF($4:$4,$C244,$3:$3),$E244*(1+$F244)^(AB$1-SUMIF($4:$4,$C244,$1:$1)),0))),0),IF(AND($A244="NR",$C244=AB$4),$E244,IF($A244="%",INDIRECT(ADDRESS($E244,COLUMN(AB$133)))*$F244,0)))</f>
        <v>0</v>
      </c>
      <c r="AC244" s="181">
        <f t="shared" ca="1" si="144"/>
        <v>0</v>
      </c>
      <c r="AD244" s="181">
        <f t="shared" ca="1" si="144"/>
        <v>0</v>
      </c>
      <c r="AE244" s="181">
        <f ca="1">IF($A244="R",IF(AG$4&gt;=$C244,IF($D244="Monthly",$E244*(1+$F244)^(AG$1-$AA$1),IF(AND($D244="Quarterly",(AG$2-AF$2)&gt;0),$E244*(1+$F244)^(AG$1-$AA$1),IF(AG$3=SUMIF($4:$4,$C244,$3:$3),$E244*(1+$F244)^(AG$1-SUMIF($4:$4,$C244,$1:$1)),0))),0),IF(AND($A244="NR",$C244=AG$4),$E244,IF($A244="%",INDIRECT(ADDRESS($E244,COLUMN(AG$133)))*$F244,0)))</f>
        <v>0</v>
      </c>
      <c r="AF244" s="181">
        <f t="shared" ref="AF244:AF255" ca="1" si="145">IF($A244="R",IF(AF$4&gt;=$C244,IF($D244="Monthly",$E244*(1+$F244)^(AF$1-$AA$1),IF(AND($D244="Quarterly",(AF$2-AE$2)&gt;0),$E244*(1+$F244)^(AF$1-$AA$1),IF(AF$3=SUMIF($4:$4,$C244,$3:$3),$E244*(1+$F244)^(AF$1-SUMIF($4:$4,$C244,$1:$1)),0))),0),IF(AND($A244="NR",$C244=AF$4),$E244,IF($A244="%",INDIRECT(ADDRESS($E244,COLUMN(AF$133)))*$F244,0)))</f>
        <v>0</v>
      </c>
      <c r="AH244" s="181">
        <f t="shared" ref="AH244:BM244" ca="1" si="146">IF($A244="R",IF(AH$4&gt;=$C244,IF($D244="Monthly",$E244*(1+$F244)^(AH$1-$AA$1),IF(AND($D244="Quarterly",(AH$2-AG$2)&gt;0),$E244*(1+$F244)^(AH$1-$AA$1),IF(AH$3=SUMIF($4:$4,$C244,$3:$3),$E244*(1+$F244)^(AH$1-SUMIF($4:$4,$C244,$1:$1)),0))),0),IF(AND($A244="NR",$C244=AH$4),$E244,IF($A244="%",INDIRECT(ADDRESS($E244,COLUMN(AH$133)))*$F244,0)))</f>
        <v>0</v>
      </c>
      <c r="AI244" s="181">
        <f t="shared" ca="1" si="146"/>
        <v>0</v>
      </c>
      <c r="AJ244" s="181">
        <f t="shared" ca="1" si="146"/>
        <v>0</v>
      </c>
      <c r="AK244" s="181">
        <f t="shared" ca="1" si="146"/>
        <v>0</v>
      </c>
      <c r="AL244" s="181">
        <f t="shared" ca="1" si="146"/>
        <v>0</v>
      </c>
      <c r="AM244" s="181">
        <f t="shared" ca="1" si="146"/>
        <v>0</v>
      </c>
      <c r="AN244" s="181">
        <f t="shared" ca="1" si="146"/>
        <v>0</v>
      </c>
      <c r="AO244" s="181">
        <f t="shared" ca="1" si="146"/>
        <v>0</v>
      </c>
      <c r="AP244" s="181">
        <f t="shared" ca="1" si="146"/>
        <v>0</v>
      </c>
      <c r="AQ244" s="181">
        <f t="shared" ca="1" si="146"/>
        <v>0</v>
      </c>
      <c r="AR244" s="181">
        <f t="shared" ca="1" si="146"/>
        <v>0</v>
      </c>
      <c r="AS244" s="181">
        <f t="shared" ca="1" si="146"/>
        <v>20000000</v>
      </c>
      <c r="AT244" s="181">
        <f t="shared" ca="1" si="146"/>
        <v>0</v>
      </c>
      <c r="AU244" s="181">
        <f t="shared" ca="1" si="146"/>
        <v>0</v>
      </c>
      <c r="AV244" s="181">
        <f t="shared" ca="1" si="146"/>
        <v>0</v>
      </c>
      <c r="AW244" s="181">
        <f t="shared" ca="1" si="146"/>
        <v>0</v>
      </c>
      <c r="AX244" s="181">
        <f t="shared" ca="1" si="146"/>
        <v>0</v>
      </c>
      <c r="AY244" s="181">
        <f t="shared" ca="1" si="146"/>
        <v>0</v>
      </c>
      <c r="AZ244" s="181">
        <f t="shared" ca="1" si="146"/>
        <v>0</v>
      </c>
      <c r="BA244" s="181">
        <f t="shared" ca="1" si="146"/>
        <v>0</v>
      </c>
      <c r="BB244" s="181">
        <f t="shared" ca="1" si="146"/>
        <v>0</v>
      </c>
      <c r="BC244" s="181">
        <f t="shared" ca="1" si="146"/>
        <v>0</v>
      </c>
      <c r="BD244" s="181">
        <f t="shared" ca="1" si="146"/>
        <v>0</v>
      </c>
      <c r="BE244" s="181">
        <f t="shared" ca="1" si="146"/>
        <v>0</v>
      </c>
      <c r="BF244" s="181">
        <f t="shared" ca="1" si="146"/>
        <v>0</v>
      </c>
      <c r="BG244" s="181">
        <f t="shared" ca="1" si="146"/>
        <v>0</v>
      </c>
      <c r="BH244" s="181">
        <f t="shared" ca="1" si="146"/>
        <v>0</v>
      </c>
      <c r="BI244" s="181">
        <f t="shared" ca="1" si="146"/>
        <v>0</v>
      </c>
      <c r="BJ244" s="181">
        <f t="shared" ca="1" si="146"/>
        <v>0</v>
      </c>
      <c r="BK244" s="181">
        <f t="shared" ca="1" si="146"/>
        <v>0</v>
      </c>
      <c r="BL244" s="181">
        <f t="shared" ca="1" si="146"/>
        <v>0</v>
      </c>
      <c r="BM244" s="181">
        <f t="shared" ca="1" si="146"/>
        <v>0</v>
      </c>
      <c r="BN244" s="181">
        <f t="shared" ref="BN244:CH244" ca="1" si="147">IF($A244="R",IF(BN$4&gt;=$C244,IF($D244="Monthly",$E244*(1+$F244)^(BN$1-$AA$1),IF(AND($D244="Quarterly",(BN$2-BM$2)&gt;0),$E244*(1+$F244)^(BN$1-$AA$1),IF(BN$3=SUMIF($4:$4,$C244,$3:$3),$E244*(1+$F244)^(BN$1-SUMIF($4:$4,$C244,$1:$1)),0))),0),IF(AND($A244="NR",$C244=BN$4),$E244,IF($A244="%",INDIRECT(ADDRESS($E244,COLUMN(BN$133)))*$F244,0)))</f>
        <v>0</v>
      </c>
      <c r="BO244" s="181">
        <f t="shared" ca="1" si="147"/>
        <v>0</v>
      </c>
      <c r="BP244" s="181">
        <f t="shared" ca="1" si="147"/>
        <v>0</v>
      </c>
      <c r="BQ244" s="181">
        <f t="shared" ca="1" si="147"/>
        <v>0</v>
      </c>
      <c r="BR244" s="181">
        <f t="shared" ca="1" si="147"/>
        <v>0</v>
      </c>
      <c r="BS244" s="181">
        <f t="shared" ca="1" si="147"/>
        <v>0</v>
      </c>
      <c r="BT244" s="181">
        <f t="shared" ca="1" si="147"/>
        <v>0</v>
      </c>
      <c r="BU244" s="181">
        <f t="shared" ca="1" si="147"/>
        <v>0</v>
      </c>
      <c r="BV244" s="181">
        <f t="shared" ca="1" si="147"/>
        <v>0</v>
      </c>
      <c r="BW244" s="181">
        <f t="shared" ca="1" si="147"/>
        <v>0</v>
      </c>
      <c r="BX244" s="181">
        <f t="shared" ca="1" si="147"/>
        <v>0</v>
      </c>
      <c r="BY244" s="181">
        <f t="shared" ca="1" si="147"/>
        <v>0</v>
      </c>
      <c r="BZ244" s="181">
        <f t="shared" ca="1" si="147"/>
        <v>0</v>
      </c>
      <c r="CA244" s="181">
        <f t="shared" ca="1" si="147"/>
        <v>0</v>
      </c>
      <c r="CB244" s="181">
        <f t="shared" ca="1" si="147"/>
        <v>0</v>
      </c>
      <c r="CC244" s="181">
        <f t="shared" ca="1" si="147"/>
        <v>0</v>
      </c>
      <c r="CD244" s="181">
        <f t="shared" ca="1" si="147"/>
        <v>0</v>
      </c>
      <c r="CE244" s="181">
        <f t="shared" ca="1" si="147"/>
        <v>0</v>
      </c>
      <c r="CF244" s="181">
        <f t="shared" ca="1" si="147"/>
        <v>0</v>
      </c>
      <c r="CG244" s="181">
        <f t="shared" ca="1" si="147"/>
        <v>0</v>
      </c>
      <c r="CH244" s="181">
        <f t="shared" ca="1" si="147"/>
        <v>0</v>
      </c>
      <c r="CI244" s="103"/>
      <c r="CJ244" s="103"/>
      <c r="CK244" s="105"/>
      <c r="CL244" s="105"/>
      <c r="CM244" s="105"/>
      <c r="CN244" s="105"/>
      <c r="CO244" s="105"/>
    </row>
    <row r="245" spans="1:93" ht="15" customHeight="1" outlineLevel="1">
      <c r="A245" s="210" t="s">
        <v>229</v>
      </c>
      <c r="B245" s="102" t="s">
        <v>232</v>
      </c>
      <c r="C245" s="211">
        <v>45474</v>
      </c>
      <c r="D245" s="244" t="s">
        <v>228</v>
      </c>
      <c r="E245" s="245">
        <v>20000000</v>
      </c>
      <c r="F245" s="183">
        <v>0.2</v>
      </c>
      <c r="G245" s="103"/>
      <c r="H245" s="135" t="s">
        <v>116</v>
      </c>
      <c r="I245" s="181">
        <f t="shared" ca="1" si="135"/>
        <v>0</v>
      </c>
      <c r="J245" s="181">
        <f t="shared" ca="1" si="135"/>
        <v>0</v>
      </c>
      <c r="K245" s="181">
        <f t="shared" ca="1" si="135"/>
        <v>20000000</v>
      </c>
      <c r="L245" s="181">
        <f t="shared" ca="1" si="135"/>
        <v>0</v>
      </c>
      <c r="M245" s="181">
        <f t="shared" ca="1" si="135"/>
        <v>0</v>
      </c>
      <c r="N245" s="139"/>
      <c r="O245" s="139"/>
      <c r="P245" s="139"/>
      <c r="Q245" s="139"/>
      <c r="R245" s="139"/>
      <c r="S245" s="139"/>
      <c r="T245" s="139"/>
      <c r="U245" s="139"/>
      <c r="V245" s="139"/>
      <c r="W245" s="139"/>
      <c r="X245" s="139"/>
      <c r="Y245" s="139"/>
      <c r="Z245" s="139"/>
      <c r="AA245" s="181">
        <f t="shared" ca="1" si="139"/>
        <v>0</v>
      </c>
      <c r="AB245" s="181">
        <f t="shared" ca="1" si="144"/>
        <v>0</v>
      </c>
      <c r="AC245" s="181">
        <f t="shared" ca="1" si="144"/>
        <v>0</v>
      </c>
      <c r="AD245" s="181">
        <f t="shared" ca="1" si="144"/>
        <v>0</v>
      </c>
      <c r="AE245" s="181">
        <f t="shared" ref="AE245:AE255" ca="1" si="148">IF($A245="R",IF(AE$4&gt;=$C245,IF($D245="Monthly",$E245*(1+$F245)^(AE$1-$AA$1),IF(AND($D245="Quarterly",(AE$2-AD$2)&gt;0),$E245*(1+$F245)^(AE$1-$AA$1),IF(AE$3=SUMIF($4:$4,$C245,$3:$3),$E245*(1+$F245)^(AE$1-SUMIF($4:$4,$C245,$1:$1)),0))),0),IF(AND($A245="NR",$C245=AE$4),$E245,IF($A245="%",INDIRECT(ADDRESS($E245,COLUMN(AE$133)))*$F245,0)))</f>
        <v>0</v>
      </c>
      <c r="AF245" s="181">
        <f t="shared" ca="1" si="145"/>
        <v>0</v>
      </c>
      <c r="AG245" s="181">
        <f t="shared" ref="AG245:AG255" ca="1" si="149">IF($A245="R",IF(AG$4&gt;=$C245,IF($D245="Monthly",$E245*(1+$F245)^(AG$1-$AA$1),IF(AND($D245="Quarterly",(AG$2-AF$2)&gt;0),$E245*(1+$F245)^(AG$1-$AA$1),IF(AG$3=SUMIF($4:$4,$C245,$3:$3),$E245*(1+$F245)^(AG$1-SUMIF($4:$4,$C245,$1:$1)),0))),0),IF(AND($A245="NR",$C245=AG$4),$E245,IF($A245="%",INDIRECT(ADDRESS($E245,COLUMN(AG$133)))*$F245,0)))</f>
        <v>0</v>
      </c>
      <c r="AH245" s="181">
        <f t="shared" ref="AH245:BM245" ca="1" si="150">IF($A245="R",IF(AH$4&gt;=$C245,IF($D245="Monthly",$E245*(1+$F245)^(AH$1-$AA$1),IF(AND($D245="Quarterly",(AH$2-AG$2)&gt;0),$E245*(1+$F245)^(AH$1-$AA$1),IF(AH$3=SUMIF($4:$4,$C245,$3:$3),$E245*(1+$F245)^(AH$1-SUMIF($4:$4,$C245,$1:$1)),0))),0),IF(AND($A245="NR",$C245=AH$4),$E245,IF($A245="%",INDIRECT(ADDRESS($E245,COLUMN(AH$133)))*$F245,0)))</f>
        <v>0</v>
      </c>
      <c r="AI245" s="181">
        <f t="shared" ca="1" si="150"/>
        <v>0</v>
      </c>
      <c r="AJ245" s="181">
        <f t="shared" ca="1" si="150"/>
        <v>0</v>
      </c>
      <c r="AK245" s="181">
        <f t="shared" ca="1" si="150"/>
        <v>0</v>
      </c>
      <c r="AL245" s="181">
        <f t="shared" ca="1" si="150"/>
        <v>0</v>
      </c>
      <c r="AM245" s="181">
        <f t="shared" ca="1" si="150"/>
        <v>0</v>
      </c>
      <c r="AN245" s="181">
        <f t="shared" ca="1" si="150"/>
        <v>0</v>
      </c>
      <c r="AO245" s="181">
        <f t="shared" ca="1" si="150"/>
        <v>0</v>
      </c>
      <c r="AP245" s="181">
        <f t="shared" ca="1" si="150"/>
        <v>0</v>
      </c>
      <c r="AQ245" s="181">
        <f t="shared" ca="1" si="150"/>
        <v>0</v>
      </c>
      <c r="AR245" s="181">
        <f t="shared" ca="1" si="150"/>
        <v>0</v>
      </c>
      <c r="AS245" s="181">
        <f t="shared" ca="1" si="150"/>
        <v>0</v>
      </c>
      <c r="AT245" s="181">
        <f t="shared" ca="1" si="150"/>
        <v>0</v>
      </c>
      <c r="AU245" s="181">
        <f t="shared" ca="1" si="150"/>
        <v>0</v>
      </c>
      <c r="AV245" s="181">
        <f t="shared" ca="1" si="150"/>
        <v>0</v>
      </c>
      <c r="AW245" s="181">
        <f t="shared" ca="1" si="150"/>
        <v>0</v>
      </c>
      <c r="AX245" s="181">
        <f t="shared" ca="1" si="150"/>
        <v>0</v>
      </c>
      <c r="AY245" s="181">
        <f t="shared" ca="1" si="150"/>
        <v>0</v>
      </c>
      <c r="AZ245" s="181">
        <f t="shared" ca="1" si="150"/>
        <v>0</v>
      </c>
      <c r="BA245" s="181">
        <f t="shared" ca="1" si="150"/>
        <v>0</v>
      </c>
      <c r="BB245" s="181">
        <f t="shared" ca="1" si="150"/>
        <v>0</v>
      </c>
      <c r="BC245" s="181">
        <f t="shared" ca="1" si="150"/>
        <v>0</v>
      </c>
      <c r="BD245" s="181">
        <f t="shared" ca="1" si="150"/>
        <v>0</v>
      </c>
      <c r="BE245" s="181">
        <f t="shared" ca="1" si="150"/>
        <v>20000000</v>
      </c>
      <c r="BF245" s="181">
        <f t="shared" ca="1" si="150"/>
        <v>0</v>
      </c>
      <c r="BG245" s="181">
        <f t="shared" ca="1" si="150"/>
        <v>0</v>
      </c>
      <c r="BH245" s="181">
        <f t="shared" ca="1" si="150"/>
        <v>0</v>
      </c>
      <c r="BI245" s="181">
        <f t="shared" ca="1" si="150"/>
        <v>0</v>
      </c>
      <c r="BJ245" s="181">
        <f t="shared" ca="1" si="150"/>
        <v>0</v>
      </c>
      <c r="BK245" s="181">
        <f t="shared" ca="1" si="150"/>
        <v>0</v>
      </c>
      <c r="BL245" s="181">
        <f t="shared" ca="1" si="150"/>
        <v>0</v>
      </c>
      <c r="BM245" s="181">
        <f t="shared" ca="1" si="150"/>
        <v>0</v>
      </c>
      <c r="BN245" s="181">
        <f t="shared" ref="BN245:CH245" ca="1" si="151">IF($A245="R",IF(BN$4&gt;=$C245,IF($D245="Monthly",$E245*(1+$F245)^(BN$1-$AA$1),IF(AND($D245="Quarterly",(BN$2-BM$2)&gt;0),$E245*(1+$F245)^(BN$1-$AA$1),IF(BN$3=SUMIF($4:$4,$C245,$3:$3),$E245*(1+$F245)^(BN$1-SUMIF($4:$4,$C245,$1:$1)),0))),0),IF(AND($A245="NR",$C245=BN$4),$E245,IF($A245="%",INDIRECT(ADDRESS($E245,COLUMN(BN$133)))*$F245,0)))</f>
        <v>0</v>
      </c>
      <c r="BO245" s="181">
        <f t="shared" ca="1" si="151"/>
        <v>0</v>
      </c>
      <c r="BP245" s="181">
        <f t="shared" ca="1" si="151"/>
        <v>0</v>
      </c>
      <c r="BQ245" s="181">
        <f t="shared" ca="1" si="151"/>
        <v>0</v>
      </c>
      <c r="BR245" s="181">
        <f t="shared" ca="1" si="151"/>
        <v>0</v>
      </c>
      <c r="BS245" s="181">
        <f t="shared" ca="1" si="151"/>
        <v>0</v>
      </c>
      <c r="BT245" s="181">
        <f t="shared" ca="1" si="151"/>
        <v>0</v>
      </c>
      <c r="BU245" s="181">
        <f t="shared" ca="1" si="151"/>
        <v>0</v>
      </c>
      <c r="BV245" s="181">
        <f t="shared" ca="1" si="151"/>
        <v>0</v>
      </c>
      <c r="BW245" s="181">
        <f t="shared" ca="1" si="151"/>
        <v>0</v>
      </c>
      <c r="BX245" s="181">
        <f t="shared" ca="1" si="151"/>
        <v>0</v>
      </c>
      <c r="BY245" s="181">
        <f t="shared" ca="1" si="151"/>
        <v>0</v>
      </c>
      <c r="BZ245" s="181">
        <f t="shared" ca="1" si="151"/>
        <v>0</v>
      </c>
      <c r="CA245" s="181">
        <f t="shared" ca="1" si="151"/>
        <v>0</v>
      </c>
      <c r="CB245" s="181">
        <f t="shared" ca="1" si="151"/>
        <v>0</v>
      </c>
      <c r="CC245" s="181">
        <f t="shared" ca="1" si="151"/>
        <v>0</v>
      </c>
      <c r="CD245" s="181">
        <f t="shared" ca="1" si="151"/>
        <v>0</v>
      </c>
      <c r="CE245" s="181">
        <f t="shared" ca="1" si="151"/>
        <v>0</v>
      </c>
      <c r="CF245" s="181">
        <f t="shared" ca="1" si="151"/>
        <v>0</v>
      </c>
      <c r="CG245" s="181">
        <f t="shared" ca="1" si="151"/>
        <v>0</v>
      </c>
      <c r="CH245" s="181">
        <f t="shared" ca="1" si="151"/>
        <v>0</v>
      </c>
      <c r="CI245" s="103"/>
      <c r="CJ245" s="103"/>
      <c r="CK245" s="105"/>
      <c r="CL245" s="105"/>
      <c r="CM245" s="105"/>
      <c r="CN245" s="105"/>
      <c r="CO245" s="105"/>
    </row>
    <row r="246" spans="1:93" ht="15" customHeight="1" outlineLevel="1">
      <c r="A246" s="210" t="s">
        <v>229</v>
      </c>
      <c r="B246" s="102" t="s">
        <v>233</v>
      </c>
      <c r="C246" s="211">
        <v>45839</v>
      </c>
      <c r="D246" s="244" t="s">
        <v>228</v>
      </c>
      <c r="E246" s="245">
        <v>20000000</v>
      </c>
      <c r="F246" s="183">
        <v>0.2</v>
      </c>
      <c r="G246" s="103"/>
      <c r="H246" s="135" t="s">
        <v>116</v>
      </c>
      <c r="I246" s="181">
        <f t="shared" ca="1" si="135"/>
        <v>0</v>
      </c>
      <c r="J246" s="181">
        <f t="shared" ca="1" si="135"/>
        <v>0</v>
      </c>
      <c r="K246" s="181">
        <f t="shared" ca="1" si="135"/>
        <v>0</v>
      </c>
      <c r="L246" s="181">
        <f t="shared" ca="1" si="135"/>
        <v>20000000</v>
      </c>
      <c r="M246" s="181">
        <f t="shared" ca="1" si="135"/>
        <v>0</v>
      </c>
      <c r="N246" s="139"/>
      <c r="O246" s="139"/>
      <c r="P246" s="139"/>
      <c r="Q246" s="139"/>
      <c r="R246" s="139"/>
      <c r="S246" s="139"/>
      <c r="T246" s="139"/>
      <c r="U246" s="139"/>
      <c r="V246" s="139"/>
      <c r="W246" s="139"/>
      <c r="X246" s="139"/>
      <c r="Y246" s="139"/>
      <c r="Z246" s="139"/>
      <c r="AA246" s="181">
        <f t="shared" ca="1" si="139"/>
        <v>0</v>
      </c>
      <c r="AB246" s="181">
        <f t="shared" ca="1" si="144"/>
        <v>0</v>
      </c>
      <c r="AC246" s="181">
        <f t="shared" ca="1" si="144"/>
        <v>0</v>
      </c>
      <c r="AD246" s="181">
        <f t="shared" ca="1" si="144"/>
        <v>0</v>
      </c>
      <c r="AE246" s="181">
        <f t="shared" ca="1" si="148"/>
        <v>0</v>
      </c>
      <c r="AF246" s="181">
        <f t="shared" ca="1" si="145"/>
        <v>0</v>
      </c>
      <c r="AG246" s="181">
        <f t="shared" ca="1" si="149"/>
        <v>0</v>
      </c>
      <c r="AH246" s="181">
        <f t="shared" ref="AH246:BM246" ca="1" si="152">IF($A246="R",IF(AH$4&gt;=$C246,IF($D246="Monthly",$E246*(1+$F246)^(AH$1-$AA$1),IF(AND($D246="Quarterly",(AH$2-AG$2)&gt;0),$E246*(1+$F246)^(AH$1-$AA$1),IF(AH$3=SUMIF($4:$4,$C246,$3:$3),$E246*(1+$F246)^(AH$1-SUMIF($4:$4,$C246,$1:$1)),0))),0),IF(AND($A246="NR",$C246=AH$4),$E246,IF($A246="%",INDIRECT(ADDRESS($E246,COLUMN(AH$133)))*$F246,0)))</f>
        <v>0</v>
      </c>
      <c r="AI246" s="181">
        <f t="shared" ca="1" si="152"/>
        <v>0</v>
      </c>
      <c r="AJ246" s="181">
        <f t="shared" ca="1" si="152"/>
        <v>0</v>
      </c>
      <c r="AK246" s="181">
        <f t="shared" ca="1" si="152"/>
        <v>0</v>
      </c>
      <c r="AL246" s="181">
        <f t="shared" ca="1" si="152"/>
        <v>0</v>
      </c>
      <c r="AM246" s="181">
        <f t="shared" ca="1" si="152"/>
        <v>0</v>
      </c>
      <c r="AN246" s="181">
        <f t="shared" ca="1" si="152"/>
        <v>0</v>
      </c>
      <c r="AO246" s="181">
        <f t="shared" ca="1" si="152"/>
        <v>0</v>
      </c>
      <c r="AP246" s="181">
        <f t="shared" ca="1" si="152"/>
        <v>0</v>
      </c>
      <c r="AQ246" s="181">
        <f t="shared" ca="1" si="152"/>
        <v>0</v>
      </c>
      <c r="AR246" s="181">
        <f t="shared" ca="1" si="152"/>
        <v>0</v>
      </c>
      <c r="AS246" s="181">
        <f t="shared" ca="1" si="152"/>
        <v>0</v>
      </c>
      <c r="AT246" s="181">
        <f t="shared" ca="1" si="152"/>
        <v>0</v>
      </c>
      <c r="AU246" s="181">
        <f t="shared" ca="1" si="152"/>
        <v>0</v>
      </c>
      <c r="AV246" s="181">
        <f t="shared" ca="1" si="152"/>
        <v>0</v>
      </c>
      <c r="AW246" s="181">
        <f t="shared" ca="1" si="152"/>
        <v>0</v>
      </c>
      <c r="AX246" s="181">
        <f t="shared" ca="1" si="152"/>
        <v>0</v>
      </c>
      <c r="AY246" s="181">
        <f t="shared" ca="1" si="152"/>
        <v>0</v>
      </c>
      <c r="AZ246" s="181">
        <f t="shared" ca="1" si="152"/>
        <v>0</v>
      </c>
      <c r="BA246" s="181">
        <f t="shared" ca="1" si="152"/>
        <v>0</v>
      </c>
      <c r="BB246" s="181">
        <f t="shared" ca="1" si="152"/>
        <v>0</v>
      </c>
      <c r="BC246" s="181">
        <f t="shared" ca="1" si="152"/>
        <v>0</v>
      </c>
      <c r="BD246" s="181">
        <f t="shared" ca="1" si="152"/>
        <v>0</v>
      </c>
      <c r="BE246" s="181">
        <f t="shared" ca="1" si="152"/>
        <v>0</v>
      </c>
      <c r="BF246" s="181">
        <f t="shared" ca="1" si="152"/>
        <v>0</v>
      </c>
      <c r="BG246" s="181">
        <f t="shared" ca="1" si="152"/>
        <v>0</v>
      </c>
      <c r="BH246" s="181">
        <f t="shared" ca="1" si="152"/>
        <v>0</v>
      </c>
      <c r="BI246" s="181">
        <f t="shared" ca="1" si="152"/>
        <v>0</v>
      </c>
      <c r="BJ246" s="181">
        <f t="shared" ca="1" si="152"/>
        <v>0</v>
      </c>
      <c r="BK246" s="181">
        <f t="shared" ca="1" si="152"/>
        <v>0</v>
      </c>
      <c r="BL246" s="181">
        <f t="shared" ca="1" si="152"/>
        <v>0</v>
      </c>
      <c r="BM246" s="181">
        <f t="shared" ca="1" si="152"/>
        <v>0</v>
      </c>
      <c r="BN246" s="181">
        <f t="shared" ref="BN246:CH246" ca="1" si="153">IF($A246="R",IF(BN$4&gt;=$C246,IF($D246="Monthly",$E246*(1+$F246)^(BN$1-$AA$1),IF(AND($D246="Quarterly",(BN$2-BM$2)&gt;0),$E246*(1+$F246)^(BN$1-$AA$1),IF(BN$3=SUMIF($4:$4,$C246,$3:$3),$E246*(1+$F246)^(BN$1-SUMIF($4:$4,$C246,$1:$1)),0))),0),IF(AND($A246="NR",$C246=BN$4),$E246,IF($A246="%",INDIRECT(ADDRESS($E246,COLUMN(BN$133)))*$F246,0)))</f>
        <v>0</v>
      </c>
      <c r="BO246" s="181">
        <f t="shared" ca="1" si="153"/>
        <v>0</v>
      </c>
      <c r="BP246" s="181">
        <f t="shared" ca="1" si="153"/>
        <v>0</v>
      </c>
      <c r="BQ246" s="181">
        <f t="shared" ca="1" si="153"/>
        <v>20000000</v>
      </c>
      <c r="BR246" s="181">
        <f t="shared" ca="1" si="153"/>
        <v>0</v>
      </c>
      <c r="BS246" s="181">
        <f t="shared" ca="1" si="153"/>
        <v>0</v>
      </c>
      <c r="BT246" s="181">
        <f t="shared" ca="1" si="153"/>
        <v>0</v>
      </c>
      <c r="BU246" s="181">
        <f t="shared" ca="1" si="153"/>
        <v>0</v>
      </c>
      <c r="BV246" s="181">
        <f t="shared" ca="1" si="153"/>
        <v>0</v>
      </c>
      <c r="BW246" s="181">
        <f t="shared" ca="1" si="153"/>
        <v>0</v>
      </c>
      <c r="BX246" s="181">
        <f t="shared" ca="1" si="153"/>
        <v>0</v>
      </c>
      <c r="BY246" s="181">
        <f t="shared" ca="1" si="153"/>
        <v>0</v>
      </c>
      <c r="BZ246" s="181">
        <f t="shared" ca="1" si="153"/>
        <v>0</v>
      </c>
      <c r="CA246" s="181">
        <f t="shared" ca="1" si="153"/>
        <v>0</v>
      </c>
      <c r="CB246" s="181">
        <f t="shared" ca="1" si="153"/>
        <v>0</v>
      </c>
      <c r="CC246" s="181">
        <f t="shared" ca="1" si="153"/>
        <v>0</v>
      </c>
      <c r="CD246" s="181">
        <f t="shared" ca="1" si="153"/>
        <v>0</v>
      </c>
      <c r="CE246" s="181">
        <f t="shared" ca="1" si="153"/>
        <v>0</v>
      </c>
      <c r="CF246" s="181">
        <f t="shared" ca="1" si="153"/>
        <v>0</v>
      </c>
      <c r="CG246" s="181">
        <f t="shared" ca="1" si="153"/>
        <v>0</v>
      </c>
      <c r="CH246" s="181">
        <f t="shared" ca="1" si="153"/>
        <v>0</v>
      </c>
      <c r="CI246" s="103"/>
      <c r="CJ246" s="103"/>
      <c r="CK246" s="105"/>
      <c r="CL246" s="105"/>
      <c r="CM246" s="105"/>
      <c r="CN246" s="105"/>
      <c r="CO246" s="105"/>
    </row>
    <row r="247" spans="1:93" ht="15" customHeight="1" outlineLevel="1">
      <c r="A247" s="210" t="s">
        <v>229</v>
      </c>
      <c r="B247" s="102" t="s">
        <v>234</v>
      </c>
      <c r="C247" s="211">
        <v>46204</v>
      </c>
      <c r="D247" s="244" t="s">
        <v>228</v>
      </c>
      <c r="E247" s="245">
        <v>40000000</v>
      </c>
      <c r="F247" s="183">
        <v>0.2</v>
      </c>
      <c r="G247" s="103"/>
      <c r="H247" s="135" t="s">
        <v>116</v>
      </c>
      <c r="I247" s="181">
        <f t="shared" ca="1" si="135"/>
        <v>0</v>
      </c>
      <c r="J247" s="181">
        <f t="shared" ca="1" si="135"/>
        <v>0</v>
      </c>
      <c r="K247" s="181">
        <f t="shared" ca="1" si="135"/>
        <v>0</v>
      </c>
      <c r="L247" s="181">
        <f t="shared" ca="1" si="135"/>
        <v>0</v>
      </c>
      <c r="M247" s="181">
        <f t="shared" ca="1" si="135"/>
        <v>40000000</v>
      </c>
      <c r="N247" s="139"/>
      <c r="O247" s="139"/>
      <c r="P247" s="139"/>
      <c r="Q247" s="139"/>
      <c r="R247" s="139"/>
      <c r="S247" s="139"/>
      <c r="T247" s="139"/>
      <c r="U247" s="139"/>
      <c r="V247" s="139"/>
      <c r="W247" s="139"/>
      <c r="X247" s="139"/>
      <c r="Y247" s="139"/>
      <c r="Z247" s="139"/>
      <c r="AA247" s="181">
        <f t="shared" ca="1" si="139"/>
        <v>0</v>
      </c>
      <c r="AB247" s="181">
        <f t="shared" ca="1" si="144"/>
        <v>0</v>
      </c>
      <c r="AC247" s="181">
        <f t="shared" ca="1" si="144"/>
        <v>0</v>
      </c>
      <c r="AD247" s="181">
        <f t="shared" ca="1" si="144"/>
        <v>0</v>
      </c>
      <c r="AE247" s="181">
        <f t="shared" ca="1" si="148"/>
        <v>0</v>
      </c>
      <c r="AF247" s="181">
        <f t="shared" ca="1" si="145"/>
        <v>0</v>
      </c>
      <c r="AG247" s="181">
        <f t="shared" ca="1" si="149"/>
        <v>0</v>
      </c>
      <c r="AH247" s="181">
        <f t="shared" ref="AH247:BM247" ca="1" si="154">IF($A247="R",IF(AH$4&gt;=$C247,IF($D247="Monthly",$E247*(1+$F247)^(AH$1-$AA$1),IF(AND($D247="Quarterly",(AH$2-AG$2)&gt;0),$E247*(1+$F247)^(AH$1-$AA$1),IF(AH$3=SUMIF($4:$4,$C247,$3:$3),$E247*(1+$F247)^(AH$1-SUMIF($4:$4,$C247,$1:$1)),0))),0),IF(AND($A247="NR",$C247=AH$4),$E247,IF($A247="%",INDIRECT(ADDRESS($E247,COLUMN(AH$133)))*$F247,0)))</f>
        <v>0</v>
      </c>
      <c r="AI247" s="181">
        <f t="shared" ca="1" si="154"/>
        <v>0</v>
      </c>
      <c r="AJ247" s="181">
        <f t="shared" ca="1" si="154"/>
        <v>0</v>
      </c>
      <c r="AK247" s="181">
        <f t="shared" ca="1" si="154"/>
        <v>0</v>
      </c>
      <c r="AL247" s="181">
        <f t="shared" ca="1" si="154"/>
        <v>0</v>
      </c>
      <c r="AM247" s="181">
        <f t="shared" ca="1" si="154"/>
        <v>0</v>
      </c>
      <c r="AN247" s="181">
        <f t="shared" ca="1" si="154"/>
        <v>0</v>
      </c>
      <c r="AO247" s="181">
        <f t="shared" ca="1" si="154"/>
        <v>0</v>
      </c>
      <c r="AP247" s="181">
        <f t="shared" ca="1" si="154"/>
        <v>0</v>
      </c>
      <c r="AQ247" s="181">
        <f t="shared" ca="1" si="154"/>
        <v>0</v>
      </c>
      <c r="AR247" s="181">
        <f t="shared" ca="1" si="154"/>
        <v>0</v>
      </c>
      <c r="AS247" s="181">
        <f t="shared" ca="1" si="154"/>
        <v>0</v>
      </c>
      <c r="AT247" s="181">
        <f t="shared" ca="1" si="154"/>
        <v>0</v>
      </c>
      <c r="AU247" s="181">
        <f t="shared" ca="1" si="154"/>
        <v>0</v>
      </c>
      <c r="AV247" s="181">
        <f t="shared" ca="1" si="154"/>
        <v>0</v>
      </c>
      <c r="AW247" s="181">
        <f t="shared" ca="1" si="154"/>
        <v>0</v>
      </c>
      <c r="AX247" s="181">
        <f t="shared" ca="1" si="154"/>
        <v>0</v>
      </c>
      <c r="AY247" s="181">
        <f t="shared" ca="1" si="154"/>
        <v>0</v>
      </c>
      <c r="AZ247" s="181">
        <f t="shared" ca="1" si="154"/>
        <v>0</v>
      </c>
      <c r="BA247" s="181">
        <f t="shared" ca="1" si="154"/>
        <v>0</v>
      </c>
      <c r="BB247" s="181">
        <f t="shared" ca="1" si="154"/>
        <v>0</v>
      </c>
      <c r="BC247" s="181">
        <f t="shared" ca="1" si="154"/>
        <v>0</v>
      </c>
      <c r="BD247" s="181">
        <f t="shared" ca="1" si="154"/>
        <v>0</v>
      </c>
      <c r="BE247" s="181">
        <f t="shared" ca="1" si="154"/>
        <v>0</v>
      </c>
      <c r="BF247" s="181">
        <f t="shared" ca="1" si="154"/>
        <v>0</v>
      </c>
      <c r="BG247" s="181">
        <f t="shared" ca="1" si="154"/>
        <v>0</v>
      </c>
      <c r="BH247" s="181">
        <f t="shared" ca="1" si="154"/>
        <v>0</v>
      </c>
      <c r="BI247" s="181">
        <f t="shared" ca="1" si="154"/>
        <v>0</v>
      </c>
      <c r="BJ247" s="181">
        <f t="shared" ca="1" si="154"/>
        <v>0</v>
      </c>
      <c r="BK247" s="181">
        <f t="shared" ca="1" si="154"/>
        <v>0</v>
      </c>
      <c r="BL247" s="181">
        <f t="shared" ca="1" si="154"/>
        <v>0</v>
      </c>
      <c r="BM247" s="181">
        <f t="shared" ca="1" si="154"/>
        <v>0</v>
      </c>
      <c r="BN247" s="181">
        <f t="shared" ref="BN247:CH247" ca="1" si="155">IF($A247="R",IF(BN$4&gt;=$C247,IF($D247="Monthly",$E247*(1+$F247)^(BN$1-$AA$1),IF(AND($D247="Quarterly",(BN$2-BM$2)&gt;0),$E247*(1+$F247)^(BN$1-$AA$1),IF(BN$3=SUMIF($4:$4,$C247,$3:$3),$E247*(1+$F247)^(BN$1-SUMIF($4:$4,$C247,$1:$1)),0))),0),IF(AND($A247="NR",$C247=BN$4),$E247,IF($A247="%",INDIRECT(ADDRESS($E247,COLUMN(BN$133)))*$F247,0)))</f>
        <v>0</v>
      </c>
      <c r="BO247" s="181">
        <f t="shared" ca="1" si="155"/>
        <v>0</v>
      </c>
      <c r="BP247" s="181">
        <f t="shared" ca="1" si="155"/>
        <v>0</v>
      </c>
      <c r="BQ247" s="181">
        <f t="shared" ca="1" si="155"/>
        <v>0</v>
      </c>
      <c r="BR247" s="181">
        <f t="shared" ca="1" si="155"/>
        <v>0</v>
      </c>
      <c r="BS247" s="181">
        <f t="shared" ca="1" si="155"/>
        <v>0</v>
      </c>
      <c r="BT247" s="181">
        <f t="shared" ca="1" si="155"/>
        <v>0</v>
      </c>
      <c r="BU247" s="181">
        <f t="shared" ca="1" si="155"/>
        <v>0</v>
      </c>
      <c r="BV247" s="181">
        <f t="shared" ca="1" si="155"/>
        <v>0</v>
      </c>
      <c r="BW247" s="181">
        <f t="shared" ca="1" si="155"/>
        <v>0</v>
      </c>
      <c r="BX247" s="181">
        <f t="shared" ca="1" si="155"/>
        <v>0</v>
      </c>
      <c r="BY247" s="181">
        <f t="shared" ca="1" si="155"/>
        <v>0</v>
      </c>
      <c r="BZ247" s="181">
        <f t="shared" ca="1" si="155"/>
        <v>0</v>
      </c>
      <c r="CA247" s="181">
        <f t="shared" ca="1" si="155"/>
        <v>0</v>
      </c>
      <c r="CB247" s="181">
        <f t="shared" ca="1" si="155"/>
        <v>0</v>
      </c>
      <c r="CC247" s="181">
        <f t="shared" ca="1" si="155"/>
        <v>40000000</v>
      </c>
      <c r="CD247" s="181">
        <f t="shared" ca="1" si="155"/>
        <v>0</v>
      </c>
      <c r="CE247" s="181">
        <f t="shared" ca="1" si="155"/>
        <v>0</v>
      </c>
      <c r="CF247" s="181">
        <f t="shared" ca="1" si="155"/>
        <v>0</v>
      </c>
      <c r="CG247" s="181">
        <f t="shared" ca="1" si="155"/>
        <v>0</v>
      </c>
      <c r="CH247" s="181">
        <f t="shared" ca="1" si="155"/>
        <v>0</v>
      </c>
      <c r="CI247" s="103"/>
      <c r="CJ247" s="103"/>
      <c r="CK247" s="105"/>
      <c r="CL247" s="105"/>
      <c r="CM247" s="105"/>
      <c r="CN247" s="105"/>
      <c r="CO247" s="105"/>
    </row>
    <row r="248" spans="1:93" ht="15" customHeight="1" outlineLevel="1">
      <c r="A248" s="210" t="s">
        <v>226</v>
      </c>
      <c r="B248" s="102" t="s">
        <v>235</v>
      </c>
      <c r="C248" s="112">
        <v>44743</v>
      </c>
      <c r="D248" s="244" t="s">
        <v>228</v>
      </c>
      <c r="E248" s="245">
        <v>0</v>
      </c>
      <c r="F248" s="183">
        <v>0.2</v>
      </c>
      <c r="G248" s="103"/>
      <c r="H248" s="135" t="s">
        <v>116</v>
      </c>
      <c r="I248" s="181">
        <f t="shared" ca="1" si="135"/>
        <v>0</v>
      </c>
      <c r="J248" s="181">
        <f t="shared" ca="1" si="135"/>
        <v>0</v>
      </c>
      <c r="K248" s="181">
        <f t="shared" ca="1" si="135"/>
        <v>0</v>
      </c>
      <c r="L248" s="181">
        <f t="shared" ca="1" si="135"/>
        <v>0</v>
      </c>
      <c r="M248" s="181">
        <f t="shared" ca="1" si="135"/>
        <v>0</v>
      </c>
      <c r="N248" s="139"/>
      <c r="O248" s="139"/>
      <c r="P248" s="139"/>
      <c r="Q248" s="139"/>
      <c r="R248" s="139"/>
      <c r="S248" s="139"/>
      <c r="T248" s="139"/>
      <c r="U248" s="139"/>
      <c r="V248" s="139"/>
      <c r="W248" s="139"/>
      <c r="X248" s="139"/>
      <c r="Y248" s="139"/>
      <c r="Z248" s="139"/>
      <c r="AA248" s="181">
        <f t="shared" ca="1" si="139"/>
        <v>0</v>
      </c>
      <c r="AB248" s="181">
        <f t="shared" ca="1" si="144"/>
        <v>0</v>
      </c>
      <c r="AC248" s="181">
        <f t="shared" ca="1" si="144"/>
        <v>0</v>
      </c>
      <c r="AD248" s="181">
        <f t="shared" ca="1" si="144"/>
        <v>0</v>
      </c>
      <c r="AE248" s="181">
        <f t="shared" ca="1" si="148"/>
        <v>0</v>
      </c>
      <c r="AF248" s="181">
        <f t="shared" ca="1" si="145"/>
        <v>0</v>
      </c>
      <c r="AG248" s="181">
        <f t="shared" ca="1" si="149"/>
        <v>0</v>
      </c>
      <c r="AH248" s="181">
        <f t="shared" ref="AH248:BM248" ca="1" si="156">IF($A248="R",IF(AH$4&gt;=$C248,IF($D248="Monthly",$E248*(1+$F248)^(AH$1-$AA$1),IF(AND($D248="Quarterly",(AH$2-AG$2)&gt;0),$E248*(1+$F248)^(AH$1-$AA$1),IF(AH$3=SUMIF($4:$4,$C248,$3:$3),$E248*(1+$F248)^(AH$1-SUMIF($4:$4,$C248,$1:$1)),0))),0),IF(AND($A248="NR",$C248=AH$4),$E248,IF($A248="%",INDIRECT(ADDRESS($E248,COLUMN(AH$133)))*$F248,0)))</f>
        <v>0</v>
      </c>
      <c r="AI248" s="181">
        <f t="shared" ca="1" si="156"/>
        <v>0</v>
      </c>
      <c r="AJ248" s="181">
        <f t="shared" ca="1" si="156"/>
        <v>0</v>
      </c>
      <c r="AK248" s="181">
        <f t="shared" ca="1" si="156"/>
        <v>0</v>
      </c>
      <c r="AL248" s="181">
        <f t="shared" ca="1" si="156"/>
        <v>0</v>
      </c>
      <c r="AM248" s="181">
        <f t="shared" ca="1" si="156"/>
        <v>0</v>
      </c>
      <c r="AN248" s="181">
        <f t="shared" ca="1" si="156"/>
        <v>0</v>
      </c>
      <c r="AO248" s="181">
        <f t="shared" ca="1" si="156"/>
        <v>0</v>
      </c>
      <c r="AP248" s="181">
        <f t="shared" ca="1" si="156"/>
        <v>0</v>
      </c>
      <c r="AQ248" s="181">
        <f t="shared" ca="1" si="156"/>
        <v>0</v>
      </c>
      <c r="AR248" s="181">
        <f t="shared" ca="1" si="156"/>
        <v>0</v>
      </c>
      <c r="AS248" s="181">
        <f t="shared" ca="1" si="156"/>
        <v>0</v>
      </c>
      <c r="AT248" s="181">
        <f t="shared" ca="1" si="156"/>
        <v>0</v>
      </c>
      <c r="AU248" s="181">
        <f t="shared" ca="1" si="156"/>
        <v>0</v>
      </c>
      <c r="AV248" s="181">
        <f t="shared" ca="1" si="156"/>
        <v>0</v>
      </c>
      <c r="AW248" s="181">
        <f t="shared" ca="1" si="156"/>
        <v>0</v>
      </c>
      <c r="AX248" s="181">
        <f t="shared" ca="1" si="156"/>
        <v>0</v>
      </c>
      <c r="AY248" s="181">
        <f t="shared" ca="1" si="156"/>
        <v>0</v>
      </c>
      <c r="AZ248" s="181">
        <f t="shared" ca="1" si="156"/>
        <v>0</v>
      </c>
      <c r="BA248" s="181">
        <f t="shared" ca="1" si="156"/>
        <v>0</v>
      </c>
      <c r="BB248" s="181">
        <f t="shared" ca="1" si="156"/>
        <v>0</v>
      </c>
      <c r="BC248" s="181">
        <f t="shared" ca="1" si="156"/>
        <v>0</v>
      </c>
      <c r="BD248" s="181">
        <f t="shared" ca="1" si="156"/>
        <v>0</v>
      </c>
      <c r="BE248" s="181">
        <f t="shared" ca="1" si="156"/>
        <v>0</v>
      </c>
      <c r="BF248" s="181">
        <f t="shared" ca="1" si="156"/>
        <v>0</v>
      </c>
      <c r="BG248" s="181">
        <f t="shared" ca="1" si="156"/>
        <v>0</v>
      </c>
      <c r="BH248" s="181">
        <f t="shared" ca="1" si="156"/>
        <v>0</v>
      </c>
      <c r="BI248" s="181">
        <f t="shared" ca="1" si="156"/>
        <v>0</v>
      </c>
      <c r="BJ248" s="181">
        <f t="shared" ca="1" si="156"/>
        <v>0</v>
      </c>
      <c r="BK248" s="181">
        <f t="shared" ca="1" si="156"/>
        <v>0</v>
      </c>
      <c r="BL248" s="181">
        <f t="shared" ca="1" si="156"/>
        <v>0</v>
      </c>
      <c r="BM248" s="181">
        <f t="shared" ca="1" si="156"/>
        <v>0</v>
      </c>
      <c r="BN248" s="181">
        <f t="shared" ref="BN248:CH248" ca="1" si="157">IF($A248="R",IF(BN$4&gt;=$C248,IF($D248="Monthly",$E248*(1+$F248)^(BN$1-$AA$1),IF(AND($D248="Quarterly",(BN$2-BM$2)&gt;0),$E248*(1+$F248)^(BN$1-$AA$1),IF(BN$3=SUMIF($4:$4,$C248,$3:$3),$E248*(1+$F248)^(BN$1-SUMIF($4:$4,$C248,$1:$1)),0))),0),IF(AND($A248="NR",$C248=BN$4),$E248,IF($A248="%",INDIRECT(ADDRESS($E248,COLUMN(BN$133)))*$F248,0)))</f>
        <v>0</v>
      </c>
      <c r="BO248" s="181">
        <f t="shared" ca="1" si="157"/>
        <v>0</v>
      </c>
      <c r="BP248" s="181">
        <f t="shared" ca="1" si="157"/>
        <v>0</v>
      </c>
      <c r="BQ248" s="181">
        <f t="shared" ca="1" si="157"/>
        <v>0</v>
      </c>
      <c r="BR248" s="181">
        <f t="shared" ca="1" si="157"/>
        <v>0</v>
      </c>
      <c r="BS248" s="181">
        <f t="shared" ca="1" si="157"/>
        <v>0</v>
      </c>
      <c r="BT248" s="181">
        <f t="shared" ca="1" si="157"/>
        <v>0</v>
      </c>
      <c r="BU248" s="181">
        <f t="shared" ca="1" si="157"/>
        <v>0</v>
      </c>
      <c r="BV248" s="181">
        <f t="shared" ca="1" si="157"/>
        <v>0</v>
      </c>
      <c r="BW248" s="181">
        <f t="shared" ca="1" si="157"/>
        <v>0</v>
      </c>
      <c r="BX248" s="181">
        <f t="shared" ca="1" si="157"/>
        <v>0</v>
      </c>
      <c r="BY248" s="181">
        <f t="shared" ca="1" si="157"/>
        <v>0</v>
      </c>
      <c r="BZ248" s="181">
        <f t="shared" ca="1" si="157"/>
        <v>0</v>
      </c>
      <c r="CA248" s="181">
        <f t="shared" ca="1" si="157"/>
        <v>0</v>
      </c>
      <c r="CB248" s="181">
        <f t="shared" ca="1" si="157"/>
        <v>0</v>
      </c>
      <c r="CC248" s="181">
        <f t="shared" ca="1" si="157"/>
        <v>0</v>
      </c>
      <c r="CD248" s="181">
        <f t="shared" ca="1" si="157"/>
        <v>0</v>
      </c>
      <c r="CE248" s="181">
        <f t="shared" ca="1" si="157"/>
        <v>0</v>
      </c>
      <c r="CF248" s="181">
        <f t="shared" ca="1" si="157"/>
        <v>0</v>
      </c>
      <c r="CG248" s="181">
        <f t="shared" ca="1" si="157"/>
        <v>0</v>
      </c>
      <c r="CH248" s="181">
        <f t="shared" ca="1" si="157"/>
        <v>0</v>
      </c>
      <c r="CI248" s="103"/>
      <c r="CJ248" s="103"/>
      <c r="CK248" s="105"/>
      <c r="CL248" s="105"/>
      <c r="CM248" s="105"/>
      <c r="CN248" s="105"/>
      <c r="CO248" s="105"/>
    </row>
    <row r="249" spans="1:93" ht="15" customHeight="1" outlineLevel="1">
      <c r="A249" s="210" t="s">
        <v>226</v>
      </c>
      <c r="B249" s="102" t="s">
        <v>236</v>
      </c>
      <c r="C249" s="112">
        <v>44562</v>
      </c>
      <c r="D249" s="244" t="s">
        <v>228</v>
      </c>
      <c r="E249" s="246">
        <v>0</v>
      </c>
      <c r="F249" s="183">
        <v>0.2</v>
      </c>
      <c r="G249" s="103"/>
      <c r="H249" s="135" t="s">
        <v>116</v>
      </c>
      <c r="I249" s="181">
        <f t="shared" ca="1" si="135"/>
        <v>0</v>
      </c>
      <c r="J249" s="181">
        <f t="shared" ca="1" si="135"/>
        <v>0</v>
      </c>
      <c r="K249" s="181">
        <f t="shared" ca="1" si="135"/>
        <v>0</v>
      </c>
      <c r="L249" s="181">
        <f t="shared" ca="1" si="135"/>
        <v>0</v>
      </c>
      <c r="M249" s="181">
        <f t="shared" ca="1" si="135"/>
        <v>0</v>
      </c>
      <c r="N249" s="139"/>
      <c r="O249" s="139"/>
      <c r="P249" s="139"/>
      <c r="Q249" s="139"/>
      <c r="R249" s="139"/>
      <c r="S249" s="139"/>
      <c r="T249" s="139"/>
      <c r="U249" s="139"/>
      <c r="V249" s="139"/>
      <c r="W249" s="139"/>
      <c r="X249" s="139"/>
      <c r="Y249" s="139"/>
      <c r="Z249" s="139"/>
      <c r="AA249" s="181">
        <f t="shared" ca="1" si="139"/>
        <v>0</v>
      </c>
      <c r="AB249" s="181">
        <f t="shared" ca="1" si="144"/>
        <v>0</v>
      </c>
      <c r="AC249" s="181">
        <f t="shared" ca="1" si="144"/>
        <v>0</v>
      </c>
      <c r="AD249" s="181">
        <f t="shared" ca="1" si="144"/>
        <v>0</v>
      </c>
      <c r="AE249" s="181">
        <f t="shared" ca="1" si="148"/>
        <v>0</v>
      </c>
      <c r="AF249" s="181">
        <f t="shared" ca="1" si="145"/>
        <v>0</v>
      </c>
      <c r="AG249" s="181">
        <f t="shared" ca="1" si="149"/>
        <v>0</v>
      </c>
      <c r="AH249" s="181">
        <f t="shared" ref="AH249:BM249" ca="1" si="158">IF($A249="R",IF(AH$4&gt;=$C249,IF($D249="Monthly",$E249*(1+$F249)^(AH$1-$AA$1),IF(AND($D249="Quarterly",(AH$2-AG$2)&gt;0),$E249*(1+$F249)^(AH$1-$AA$1),IF(AH$3=SUMIF($4:$4,$C249,$3:$3),$E249*(1+$F249)^(AH$1-SUMIF($4:$4,$C249,$1:$1)),0))),0),IF(AND($A249="NR",$C249=AH$4),$E249,IF($A249="%",INDIRECT(ADDRESS($E249,COLUMN(AH$133)))*$F249,0)))</f>
        <v>0</v>
      </c>
      <c r="AI249" s="181">
        <f t="shared" ca="1" si="158"/>
        <v>0</v>
      </c>
      <c r="AJ249" s="181">
        <f t="shared" ca="1" si="158"/>
        <v>0</v>
      </c>
      <c r="AK249" s="181">
        <f t="shared" ca="1" si="158"/>
        <v>0</v>
      </c>
      <c r="AL249" s="181">
        <f t="shared" ca="1" si="158"/>
        <v>0</v>
      </c>
      <c r="AM249" s="181">
        <f t="shared" ca="1" si="158"/>
        <v>0</v>
      </c>
      <c r="AN249" s="181">
        <f t="shared" ca="1" si="158"/>
        <v>0</v>
      </c>
      <c r="AO249" s="181">
        <f t="shared" ca="1" si="158"/>
        <v>0</v>
      </c>
      <c r="AP249" s="181">
        <f t="shared" ca="1" si="158"/>
        <v>0</v>
      </c>
      <c r="AQ249" s="181">
        <f t="shared" ca="1" si="158"/>
        <v>0</v>
      </c>
      <c r="AR249" s="181">
        <f t="shared" ca="1" si="158"/>
        <v>0</v>
      </c>
      <c r="AS249" s="181">
        <f t="shared" ca="1" si="158"/>
        <v>0</v>
      </c>
      <c r="AT249" s="181">
        <f t="shared" ca="1" si="158"/>
        <v>0</v>
      </c>
      <c r="AU249" s="181">
        <f t="shared" ca="1" si="158"/>
        <v>0</v>
      </c>
      <c r="AV249" s="181">
        <f t="shared" ca="1" si="158"/>
        <v>0</v>
      </c>
      <c r="AW249" s="181">
        <f t="shared" ca="1" si="158"/>
        <v>0</v>
      </c>
      <c r="AX249" s="181">
        <f t="shared" ca="1" si="158"/>
        <v>0</v>
      </c>
      <c r="AY249" s="181">
        <f t="shared" ca="1" si="158"/>
        <v>0</v>
      </c>
      <c r="AZ249" s="181">
        <f t="shared" ca="1" si="158"/>
        <v>0</v>
      </c>
      <c r="BA249" s="181">
        <f t="shared" ca="1" si="158"/>
        <v>0</v>
      </c>
      <c r="BB249" s="181">
        <f t="shared" ca="1" si="158"/>
        <v>0</v>
      </c>
      <c r="BC249" s="181">
        <f t="shared" ca="1" si="158"/>
        <v>0</v>
      </c>
      <c r="BD249" s="181">
        <f t="shared" ca="1" si="158"/>
        <v>0</v>
      </c>
      <c r="BE249" s="181">
        <f t="shared" ca="1" si="158"/>
        <v>0</v>
      </c>
      <c r="BF249" s="181">
        <f t="shared" ca="1" si="158"/>
        <v>0</v>
      </c>
      <c r="BG249" s="181">
        <f t="shared" ca="1" si="158"/>
        <v>0</v>
      </c>
      <c r="BH249" s="181">
        <f t="shared" ca="1" si="158"/>
        <v>0</v>
      </c>
      <c r="BI249" s="181">
        <f t="shared" ca="1" si="158"/>
        <v>0</v>
      </c>
      <c r="BJ249" s="181">
        <f t="shared" ca="1" si="158"/>
        <v>0</v>
      </c>
      <c r="BK249" s="181">
        <f t="shared" ca="1" si="158"/>
        <v>0</v>
      </c>
      <c r="BL249" s="181">
        <f t="shared" ca="1" si="158"/>
        <v>0</v>
      </c>
      <c r="BM249" s="181">
        <f t="shared" ca="1" si="158"/>
        <v>0</v>
      </c>
      <c r="BN249" s="181">
        <f t="shared" ref="BN249:CH249" ca="1" si="159">IF($A249="R",IF(BN$4&gt;=$C249,IF($D249="Monthly",$E249*(1+$F249)^(BN$1-$AA$1),IF(AND($D249="Quarterly",(BN$2-BM$2)&gt;0),$E249*(1+$F249)^(BN$1-$AA$1),IF(BN$3=SUMIF($4:$4,$C249,$3:$3),$E249*(1+$F249)^(BN$1-SUMIF($4:$4,$C249,$1:$1)),0))),0),IF(AND($A249="NR",$C249=BN$4),$E249,IF($A249="%",INDIRECT(ADDRESS($E249,COLUMN(BN$133)))*$F249,0)))</f>
        <v>0</v>
      </c>
      <c r="BO249" s="181">
        <f t="shared" ca="1" si="159"/>
        <v>0</v>
      </c>
      <c r="BP249" s="181">
        <f t="shared" ca="1" si="159"/>
        <v>0</v>
      </c>
      <c r="BQ249" s="181">
        <f t="shared" ca="1" si="159"/>
        <v>0</v>
      </c>
      <c r="BR249" s="181">
        <f t="shared" ca="1" si="159"/>
        <v>0</v>
      </c>
      <c r="BS249" s="181">
        <f t="shared" ca="1" si="159"/>
        <v>0</v>
      </c>
      <c r="BT249" s="181">
        <f t="shared" ca="1" si="159"/>
        <v>0</v>
      </c>
      <c r="BU249" s="181">
        <f t="shared" ca="1" si="159"/>
        <v>0</v>
      </c>
      <c r="BV249" s="181">
        <f t="shared" ca="1" si="159"/>
        <v>0</v>
      </c>
      <c r="BW249" s="181">
        <f t="shared" ca="1" si="159"/>
        <v>0</v>
      </c>
      <c r="BX249" s="181">
        <f t="shared" ca="1" si="159"/>
        <v>0</v>
      </c>
      <c r="BY249" s="181">
        <f t="shared" ca="1" si="159"/>
        <v>0</v>
      </c>
      <c r="BZ249" s="181">
        <f t="shared" ca="1" si="159"/>
        <v>0</v>
      </c>
      <c r="CA249" s="181">
        <f t="shared" ca="1" si="159"/>
        <v>0</v>
      </c>
      <c r="CB249" s="181">
        <f t="shared" ca="1" si="159"/>
        <v>0</v>
      </c>
      <c r="CC249" s="181">
        <f t="shared" ca="1" si="159"/>
        <v>0</v>
      </c>
      <c r="CD249" s="181">
        <f t="shared" ca="1" si="159"/>
        <v>0</v>
      </c>
      <c r="CE249" s="181">
        <f t="shared" ca="1" si="159"/>
        <v>0</v>
      </c>
      <c r="CF249" s="181">
        <f t="shared" ca="1" si="159"/>
        <v>0</v>
      </c>
      <c r="CG249" s="181">
        <f t="shared" ca="1" si="159"/>
        <v>0</v>
      </c>
      <c r="CH249" s="181">
        <f t="shared" ca="1" si="159"/>
        <v>0</v>
      </c>
      <c r="CI249" s="103"/>
      <c r="CJ249" s="103"/>
      <c r="CK249" s="105"/>
      <c r="CL249" s="105"/>
      <c r="CM249" s="105"/>
      <c r="CN249" s="105"/>
      <c r="CO249" s="105"/>
    </row>
    <row r="250" spans="1:93" ht="15" customHeight="1" outlineLevel="1">
      <c r="A250" s="210" t="s">
        <v>226</v>
      </c>
      <c r="B250" s="102" t="s">
        <v>237</v>
      </c>
      <c r="C250" s="112">
        <v>44562</v>
      </c>
      <c r="D250" s="244" t="s">
        <v>228</v>
      </c>
      <c r="E250" s="246">
        <v>0</v>
      </c>
      <c r="F250" s="183">
        <v>0.2</v>
      </c>
      <c r="G250" s="103"/>
      <c r="H250" s="135" t="s">
        <v>116</v>
      </c>
      <c r="I250" s="181">
        <f t="shared" ref="I250:M255" ca="1" si="160">+IF($H250="SUM",SUMIFS($AA250:$CH250,$AA$1:$CH$1,I$1),IF($H250="AVG",AVERAGEIFS($AA250:$CH250,$AA$1:$CH$1,I$1),IF($H250="EOY",SUMIFS($AA250:$CH250,$AA$1:$CH$1,I$1,$AA$3:$CH$3,12))))</f>
        <v>0</v>
      </c>
      <c r="J250" s="181">
        <f t="shared" ca="1" si="160"/>
        <v>0</v>
      </c>
      <c r="K250" s="181">
        <f t="shared" ca="1" si="160"/>
        <v>0</v>
      </c>
      <c r="L250" s="181">
        <f t="shared" ca="1" si="160"/>
        <v>0</v>
      </c>
      <c r="M250" s="181">
        <f t="shared" ca="1" si="160"/>
        <v>0</v>
      </c>
      <c r="N250" s="139"/>
      <c r="O250" s="139"/>
      <c r="P250" s="139"/>
      <c r="Q250" s="139"/>
      <c r="R250" s="139"/>
      <c r="S250" s="139"/>
      <c r="T250" s="139"/>
      <c r="U250" s="139"/>
      <c r="V250" s="139"/>
      <c r="W250" s="139"/>
      <c r="X250" s="139"/>
      <c r="Y250" s="139"/>
      <c r="Z250" s="139"/>
      <c r="AA250" s="181">
        <f t="shared" ca="1" si="139"/>
        <v>0</v>
      </c>
      <c r="AB250" s="181">
        <f t="shared" ca="1" si="144"/>
        <v>0</v>
      </c>
      <c r="AC250" s="181">
        <f t="shared" ca="1" si="144"/>
        <v>0</v>
      </c>
      <c r="AD250" s="181">
        <f t="shared" ca="1" si="144"/>
        <v>0</v>
      </c>
      <c r="AE250" s="181">
        <f t="shared" ca="1" si="148"/>
        <v>0</v>
      </c>
      <c r="AF250" s="181">
        <f t="shared" ca="1" si="145"/>
        <v>0</v>
      </c>
      <c r="AG250" s="181">
        <f t="shared" ca="1" si="149"/>
        <v>0</v>
      </c>
      <c r="AH250" s="181">
        <f t="shared" ref="AH250:BM250" ca="1" si="161">IF($A250="R",IF(AH$4&gt;=$C250,IF($D250="Monthly",$E250*(1+$F250)^(AH$1-$AA$1),IF(AND($D250="Quarterly",(AH$2-AG$2)&gt;0),$E250*(1+$F250)^(AH$1-$AA$1),IF(AH$3=SUMIF($4:$4,$C250,$3:$3),$E250*(1+$F250)^(AH$1-SUMIF($4:$4,$C250,$1:$1)),0))),0),IF(AND($A250="NR",$C250=AH$4),$E250,IF($A250="%",INDIRECT(ADDRESS($E250,COLUMN(AH$133)))*$F250,0)))</f>
        <v>0</v>
      </c>
      <c r="AI250" s="181">
        <f t="shared" ca="1" si="161"/>
        <v>0</v>
      </c>
      <c r="AJ250" s="181">
        <f t="shared" ca="1" si="161"/>
        <v>0</v>
      </c>
      <c r="AK250" s="181">
        <f t="shared" ca="1" si="161"/>
        <v>0</v>
      </c>
      <c r="AL250" s="181">
        <f t="shared" ca="1" si="161"/>
        <v>0</v>
      </c>
      <c r="AM250" s="181">
        <f t="shared" ca="1" si="161"/>
        <v>0</v>
      </c>
      <c r="AN250" s="181">
        <f t="shared" ca="1" si="161"/>
        <v>0</v>
      </c>
      <c r="AO250" s="181">
        <f t="shared" ca="1" si="161"/>
        <v>0</v>
      </c>
      <c r="AP250" s="181">
        <f t="shared" ca="1" si="161"/>
        <v>0</v>
      </c>
      <c r="AQ250" s="181">
        <f t="shared" ca="1" si="161"/>
        <v>0</v>
      </c>
      <c r="AR250" s="181">
        <f t="shared" ca="1" si="161"/>
        <v>0</v>
      </c>
      <c r="AS250" s="181">
        <f t="shared" ca="1" si="161"/>
        <v>0</v>
      </c>
      <c r="AT250" s="181">
        <f t="shared" ca="1" si="161"/>
        <v>0</v>
      </c>
      <c r="AU250" s="181">
        <f t="shared" ca="1" si="161"/>
        <v>0</v>
      </c>
      <c r="AV250" s="181">
        <f t="shared" ca="1" si="161"/>
        <v>0</v>
      </c>
      <c r="AW250" s="181">
        <f t="shared" ca="1" si="161"/>
        <v>0</v>
      </c>
      <c r="AX250" s="181">
        <f t="shared" ca="1" si="161"/>
        <v>0</v>
      </c>
      <c r="AY250" s="181">
        <f t="shared" ca="1" si="161"/>
        <v>0</v>
      </c>
      <c r="AZ250" s="181">
        <f t="shared" ca="1" si="161"/>
        <v>0</v>
      </c>
      <c r="BA250" s="181">
        <f t="shared" ca="1" si="161"/>
        <v>0</v>
      </c>
      <c r="BB250" s="181">
        <f t="shared" ca="1" si="161"/>
        <v>0</v>
      </c>
      <c r="BC250" s="181">
        <f t="shared" ca="1" si="161"/>
        <v>0</v>
      </c>
      <c r="BD250" s="181">
        <f t="shared" ca="1" si="161"/>
        <v>0</v>
      </c>
      <c r="BE250" s="181">
        <f t="shared" ca="1" si="161"/>
        <v>0</v>
      </c>
      <c r="BF250" s="181">
        <f t="shared" ca="1" si="161"/>
        <v>0</v>
      </c>
      <c r="BG250" s="181">
        <f t="shared" ca="1" si="161"/>
        <v>0</v>
      </c>
      <c r="BH250" s="181">
        <f t="shared" ca="1" si="161"/>
        <v>0</v>
      </c>
      <c r="BI250" s="181">
        <f t="shared" ca="1" si="161"/>
        <v>0</v>
      </c>
      <c r="BJ250" s="181">
        <f t="shared" ca="1" si="161"/>
        <v>0</v>
      </c>
      <c r="BK250" s="181">
        <f t="shared" ca="1" si="161"/>
        <v>0</v>
      </c>
      <c r="BL250" s="181">
        <f t="shared" ca="1" si="161"/>
        <v>0</v>
      </c>
      <c r="BM250" s="181">
        <f t="shared" ca="1" si="161"/>
        <v>0</v>
      </c>
      <c r="BN250" s="181">
        <f t="shared" ref="BN250:CH250" ca="1" si="162">IF($A250="R",IF(BN$4&gt;=$C250,IF($D250="Monthly",$E250*(1+$F250)^(BN$1-$AA$1),IF(AND($D250="Quarterly",(BN$2-BM$2)&gt;0),$E250*(1+$F250)^(BN$1-$AA$1),IF(BN$3=SUMIF($4:$4,$C250,$3:$3),$E250*(1+$F250)^(BN$1-SUMIF($4:$4,$C250,$1:$1)),0))),0),IF(AND($A250="NR",$C250=BN$4),$E250,IF($A250="%",INDIRECT(ADDRESS($E250,COLUMN(BN$133)))*$F250,0)))</f>
        <v>0</v>
      </c>
      <c r="BO250" s="181">
        <f t="shared" ca="1" si="162"/>
        <v>0</v>
      </c>
      <c r="BP250" s="181">
        <f t="shared" ca="1" si="162"/>
        <v>0</v>
      </c>
      <c r="BQ250" s="181">
        <f t="shared" ca="1" si="162"/>
        <v>0</v>
      </c>
      <c r="BR250" s="181">
        <f t="shared" ca="1" si="162"/>
        <v>0</v>
      </c>
      <c r="BS250" s="181">
        <f t="shared" ca="1" si="162"/>
        <v>0</v>
      </c>
      <c r="BT250" s="181">
        <f t="shared" ca="1" si="162"/>
        <v>0</v>
      </c>
      <c r="BU250" s="181">
        <f t="shared" ca="1" si="162"/>
        <v>0</v>
      </c>
      <c r="BV250" s="181">
        <f t="shared" ca="1" si="162"/>
        <v>0</v>
      </c>
      <c r="BW250" s="181">
        <f t="shared" ca="1" si="162"/>
        <v>0</v>
      </c>
      <c r="BX250" s="181">
        <f t="shared" ca="1" si="162"/>
        <v>0</v>
      </c>
      <c r="BY250" s="181">
        <f t="shared" ca="1" si="162"/>
        <v>0</v>
      </c>
      <c r="BZ250" s="181">
        <f t="shared" ca="1" si="162"/>
        <v>0</v>
      </c>
      <c r="CA250" s="181">
        <f t="shared" ca="1" si="162"/>
        <v>0</v>
      </c>
      <c r="CB250" s="181">
        <f t="shared" ca="1" si="162"/>
        <v>0</v>
      </c>
      <c r="CC250" s="181">
        <f t="shared" ca="1" si="162"/>
        <v>0</v>
      </c>
      <c r="CD250" s="181">
        <f t="shared" ca="1" si="162"/>
        <v>0</v>
      </c>
      <c r="CE250" s="181">
        <f t="shared" ca="1" si="162"/>
        <v>0</v>
      </c>
      <c r="CF250" s="181">
        <f t="shared" ca="1" si="162"/>
        <v>0</v>
      </c>
      <c r="CG250" s="181">
        <f t="shared" ca="1" si="162"/>
        <v>0</v>
      </c>
      <c r="CH250" s="181">
        <f t="shared" ca="1" si="162"/>
        <v>0</v>
      </c>
      <c r="CI250" s="103"/>
      <c r="CJ250" s="103"/>
      <c r="CK250" s="105"/>
      <c r="CL250" s="105"/>
      <c r="CM250" s="105"/>
      <c r="CN250" s="105"/>
      <c r="CO250" s="105"/>
    </row>
    <row r="251" spans="1:93" ht="15" customHeight="1" outlineLevel="1">
      <c r="A251" s="210" t="s">
        <v>226</v>
      </c>
      <c r="B251" s="102" t="s">
        <v>238</v>
      </c>
      <c r="C251" s="112">
        <v>44562</v>
      </c>
      <c r="D251" s="244" t="s">
        <v>228</v>
      </c>
      <c r="E251" s="246">
        <v>0</v>
      </c>
      <c r="F251" s="183">
        <v>0.2</v>
      </c>
      <c r="G251" s="103"/>
      <c r="H251" s="135" t="s">
        <v>116</v>
      </c>
      <c r="I251" s="181">
        <f t="shared" ca="1" si="160"/>
        <v>0</v>
      </c>
      <c r="J251" s="181">
        <f t="shared" ca="1" si="160"/>
        <v>0</v>
      </c>
      <c r="K251" s="181">
        <f t="shared" ca="1" si="160"/>
        <v>0</v>
      </c>
      <c r="L251" s="181">
        <f t="shared" ca="1" si="160"/>
        <v>0</v>
      </c>
      <c r="M251" s="181">
        <f t="shared" ca="1" si="160"/>
        <v>0</v>
      </c>
      <c r="N251" s="139"/>
      <c r="O251" s="139"/>
      <c r="P251" s="139"/>
      <c r="Q251" s="139"/>
      <c r="R251" s="139"/>
      <c r="S251" s="139"/>
      <c r="T251" s="139"/>
      <c r="U251" s="139"/>
      <c r="V251" s="139"/>
      <c r="W251" s="139"/>
      <c r="X251" s="139"/>
      <c r="Y251" s="139"/>
      <c r="Z251" s="139"/>
      <c r="AA251" s="181">
        <f t="shared" ca="1" si="139"/>
        <v>0</v>
      </c>
      <c r="AB251" s="181">
        <f t="shared" ca="1" si="144"/>
        <v>0</v>
      </c>
      <c r="AC251" s="181">
        <f t="shared" ca="1" si="144"/>
        <v>0</v>
      </c>
      <c r="AD251" s="181">
        <f t="shared" ca="1" si="144"/>
        <v>0</v>
      </c>
      <c r="AE251" s="181">
        <f t="shared" ca="1" si="148"/>
        <v>0</v>
      </c>
      <c r="AF251" s="181">
        <f t="shared" ca="1" si="145"/>
        <v>0</v>
      </c>
      <c r="AG251" s="181">
        <f t="shared" ca="1" si="149"/>
        <v>0</v>
      </c>
      <c r="AH251" s="181">
        <f t="shared" ref="AH251:BM251" ca="1" si="163">IF($A251="R",IF(AH$4&gt;=$C251,IF($D251="Monthly",$E251*(1+$F251)^(AH$1-$AA$1),IF(AND($D251="Quarterly",(AH$2-AG$2)&gt;0),$E251*(1+$F251)^(AH$1-$AA$1),IF(AH$3=SUMIF($4:$4,$C251,$3:$3),$E251*(1+$F251)^(AH$1-SUMIF($4:$4,$C251,$1:$1)),0))),0),IF(AND($A251="NR",$C251=AH$4),$E251,IF($A251="%",INDIRECT(ADDRESS($E251,COLUMN(AH$133)))*$F251,0)))</f>
        <v>0</v>
      </c>
      <c r="AI251" s="181">
        <f t="shared" ca="1" si="163"/>
        <v>0</v>
      </c>
      <c r="AJ251" s="181">
        <f t="shared" ca="1" si="163"/>
        <v>0</v>
      </c>
      <c r="AK251" s="181">
        <f t="shared" ca="1" si="163"/>
        <v>0</v>
      </c>
      <c r="AL251" s="181">
        <f t="shared" ca="1" si="163"/>
        <v>0</v>
      </c>
      <c r="AM251" s="181">
        <f t="shared" ca="1" si="163"/>
        <v>0</v>
      </c>
      <c r="AN251" s="181">
        <f t="shared" ca="1" si="163"/>
        <v>0</v>
      </c>
      <c r="AO251" s="181">
        <f t="shared" ca="1" si="163"/>
        <v>0</v>
      </c>
      <c r="AP251" s="181">
        <f t="shared" ca="1" si="163"/>
        <v>0</v>
      </c>
      <c r="AQ251" s="181">
        <f t="shared" ca="1" si="163"/>
        <v>0</v>
      </c>
      <c r="AR251" s="181">
        <f t="shared" ca="1" si="163"/>
        <v>0</v>
      </c>
      <c r="AS251" s="181">
        <f t="shared" ca="1" si="163"/>
        <v>0</v>
      </c>
      <c r="AT251" s="181">
        <f t="shared" ca="1" si="163"/>
        <v>0</v>
      </c>
      <c r="AU251" s="181">
        <f t="shared" ca="1" si="163"/>
        <v>0</v>
      </c>
      <c r="AV251" s="181">
        <f t="shared" ca="1" si="163"/>
        <v>0</v>
      </c>
      <c r="AW251" s="181">
        <f t="shared" ca="1" si="163"/>
        <v>0</v>
      </c>
      <c r="AX251" s="181">
        <f t="shared" ca="1" si="163"/>
        <v>0</v>
      </c>
      <c r="AY251" s="181">
        <f t="shared" ca="1" si="163"/>
        <v>0</v>
      </c>
      <c r="AZ251" s="181">
        <f t="shared" ca="1" si="163"/>
        <v>0</v>
      </c>
      <c r="BA251" s="181">
        <f t="shared" ca="1" si="163"/>
        <v>0</v>
      </c>
      <c r="BB251" s="181">
        <f t="shared" ca="1" si="163"/>
        <v>0</v>
      </c>
      <c r="BC251" s="181">
        <f t="shared" ca="1" si="163"/>
        <v>0</v>
      </c>
      <c r="BD251" s="181">
        <f t="shared" ca="1" si="163"/>
        <v>0</v>
      </c>
      <c r="BE251" s="181">
        <f t="shared" ca="1" si="163"/>
        <v>0</v>
      </c>
      <c r="BF251" s="181">
        <f t="shared" ca="1" si="163"/>
        <v>0</v>
      </c>
      <c r="BG251" s="181">
        <f t="shared" ca="1" si="163"/>
        <v>0</v>
      </c>
      <c r="BH251" s="181">
        <f t="shared" ca="1" si="163"/>
        <v>0</v>
      </c>
      <c r="BI251" s="181">
        <f t="shared" ca="1" si="163"/>
        <v>0</v>
      </c>
      <c r="BJ251" s="181">
        <f t="shared" ca="1" si="163"/>
        <v>0</v>
      </c>
      <c r="BK251" s="181">
        <f t="shared" ca="1" si="163"/>
        <v>0</v>
      </c>
      <c r="BL251" s="181">
        <f t="shared" ca="1" si="163"/>
        <v>0</v>
      </c>
      <c r="BM251" s="181">
        <f t="shared" ca="1" si="163"/>
        <v>0</v>
      </c>
      <c r="BN251" s="181">
        <f t="shared" ref="BN251:CH251" ca="1" si="164">IF($A251="R",IF(BN$4&gt;=$C251,IF($D251="Monthly",$E251*(1+$F251)^(BN$1-$AA$1),IF(AND($D251="Quarterly",(BN$2-BM$2)&gt;0),$E251*(1+$F251)^(BN$1-$AA$1),IF(BN$3=SUMIF($4:$4,$C251,$3:$3),$E251*(1+$F251)^(BN$1-SUMIF($4:$4,$C251,$1:$1)),0))),0),IF(AND($A251="NR",$C251=BN$4),$E251,IF($A251="%",INDIRECT(ADDRESS($E251,COLUMN(BN$133)))*$F251,0)))</f>
        <v>0</v>
      </c>
      <c r="BO251" s="181">
        <f t="shared" ca="1" si="164"/>
        <v>0</v>
      </c>
      <c r="BP251" s="181">
        <f t="shared" ca="1" si="164"/>
        <v>0</v>
      </c>
      <c r="BQ251" s="181">
        <f t="shared" ca="1" si="164"/>
        <v>0</v>
      </c>
      <c r="BR251" s="181">
        <f t="shared" ca="1" si="164"/>
        <v>0</v>
      </c>
      <c r="BS251" s="181">
        <f t="shared" ca="1" si="164"/>
        <v>0</v>
      </c>
      <c r="BT251" s="181">
        <f t="shared" ca="1" si="164"/>
        <v>0</v>
      </c>
      <c r="BU251" s="181">
        <f t="shared" ca="1" si="164"/>
        <v>0</v>
      </c>
      <c r="BV251" s="181">
        <f t="shared" ca="1" si="164"/>
        <v>0</v>
      </c>
      <c r="BW251" s="181">
        <f t="shared" ca="1" si="164"/>
        <v>0</v>
      </c>
      <c r="BX251" s="181">
        <f t="shared" ca="1" si="164"/>
        <v>0</v>
      </c>
      <c r="BY251" s="181">
        <f t="shared" ca="1" si="164"/>
        <v>0</v>
      </c>
      <c r="BZ251" s="181">
        <f t="shared" ca="1" si="164"/>
        <v>0</v>
      </c>
      <c r="CA251" s="181">
        <f t="shared" ca="1" si="164"/>
        <v>0</v>
      </c>
      <c r="CB251" s="181">
        <f t="shared" ca="1" si="164"/>
        <v>0</v>
      </c>
      <c r="CC251" s="181">
        <f t="shared" ca="1" si="164"/>
        <v>0</v>
      </c>
      <c r="CD251" s="181">
        <f t="shared" ca="1" si="164"/>
        <v>0</v>
      </c>
      <c r="CE251" s="181">
        <f t="shared" ca="1" si="164"/>
        <v>0</v>
      </c>
      <c r="CF251" s="181">
        <f t="shared" ca="1" si="164"/>
        <v>0</v>
      </c>
      <c r="CG251" s="181">
        <f t="shared" ca="1" si="164"/>
        <v>0</v>
      </c>
      <c r="CH251" s="181">
        <f t="shared" ca="1" si="164"/>
        <v>0</v>
      </c>
      <c r="CI251" s="103"/>
      <c r="CJ251" s="103"/>
      <c r="CK251" s="105"/>
      <c r="CL251" s="105"/>
      <c r="CM251" s="105"/>
      <c r="CN251" s="105"/>
      <c r="CO251" s="105"/>
    </row>
    <row r="252" spans="1:93" ht="15" customHeight="1" outlineLevel="1">
      <c r="A252" s="210" t="s">
        <v>226</v>
      </c>
      <c r="B252" s="102" t="s">
        <v>239</v>
      </c>
      <c r="C252" s="112">
        <v>44562</v>
      </c>
      <c r="D252" s="244" t="s">
        <v>228</v>
      </c>
      <c r="E252" s="246">
        <v>0</v>
      </c>
      <c r="F252" s="183">
        <v>0.2</v>
      </c>
      <c r="G252" s="103"/>
      <c r="H252" s="135" t="s">
        <v>116</v>
      </c>
      <c r="I252" s="181">
        <f t="shared" ca="1" si="160"/>
        <v>0</v>
      </c>
      <c r="J252" s="181">
        <f t="shared" ca="1" si="160"/>
        <v>0</v>
      </c>
      <c r="K252" s="181">
        <f t="shared" ca="1" si="160"/>
        <v>0</v>
      </c>
      <c r="L252" s="181">
        <f t="shared" ca="1" si="160"/>
        <v>0</v>
      </c>
      <c r="M252" s="181">
        <f t="shared" ca="1" si="160"/>
        <v>0</v>
      </c>
      <c r="N252" s="139"/>
      <c r="O252" s="139"/>
      <c r="P252" s="139"/>
      <c r="Q252" s="139"/>
      <c r="R252" s="139"/>
      <c r="S252" s="139"/>
      <c r="T252" s="139"/>
      <c r="U252" s="139"/>
      <c r="V252" s="139"/>
      <c r="W252" s="139"/>
      <c r="X252" s="139"/>
      <c r="Y252" s="139"/>
      <c r="Z252" s="139"/>
      <c r="AA252" s="181">
        <f t="shared" ca="1" si="139"/>
        <v>0</v>
      </c>
      <c r="AB252" s="181">
        <f t="shared" ca="1" si="144"/>
        <v>0</v>
      </c>
      <c r="AC252" s="181">
        <f t="shared" ca="1" si="144"/>
        <v>0</v>
      </c>
      <c r="AD252" s="181">
        <f t="shared" ca="1" si="144"/>
        <v>0</v>
      </c>
      <c r="AE252" s="181">
        <f t="shared" ca="1" si="148"/>
        <v>0</v>
      </c>
      <c r="AF252" s="181">
        <f t="shared" ca="1" si="145"/>
        <v>0</v>
      </c>
      <c r="AG252" s="181">
        <f t="shared" ca="1" si="149"/>
        <v>0</v>
      </c>
      <c r="AH252" s="181">
        <f t="shared" ref="AH252:BM252" ca="1" si="165">IF($A252="R",IF(AH$4&gt;=$C252,IF($D252="Monthly",$E252*(1+$F252)^(AH$1-$AA$1),IF(AND($D252="Quarterly",(AH$2-AG$2)&gt;0),$E252*(1+$F252)^(AH$1-$AA$1),IF(AH$3=SUMIF($4:$4,$C252,$3:$3),$E252*(1+$F252)^(AH$1-SUMIF($4:$4,$C252,$1:$1)),0))),0),IF(AND($A252="NR",$C252=AH$4),$E252,IF($A252="%",INDIRECT(ADDRESS($E252,COLUMN(AH$133)))*$F252,0)))</f>
        <v>0</v>
      </c>
      <c r="AI252" s="181">
        <f t="shared" ca="1" si="165"/>
        <v>0</v>
      </c>
      <c r="AJ252" s="181">
        <f t="shared" ca="1" si="165"/>
        <v>0</v>
      </c>
      <c r="AK252" s="181">
        <f t="shared" ca="1" si="165"/>
        <v>0</v>
      </c>
      <c r="AL252" s="181">
        <f t="shared" ca="1" si="165"/>
        <v>0</v>
      </c>
      <c r="AM252" s="181">
        <f t="shared" ca="1" si="165"/>
        <v>0</v>
      </c>
      <c r="AN252" s="181">
        <f t="shared" ca="1" si="165"/>
        <v>0</v>
      </c>
      <c r="AO252" s="181">
        <f t="shared" ca="1" si="165"/>
        <v>0</v>
      </c>
      <c r="AP252" s="181">
        <f t="shared" ca="1" si="165"/>
        <v>0</v>
      </c>
      <c r="AQ252" s="181">
        <f t="shared" ca="1" si="165"/>
        <v>0</v>
      </c>
      <c r="AR252" s="181">
        <f t="shared" ca="1" si="165"/>
        <v>0</v>
      </c>
      <c r="AS252" s="181">
        <f t="shared" ca="1" si="165"/>
        <v>0</v>
      </c>
      <c r="AT252" s="181">
        <f t="shared" ca="1" si="165"/>
        <v>0</v>
      </c>
      <c r="AU252" s="181">
        <f t="shared" ca="1" si="165"/>
        <v>0</v>
      </c>
      <c r="AV252" s="181">
        <f t="shared" ca="1" si="165"/>
        <v>0</v>
      </c>
      <c r="AW252" s="181">
        <f t="shared" ca="1" si="165"/>
        <v>0</v>
      </c>
      <c r="AX252" s="181">
        <f t="shared" ca="1" si="165"/>
        <v>0</v>
      </c>
      <c r="AY252" s="181">
        <f t="shared" ca="1" si="165"/>
        <v>0</v>
      </c>
      <c r="AZ252" s="181">
        <f t="shared" ca="1" si="165"/>
        <v>0</v>
      </c>
      <c r="BA252" s="181">
        <f t="shared" ca="1" si="165"/>
        <v>0</v>
      </c>
      <c r="BB252" s="181">
        <f t="shared" ca="1" si="165"/>
        <v>0</v>
      </c>
      <c r="BC252" s="181">
        <f t="shared" ca="1" si="165"/>
        <v>0</v>
      </c>
      <c r="BD252" s="181">
        <f t="shared" ca="1" si="165"/>
        <v>0</v>
      </c>
      <c r="BE252" s="181">
        <f t="shared" ca="1" si="165"/>
        <v>0</v>
      </c>
      <c r="BF252" s="181">
        <f t="shared" ca="1" si="165"/>
        <v>0</v>
      </c>
      <c r="BG252" s="181">
        <f t="shared" ca="1" si="165"/>
        <v>0</v>
      </c>
      <c r="BH252" s="181">
        <f t="shared" ca="1" si="165"/>
        <v>0</v>
      </c>
      <c r="BI252" s="181">
        <f t="shared" ca="1" si="165"/>
        <v>0</v>
      </c>
      <c r="BJ252" s="181">
        <f t="shared" ca="1" si="165"/>
        <v>0</v>
      </c>
      <c r="BK252" s="181">
        <f t="shared" ca="1" si="165"/>
        <v>0</v>
      </c>
      <c r="BL252" s="181">
        <f t="shared" ca="1" si="165"/>
        <v>0</v>
      </c>
      <c r="BM252" s="181">
        <f t="shared" ca="1" si="165"/>
        <v>0</v>
      </c>
      <c r="BN252" s="181">
        <f t="shared" ref="BN252:CH252" ca="1" si="166">IF($A252="R",IF(BN$4&gt;=$C252,IF($D252="Monthly",$E252*(1+$F252)^(BN$1-$AA$1),IF(AND($D252="Quarterly",(BN$2-BM$2)&gt;0),$E252*(1+$F252)^(BN$1-$AA$1),IF(BN$3=SUMIF($4:$4,$C252,$3:$3),$E252*(1+$F252)^(BN$1-SUMIF($4:$4,$C252,$1:$1)),0))),0),IF(AND($A252="NR",$C252=BN$4),$E252,IF($A252="%",INDIRECT(ADDRESS($E252,COLUMN(BN$133)))*$F252,0)))</f>
        <v>0</v>
      </c>
      <c r="BO252" s="181">
        <f t="shared" ca="1" si="166"/>
        <v>0</v>
      </c>
      <c r="BP252" s="181">
        <f t="shared" ca="1" si="166"/>
        <v>0</v>
      </c>
      <c r="BQ252" s="181">
        <f t="shared" ca="1" si="166"/>
        <v>0</v>
      </c>
      <c r="BR252" s="181">
        <f t="shared" ca="1" si="166"/>
        <v>0</v>
      </c>
      <c r="BS252" s="181">
        <f t="shared" ca="1" si="166"/>
        <v>0</v>
      </c>
      <c r="BT252" s="181">
        <f t="shared" ca="1" si="166"/>
        <v>0</v>
      </c>
      <c r="BU252" s="181">
        <f t="shared" ca="1" si="166"/>
        <v>0</v>
      </c>
      <c r="BV252" s="181">
        <f t="shared" ca="1" si="166"/>
        <v>0</v>
      </c>
      <c r="BW252" s="181">
        <f t="shared" ca="1" si="166"/>
        <v>0</v>
      </c>
      <c r="BX252" s="181">
        <f t="shared" ca="1" si="166"/>
        <v>0</v>
      </c>
      <c r="BY252" s="181">
        <f t="shared" ca="1" si="166"/>
        <v>0</v>
      </c>
      <c r="BZ252" s="181">
        <f t="shared" ca="1" si="166"/>
        <v>0</v>
      </c>
      <c r="CA252" s="181">
        <f t="shared" ca="1" si="166"/>
        <v>0</v>
      </c>
      <c r="CB252" s="181">
        <f t="shared" ca="1" si="166"/>
        <v>0</v>
      </c>
      <c r="CC252" s="181">
        <f t="shared" ca="1" si="166"/>
        <v>0</v>
      </c>
      <c r="CD252" s="181">
        <f t="shared" ca="1" si="166"/>
        <v>0</v>
      </c>
      <c r="CE252" s="181">
        <f t="shared" ca="1" si="166"/>
        <v>0</v>
      </c>
      <c r="CF252" s="181">
        <f t="shared" ca="1" si="166"/>
        <v>0</v>
      </c>
      <c r="CG252" s="181">
        <f t="shared" ca="1" si="166"/>
        <v>0</v>
      </c>
      <c r="CH252" s="181">
        <f t="shared" ca="1" si="166"/>
        <v>0</v>
      </c>
      <c r="CI252" s="103"/>
      <c r="CJ252" s="103"/>
      <c r="CK252" s="105"/>
      <c r="CL252" s="105"/>
      <c r="CM252" s="105"/>
      <c r="CN252" s="105"/>
      <c r="CO252" s="105"/>
    </row>
    <row r="253" spans="1:93" ht="15" customHeight="1" outlineLevel="1">
      <c r="A253" s="210" t="s">
        <v>226</v>
      </c>
      <c r="B253" s="102" t="s">
        <v>240</v>
      </c>
      <c r="C253" s="112">
        <v>44562</v>
      </c>
      <c r="D253" s="244" t="s">
        <v>228</v>
      </c>
      <c r="E253" s="246">
        <v>0</v>
      </c>
      <c r="F253" s="183">
        <v>0.2</v>
      </c>
      <c r="G253" s="103"/>
      <c r="H253" s="135" t="s">
        <v>116</v>
      </c>
      <c r="I253" s="181">
        <f t="shared" ca="1" si="160"/>
        <v>0</v>
      </c>
      <c r="J253" s="181">
        <f t="shared" ca="1" si="160"/>
        <v>0</v>
      </c>
      <c r="K253" s="181">
        <f t="shared" ca="1" si="160"/>
        <v>0</v>
      </c>
      <c r="L253" s="181">
        <f t="shared" ca="1" si="160"/>
        <v>0</v>
      </c>
      <c r="M253" s="181">
        <f t="shared" ca="1" si="160"/>
        <v>0</v>
      </c>
      <c r="N253" s="139"/>
      <c r="O253" s="139"/>
      <c r="P253" s="139"/>
      <c r="Q253" s="139"/>
      <c r="R253" s="139"/>
      <c r="S253" s="139"/>
      <c r="T253" s="139"/>
      <c r="U253" s="139"/>
      <c r="V253" s="139"/>
      <c r="W253" s="139"/>
      <c r="X253" s="139"/>
      <c r="Y253" s="139"/>
      <c r="Z253" s="139"/>
      <c r="AA253" s="181">
        <f t="shared" ca="1" si="139"/>
        <v>0</v>
      </c>
      <c r="AB253" s="181">
        <f t="shared" ca="1" si="144"/>
        <v>0</v>
      </c>
      <c r="AC253" s="181">
        <f t="shared" ca="1" si="144"/>
        <v>0</v>
      </c>
      <c r="AD253" s="181">
        <f t="shared" ca="1" si="144"/>
        <v>0</v>
      </c>
      <c r="AE253" s="181">
        <f t="shared" ca="1" si="148"/>
        <v>0</v>
      </c>
      <c r="AF253" s="181">
        <f t="shared" ca="1" si="145"/>
        <v>0</v>
      </c>
      <c r="AG253" s="181">
        <f t="shared" ca="1" si="149"/>
        <v>0</v>
      </c>
      <c r="AH253" s="181">
        <f t="shared" ref="AH253:BM253" ca="1" si="167">IF($A253="R",IF(AH$4&gt;=$C253,IF($D253="Monthly",$E253*(1+$F253)^(AH$1-$AA$1),IF(AND($D253="Quarterly",(AH$2-AG$2)&gt;0),$E253*(1+$F253)^(AH$1-$AA$1),IF(AH$3=SUMIF($4:$4,$C253,$3:$3),$E253*(1+$F253)^(AH$1-SUMIF($4:$4,$C253,$1:$1)),0))),0),IF(AND($A253="NR",$C253=AH$4),$E253,IF($A253="%",INDIRECT(ADDRESS($E253,COLUMN(AH$133)))*$F253,0)))</f>
        <v>0</v>
      </c>
      <c r="AI253" s="181">
        <f t="shared" ca="1" si="167"/>
        <v>0</v>
      </c>
      <c r="AJ253" s="181">
        <f t="shared" ca="1" si="167"/>
        <v>0</v>
      </c>
      <c r="AK253" s="181">
        <f t="shared" ca="1" si="167"/>
        <v>0</v>
      </c>
      <c r="AL253" s="181">
        <f t="shared" ca="1" si="167"/>
        <v>0</v>
      </c>
      <c r="AM253" s="181">
        <f t="shared" ca="1" si="167"/>
        <v>0</v>
      </c>
      <c r="AN253" s="181">
        <f t="shared" ca="1" si="167"/>
        <v>0</v>
      </c>
      <c r="AO253" s="181">
        <f t="shared" ca="1" si="167"/>
        <v>0</v>
      </c>
      <c r="AP253" s="181">
        <f t="shared" ca="1" si="167"/>
        <v>0</v>
      </c>
      <c r="AQ253" s="181">
        <f t="shared" ca="1" si="167"/>
        <v>0</v>
      </c>
      <c r="AR253" s="181">
        <f t="shared" ca="1" si="167"/>
        <v>0</v>
      </c>
      <c r="AS253" s="181">
        <f t="shared" ca="1" si="167"/>
        <v>0</v>
      </c>
      <c r="AT253" s="181">
        <f t="shared" ca="1" si="167"/>
        <v>0</v>
      </c>
      <c r="AU253" s="181">
        <f t="shared" ca="1" si="167"/>
        <v>0</v>
      </c>
      <c r="AV253" s="181">
        <f t="shared" ca="1" si="167"/>
        <v>0</v>
      </c>
      <c r="AW253" s="181">
        <f t="shared" ca="1" si="167"/>
        <v>0</v>
      </c>
      <c r="AX253" s="181">
        <f t="shared" ca="1" si="167"/>
        <v>0</v>
      </c>
      <c r="AY253" s="181">
        <f t="shared" ca="1" si="167"/>
        <v>0</v>
      </c>
      <c r="AZ253" s="181">
        <f t="shared" ca="1" si="167"/>
        <v>0</v>
      </c>
      <c r="BA253" s="181">
        <f t="shared" ca="1" si="167"/>
        <v>0</v>
      </c>
      <c r="BB253" s="181">
        <f t="shared" ca="1" si="167"/>
        <v>0</v>
      </c>
      <c r="BC253" s="181">
        <f t="shared" ca="1" si="167"/>
        <v>0</v>
      </c>
      <c r="BD253" s="181">
        <f t="shared" ca="1" si="167"/>
        <v>0</v>
      </c>
      <c r="BE253" s="181">
        <f t="shared" ca="1" si="167"/>
        <v>0</v>
      </c>
      <c r="BF253" s="181">
        <f t="shared" ca="1" si="167"/>
        <v>0</v>
      </c>
      <c r="BG253" s="181">
        <f t="shared" ca="1" si="167"/>
        <v>0</v>
      </c>
      <c r="BH253" s="181">
        <f t="shared" ca="1" si="167"/>
        <v>0</v>
      </c>
      <c r="BI253" s="181">
        <f t="shared" ca="1" si="167"/>
        <v>0</v>
      </c>
      <c r="BJ253" s="181">
        <f t="shared" ca="1" si="167"/>
        <v>0</v>
      </c>
      <c r="BK253" s="181">
        <f t="shared" ca="1" si="167"/>
        <v>0</v>
      </c>
      <c r="BL253" s="181">
        <f t="shared" ca="1" si="167"/>
        <v>0</v>
      </c>
      <c r="BM253" s="181">
        <f t="shared" ca="1" si="167"/>
        <v>0</v>
      </c>
      <c r="BN253" s="181">
        <f t="shared" ref="BN253:CH253" ca="1" si="168">IF($A253="R",IF(BN$4&gt;=$C253,IF($D253="Monthly",$E253*(1+$F253)^(BN$1-$AA$1),IF(AND($D253="Quarterly",(BN$2-BM$2)&gt;0),$E253*(1+$F253)^(BN$1-$AA$1),IF(BN$3=SUMIF($4:$4,$C253,$3:$3),$E253*(1+$F253)^(BN$1-SUMIF($4:$4,$C253,$1:$1)),0))),0),IF(AND($A253="NR",$C253=BN$4),$E253,IF($A253="%",INDIRECT(ADDRESS($E253,COLUMN(BN$133)))*$F253,0)))</f>
        <v>0</v>
      </c>
      <c r="BO253" s="181">
        <f t="shared" ca="1" si="168"/>
        <v>0</v>
      </c>
      <c r="BP253" s="181">
        <f t="shared" ca="1" si="168"/>
        <v>0</v>
      </c>
      <c r="BQ253" s="181">
        <f t="shared" ca="1" si="168"/>
        <v>0</v>
      </c>
      <c r="BR253" s="181">
        <f t="shared" ca="1" si="168"/>
        <v>0</v>
      </c>
      <c r="BS253" s="181">
        <f t="shared" ca="1" si="168"/>
        <v>0</v>
      </c>
      <c r="BT253" s="181">
        <f t="shared" ca="1" si="168"/>
        <v>0</v>
      </c>
      <c r="BU253" s="181">
        <f t="shared" ca="1" si="168"/>
        <v>0</v>
      </c>
      <c r="BV253" s="181">
        <f t="shared" ca="1" si="168"/>
        <v>0</v>
      </c>
      <c r="BW253" s="181">
        <f t="shared" ca="1" si="168"/>
        <v>0</v>
      </c>
      <c r="BX253" s="181">
        <f t="shared" ca="1" si="168"/>
        <v>0</v>
      </c>
      <c r="BY253" s="181">
        <f t="shared" ca="1" si="168"/>
        <v>0</v>
      </c>
      <c r="BZ253" s="181">
        <f t="shared" ca="1" si="168"/>
        <v>0</v>
      </c>
      <c r="CA253" s="181">
        <f t="shared" ca="1" si="168"/>
        <v>0</v>
      </c>
      <c r="CB253" s="181">
        <f t="shared" ca="1" si="168"/>
        <v>0</v>
      </c>
      <c r="CC253" s="181">
        <f t="shared" ca="1" si="168"/>
        <v>0</v>
      </c>
      <c r="CD253" s="181">
        <f t="shared" ca="1" si="168"/>
        <v>0</v>
      </c>
      <c r="CE253" s="181">
        <f t="shared" ca="1" si="168"/>
        <v>0</v>
      </c>
      <c r="CF253" s="181">
        <f t="shared" ca="1" si="168"/>
        <v>0</v>
      </c>
      <c r="CG253" s="181">
        <f t="shared" ca="1" si="168"/>
        <v>0</v>
      </c>
      <c r="CH253" s="181">
        <f t="shared" ca="1" si="168"/>
        <v>0</v>
      </c>
      <c r="CI253" s="103"/>
      <c r="CJ253" s="103"/>
      <c r="CK253" s="105"/>
      <c r="CL253" s="105"/>
      <c r="CM253" s="105"/>
      <c r="CN253" s="105"/>
      <c r="CO253" s="105"/>
    </row>
    <row r="254" spans="1:93" ht="15" customHeight="1" outlineLevel="1">
      <c r="A254" s="210" t="s">
        <v>226</v>
      </c>
      <c r="B254" s="102" t="s">
        <v>241</v>
      </c>
      <c r="C254" s="112">
        <v>44562</v>
      </c>
      <c r="D254" s="244" t="s">
        <v>228</v>
      </c>
      <c r="E254" s="246">
        <v>0</v>
      </c>
      <c r="F254" s="183">
        <v>0.2</v>
      </c>
      <c r="G254" s="103"/>
      <c r="H254" s="135" t="s">
        <v>116</v>
      </c>
      <c r="I254" s="181">
        <f t="shared" ca="1" si="160"/>
        <v>0</v>
      </c>
      <c r="J254" s="181">
        <f t="shared" ca="1" si="160"/>
        <v>0</v>
      </c>
      <c r="K254" s="181">
        <f t="shared" ca="1" si="160"/>
        <v>0</v>
      </c>
      <c r="L254" s="181">
        <f t="shared" ca="1" si="160"/>
        <v>0</v>
      </c>
      <c r="M254" s="181">
        <f t="shared" ca="1" si="160"/>
        <v>0</v>
      </c>
      <c r="N254" s="139"/>
      <c r="O254" s="139"/>
      <c r="P254" s="139"/>
      <c r="Q254" s="139"/>
      <c r="R254" s="139"/>
      <c r="S254" s="139"/>
      <c r="T254" s="139"/>
      <c r="U254" s="139"/>
      <c r="V254" s="139"/>
      <c r="W254" s="139"/>
      <c r="X254" s="139"/>
      <c r="Y254" s="139"/>
      <c r="Z254" s="139"/>
      <c r="AA254" s="181">
        <f t="shared" ca="1" si="139"/>
        <v>0</v>
      </c>
      <c r="AB254" s="181">
        <f t="shared" ca="1" si="144"/>
        <v>0</v>
      </c>
      <c r="AC254" s="181">
        <f t="shared" ca="1" si="144"/>
        <v>0</v>
      </c>
      <c r="AD254" s="181">
        <f t="shared" ca="1" si="144"/>
        <v>0</v>
      </c>
      <c r="AE254" s="181">
        <f t="shared" ca="1" si="148"/>
        <v>0</v>
      </c>
      <c r="AF254" s="181">
        <f t="shared" ca="1" si="145"/>
        <v>0</v>
      </c>
      <c r="AG254" s="181">
        <f t="shared" ca="1" si="149"/>
        <v>0</v>
      </c>
      <c r="AH254" s="181">
        <f t="shared" ref="AH254:BM254" ca="1" si="169">IF($A254="R",IF(AH$4&gt;=$C254,IF($D254="Monthly",$E254*(1+$F254)^(AH$1-$AA$1),IF(AND($D254="Quarterly",(AH$2-AG$2)&gt;0),$E254*(1+$F254)^(AH$1-$AA$1),IF(AH$3=SUMIF($4:$4,$C254,$3:$3),$E254*(1+$F254)^(AH$1-SUMIF($4:$4,$C254,$1:$1)),0))),0),IF(AND($A254="NR",$C254=AH$4),$E254,IF($A254="%",INDIRECT(ADDRESS($E254,COLUMN(AH$133)))*$F254,0)))</f>
        <v>0</v>
      </c>
      <c r="AI254" s="181">
        <f t="shared" ca="1" si="169"/>
        <v>0</v>
      </c>
      <c r="AJ254" s="181">
        <f t="shared" ca="1" si="169"/>
        <v>0</v>
      </c>
      <c r="AK254" s="181">
        <f t="shared" ca="1" si="169"/>
        <v>0</v>
      </c>
      <c r="AL254" s="181">
        <f t="shared" ca="1" si="169"/>
        <v>0</v>
      </c>
      <c r="AM254" s="181">
        <f t="shared" ca="1" si="169"/>
        <v>0</v>
      </c>
      <c r="AN254" s="181">
        <f t="shared" ca="1" si="169"/>
        <v>0</v>
      </c>
      <c r="AO254" s="181">
        <f t="shared" ca="1" si="169"/>
        <v>0</v>
      </c>
      <c r="AP254" s="181">
        <f t="shared" ca="1" si="169"/>
        <v>0</v>
      </c>
      <c r="AQ254" s="181">
        <f t="shared" ca="1" si="169"/>
        <v>0</v>
      </c>
      <c r="AR254" s="181">
        <f t="shared" ca="1" si="169"/>
        <v>0</v>
      </c>
      <c r="AS254" s="181">
        <f t="shared" ca="1" si="169"/>
        <v>0</v>
      </c>
      <c r="AT254" s="181">
        <f t="shared" ca="1" si="169"/>
        <v>0</v>
      </c>
      <c r="AU254" s="181">
        <f t="shared" ca="1" si="169"/>
        <v>0</v>
      </c>
      <c r="AV254" s="181">
        <f t="shared" ca="1" si="169"/>
        <v>0</v>
      </c>
      <c r="AW254" s="181">
        <f t="shared" ca="1" si="169"/>
        <v>0</v>
      </c>
      <c r="AX254" s="181">
        <f t="shared" ca="1" si="169"/>
        <v>0</v>
      </c>
      <c r="AY254" s="181">
        <f t="shared" ca="1" si="169"/>
        <v>0</v>
      </c>
      <c r="AZ254" s="181">
        <f t="shared" ca="1" si="169"/>
        <v>0</v>
      </c>
      <c r="BA254" s="181">
        <f t="shared" ca="1" si="169"/>
        <v>0</v>
      </c>
      <c r="BB254" s="181">
        <f t="shared" ca="1" si="169"/>
        <v>0</v>
      </c>
      <c r="BC254" s="181">
        <f t="shared" ca="1" si="169"/>
        <v>0</v>
      </c>
      <c r="BD254" s="181">
        <f t="shared" ca="1" si="169"/>
        <v>0</v>
      </c>
      <c r="BE254" s="181">
        <f t="shared" ca="1" si="169"/>
        <v>0</v>
      </c>
      <c r="BF254" s="181">
        <f t="shared" ca="1" si="169"/>
        <v>0</v>
      </c>
      <c r="BG254" s="181">
        <f t="shared" ca="1" si="169"/>
        <v>0</v>
      </c>
      <c r="BH254" s="181">
        <f t="shared" ca="1" si="169"/>
        <v>0</v>
      </c>
      <c r="BI254" s="181">
        <f t="shared" ca="1" si="169"/>
        <v>0</v>
      </c>
      <c r="BJ254" s="181">
        <f t="shared" ca="1" si="169"/>
        <v>0</v>
      </c>
      <c r="BK254" s="181">
        <f t="shared" ca="1" si="169"/>
        <v>0</v>
      </c>
      <c r="BL254" s="181">
        <f t="shared" ca="1" si="169"/>
        <v>0</v>
      </c>
      <c r="BM254" s="181">
        <f t="shared" ca="1" si="169"/>
        <v>0</v>
      </c>
      <c r="BN254" s="181">
        <f t="shared" ref="BN254:CH254" ca="1" si="170">IF($A254="R",IF(BN$4&gt;=$C254,IF($D254="Monthly",$E254*(1+$F254)^(BN$1-$AA$1),IF(AND($D254="Quarterly",(BN$2-BM$2)&gt;0),$E254*(1+$F254)^(BN$1-$AA$1),IF(BN$3=SUMIF($4:$4,$C254,$3:$3),$E254*(1+$F254)^(BN$1-SUMIF($4:$4,$C254,$1:$1)),0))),0),IF(AND($A254="NR",$C254=BN$4),$E254,IF($A254="%",INDIRECT(ADDRESS($E254,COLUMN(BN$133)))*$F254,0)))</f>
        <v>0</v>
      </c>
      <c r="BO254" s="181">
        <f t="shared" ca="1" si="170"/>
        <v>0</v>
      </c>
      <c r="BP254" s="181">
        <f t="shared" ca="1" si="170"/>
        <v>0</v>
      </c>
      <c r="BQ254" s="181">
        <f t="shared" ca="1" si="170"/>
        <v>0</v>
      </c>
      <c r="BR254" s="181">
        <f t="shared" ca="1" si="170"/>
        <v>0</v>
      </c>
      <c r="BS254" s="181">
        <f t="shared" ca="1" si="170"/>
        <v>0</v>
      </c>
      <c r="BT254" s="181">
        <f t="shared" ca="1" si="170"/>
        <v>0</v>
      </c>
      <c r="BU254" s="181">
        <f t="shared" ca="1" si="170"/>
        <v>0</v>
      </c>
      <c r="BV254" s="181">
        <f t="shared" ca="1" si="170"/>
        <v>0</v>
      </c>
      <c r="BW254" s="181">
        <f t="shared" ca="1" si="170"/>
        <v>0</v>
      </c>
      <c r="BX254" s="181">
        <f t="shared" ca="1" si="170"/>
        <v>0</v>
      </c>
      <c r="BY254" s="181">
        <f t="shared" ca="1" si="170"/>
        <v>0</v>
      </c>
      <c r="BZ254" s="181">
        <f t="shared" ca="1" si="170"/>
        <v>0</v>
      </c>
      <c r="CA254" s="181">
        <f t="shared" ca="1" si="170"/>
        <v>0</v>
      </c>
      <c r="CB254" s="181">
        <f t="shared" ca="1" si="170"/>
        <v>0</v>
      </c>
      <c r="CC254" s="181">
        <f t="shared" ca="1" si="170"/>
        <v>0</v>
      </c>
      <c r="CD254" s="181">
        <f t="shared" ca="1" si="170"/>
        <v>0</v>
      </c>
      <c r="CE254" s="181">
        <f t="shared" ca="1" si="170"/>
        <v>0</v>
      </c>
      <c r="CF254" s="181">
        <f t="shared" ca="1" si="170"/>
        <v>0</v>
      </c>
      <c r="CG254" s="181">
        <f t="shared" ca="1" si="170"/>
        <v>0</v>
      </c>
      <c r="CH254" s="181">
        <f t="shared" ca="1" si="170"/>
        <v>0</v>
      </c>
      <c r="CI254" s="103"/>
      <c r="CJ254" s="103"/>
      <c r="CK254" s="105"/>
      <c r="CL254" s="105"/>
      <c r="CM254" s="105"/>
      <c r="CN254" s="105"/>
      <c r="CO254" s="105"/>
    </row>
    <row r="255" spans="1:93" ht="15" customHeight="1" outlineLevel="1">
      <c r="A255" s="210" t="s">
        <v>226</v>
      </c>
      <c r="B255" s="102" t="s">
        <v>242</v>
      </c>
      <c r="C255" s="112">
        <v>44562</v>
      </c>
      <c r="D255" s="244" t="s">
        <v>228</v>
      </c>
      <c r="E255" s="246">
        <v>0</v>
      </c>
      <c r="F255" s="183">
        <v>0.2</v>
      </c>
      <c r="G255" s="103"/>
      <c r="H255" s="135" t="s">
        <v>116</v>
      </c>
      <c r="I255" s="181">
        <f t="shared" ca="1" si="160"/>
        <v>0</v>
      </c>
      <c r="J255" s="181">
        <f t="shared" ca="1" si="160"/>
        <v>0</v>
      </c>
      <c r="K255" s="181">
        <f t="shared" ca="1" si="160"/>
        <v>0</v>
      </c>
      <c r="L255" s="181">
        <f t="shared" ca="1" si="160"/>
        <v>0</v>
      </c>
      <c r="M255" s="181">
        <f t="shared" ca="1" si="160"/>
        <v>0</v>
      </c>
      <c r="N255" s="139"/>
      <c r="O255" s="139"/>
      <c r="P255" s="139"/>
      <c r="Q255" s="139"/>
      <c r="R255" s="139"/>
      <c r="S255" s="139"/>
      <c r="T255" s="139"/>
      <c r="U255" s="139"/>
      <c r="V255" s="139"/>
      <c r="W255" s="139"/>
      <c r="X255" s="139"/>
      <c r="Y255" s="139"/>
      <c r="Z255" s="139"/>
      <c r="AA255" s="181">
        <f t="shared" ca="1" si="139"/>
        <v>0</v>
      </c>
      <c r="AB255" s="181">
        <f t="shared" ca="1" si="144"/>
        <v>0</v>
      </c>
      <c r="AC255" s="181">
        <f t="shared" ca="1" si="144"/>
        <v>0</v>
      </c>
      <c r="AD255" s="181">
        <f t="shared" ca="1" si="144"/>
        <v>0</v>
      </c>
      <c r="AE255" s="181">
        <f t="shared" ca="1" si="148"/>
        <v>0</v>
      </c>
      <c r="AF255" s="181">
        <f t="shared" ca="1" si="145"/>
        <v>0</v>
      </c>
      <c r="AG255" s="181">
        <f t="shared" ca="1" si="149"/>
        <v>0</v>
      </c>
      <c r="AH255" s="181">
        <f t="shared" ref="AH255:BM255" ca="1" si="171">IF($A255="R",IF(AH$4&gt;=$C255,IF($D255="Monthly",$E255*(1+$F255)^(AH$1-$AA$1),IF(AND($D255="Quarterly",(AH$2-AG$2)&gt;0),$E255*(1+$F255)^(AH$1-$AA$1),IF(AH$3=SUMIF($4:$4,$C255,$3:$3),$E255*(1+$F255)^(AH$1-SUMIF($4:$4,$C255,$1:$1)),0))),0),IF(AND($A255="NR",$C255=AH$4),$E255,IF($A255="%",INDIRECT(ADDRESS($E255,COLUMN(AH$133)))*$F255,0)))</f>
        <v>0</v>
      </c>
      <c r="AI255" s="181">
        <f t="shared" ca="1" si="171"/>
        <v>0</v>
      </c>
      <c r="AJ255" s="181">
        <f t="shared" ca="1" si="171"/>
        <v>0</v>
      </c>
      <c r="AK255" s="181">
        <f t="shared" ca="1" si="171"/>
        <v>0</v>
      </c>
      <c r="AL255" s="181">
        <f t="shared" ca="1" si="171"/>
        <v>0</v>
      </c>
      <c r="AM255" s="181">
        <f t="shared" ca="1" si="171"/>
        <v>0</v>
      </c>
      <c r="AN255" s="181">
        <f t="shared" ca="1" si="171"/>
        <v>0</v>
      </c>
      <c r="AO255" s="181">
        <f t="shared" ca="1" si="171"/>
        <v>0</v>
      </c>
      <c r="AP255" s="181">
        <f t="shared" ca="1" si="171"/>
        <v>0</v>
      </c>
      <c r="AQ255" s="181">
        <f t="shared" ca="1" si="171"/>
        <v>0</v>
      </c>
      <c r="AR255" s="181">
        <f t="shared" ca="1" si="171"/>
        <v>0</v>
      </c>
      <c r="AS255" s="181">
        <f t="shared" ca="1" si="171"/>
        <v>0</v>
      </c>
      <c r="AT255" s="181">
        <f t="shared" ca="1" si="171"/>
        <v>0</v>
      </c>
      <c r="AU255" s="181">
        <f t="shared" ca="1" si="171"/>
        <v>0</v>
      </c>
      <c r="AV255" s="181">
        <f t="shared" ca="1" si="171"/>
        <v>0</v>
      </c>
      <c r="AW255" s="181">
        <f t="shared" ca="1" si="171"/>
        <v>0</v>
      </c>
      <c r="AX255" s="181">
        <f t="shared" ca="1" si="171"/>
        <v>0</v>
      </c>
      <c r="AY255" s="181">
        <f t="shared" ca="1" si="171"/>
        <v>0</v>
      </c>
      <c r="AZ255" s="181">
        <f t="shared" ca="1" si="171"/>
        <v>0</v>
      </c>
      <c r="BA255" s="181">
        <f t="shared" ca="1" si="171"/>
        <v>0</v>
      </c>
      <c r="BB255" s="181">
        <f t="shared" ca="1" si="171"/>
        <v>0</v>
      </c>
      <c r="BC255" s="181">
        <f t="shared" ca="1" si="171"/>
        <v>0</v>
      </c>
      <c r="BD255" s="181">
        <f t="shared" ca="1" si="171"/>
        <v>0</v>
      </c>
      <c r="BE255" s="181">
        <f t="shared" ca="1" si="171"/>
        <v>0</v>
      </c>
      <c r="BF255" s="181">
        <f t="shared" ca="1" si="171"/>
        <v>0</v>
      </c>
      <c r="BG255" s="181">
        <f t="shared" ca="1" si="171"/>
        <v>0</v>
      </c>
      <c r="BH255" s="181">
        <f t="shared" ca="1" si="171"/>
        <v>0</v>
      </c>
      <c r="BI255" s="181">
        <f t="shared" ca="1" si="171"/>
        <v>0</v>
      </c>
      <c r="BJ255" s="181">
        <f t="shared" ca="1" si="171"/>
        <v>0</v>
      </c>
      <c r="BK255" s="181">
        <f t="shared" ca="1" si="171"/>
        <v>0</v>
      </c>
      <c r="BL255" s="181">
        <f t="shared" ca="1" si="171"/>
        <v>0</v>
      </c>
      <c r="BM255" s="181">
        <f t="shared" ca="1" si="171"/>
        <v>0</v>
      </c>
      <c r="BN255" s="181">
        <f t="shared" ref="BN255:CH255" ca="1" si="172">IF($A255="R",IF(BN$4&gt;=$C255,IF($D255="Monthly",$E255*(1+$F255)^(BN$1-$AA$1),IF(AND($D255="Quarterly",(BN$2-BM$2)&gt;0),$E255*(1+$F255)^(BN$1-$AA$1),IF(BN$3=SUMIF($4:$4,$C255,$3:$3),$E255*(1+$F255)^(BN$1-SUMIF($4:$4,$C255,$1:$1)),0))),0),IF(AND($A255="NR",$C255=BN$4),$E255,IF($A255="%",INDIRECT(ADDRESS($E255,COLUMN(BN$133)))*$F255,0)))</f>
        <v>0</v>
      </c>
      <c r="BO255" s="181">
        <f t="shared" ca="1" si="172"/>
        <v>0</v>
      </c>
      <c r="BP255" s="181">
        <f t="shared" ca="1" si="172"/>
        <v>0</v>
      </c>
      <c r="BQ255" s="181">
        <f t="shared" ca="1" si="172"/>
        <v>0</v>
      </c>
      <c r="BR255" s="181">
        <f t="shared" ca="1" si="172"/>
        <v>0</v>
      </c>
      <c r="BS255" s="181">
        <f t="shared" ca="1" si="172"/>
        <v>0</v>
      </c>
      <c r="BT255" s="181">
        <f t="shared" ca="1" si="172"/>
        <v>0</v>
      </c>
      <c r="BU255" s="181">
        <f t="shared" ca="1" si="172"/>
        <v>0</v>
      </c>
      <c r="BV255" s="181">
        <f t="shared" ca="1" si="172"/>
        <v>0</v>
      </c>
      <c r="BW255" s="181">
        <f t="shared" ca="1" si="172"/>
        <v>0</v>
      </c>
      <c r="BX255" s="181">
        <f t="shared" ca="1" si="172"/>
        <v>0</v>
      </c>
      <c r="BY255" s="181">
        <f t="shared" ca="1" si="172"/>
        <v>0</v>
      </c>
      <c r="BZ255" s="181">
        <f t="shared" ca="1" si="172"/>
        <v>0</v>
      </c>
      <c r="CA255" s="181">
        <f t="shared" ca="1" si="172"/>
        <v>0</v>
      </c>
      <c r="CB255" s="181">
        <f t="shared" ca="1" si="172"/>
        <v>0</v>
      </c>
      <c r="CC255" s="181">
        <f t="shared" ca="1" si="172"/>
        <v>0</v>
      </c>
      <c r="CD255" s="181">
        <f t="shared" ca="1" si="172"/>
        <v>0</v>
      </c>
      <c r="CE255" s="181">
        <f t="shared" ca="1" si="172"/>
        <v>0</v>
      </c>
      <c r="CF255" s="181">
        <f t="shared" ca="1" si="172"/>
        <v>0</v>
      </c>
      <c r="CG255" s="181">
        <f t="shared" ca="1" si="172"/>
        <v>0</v>
      </c>
      <c r="CH255" s="181">
        <f t="shared" ca="1" si="172"/>
        <v>0</v>
      </c>
      <c r="CI255" s="103"/>
      <c r="CJ255" s="103"/>
      <c r="CK255" s="105"/>
      <c r="CL255" s="105"/>
      <c r="CM255" s="105"/>
      <c r="CN255" s="105"/>
      <c r="CO255" s="105"/>
    </row>
    <row r="256" spans="1:93" ht="15" customHeight="1" outlineLevel="1">
      <c r="A256" s="241"/>
      <c r="B256" s="241"/>
      <c r="C256" s="241"/>
      <c r="D256" s="218"/>
      <c r="E256" s="247"/>
      <c r="F256" s="218"/>
      <c r="G256" s="103"/>
      <c r="H256" s="103"/>
      <c r="I256" s="139"/>
      <c r="J256" s="139"/>
      <c r="K256" s="139"/>
      <c r="L256" s="139"/>
      <c r="M256" s="139"/>
      <c r="N256" s="139"/>
      <c r="O256" s="139"/>
      <c r="P256" s="139"/>
      <c r="Q256" s="139"/>
      <c r="R256" s="139"/>
      <c r="S256" s="139"/>
      <c r="T256" s="139"/>
      <c r="U256" s="139"/>
      <c r="V256" s="139"/>
      <c r="W256" s="139"/>
      <c r="X256" s="139"/>
      <c r="Y256" s="139"/>
      <c r="Z256" s="139"/>
      <c r="AA256" s="139"/>
      <c r="AB256" s="139"/>
      <c r="AC256" s="139"/>
      <c r="AD256" s="139"/>
      <c r="AE256" s="139"/>
      <c r="AF256" s="139"/>
      <c r="AG256" s="139"/>
      <c r="AH256" s="139"/>
      <c r="AI256" s="139"/>
      <c r="AJ256" s="139"/>
      <c r="AK256" s="139"/>
      <c r="AL256" s="139"/>
      <c r="AM256" s="139"/>
      <c r="AN256" s="139"/>
      <c r="AO256" s="139"/>
      <c r="AP256" s="139"/>
      <c r="AQ256" s="139"/>
      <c r="AR256" s="139"/>
      <c r="AS256" s="139"/>
      <c r="AT256" s="139"/>
      <c r="AU256" s="139"/>
      <c r="AV256" s="139"/>
      <c r="AW256" s="139"/>
      <c r="AX256" s="139"/>
      <c r="AY256" s="139"/>
      <c r="AZ256" s="139"/>
      <c r="BA256" s="139"/>
      <c r="BB256" s="139"/>
      <c r="BC256" s="139"/>
      <c r="BD256" s="139"/>
      <c r="BE256" s="139"/>
      <c r="BF256" s="139"/>
      <c r="BG256" s="139"/>
      <c r="BH256" s="139"/>
      <c r="BI256" s="139"/>
      <c r="BJ256" s="139"/>
      <c r="BK256" s="139"/>
      <c r="BL256" s="139"/>
      <c r="BM256" s="139"/>
      <c r="BN256" s="139"/>
      <c r="BO256" s="139"/>
      <c r="BP256" s="139"/>
      <c r="BQ256" s="139"/>
      <c r="BR256" s="139"/>
      <c r="BS256" s="139"/>
      <c r="BT256" s="139"/>
      <c r="BU256" s="139"/>
      <c r="BV256" s="139"/>
      <c r="BW256" s="139"/>
      <c r="BX256" s="139"/>
      <c r="BY256" s="139"/>
      <c r="BZ256" s="139"/>
      <c r="CA256" s="139"/>
      <c r="CB256" s="139"/>
      <c r="CC256" s="139"/>
      <c r="CD256" s="139"/>
      <c r="CE256" s="139"/>
      <c r="CF256" s="139"/>
      <c r="CG256" s="139"/>
      <c r="CH256" s="139"/>
      <c r="CI256" s="103"/>
      <c r="CJ256" s="103"/>
      <c r="CK256" s="105"/>
      <c r="CL256" s="105"/>
      <c r="CM256" s="105"/>
      <c r="CN256" s="105"/>
      <c r="CO256" s="105"/>
    </row>
    <row r="257" spans="1:93" ht="15" customHeight="1" outlineLevel="1">
      <c r="A257" s="241"/>
      <c r="B257" s="248" t="str">
        <f>+"Total "&amp;PROPER(B239)</f>
        <v>Total Sales And Marketing</v>
      </c>
      <c r="C257" s="241"/>
      <c r="D257" s="218"/>
      <c r="E257" s="247"/>
      <c r="F257" s="218"/>
      <c r="G257" s="225"/>
      <c r="H257" s="225"/>
      <c r="I257" s="249">
        <f ca="1">+SUMIFS($AA257:$CH257,$AA$1:$CH$1,I$1)</f>
        <v>7379999.9999999963</v>
      </c>
      <c r="J257" s="249">
        <f ca="1">+SUMIFS($AA257:$CH257,$AA$1:$CH$1,J$1)</f>
        <v>22499000</v>
      </c>
      <c r="K257" s="249">
        <f ca="1">+SUMIFS($AA257:$CH257,$AA$1:$CH$1,K$1)</f>
        <v>22623950</v>
      </c>
      <c r="L257" s="249">
        <f ca="1">+SUMIFS($AA257:$CH257,$AA$1:$CH$1,L$1)</f>
        <v>22755147.5</v>
      </c>
      <c r="M257" s="249">
        <f ca="1">+SUMIFS($AA257:$CH257,$AA$1:$CH$1,M$1)</f>
        <v>42892904.875</v>
      </c>
      <c r="N257" s="179"/>
      <c r="O257" s="179"/>
      <c r="P257" s="179"/>
      <c r="Q257" s="179"/>
      <c r="R257" s="179"/>
      <c r="S257" s="179"/>
      <c r="T257" s="179"/>
      <c r="U257" s="179"/>
      <c r="V257" s="179"/>
      <c r="W257" s="179"/>
      <c r="X257" s="179"/>
      <c r="Y257" s="179"/>
      <c r="Z257" s="179"/>
      <c r="AA257" s="249">
        <f t="shared" ref="AA257:CH257" ca="1" si="173">SUM(AA240:AA256)</f>
        <v>5198333.333333333</v>
      </c>
      <c r="AB257" s="249">
        <f t="shared" ca="1" si="173"/>
        <v>198333.33333333334</v>
      </c>
      <c r="AC257" s="249">
        <f t="shared" ca="1" si="173"/>
        <v>198333.33333333334</v>
      </c>
      <c r="AD257" s="249">
        <f t="shared" ca="1" si="173"/>
        <v>198333.33333333334</v>
      </c>
      <c r="AE257" s="249">
        <f t="shared" ca="1" si="173"/>
        <v>198333.33333333334</v>
      </c>
      <c r="AF257" s="249">
        <f t="shared" ca="1" si="173"/>
        <v>198333.33333333334</v>
      </c>
      <c r="AG257" s="249">
        <f t="shared" ca="1" si="173"/>
        <v>198333.33333333334</v>
      </c>
      <c r="AH257" s="249">
        <f t="shared" ca="1" si="173"/>
        <v>198333.33333333334</v>
      </c>
      <c r="AI257" s="249">
        <f t="shared" ca="1" si="173"/>
        <v>198333.33333333334</v>
      </c>
      <c r="AJ257" s="249">
        <f t="shared" ca="1" si="173"/>
        <v>198333.33333333334</v>
      </c>
      <c r="AK257" s="249">
        <f t="shared" ca="1" si="173"/>
        <v>198333.33333333334</v>
      </c>
      <c r="AL257" s="249">
        <f t="shared" ca="1" si="173"/>
        <v>198333.33333333334</v>
      </c>
      <c r="AM257" s="249">
        <f t="shared" ca="1" si="173"/>
        <v>208250</v>
      </c>
      <c r="AN257" s="249">
        <f t="shared" ca="1" si="173"/>
        <v>208250</v>
      </c>
      <c r="AO257" s="249">
        <f t="shared" ca="1" si="173"/>
        <v>208250</v>
      </c>
      <c r="AP257" s="249">
        <f t="shared" ca="1" si="173"/>
        <v>208250</v>
      </c>
      <c r="AQ257" s="249">
        <f t="shared" ca="1" si="173"/>
        <v>208250</v>
      </c>
      <c r="AR257" s="249">
        <f t="shared" ca="1" si="173"/>
        <v>208250</v>
      </c>
      <c r="AS257" s="249">
        <f t="shared" ca="1" si="173"/>
        <v>20208250</v>
      </c>
      <c r="AT257" s="249">
        <f t="shared" ca="1" si="173"/>
        <v>208250</v>
      </c>
      <c r="AU257" s="249">
        <f t="shared" ca="1" si="173"/>
        <v>208250</v>
      </c>
      <c r="AV257" s="249">
        <f t="shared" ca="1" si="173"/>
        <v>208250</v>
      </c>
      <c r="AW257" s="249">
        <f t="shared" ca="1" si="173"/>
        <v>208250</v>
      </c>
      <c r="AX257" s="249">
        <f t="shared" ca="1" si="173"/>
        <v>208250</v>
      </c>
      <c r="AY257" s="249">
        <f t="shared" ca="1" si="173"/>
        <v>218662.5</v>
      </c>
      <c r="AZ257" s="249">
        <f t="shared" ca="1" si="173"/>
        <v>218662.5</v>
      </c>
      <c r="BA257" s="249">
        <f t="shared" ca="1" si="173"/>
        <v>218662.5</v>
      </c>
      <c r="BB257" s="249">
        <f t="shared" ca="1" si="173"/>
        <v>218662.5</v>
      </c>
      <c r="BC257" s="249">
        <f t="shared" ca="1" si="173"/>
        <v>218662.5</v>
      </c>
      <c r="BD257" s="249">
        <f t="shared" ca="1" si="173"/>
        <v>218662.5</v>
      </c>
      <c r="BE257" s="249">
        <f t="shared" ca="1" si="173"/>
        <v>20218662.5</v>
      </c>
      <c r="BF257" s="249">
        <f t="shared" ca="1" si="173"/>
        <v>218662.5</v>
      </c>
      <c r="BG257" s="249">
        <f t="shared" ca="1" si="173"/>
        <v>218662.5</v>
      </c>
      <c r="BH257" s="249">
        <f t="shared" ca="1" si="173"/>
        <v>218662.5</v>
      </c>
      <c r="BI257" s="249">
        <f t="shared" ca="1" si="173"/>
        <v>218662.5</v>
      </c>
      <c r="BJ257" s="249">
        <f t="shared" ca="1" si="173"/>
        <v>218662.5</v>
      </c>
      <c r="BK257" s="249">
        <f t="shared" ca="1" si="173"/>
        <v>229595.62500000003</v>
      </c>
      <c r="BL257" s="249">
        <f t="shared" ca="1" si="173"/>
        <v>229595.62500000003</v>
      </c>
      <c r="BM257" s="249">
        <f t="shared" ca="1" si="173"/>
        <v>229595.62500000003</v>
      </c>
      <c r="BN257" s="249">
        <f t="shared" ca="1" si="173"/>
        <v>229595.62500000003</v>
      </c>
      <c r="BO257" s="249">
        <f t="shared" ca="1" si="173"/>
        <v>229595.62500000003</v>
      </c>
      <c r="BP257" s="249">
        <f t="shared" ca="1" si="173"/>
        <v>229595.62500000003</v>
      </c>
      <c r="BQ257" s="249">
        <f t="shared" ca="1" si="173"/>
        <v>20229595.625</v>
      </c>
      <c r="BR257" s="249">
        <f t="shared" ca="1" si="173"/>
        <v>229595.62500000003</v>
      </c>
      <c r="BS257" s="249">
        <f t="shared" ca="1" si="173"/>
        <v>229595.62500000003</v>
      </c>
      <c r="BT257" s="249">
        <f t="shared" ca="1" si="173"/>
        <v>229595.62500000003</v>
      </c>
      <c r="BU257" s="249">
        <f t="shared" ca="1" si="173"/>
        <v>229595.62500000003</v>
      </c>
      <c r="BV257" s="249">
        <f t="shared" ca="1" si="173"/>
        <v>229595.62500000003</v>
      </c>
      <c r="BW257" s="249">
        <f t="shared" ca="1" si="173"/>
        <v>241075.40624999997</v>
      </c>
      <c r="BX257" s="249">
        <f t="shared" ca="1" si="173"/>
        <v>241075.40624999997</v>
      </c>
      <c r="BY257" s="249">
        <f t="shared" ca="1" si="173"/>
        <v>241075.40624999997</v>
      </c>
      <c r="BZ257" s="249">
        <f t="shared" ca="1" si="173"/>
        <v>241075.40624999997</v>
      </c>
      <c r="CA257" s="249">
        <f t="shared" ca="1" si="173"/>
        <v>241075.40624999997</v>
      </c>
      <c r="CB257" s="249">
        <f t="shared" ca="1" si="173"/>
        <v>241075.40624999997</v>
      </c>
      <c r="CC257" s="249">
        <f t="shared" ca="1" si="173"/>
        <v>40241075.40625</v>
      </c>
      <c r="CD257" s="249">
        <f t="shared" ca="1" si="173"/>
        <v>241075.40624999997</v>
      </c>
      <c r="CE257" s="249">
        <f t="shared" ca="1" si="173"/>
        <v>241075.40624999997</v>
      </c>
      <c r="CF257" s="249">
        <f t="shared" ca="1" si="173"/>
        <v>241075.40624999997</v>
      </c>
      <c r="CG257" s="249">
        <f t="shared" ca="1" si="173"/>
        <v>241075.40624999997</v>
      </c>
      <c r="CH257" s="249">
        <f t="shared" ca="1" si="173"/>
        <v>241075.40624999997</v>
      </c>
      <c r="CI257" s="225"/>
      <c r="CJ257" s="225"/>
      <c r="CK257" s="105"/>
      <c r="CL257" s="105"/>
      <c r="CM257" s="105"/>
      <c r="CN257" s="105"/>
      <c r="CO257" s="105"/>
    </row>
    <row r="258" spans="1:93" ht="15" customHeight="1" outlineLevel="1">
      <c r="A258" s="241"/>
      <c r="B258" s="102"/>
      <c r="C258" s="241"/>
      <c r="D258" s="218"/>
      <c r="E258" s="247"/>
      <c r="F258" s="218"/>
      <c r="G258" s="103"/>
      <c r="H258" s="103"/>
      <c r="I258" s="139"/>
      <c r="J258" s="139"/>
      <c r="K258" s="139"/>
      <c r="L258" s="139"/>
      <c r="M258" s="139"/>
      <c r="N258" s="139"/>
      <c r="O258" s="139"/>
      <c r="P258" s="139"/>
      <c r="Q258" s="139"/>
      <c r="R258" s="139"/>
      <c r="S258" s="139"/>
      <c r="T258" s="139"/>
      <c r="U258" s="139"/>
      <c r="V258" s="139"/>
      <c r="W258" s="139"/>
      <c r="X258" s="139"/>
      <c r="Y258" s="139"/>
      <c r="Z258" s="139"/>
      <c r="AA258" s="139"/>
      <c r="AB258" s="139"/>
      <c r="AC258" s="139"/>
      <c r="AD258" s="139"/>
      <c r="AE258" s="139"/>
      <c r="AF258" s="139"/>
      <c r="AG258" s="139"/>
      <c r="AH258" s="139"/>
      <c r="AI258" s="139"/>
      <c r="AJ258" s="139"/>
      <c r="AK258" s="139"/>
      <c r="AL258" s="139"/>
      <c r="AM258" s="139"/>
      <c r="AN258" s="139"/>
      <c r="AO258" s="139"/>
      <c r="AP258" s="139"/>
      <c r="AQ258" s="139"/>
      <c r="AR258" s="139"/>
      <c r="AS258" s="139"/>
      <c r="AT258" s="139"/>
      <c r="AU258" s="139"/>
      <c r="AV258" s="139"/>
      <c r="AW258" s="139"/>
      <c r="AX258" s="139"/>
      <c r="AY258" s="139"/>
      <c r="AZ258" s="139"/>
      <c r="BA258" s="139"/>
      <c r="BB258" s="139"/>
      <c r="BC258" s="139"/>
      <c r="BD258" s="139"/>
      <c r="BE258" s="139"/>
      <c r="BF258" s="139"/>
      <c r="BG258" s="139"/>
      <c r="BH258" s="139"/>
      <c r="BI258" s="139"/>
      <c r="BJ258" s="139"/>
      <c r="BK258" s="139"/>
      <c r="BL258" s="139"/>
      <c r="BM258" s="139"/>
      <c r="BN258" s="139"/>
      <c r="BO258" s="139"/>
      <c r="BP258" s="139"/>
      <c r="BQ258" s="139"/>
      <c r="BR258" s="139"/>
      <c r="BS258" s="139"/>
      <c r="BT258" s="139"/>
      <c r="BU258" s="139"/>
      <c r="BV258" s="139"/>
      <c r="BW258" s="139"/>
      <c r="BX258" s="139"/>
      <c r="BY258" s="139"/>
      <c r="BZ258" s="139"/>
      <c r="CA258" s="139"/>
      <c r="CB258" s="139"/>
      <c r="CC258" s="139"/>
      <c r="CD258" s="139"/>
      <c r="CE258" s="139"/>
      <c r="CF258" s="139"/>
      <c r="CG258" s="139"/>
      <c r="CH258" s="139"/>
      <c r="CI258" s="103"/>
      <c r="CJ258" s="103"/>
      <c r="CK258" s="105"/>
      <c r="CL258" s="105"/>
      <c r="CM258" s="105"/>
      <c r="CN258" s="105"/>
      <c r="CO258" s="105"/>
    </row>
    <row r="259" spans="1:93" ht="15" customHeight="1" outlineLevel="1">
      <c r="A259" s="241"/>
      <c r="B259" s="116" t="s">
        <v>243</v>
      </c>
      <c r="C259" s="241"/>
      <c r="D259" s="218"/>
      <c r="E259" s="247"/>
      <c r="F259" s="218"/>
      <c r="G259" s="103"/>
      <c r="H259" s="103"/>
      <c r="I259" s="139"/>
      <c r="J259" s="139"/>
      <c r="K259" s="139"/>
      <c r="L259" s="139"/>
      <c r="M259" s="139"/>
      <c r="N259" s="139"/>
      <c r="O259" s="139"/>
      <c r="P259" s="139"/>
      <c r="Q259" s="139"/>
      <c r="R259" s="139"/>
      <c r="S259" s="139"/>
      <c r="T259" s="139"/>
      <c r="U259" s="139"/>
      <c r="V259" s="139"/>
      <c r="W259" s="139"/>
      <c r="X259" s="139"/>
      <c r="Y259" s="139"/>
      <c r="Z259" s="139"/>
      <c r="AA259" s="139"/>
      <c r="AB259" s="139"/>
      <c r="AC259" s="139"/>
      <c r="AD259" s="139"/>
      <c r="AE259" s="139"/>
      <c r="AF259" s="139"/>
      <c r="AG259" s="139"/>
      <c r="AH259" s="139"/>
      <c r="AI259" s="139"/>
      <c r="AJ259" s="139"/>
      <c r="AK259" s="139"/>
      <c r="AL259" s="139"/>
      <c r="AM259" s="139"/>
      <c r="AN259" s="139"/>
      <c r="AO259" s="139"/>
      <c r="AP259" s="139"/>
      <c r="AQ259" s="139"/>
      <c r="AR259" s="139"/>
      <c r="AS259" s="139"/>
      <c r="AT259" s="139"/>
      <c r="AU259" s="139"/>
      <c r="AV259" s="139"/>
      <c r="AW259" s="139"/>
      <c r="AX259" s="139"/>
      <c r="AY259" s="139"/>
      <c r="AZ259" s="139"/>
      <c r="BA259" s="139"/>
      <c r="BB259" s="139"/>
      <c r="BC259" s="139"/>
      <c r="BD259" s="139"/>
      <c r="BE259" s="139"/>
      <c r="BF259" s="139"/>
      <c r="BG259" s="139"/>
      <c r="BH259" s="139"/>
      <c r="BI259" s="139"/>
      <c r="BJ259" s="139"/>
      <c r="BK259" s="139"/>
      <c r="BL259" s="139"/>
      <c r="BM259" s="139"/>
      <c r="BN259" s="139"/>
      <c r="BO259" s="139"/>
      <c r="BP259" s="139"/>
      <c r="BQ259" s="139"/>
      <c r="BR259" s="139"/>
      <c r="BS259" s="139"/>
      <c r="BT259" s="139"/>
      <c r="BU259" s="139"/>
      <c r="BV259" s="139"/>
      <c r="BW259" s="139"/>
      <c r="BX259" s="139"/>
      <c r="BY259" s="139"/>
      <c r="BZ259" s="139"/>
      <c r="CA259" s="139"/>
      <c r="CB259" s="139"/>
      <c r="CC259" s="139"/>
      <c r="CD259" s="139"/>
      <c r="CE259" s="139"/>
      <c r="CF259" s="139"/>
      <c r="CG259" s="139"/>
      <c r="CH259" s="139"/>
      <c r="CI259" s="103"/>
      <c r="CJ259" s="103"/>
      <c r="CK259" s="105"/>
      <c r="CL259" s="105"/>
      <c r="CM259" s="105"/>
      <c r="CN259" s="105"/>
      <c r="CO259" s="105"/>
    </row>
    <row r="260" spans="1:93" ht="15" customHeight="1" outlineLevel="1">
      <c r="A260" s="241"/>
      <c r="B260" s="102" t="str">
        <f>+B224</f>
        <v>Research and Development Salaries</v>
      </c>
      <c r="C260" s="218"/>
      <c r="D260" s="185" t="s">
        <v>224</v>
      </c>
      <c r="E260" s="247"/>
      <c r="F260" s="218"/>
      <c r="G260" s="103"/>
      <c r="H260" s="135" t="s">
        <v>116</v>
      </c>
      <c r="I260" s="181">
        <f t="shared" ref="I260:M266" si="174">+IF($H260="SUM",SUMIFS($AA260:$CH260,$AA$1:$CH$1,I$1),IF($H260="AVG",AVERAGEIFS($AA260:$CH260,$AA$1:$CH$1,I$1),IF($H260="EOY",SUMIFS($AA260:$CH260,$AA$1:$CH$1,I$1,$AA$3:$CH$3,12))))</f>
        <v>840000</v>
      </c>
      <c r="J260" s="181">
        <f t="shared" si="174"/>
        <v>882000</v>
      </c>
      <c r="K260" s="181">
        <f t="shared" si="174"/>
        <v>926100</v>
      </c>
      <c r="L260" s="181">
        <f t="shared" si="174"/>
        <v>972405</v>
      </c>
      <c r="M260" s="181">
        <f t="shared" si="174"/>
        <v>1021025.25</v>
      </c>
      <c r="N260" s="139"/>
      <c r="O260" s="139"/>
      <c r="P260" s="139"/>
      <c r="Q260" s="139"/>
      <c r="R260" s="139"/>
      <c r="S260" s="139"/>
      <c r="T260" s="139"/>
      <c r="U260" s="139"/>
      <c r="V260" s="139"/>
      <c r="W260" s="139"/>
      <c r="X260" s="139"/>
      <c r="Y260" s="139"/>
      <c r="Z260" s="139"/>
      <c r="AA260" s="181">
        <f t="shared" ref="AA260:CH260" si="175">+AA224</f>
        <v>70000</v>
      </c>
      <c r="AB260" s="181">
        <f t="shared" si="175"/>
        <v>70000</v>
      </c>
      <c r="AC260" s="181">
        <f t="shared" si="175"/>
        <v>70000</v>
      </c>
      <c r="AD260" s="181">
        <f t="shared" si="175"/>
        <v>70000</v>
      </c>
      <c r="AE260" s="181">
        <f t="shared" si="175"/>
        <v>70000</v>
      </c>
      <c r="AF260" s="181">
        <f t="shared" si="175"/>
        <v>70000</v>
      </c>
      <c r="AG260" s="181">
        <f t="shared" si="175"/>
        <v>70000</v>
      </c>
      <c r="AH260" s="181">
        <f t="shared" si="175"/>
        <v>70000</v>
      </c>
      <c r="AI260" s="181">
        <f t="shared" si="175"/>
        <v>70000</v>
      </c>
      <c r="AJ260" s="181">
        <f t="shared" si="175"/>
        <v>70000</v>
      </c>
      <c r="AK260" s="181">
        <f t="shared" si="175"/>
        <v>70000</v>
      </c>
      <c r="AL260" s="181">
        <f t="shared" si="175"/>
        <v>70000</v>
      </c>
      <c r="AM260" s="181">
        <f t="shared" si="175"/>
        <v>73500</v>
      </c>
      <c r="AN260" s="181">
        <f t="shared" si="175"/>
        <v>73500</v>
      </c>
      <c r="AO260" s="181">
        <f t="shared" si="175"/>
        <v>73500</v>
      </c>
      <c r="AP260" s="181">
        <f t="shared" si="175"/>
        <v>73500</v>
      </c>
      <c r="AQ260" s="181">
        <f t="shared" si="175"/>
        <v>73500</v>
      </c>
      <c r="AR260" s="181">
        <f t="shared" si="175"/>
        <v>73500</v>
      </c>
      <c r="AS260" s="181">
        <f t="shared" si="175"/>
        <v>73500</v>
      </c>
      <c r="AT260" s="181">
        <f t="shared" si="175"/>
        <v>73500</v>
      </c>
      <c r="AU260" s="181">
        <f t="shared" si="175"/>
        <v>73500</v>
      </c>
      <c r="AV260" s="181">
        <f t="shared" si="175"/>
        <v>73500</v>
      </c>
      <c r="AW260" s="181">
        <f t="shared" si="175"/>
        <v>73500</v>
      </c>
      <c r="AX260" s="181">
        <f t="shared" si="175"/>
        <v>73500</v>
      </c>
      <c r="AY260" s="181">
        <f t="shared" si="175"/>
        <v>77175</v>
      </c>
      <c r="AZ260" s="181">
        <f t="shared" si="175"/>
        <v>77175</v>
      </c>
      <c r="BA260" s="181">
        <f t="shared" si="175"/>
        <v>77175</v>
      </c>
      <c r="BB260" s="181">
        <f t="shared" si="175"/>
        <v>77175</v>
      </c>
      <c r="BC260" s="181">
        <f t="shared" si="175"/>
        <v>77175</v>
      </c>
      <c r="BD260" s="181">
        <f t="shared" si="175"/>
        <v>77175</v>
      </c>
      <c r="BE260" s="181">
        <f t="shared" si="175"/>
        <v>77175</v>
      </c>
      <c r="BF260" s="181">
        <f t="shared" si="175"/>
        <v>77175</v>
      </c>
      <c r="BG260" s="181">
        <f t="shared" si="175"/>
        <v>77175</v>
      </c>
      <c r="BH260" s="181">
        <f t="shared" si="175"/>
        <v>77175</v>
      </c>
      <c r="BI260" s="181">
        <f t="shared" si="175"/>
        <v>77175</v>
      </c>
      <c r="BJ260" s="181">
        <f t="shared" si="175"/>
        <v>77175</v>
      </c>
      <c r="BK260" s="181">
        <f t="shared" si="175"/>
        <v>81033.75</v>
      </c>
      <c r="BL260" s="181">
        <f t="shared" si="175"/>
        <v>81033.75</v>
      </c>
      <c r="BM260" s="181">
        <f t="shared" si="175"/>
        <v>81033.75</v>
      </c>
      <c r="BN260" s="181">
        <f t="shared" si="175"/>
        <v>81033.75</v>
      </c>
      <c r="BO260" s="181">
        <f t="shared" si="175"/>
        <v>81033.75</v>
      </c>
      <c r="BP260" s="181">
        <f t="shared" si="175"/>
        <v>81033.75</v>
      </c>
      <c r="BQ260" s="181">
        <f t="shared" si="175"/>
        <v>81033.75</v>
      </c>
      <c r="BR260" s="181">
        <f t="shared" si="175"/>
        <v>81033.75</v>
      </c>
      <c r="BS260" s="181">
        <f t="shared" si="175"/>
        <v>81033.75</v>
      </c>
      <c r="BT260" s="181">
        <f t="shared" si="175"/>
        <v>81033.75</v>
      </c>
      <c r="BU260" s="181">
        <f t="shared" si="175"/>
        <v>81033.75</v>
      </c>
      <c r="BV260" s="181">
        <f t="shared" si="175"/>
        <v>81033.75</v>
      </c>
      <c r="BW260" s="181">
        <f t="shared" si="175"/>
        <v>85085.4375</v>
      </c>
      <c r="BX260" s="181">
        <f t="shared" si="175"/>
        <v>85085.4375</v>
      </c>
      <c r="BY260" s="181">
        <f t="shared" si="175"/>
        <v>85085.4375</v>
      </c>
      <c r="BZ260" s="181">
        <f t="shared" si="175"/>
        <v>85085.4375</v>
      </c>
      <c r="CA260" s="181">
        <f t="shared" si="175"/>
        <v>85085.4375</v>
      </c>
      <c r="CB260" s="181">
        <f t="shared" si="175"/>
        <v>85085.4375</v>
      </c>
      <c r="CC260" s="181">
        <f t="shared" si="175"/>
        <v>85085.4375</v>
      </c>
      <c r="CD260" s="181">
        <f t="shared" si="175"/>
        <v>85085.4375</v>
      </c>
      <c r="CE260" s="181">
        <f t="shared" si="175"/>
        <v>85085.4375</v>
      </c>
      <c r="CF260" s="181">
        <f t="shared" si="175"/>
        <v>85085.4375</v>
      </c>
      <c r="CG260" s="181">
        <f t="shared" si="175"/>
        <v>85085.4375</v>
      </c>
      <c r="CH260" s="181">
        <f t="shared" si="175"/>
        <v>85085.4375</v>
      </c>
      <c r="CI260" s="103"/>
      <c r="CJ260" s="103"/>
      <c r="CK260" s="105"/>
      <c r="CL260" s="105"/>
      <c r="CM260" s="105"/>
      <c r="CN260" s="105"/>
      <c r="CO260" s="105"/>
    </row>
    <row r="261" spans="1:93" ht="15" customHeight="1" outlineLevel="1">
      <c r="A261" s="241"/>
      <c r="B261" s="102" t="s">
        <v>244</v>
      </c>
      <c r="C261" s="241"/>
      <c r="D261" s="218"/>
      <c r="E261" s="183">
        <v>0.02</v>
      </c>
      <c r="F261" s="243" t="s">
        <v>150</v>
      </c>
      <c r="G261" s="103"/>
      <c r="H261" s="135" t="s">
        <v>116</v>
      </c>
      <c r="I261" s="181">
        <f t="shared" si="174"/>
        <v>7182.0518345897572</v>
      </c>
      <c r="J261" s="181">
        <f t="shared" si="174"/>
        <v>34526.605365185671</v>
      </c>
      <c r="K261" s="181">
        <f t="shared" si="174"/>
        <v>263069.01844125247</v>
      </c>
      <c r="L261" s="181">
        <f t="shared" si="174"/>
        <v>1161634.5060811131</v>
      </c>
      <c r="M261" s="181">
        <f t="shared" si="174"/>
        <v>2421951.4505167971</v>
      </c>
      <c r="N261" s="139"/>
      <c r="O261" s="139"/>
      <c r="P261" s="139"/>
      <c r="Q261" s="139"/>
      <c r="R261" s="139"/>
      <c r="S261" s="139"/>
      <c r="T261" s="139"/>
      <c r="U261" s="139"/>
      <c r="V261" s="139"/>
      <c r="W261" s="139"/>
      <c r="X261" s="139"/>
      <c r="Y261" s="139"/>
      <c r="Z261" s="139"/>
      <c r="AA261" s="181">
        <f t="shared" ref="AA261:BF261" si="176">+AA$126*$E$261</f>
        <v>297.60130000000004</v>
      </c>
      <c r="AB261" s="181">
        <f t="shared" si="176"/>
        <v>333.31345600000009</v>
      </c>
      <c r="AC261" s="181">
        <f t="shared" si="176"/>
        <v>373.31107072000015</v>
      </c>
      <c r="AD261" s="181">
        <f t="shared" si="176"/>
        <v>418.10839920640007</v>
      </c>
      <c r="AE261" s="181">
        <f t="shared" si="176"/>
        <v>468.28140711116816</v>
      </c>
      <c r="AF261" s="181">
        <f t="shared" si="176"/>
        <v>524.47517596450837</v>
      </c>
      <c r="AG261" s="181">
        <f t="shared" si="176"/>
        <v>587.41219708024948</v>
      </c>
      <c r="AH261" s="181">
        <f t="shared" si="176"/>
        <v>657.9016607298795</v>
      </c>
      <c r="AI261" s="181">
        <f t="shared" si="176"/>
        <v>736.84986001746518</v>
      </c>
      <c r="AJ261" s="181">
        <f t="shared" si="176"/>
        <v>825.27184321956099</v>
      </c>
      <c r="AK261" s="181">
        <f t="shared" si="176"/>
        <v>924.30446440590822</v>
      </c>
      <c r="AL261" s="181">
        <f t="shared" si="176"/>
        <v>1035.2210001346175</v>
      </c>
      <c r="AM261" s="181">
        <f t="shared" si="176"/>
        <v>1190.5041501548101</v>
      </c>
      <c r="AN261" s="181">
        <f t="shared" si="176"/>
        <v>1369.0797726780315</v>
      </c>
      <c r="AO261" s="181">
        <f t="shared" si="176"/>
        <v>1574.441738579736</v>
      </c>
      <c r="AP261" s="181">
        <f t="shared" si="176"/>
        <v>1810.6079993666965</v>
      </c>
      <c r="AQ261" s="181">
        <f t="shared" si="176"/>
        <v>2082.1991992717008</v>
      </c>
      <c r="AR261" s="181">
        <f t="shared" si="176"/>
        <v>2394.5290791624557</v>
      </c>
      <c r="AS261" s="181">
        <f t="shared" si="176"/>
        <v>2753.7084410368238</v>
      </c>
      <c r="AT261" s="181">
        <f t="shared" si="176"/>
        <v>3166.7647071923466</v>
      </c>
      <c r="AU261" s="181">
        <f t="shared" si="176"/>
        <v>3641.7794132711988</v>
      </c>
      <c r="AV261" s="181">
        <f t="shared" si="176"/>
        <v>4188.0463252618774</v>
      </c>
      <c r="AW261" s="181">
        <f t="shared" si="176"/>
        <v>4816.2532740511597</v>
      </c>
      <c r="AX261" s="181">
        <f t="shared" si="176"/>
        <v>5538.6912651588327</v>
      </c>
      <c r="AY261" s="181">
        <f t="shared" si="176"/>
        <v>6646.4295181905991</v>
      </c>
      <c r="AZ261" s="181">
        <f t="shared" si="176"/>
        <v>7975.7154218287187</v>
      </c>
      <c r="BA261" s="181">
        <f t="shared" si="176"/>
        <v>9570.8585061944614</v>
      </c>
      <c r="BB261" s="181">
        <f t="shared" si="176"/>
        <v>11485.030207433356</v>
      </c>
      <c r="BC261" s="181">
        <f t="shared" si="176"/>
        <v>13782.036248920025</v>
      </c>
      <c r="BD261" s="181">
        <f t="shared" si="176"/>
        <v>16538.443498704029</v>
      </c>
      <c r="BE261" s="181">
        <f t="shared" si="176"/>
        <v>19846.132198444837</v>
      </c>
      <c r="BF261" s="181">
        <f t="shared" si="176"/>
        <v>23815.358638133799</v>
      </c>
      <c r="BG261" s="181">
        <f t="shared" ref="BG261:CH261" si="177">+BG$126*$E$261</f>
        <v>28578.43036576056</v>
      </c>
      <c r="BH261" s="181">
        <f t="shared" si="177"/>
        <v>34294.116438912672</v>
      </c>
      <c r="BI261" s="181">
        <f t="shared" si="177"/>
        <v>41152.939726695193</v>
      </c>
      <c r="BJ261" s="181">
        <f t="shared" si="177"/>
        <v>49383.527672034244</v>
      </c>
      <c r="BK261" s="181">
        <f t="shared" si="177"/>
        <v>54321.880439237677</v>
      </c>
      <c r="BL261" s="181">
        <f t="shared" si="177"/>
        <v>59754.068483161442</v>
      </c>
      <c r="BM261" s="181">
        <f t="shared" si="177"/>
        <v>65729.475331477573</v>
      </c>
      <c r="BN261" s="181">
        <f t="shared" si="177"/>
        <v>72302.422864625361</v>
      </c>
      <c r="BO261" s="181">
        <f t="shared" si="177"/>
        <v>79532.665151087902</v>
      </c>
      <c r="BP261" s="181">
        <f t="shared" si="177"/>
        <v>87485.931666196702</v>
      </c>
      <c r="BQ261" s="181">
        <f t="shared" si="177"/>
        <v>96234.524832816387</v>
      </c>
      <c r="BR261" s="181">
        <f t="shared" si="177"/>
        <v>105857.97731609801</v>
      </c>
      <c r="BS261" s="181">
        <f t="shared" si="177"/>
        <v>116443.77504770782</v>
      </c>
      <c r="BT261" s="181">
        <f t="shared" si="177"/>
        <v>128088.15255247863</v>
      </c>
      <c r="BU261" s="181">
        <f t="shared" si="177"/>
        <v>140896.9678077265</v>
      </c>
      <c r="BV261" s="181">
        <f t="shared" si="177"/>
        <v>154986.66458849914</v>
      </c>
      <c r="BW261" s="181">
        <f t="shared" si="177"/>
        <v>161186.13117203911</v>
      </c>
      <c r="BX261" s="181">
        <f t="shared" si="177"/>
        <v>167633.57641892068</v>
      </c>
      <c r="BY261" s="181">
        <f t="shared" si="177"/>
        <v>174338.91947567754</v>
      </c>
      <c r="BZ261" s="181">
        <f t="shared" si="177"/>
        <v>181312.47625470464</v>
      </c>
      <c r="CA261" s="181">
        <f t="shared" si="177"/>
        <v>188564.97530489284</v>
      </c>
      <c r="CB261" s="181">
        <f t="shared" si="177"/>
        <v>196107.57431708858</v>
      </c>
      <c r="CC261" s="181">
        <f t="shared" si="177"/>
        <v>203951.87728977212</v>
      </c>
      <c r="CD261" s="181">
        <f t="shared" si="177"/>
        <v>212109.95238136299</v>
      </c>
      <c r="CE261" s="181">
        <f t="shared" si="177"/>
        <v>220594.35047661752</v>
      </c>
      <c r="CF261" s="181">
        <f t="shared" si="177"/>
        <v>229418.12449568219</v>
      </c>
      <c r="CG261" s="181">
        <f t="shared" si="177"/>
        <v>238594.84947550946</v>
      </c>
      <c r="CH261" s="181">
        <f t="shared" si="177"/>
        <v>248138.6434545299</v>
      </c>
      <c r="CI261" s="103"/>
      <c r="CJ261" s="103"/>
      <c r="CK261" s="105"/>
      <c r="CL261" s="105"/>
      <c r="CM261" s="105"/>
      <c r="CN261" s="105"/>
      <c r="CO261" s="105"/>
    </row>
    <row r="262" spans="1:93" ht="15" customHeight="1" outlineLevel="1">
      <c r="A262" s="210" t="s">
        <v>226</v>
      </c>
      <c r="B262" s="102" t="s">
        <v>245</v>
      </c>
      <c r="C262" s="112">
        <v>44562</v>
      </c>
      <c r="D262" s="244" t="s">
        <v>228</v>
      </c>
      <c r="E262" s="246">
        <v>0</v>
      </c>
      <c r="F262" s="183">
        <v>0.2</v>
      </c>
      <c r="G262" s="103"/>
      <c r="H262" s="135" t="s">
        <v>116</v>
      </c>
      <c r="I262" s="181">
        <f t="shared" ca="1" si="174"/>
        <v>0</v>
      </c>
      <c r="J262" s="181">
        <f t="shared" ca="1" si="174"/>
        <v>0</v>
      </c>
      <c r="K262" s="181">
        <f t="shared" ca="1" si="174"/>
        <v>0</v>
      </c>
      <c r="L262" s="181">
        <f t="shared" ca="1" si="174"/>
        <v>0</v>
      </c>
      <c r="M262" s="181">
        <f t="shared" ca="1" si="174"/>
        <v>0</v>
      </c>
      <c r="N262" s="139"/>
      <c r="O262" s="139"/>
      <c r="P262" s="139"/>
      <c r="Q262" s="139"/>
      <c r="R262" s="139"/>
      <c r="S262" s="139"/>
      <c r="T262" s="139"/>
      <c r="U262" s="139"/>
      <c r="V262" s="139"/>
      <c r="W262" s="139"/>
      <c r="X262" s="139"/>
      <c r="Y262" s="139"/>
      <c r="Z262" s="139"/>
      <c r="AA262" s="181">
        <f ca="1">IF($A262="R",IF(AA$4&gt;=$C262,IF($D262="Monthly",$E262*(1+$F262)^(AA$1-$AA$1),IF(AND($D262="Quarterly",(AA$2-H$2)&gt;0),$E262*(1+$F262)^(AA$1-$AA$1),IF(AA$3=SUMIF($4:$4,$C262,$3:$3),$E262*(1+$F262)^(AA$1-SUMIF($4:$4,$C262,$1:$1)),0))),0),IF(AND($A262="NR",$C262=AA$4),$E262,IF($A262="%",INDIRECT(ADDRESS($E262,COLUMN(AA$133)))*$F262,0)))</f>
        <v>0</v>
      </c>
      <c r="AB262" s="181">
        <f t="shared" ref="AB262:BG262" ca="1" si="178">IF($A262="R",IF(AB$4&gt;=$C262,IF($D262="Monthly",$E262*(1+$F262)^(AB$1-$AA$1),IF(AND($D262="Quarterly",(AB$2-AA$2)&gt;0),$E262*(1+$F262)^(AB$1-$AA$1),IF(AB$3=SUMIF($4:$4,$C262,$3:$3),$E262*(1+$F262)^(AB$1-SUMIF($4:$4,$C262,$1:$1)),0))),0),IF(AND($A262="NR",$C262=AB$4),$E262,IF($A262="%",INDIRECT(ADDRESS($E262,COLUMN(AB$133)))*$F262,0)))</f>
        <v>0</v>
      </c>
      <c r="AC262" s="181">
        <f t="shared" ca="1" si="178"/>
        <v>0</v>
      </c>
      <c r="AD262" s="181">
        <f t="shared" ca="1" si="178"/>
        <v>0</v>
      </c>
      <c r="AE262" s="181">
        <f t="shared" ca="1" si="178"/>
        <v>0</v>
      </c>
      <c r="AF262" s="181">
        <f t="shared" ca="1" si="178"/>
        <v>0</v>
      </c>
      <c r="AG262" s="181">
        <f t="shared" ca="1" si="178"/>
        <v>0</v>
      </c>
      <c r="AH262" s="181">
        <f t="shared" ca="1" si="178"/>
        <v>0</v>
      </c>
      <c r="AI262" s="181">
        <f t="shared" ca="1" si="178"/>
        <v>0</v>
      </c>
      <c r="AJ262" s="181">
        <f t="shared" ca="1" si="178"/>
        <v>0</v>
      </c>
      <c r="AK262" s="181">
        <f t="shared" ca="1" si="178"/>
        <v>0</v>
      </c>
      <c r="AL262" s="181">
        <f t="shared" ca="1" si="178"/>
        <v>0</v>
      </c>
      <c r="AM262" s="181">
        <f t="shared" ca="1" si="178"/>
        <v>0</v>
      </c>
      <c r="AN262" s="181">
        <f t="shared" ca="1" si="178"/>
        <v>0</v>
      </c>
      <c r="AO262" s="181">
        <f t="shared" ca="1" si="178"/>
        <v>0</v>
      </c>
      <c r="AP262" s="181">
        <f t="shared" ca="1" si="178"/>
        <v>0</v>
      </c>
      <c r="AQ262" s="181">
        <f t="shared" ca="1" si="178"/>
        <v>0</v>
      </c>
      <c r="AR262" s="181">
        <f t="shared" ca="1" si="178"/>
        <v>0</v>
      </c>
      <c r="AS262" s="181">
        <f t="shared" ca="1" si="178"/>
        <v>0</v>
      </c>
      <c r="AT262" s="181">
        <f t="shared" ca="1" si="178"/>
        <v>0</v>
      </c>
      <c r="AU262" s="181">
        <f t="shared" ca="1" si="178"/>
        <v>0</v>
      </c>
      <c r="AV262" s="181">
        <f t="shared" ca="1" si="178"/>
        <v>0</v>
      </c>
      <c r="AW262" s="181">
        <f t="shared" ca="1" si="178"/>
        <v>0</v>
      </c>
      <c r="AX262" s="181">
        <f t="shared" ca="1" si="178"/>
        <v>0</v>
      </c>
      <c r="AY262" s="181">
        <f t="shared" ca="1" si="178"/>
        <v>0</v>
      </c>
      <c r="AZ262" s="181">
        <f t="shared" ca="1" si="178"/>
        <v>0</v>
      </c>
      <c r="BA262" s="181">
        <f t="shared" ca="1" si="178"/>
        <v>0</v>
      </c>
      <c r="BB262" s="181">
        <f t="shared" ca="1" si="178"/>
        <v>0</v>
      </c>
      <c r="BC262" s="181">
        <f t="shared" ca="1" si="178"/>
        <v>0</v>
      </c>
      <c r="BD262" s="181">
        <f t="shared" ca="1" si="178"/>
        <v>0</v>
      </c>
      <c r="BE262" s="181">
        <f t="shared" ca="1" si="178"/>
        <v>0</v>
      </c>
      <c r="BF262" s="181">
        <f t="shared" ca="1" si="178"/>
        <v>0</v>
      </c>
      <c r="BG262" s="181">
        <f t="shared" ca="1" si="178"/>
        <v>0</v>
      </c>
      <c r="BH262" s="181">
        <f t="shared" ref="BH262:CH262" ca="1" si="179">IF($A262="R",IF(BH$4&gt;=$C262,IF($D262="Monthly",$E262*(1+$F262)^(BH$1-$AA$1),IF(AND($D262="Quarterly",(BH$2-BG$2)&gt;0),$E262*(1+$F262)^(BH$1-$AA$1),IF(BH$3=SUMIF($4:$4,$C262,$3:$3),$E262*(1+$F262)^(BH$1-SUMIF($4:$4,$C262,$1:$1)),0))),0),IF(AND($A262="NR",$C262=BH$4),$E262,IF($A262="%",INDIRECT(ADDRESS($E262,COLUMN(BH$133)))*$F262,0)))</f>
        <v>0</v>
      </c>
      <c r="BI262" s="181">
        <f t="shared" ca="1" si="179"/>
        <v>0</v>
      </c>
      <c r="BJ262" s="181">
        <f t="shared" ca="1" si="179"/>
        <v>0</v>
      </c>
      <c r="BK262" s="181">
        <f t="shared" ca="1" si="179"/>
        <v>0</v>
      </c>
      <c r="BL262" s="181">
        <f t="shared" ca="1" si="179"/>
        <v>0</v>
      </c>
      <c r="BM262" s="181">
        <f t="shared" ca="1" si="179"/>
        <v>0</v>
      </c>
      <c r="BN262" s="181">
        <f t="shared" ca="1" si="179"/>
        <v>0</v>
      </c>
      <c r="BO262" s="181">
        <f t="shared" ca="1" si="179"/>
        <v>0</v>
      </c>
      <c r="BP262" s="181">
        <f t="shared" ca="1" si="179"/>
        <v>0</v>
      </c>
      <c r="BQ262" s="181">
        <f t="shared" ca="1" si="179"/>
        <v>0</v>
      </c>
      <c r="BR262" s="181">
        <f t="shared" ca="1" si="179"/>
        <v>0</v>
      </c>
      <c r="BS262" s="181">
        <f t="shared" ca="1" si="179"/>
        <v>0</v>
      </c>
      <c r="BT262" s="181">
        <f t="shared" ca="1" si="179"/>
        <v>0</v>
      </c>
      <c r="BU262" s="181">
        <f t="shared" ca="1" si="179"/>
        <v>0</v>
      </c>
      <c r="BV262" s="181">
        <f t="shared" ca="1" si="179"/>
        <v>0</v>
      </c>
      <c r="BW262" s="181">
        <f t="shared" ca="1" si="179"/>
        <v>0</v>
      </c>
      <c r="BX262" s="181">
        <f t="shared" ca="1" si="179"/>
        <v>0</v>
      </c>
      <c r="BY262" s="181">
        <f t="shared" ca="1" si="179"/>
        <v>0</v>
      </c>
      <c r="BZ262" s="181">
        <f t="shared" ca="1" si="179"/>
        <v>0</v>
      </c>
      <c r="CA262" s="181">
        <f t="shared" ca="1" si="179"/>
        <v>0</v>
      </c>
      <c r="CB262" s="181">
        <f t="shared" ca="1" si="179"/>
        <v>0</v>
      </c>
      <c r="CC262" s="181">
        <f t="shared" ca="1" si="179"/>
        <v>0</v>
      </c>
      <c r="CD262" s="181">
        <f t="shared" ca="1" si="179"/>
        <v>0</v>
      </c>
      <c r="CE262" s="181">
        <f t="shared" ca="1" si="179"/>
        <v>0</v>
      </c>
      <c r="CF262" s="181">
        <f t="shared" ca="1" si="179"/>
        <v>0</v>
      </c>
      <c r="CG262" s="181">
        <f t="shared" ca="1" si="179"/>
        <v>0</v>
      </c>
      <c r="CH262" s="181">
        <f t="shared" ca="1" si="179"/>
        <v>0</v>
      </c>
      <c r="CI262" s="103"/>
      <c r="CJ262" s="103"/>
      <c r="CK262" s="105"/>
      <c r="CL262" s="105"/>
      <c r="CM262" s="105"/>
      <c r="CN262" s="105"/>
      <c r="CO262" s="105"/>
    </row>
    <row r="263" spans="1:93" ht="15" customHeight="1" outlineLevel="1">
      <c r="A263" s="210" t="s">
        <v>226</v>
      </c>
      <c r="B263" s="102" t="s">
        <v>246</v>
      </c>
      <c r="C263" s="112">
        <v>44562</v>
      </c>
      <c r="D263" s="244" t="s">
        <v>228</v>
      </c>
      <c r="E263" s="246">
        <v>0</v>
      </c>
      <c r="F263" s="183">
        <v>0.1</v>
      </c>
      <c r="G263" s="103"/>
      <c r="H263" s="135" t="s">
        <v>116</v>
      </c>
      <c r="I263" s="181">
        <f t="shared" ca="1" si="174"/>
        <v>0</v>
      </c>
      <c r="J263" s="181">
        <f t="shared" ca="1" si="174"/>
        <v>0</v>
      </c>
      <c r="K263" s="181">
        <f t="shared" ca="1" si="174"/>
        <v>0</v>
      </c>
      <c r="L263" s="181">
        <f t="shared" ca="1" si="174"/>
        <v>0</v>
      </c>
      <c r="M263" s="181">
        <f t="shared" ca="1" si="174"/>
        <v>0</v>
      </c>
      <c r="N263" s="139"/>
      <c r="O263" s="139"/>
      <c r="P263" s="139"/>
      <c r="Q263" s="139"/>
      <c r="R263" s="139"/>
      <c r="S263" s="139"/>
      <c r="T263" s="139"/>
      <c r="U263" s="139"/>
      <c r="V263" s="139"/>
      <c r="W263" s="139"/>
      <c r="X263" s="139"/>
      <c r="Y263" s="139"/>
      <c r="Z263" s="139"/>
      <c r="AA263" s="181">
        <f ca="1">IF($A263="R",IF(AA$4&gt;=$C263,IF($D263="Monthly",$E263*(1+$F263)^(AA$1-$AA$1),IF(AND($D263="Quarterly",(AA$2-H$2)&gt;0),$E263*(1+$F263)^(AA$1-$AA$1),IF(AA$3=SUMIF($4:$4,$C263,$3:$3),$E263*(1+$F263)^(AA$1-SUMIF($4:$4,$C263,$1:$1)),0))),0),IF(AND($A263="NR",$C263=AA$4),$E263,IF($A263="%",INDIRECT(ADDRESS($E263,COLUMN(AA$133)))*$F263,0)))</f>
        <v>0</v>
      </c>
      <c r="AB263" s="181">
        <f t="shared" ref="AB263:BG263" ca="1" si="180">IF($A263="R",IF(AB$4&gt;=$C263,IF($D263="Monthly",$E263*(1+$F263)^(AB$1-$AA$1),IF(AND($D263="Quarterly",(AB$2-AA$2)&gt;0),$E263*(1+$F263)^(AB$1-$AA$1),IF(AB$3=SUMIF($4:$4,$C263,$3:$3),$E263*(1+$F263)^(AB$1-SUMIF($4:$4,$C263,$1:$1)),0))),0),IF(AND($A263="NR",$C263=AB$4),$E263,IF($A263="%",INDIRECT(ADDRESS($E263,COLUMN(AB$133)))*$F263,0)))</f>
        <v>0</v>
      </c>
      <c r="AC263" s="181">
        <f t="shared" ca="1" si="180"/>
        <v>0</v>
      </c>
      <c r="AD263" s="181">
        <f t="shared" ca="1" si="180"/>
        <v>0</v>
      </c>
      <c r="AE263" s="181">
        <f t="shared" ca="1" si="180"/>
        <v>0</v>
      </c>
      <c r="AF263" s="181">
        <f t="shared" ca="1" si="180"/>
        <v>0</v>
      </c>
      <c r="AG263" s="181">
        <f t="shared" ca="1" si="180"/>
        <v>0</v>
      </c>
      <c r="AH263" s="181">
        <f t="shared" ca="1" si="180"/>
        <v>0</v>
      </c>
      <c r="AI263" s="181">
        <f t="shared" ca="1" si="180"/>
        <v>0</v>
      </c>
      <c r="AJ263" s="181">
        <f t="shared" ca="1" si="180"/>
        <v>0</v>
      </c>
      <c r="AK263" s="181">
        <f t="shared" ca="1" si="180"/>
        <v>0</v>
      </c>
      <c r="AL263" s="181">
        <f t="shared" ca="1" si="180"/>
        <v>0</v>
      </c>
      <c r="AM263" s="181">
        <f t="shared" ca="1" si="180"/>
        <v>0</v>
      </c>
      <c r="AN263" s="181">
        <f t="shared" ca="1" si="180"/>
        <v>0</v>
      </c>
      <c r="AO263" s="181">
        <f t="shared" ca="1" si="180"/>
        <v>0</v>
      </c>
      <c r="AP263" s="181">
        <f t="shared" ca="1" si="180"/>
        <v>0</v>
      </c>
      <c r="AQ263" s="181">
        <f t="shared" ca="1" si="180"/>
        <v>0</v>
      </c>
      <c r="AR263" s="181">
        <f t="shared" ca="1" si="180"/>
        <v>0</v>
      </c>
      <c r="AS263" s="181">
        <f t="shared" ca="1" si="180"/>
        <v>0</v>
      </c>
      <c r="AT263" s="181">
        <f t="shared" ca="1" si="180"/>
        <v>0</v>
      </c>
      <c r="AU263" s="181">
        <f t="shared" ca="1" si="180"/>
        <v>0</v>
      </c>
      <c r="AV263" s="181">
        <f t="shared" ca="1" si="180"/>
        <v>0</v>
      </c>
      <c r="AW263" s="181">
        <f t="shared" ca="1" si="180"/>
        <v>0</v>
      </c>
      <c r="AX263" s="181">
        <f t="shared" ca="1" si="180"/>
        <v>0</v>
      </c>
      <c r="AY263" s="181">
        <f t="shared" ca="1" si="180"/>
        <v>0</v>
      </c>
      <c r="AZ263" s="181">
        <f t="shared" ca="1" si="180"/>
        <v>0</v>
      </c>
      <c r="BA263" s="181">
        <f t="shared" ca="1" si="180"/>
        <v>0</v>
      </c>
      <c r="BB263" s="181">
        <f t="shared" ca="1" si="180"/>
        <v>0</v>
      </c>
      <c r="BC263" s="181">
        <f t="shared" ca="1" si="180"/>
        <v>0</v>
      </c>
      <c r="BD263" s="181">
        <f t="shared" ca="1" si="180"/>
        <v>0</v>
      </c>
      <c r="BE263" s="181">
        <f t="shared" ca="1" si="180"/>
        <v>0</v>
      </c>
      <c r="BF263" s="181">
        <f t="shared" ca="1" si="180"/>
        <v>0</v>
      </c>
      <c r="BG263" s="181">
        <f t="shared" ca="1" si="180"/>
        <v>0</v>
      </c>
      <c r="BH263" s="181">
        <f t="shared" ref="BH263:CH263" ca="1" si="181">IF($A263="R",IF(BH$4&gt;=$C263,IF($D263="Monthly",$E263*(1+$F263)^(BH$1-$AA$1),IF(AND($D263="Quarterly",(BH$2-BG$2)&gt;0),$E263*(1+$F263)^(BH$1-$AA$1),IF(BH$3=SUMIF($4:$4,$C263,$3:$3),$E263*(1+$F263)^(BH$1-SUMIF($4:$4,$C263,$1:$1)),0))),0),IF(AND($A263="NR",$C263=BH$4),$E263,IF($A263="%",INDIRECT(ADDRESS($E263,COLUMN(BH$133)))*$F263,0)))</f>
        <v>0</v>
      </c>
      <c r="BI263" s="181">
        <f t="shared" ca="1" si="181"/>
        <v>0</v>
      </c>
      <c r="BJ263" s="181">
        <f t="shared" ca="1" si="181"/>
        <v>0</v>
      </c>
      <c r="BK263" s="181">
        <f t="shared" ca="1" si="181"/>
        <v>0</v>
      </c>
      <c r="BL263" s="181">
        <f t="shared" ca="1" si="181"/>
        <v>0</v>
      </c>
      <c r="BM263" s="181">
        <f t="shared" ca="1" si="181"/>
        <v>0</v>
      </c>
      <c r="BN263" s="181">
        <f t="shared" ca="1" si="181"/>
        <v>0</v>
      </c>
      <c r="BO263" s="181">
        <f t="shared" ca="1" si="181"/>
        <v>0</v>
      </c>
      <c r="BP263" s="181">
        <f t="shared" ca="1" si="181"/>
        <v>0</v>
      </c>
      <c r="BQ263" s="181">
        <f t="shared" ca="1" si="181"/>
        <v>0</v>
      </c>
      <c r="BR263" s="181">
        <f t="shared" ca="1" si="181"/>
        <v>0</v>
      </c>
      <c r="BS263" s="181">
        <f t="shared" ca="1" si="181"/>
        <v>0</v>
      </c>
      <c r="BT263" s="181">
        <f t="shared" ca="1" si="181"/>
        <v>0</v>
      </c>
      <c r="BU263" s="181">
        <f t="shared" ca="1" si="181"/>
        <v>0</v>
      </c>
      <c r="BV263" s="181">
        <f t="shared" ca="1" si="181"/>
        <v>0</v>
      </c>
      <c r="BW263" s="181">
        <f t="shared" ca="1" si="181"/>
        <v>0</v>
      </c>
      <c r="BX263" s="181">
        <f t="shared" ca="1" si="181"/>
        <v>0</v>
      </c>
      <c r="BY263" s="181">
        <f t="shared" ca="1" si="181"/>
        <v>0</v>
      </c>
      <c r="BZ263" s="181">
        <f t="shared" ca="1" si="181"/>
        <v>0</v>
      </c>
      <c r="CA263" s="181">
        <f t="shared" ca="1" si="181"/>
        <v>0</v>
      </c>
      <c r="CB263" s="181">
        <f t="shared" ca="1" si="181"/>
        <v>0</v>
      </c>
      <c r="CC263" s="181">
        <f t="shared" ca="1" si="181"/>
        <v>0</v>
      </c>
      <c r="CD263" s="181">
        <f t="shared" ca="1" si="181"/>
        <v>0</v>
      </c>
      <c r="CE263" s="181">
        <f t="shared" ca="1" si="181"/>
        <v>0</v>
      </c>
      <c r="CF263" s="181">
        <f t="shared" ca="1" si="181"/>
        <v>0</v>
      </c>
      <c r="CG263" s="181">
        <f t="shared" ca="1" si="181"/>
        <v>0</v>
      </c>
      <c r="CH263" s="181">
        <f t="shared" ca="1" si="181"/>
        <v>0</v>
      </c>
      <c r="CI263" s="103"/>
      <c r="CJ263" s="103"/>
      <c r="CK263" s="105"/>
      <c r="CL263" s="105"/>
      <c r="CM263" s="105"/>
      <c r="CN263" s="105"/>
      <c r="CO263" s="105"/>
    </row>
    <row r="264" spans="1:93" ht="15" customHeight="1" outlineLevel="1">
      <c r="A264" s="210" t="s">
        <v>226</v>
      </c>
      <c r="B264" s="102" t="s">
        <v>247</v>
      </c>
      <c r="C264" s="112">
        <v>44562</v>
      </c>
      <c r="D264" s="244" t="s">
        <v>228</v>
      </c>
      <c r="E264" s="246">
        <v>0</v>
      </c>
      <c r="F264" s="183">
        <v>0.1</v>
      </c>
      <c r="G264" s="103"/>
      <c r="H264" s="135" t="s">
        <v>116</v>
      </c>
      <c r="I264" s="181">
        <f t="shared" ca="1" si="174"/>
        <v>0</v>
      </c>
      <c r="J264" s="181">
        <f t="shared" ca="1" si="174"/>
        <v>0</v>
      </c>
      <c r="K264" s="181">
        <f t="shared" ca="1" si="174"/>
        <v>0</v>
      </c>
      <c r="L264" s="181">
        <f t="shared" ca="1" si="174"/>
        <v>0</v>
      </c>
      <c r="M264" s="181">
        <f t="shared" ca="1" si="174"/>
        <v>0</v>
      </c>
      <c r="N264" s="139"/>
      <c r="O264" s="139"/>
      <c r="P264" s="139"/>
      <c r="Q264" s="139"/>
      <c r="R264" s="139"/>
      <c r="S264" s="139"/>
      <c r="T264" s="139"/>
      <c r="U264" s="139"/>
      <c r="V264" s="139"/>
      <c r="W264" s="139"/>
      <c r="X264" s="139"/>
      <c r="Y264" s="139"/>
      <c r="Z264" s="139"/>
      <c r="AA264" s="181">
        <f ca="1">IF($A264="R",IF(AA$4&gt;=$C264,IF($D264="Monthly",$E264*(1+$F264)^(AA$1-$AA$1),IF(AND($D264="Quarterly",(AA$2-H$2)&gt;0),$E264*(1+$F264)^(AA$1-$AA$1),IF(AA$3=SUMIF($4:$4,$C264,$3:$3),$E264*(1+$F264)^(AA$1-SUMIF($4:$4,$C264,$1:$1)),0))),0),IF(AND($A264="NR",$C264=AA$4),$E264,IF($A264="%",INDIRECT(ADDRESS($E264,COLUMN(AA$133)))*$F264,0)))</f>
        <v>0</v>
      </c>
      <c r="AB264" s="181">
        <f t="shared" ref="AB264:BG264" ca="1" si="182">IF($A264="R",IF(AB$4&gt;=$C264,IF($D264="Monthly",$E264*(1+$F264)^(AB$1-$AA$1),IF(AND($D264="Quarterly",(AB$2-AA$2)&gt;0),$E264*(1+$F264)^(AB$1-$AA$1),IF(AB$3=SUMIF($4:$4,$C264,$3:$3),$E264*(1+$F264)^(AB$1-SUMIF($4:$4,$C264,$1:$1)),0))),0),IF(AND($A264="NR",$C264=AB$4),$E264,IF($A264="%",INDIRECT(ADDRESS($E264,COLUMN(AB$133)))*$F264,0)))</f>
        <v>0</v>
      </c>
      <c r="AC264" s="181">
        <f t="shared" ca="1" si="182"/>
        <v>0</v>
      </c>
      <c r="AD264" s="181">
        <f t="shared" ca="1" si="182"/>
        <v>0</v>
      </c>
      <c r="AE264" s="181">
        <f t="shared" ca="1" si="182"/>
        <v>0</v>
      </c>
      <c r="AF264" s="181">
        <f t="shared" ca="1" si="182"/>
        <v>0</v>
      </c>
      <c r="AG264" s="181">
        <f t="shared" ca="1" si="182"/>
        <v>0</v>
      </c>
      <c r="AH264" s="181">
        <f t="shared" ca="1" si="182"/>
        <v>0</v>
      </c>
      <c r="AI264" s="181">
        <f t="shared" ca="1" si="182"/>
        <v>0</v>
      </c>
      <c r="AJ264" s="181">
        <f t="shared" ca="1" si="182"/>
        <v>0</v>
      </c>
      <c r="AK264" s="181">
        <f t="shared" ca="1" si="182"/>
        <v>0</v>
      </c>
      <c r="AL264" s="181">
        <f t="shared" ca="1" si="182"/>
        <v>0</v>
      </c>
      <c r="AM264" s="181">
        <f t="shared" ca="1" si="182"/>
        <v>0</v>
      </c>
      <c r="AN264" s="181">
        <f t="shared" ca="1" si="182"/>
        <v>0</v>
      </c>
      <c r="AO264" s="181">
        <f t="shared" ca="1" si="182"/>
        <v>0</v>
      </c>
      <c r="AP264" s="181">
        <f t="shared" ca="1" si="182"/>
        <v>0</v>
      </c>
      <c r="AQ264" s="181">
        <f t="shared" ca="1" si="182"/>
        <v>0</v>
      </c>
      <c r="AR264" s="181">
        <f t="shared" ca="1" si="182"/>
        <v>0</v>
      </c>
      <c r="AS264" s="181">
        <f t="shared" ca="1" si="182"/>
        <v>0</v>
      </c>
      <c r="AT264" s="181">
        <f t="shared" ca="1" si="182"/>
        <v>0</v>
      </c>
      <c r="AU264" s="181">
        <f t="shared" ca="1" si="182"/>
        <v>0</v>
      </c>
      <c r="AV264" s="181">
        <f t="shared" ca="1" si="182"/>
        <v>0</v>
      </c>
      <c r="AW264" s="181">
        <f t="shared" ca="1" si="182"/>
        <v>0</v>
      </c>
      <c r="AX264" s="181">
        <f t="shared" ca="1" si="182"/>
        <v>0</v>
      </c>
      <c r="AY264" s="181">
        <f t="shared" ca="1" si="182"/>
        <v>0</v>
      </c>
      <c r="AZ264" s="181">
        <f t="shared" ca="1" si="182"/>
        <v>0</v>
      </c>
      <c r="BA264" s="181">
        <f t="shared" ca="1" si="182"/>
        <v>0</v>
      </c>
      <c r="BB264" s="181">
        <f t="shared" ca="1" si="182"/>
        <v>0</v>
      </c>
      <c r="BC264" s="181">
        <f t="shared" ca="1" si="182"/>
        <v>0</v>
      </c>
      <c r="BD264" s="181">
        <f t="shared" ca="1" si="182"/>
        <v>0</v>
      </c>
      <c r="BE264" s="181">
        <f t="shared" ca="1" si="182"/>
        <v>0</v>
      </c>
      <c r="BF264" s="181">
        <f t="shared" ca="1" si="182"/>
        <v>0</v>
      </c>
      <c r="BG264" s="181">
        <f t="shared" ca="1" si="182"/>
        <v>0</v>
      </c>
      <c r="BH264" s="181">
        <f t="shared" ref="BH264:CH264" ca="1" si="183">IF($A264="R",IF(BH$4&gt;=$C264,IF($D264="Monthly",$E264*(1+$F264)^(BH$1-$AA$1),IF(AND($D264="Quarterly",(BH$2-BG$2)&gt;0),$E264*(1+$F264)^(BH$1-$AA$1),IF(BH$3=SUMIF($4:$4,$C264,$3:$3),$E264*(1+$F264)^(BH$1-SUMIF($4:$4,$C264,$1:$1)),0))),0),IF(AND($A264="NR",$C264=BH$4),$E264,IF($A264="%",INDIRECT(ADDRESS($E264,COLUMN(BH$133)))*$F264,0)))</f>
        <v>0</v>
      </c>
      <c r="BI264" s="181">
        <f t="shared" ca="1" si="183"/>
        <v>0</v>
      </c>
      <c r="BJ264" s="181">
        <f t="shared" ca="1" si="183"/>
        <v>0</v>
      </c>
      <c r="BK264" s="181">
        <f t="shared" ca="1" si="183"/>
        <v>0</v>
      </c>
      <c r="BL264" s="181">
        <f t="shared" ca="1" si="183"/>
        <v>0</v>
      </c>
      <c r="BM264" s="181">
        <f t="shared" ca="1" si="183"/>
        <v>0</v>
      </c>
      <c r="BN264" s="181">
        <f t="shared" ca="1" si="183"/>
        <v>0</v>
      </c>
      <c r="BO264" s="181">
        <f t="shared" ca="1" si="183"/>
        <v>0</v>
      </c>
      <c r="BP264" s="181">
        <f t="shared" ca="1" si="183"/>
        <v>0</v>
      </c>
      <c r="BQ264" s="181">
        <f t="shared" ca="1" si="183"/>
        <v>0</v>
      </c>
      <c r="BR264" s="181">
        <f t="shared" ca="1" si="183"/>
        <v>0</v>
      </c>
      <c r="BS264" s="181">
        <f t="shared" ca="1" si="183"/>
        <v>0</v>
      </c>
      <c r="BT264" s="181">
        <f t="shared" ca="1" si="183"/>
        <v>0</v>
      </c>
      <c r="BU264" s="181">
        <f t="shared" ca="1" si="183"/>
        <v>0</v>
      </c>
      <c r="BV264" s="181">
        <f t="shared" ca="1" si="183"/>
        <v>0</v>
      </c>
      <c r="BW264" s="181">
        <f t="shared" ca="1" si="183"/>
        <v>0</v>
      </c>
      <c r="BX264" s="181">
        <f t="shared" ca="1" si="183"/>
        <v>0</v>
      </c>
      <c r="BY264" s="181">
        <f t="shared" ca="1" si="183"/>
        <v>0</v>
      </c>
      <c r="BZ264" s="181">
        <f t="shared" ca="1" si="183"/>
        <v>0</v>
      </c>
      <c r="CA264" s="181">
        <f t="shared" ca="1" si="183"/>
        <v>0</v>
      </c>
      <c r="CB264" s="181">
        <f t="shared" ca="1" si="183"/>
        <v>0</v>
      </c>
      <c r="CC264" s="181">
        <f t="shared" ca="1" si="183"/>
        <v>0</v>
      </c>
      <c r="CD264" s="181">
        <f t="shared" ca="1" si="183"/>
        <v>0</v>
      </c>
      <c r="CE264" s="181">
        <f t="shared" ca="1" si="183"/>
        <v>0</v>
      </c>
      <c r="CF264" s="181">
        <f t="shared" ca="1" si="183"/>
        <v>0</v>
      </c>
      <c r="CG264" s="181">
        <f t="shared" ca="1" si="183"/>
        <v>0</v>
      </c>
      <c r="CH264" s="181">
        <f t="shared" ca="1" si="183"/>
        <v>0</v>
      </c>
      <c r="CI264" s="103"/>
      <c r="CJ264" s="103"/>
      <c r="CK264" s="105"/>
      <c r="CL264" s="105"/>
      <c r="CM264" s="105"/>
      <c r="CN264" s="105"/>
      <c r="CO264" s="105"/>
    </row>
    <row r="265" spans="1:93" ht="15" customHeight="1" outlineLevel="1">
      <c r="A265" s="210" t="s">
        <v>226</v>
      </c>
      <c r="B265" s="102" t="s">
        <v>248</v>
      </c>
      <c r="C265" s="112">
        <v>44562</v>
      </c>
      <c r="D265" s="244" t="s">
        <v>228</v>
      </c>
      <c r="E265" s="245">
        <v>50000</v>
      </c>
      <c r="F265" s="183">
        <v>0.1</v>
      </c>
      <c r="G265" s="103"/>
      <c r="H265" s="135" t="s">
        <v>116</v>
      </c>
      <c r="I265" s="181">
        <f t="shared" ca="1" si="174"/>
        <v>600000</v>
      </c>
      <c r="J265" s="181">
        <f t="shared" ca="1" si="174"/>
        <v>660000.00000000012</v>
      </c>
      <c r="K265" s="181">
        <f t="shared" ca="1" si="174"/>
        <v>726000.00000000012</v>
      </c>
      <c r="L265" s="181">
        <f t="shared" ca="1" si="174"/>
        <v>798600.00000000012</v>
      </c>
      <c r="M265" s="181">
        <f t="shared" ca="1" si="174"/>
        <v>878460.00000000012</v>
      </c>
      <c r="N265" s="139"/>
      <c r="O265" s="139"/>
      <c r="P265" s="139"/>
      <c r="Q265" s="139"/>
      <c r="R265" s="139"/>
      <c r="S265" s="139"/>
      <c r="T265" s="139"/>
      <c r="U265" s="139"/>
      <c r="V265" s="139"/>
      <c r="W265" s="139"/>
      <c r="X265" s="139"/>
      <c r="Y265" s="139"/>
      <c r="Z265" s="139"/>
      <c r="AA265" s="181">
        <f ca="1">IF($A265="R",IF(AA$4&gt;=$C265,IF($D265="Monthly",$E265*(1+$F265)^(AA$1-$AA$1),IF(AND($D265="Quarterly",(AA$2-H$2)&gt;0),$E265*(1+$F265)^(AA$1-$AA$1),IF(AA$3=SUMIF($4:$4,$C265,$3:$3),$E265*(1+$F265)^(AA$1-SUMIF($4:$4,$C265,$1:$1)),0))),0),IF(AND($A265="NR",$C265=AA$4),$E265,IF($A265="%",INDIRECT(ADDRESS($E265,COLUMN(AA$133)))*$F265,0)))</f>
        <v>50000</v>
      </c>
      <c r="AB265" s="181">
        <f t="shared" ref="AB265:BG265" ca="1" si="184">IF($A265="R",IF(AB$4&gt;=$C265,IF($D265="Monthly",$E265*(1+$F265)^(AB$1-$AA$1),IF(AND($D265="Quarterly",(AB$2-AA$2)&gt;0),$E265*(1+$F265)^(AB$1-$AA$1),IF(AB$3=SUMIF($4:$4,$C265,$3:$3),$E265*(1+$F265)^(AB$1-SUMIF($4:$4,$C265,$1:$1)),0))),0),IF(AND($A265="NR",$C265=AB$4),$E265,IF($A265="%",INDIRECT(ADDRESS($E265,COLUMN(AB$133)))*$F265,0)))</f>
        <v>50000</v>
      </c>
      <c r="AC265" s="181">
        <f t="shared" ca="1" si="184"/>
        <v>50000</v>
      </c>
      <c r="AD265" s="181">
        <f t="shared" ca="1" si="184"/>
        <v>50000</v>
      </c>
      <c r="AE265" s="181">
        <f t="shared" ca="1" si="184"/>
        <v>50000</v>
      </c>
      <c r="AF265" s="181">
        <f t="shared" ca="1" si="184"/>
        <v>50000</v>
      </c>
      <c r="AG265" s="181">
        <f t="shared" ca="1" si="184"/>
        <v>50000</v>
      </c>
      <c r="AH265" s="181">
        <f t="shared" ca="1" si="184"/>
        <v>50000</v>
      </c>
      <c r="AI265" s="181">
        <f t="shared" ca="1" si="184"/>
        <v>50000</v>
      </c>
      <c r="AJ265" s="181">
        <f t="shared" ca="1" si="184"/>
        <v>50000</v>
      </c>
      <c r="AK265" s="181">
        <f t="shared" ca="1" si="184"/>
        <v>50000</v>
      </c>
      <c r="AL265" s="181">
        <f t="shared" ca="1" si="184"/>
        <v>50000</v>
      </c>
      <c r="AM265" s="181">
        <f t="shared" ca="1" si="184"/>
        <v>55000.000000000007</v>
      </c>
      <c r="AN265" s="181">
        <f t="shared" ca="1" si="184"/>
        <v>55000.000000000007</v>
      </c>
      <c r="AO265" s="181">
        <f t="shared" ca="1" si="184"/>
        <v>55000.000000000007</v>
      </c>
      <c r="AP265" s="181">
        <f t="shared" ca="1" si="184"/>
        <v>55000.000000000007</v>
      </c>
      <c r="AQ265" s="181">
        <f t="shared" ca="1" si="184"/>
        <v>55000.000000000007</v>
      </c>
      <c r="AR265" s="181">
        <f t="shared" ca="1" si="184"/>
        <v>55000.000000000007</v>
      </c>
      <c r="AS265" s="181">
        <f t="shared" ca="1" si="184"/>
        <v>55000.000000000007</v>
      </c>
      <c r="AT265" s="181">
        <f t="shared" ca="1" si="184"/>
        <v>55000.000000000007</v>
      </c>
      <c r="AU265" s="181">
        <f t="shared" ca="1" si="184"/>
        <v>55000.000000000007</v>
      </c>
      <c r="AV265" s="181">
        <f t="shared" ca="1" si="184"/>
        <v>55000.000000000007</v>
      </c>
      <c r="AW265" s="181">
        <f t="shared" ca="1" si="184"/>
        <v>55000.000000000007</v>
      </c>
      <c r="AX265" s="181">
        <f t="shared" ca="1" si="184"/>
        <v>55000.000000000007</v>
      </c>
      <c r="AY265" s="181">
        <f t="shared" ca="1" si="184"/>
        <v>60500.000000000007</v>
      </c>
      <c r="AZ265" s="181">
        <f t="shared" ca="1" si="184"/>
        <v>60500.000000000007</v>
      </c>
      <c r="BA265" s="181">
        <f t="shared" ca="1" si="184"/>
        <v>60500.000000000007</v>
      </c>
      <c r="BB265" s="181">
        <f t="shared" ca="1" si="184"/>
        <v>60500.000000000007</v>
      </c>
      <c r="BC265" s="181">
        <f t="shared" ca="1" si="184"/>
        <v>60500.000000000007</v>
      </c>
      <c r="BD265" s="181">
        <f t="shared" ca="1" si="184"/>
        <v>60500.000000000007</v>
      </c>
      <c r="BE265" s="181">
        <f t="shared" ca="1" si="184"/>
        <v>60500.000000000007</v>
      </c>
      <c r="BF265" s="181">
        <f t="shared" ca="1" si="184"/>
        <v>60500.000000000007</v>
      </c>
      <c r="BG265" s="181">
        <f t="shared" ca="1" si="184"/>
        <v>60500.000000000007</v>
      </c>
      <c r="BH265" s="181">
        <f t="shared" ref="BH265:CH265" ca="1" si="185">IF($A265="R",IF(BH$4&gt;=$C265,IF($D265="Monthly",$E265*(1+$F265)^(BH$1-$AA$1),IF(AND($D265="Quarterly",(BH$2-BG$2)&gt;0),$E265*(1+$F265)^(BH$1-$AA$1),IF(BH$3=SUMIF($4:$4,$C265,$3:$3),$E265*(1+$F265)^(BH$1-SUMIF($4:$4,$C265,$1:$1)),0))),0),IF(AND($A265="NR",$C265=BH$4),$E265,IF($A265="%",INDIRECT(ADDRESS($E265,COLUMN(BH$133)))*$F265,0)))</f>
        <v>60500.000000000007</v>
      </c>
      <c r="BI265" s="181">
        <f t="shared" ca="1" si="185"/>
        <v>60500.000000000007</v>
      </c>
      <c r="BJ265" s="181">
        <f t="shared" ca="1" si="185"/>
        <v>60500.000000000007</v>
      </c>
      <c r="BK265" s="181">
        <f t="shared" ca="1" si="185"/>
        <v>66550.000000000015</v>
      </c>
      <c r="BL265" s="181">
        <f t="shared" ca="1" si="185"/>
        <v>66550.000000000015</v>
      </c>
      <c r="BM265" s="181">
        <f t="shared" ca="1" si="185"/>
        <v>66550.000000000015</v>
      </c>
      <c r="BN265" s="181">
        <f t="shared" ca="1" si="185"/>
        <v>66550.000000000015</v>
      </c>
      <c r="BO265" s="181">
        <f t="shared" ca="1" si="185"/>
        <v>66550.000000000015</v>
      </c>
      <c r="BP265" s="181">
        <f t="shared" ca="1" si="185"/>
        <v>66550.000000000015</v>
      </c>
      <c r="BQ265" s="181">
        <f t="shared" ca="1" si="185"/>
        <v>66550.000000000015</v>
      </c>
      <c r="BR265" s="181">
        <f t="shared" ca="1" si="185"/>
        <v>66550.000000000015</v>
      </c>
      <c r="BS265" s="181">
        <f t="shared" ca="1" si="185"/>
        <v>66550.000000000015</v>
      </c>
      <c r="BT265" s="181">
        <f t="shared" ca="1" si="185"/>
        <v>66550.000000000015</v>
      </c>
      <c r="BU265" s="181">
        <f t="shared" ca="1" si="185"/>
        <v>66550.000000000015</v>
      </c>
      <c r="BV265" s="181">
        <f t="shared" ca="1" si="185"/>
        <v>66550.000000000015</v>
      </c>
      <c r="BW265" s="181">
        <f t="shared" ca="1" si="185"/>
        <v>73205.000000000015</v>
      </c>
      <c r="BX265" s="181">
        <f t="shared" ca="1" si="185"/>
        <v>73205.000000000015</v>
      </c>
      <c r="BY265" s="181">
        <f t="shared" ca="1" si="185"/>
        <v>73205.000000000015</v>
      </c>
      <c r="BZ265" s="181">
        <f t="shared" ca="1" si="185"/>
        <v>73205.000000000015</v>
      </c>
      <c r="CA265" s="181">
        <f t="shared" ca="1" si="185"/>
        <v>73205.000000000015</v>
      </c>
      <c r="CB265" s="181">
        <f t="shared" ca="1" si="185"/>
        <v>73205.000000000015</v>
      </c>
      <c r="CC265" s="181">
        <f t="shared" ca="1" si="185"/>
        <v>73205.000000000015</v>
      </c>
      <c r="CD265" s="181">
        <f t="shared" ca="1" si="185"/>
        <v>73205.000000000015</v>
      </c>
      <c r="CE265" s="181">
        <f t="shared" ca="1" si="185"/>
        <v>73205.000000000015</v>
      </c>
      <c r="CF265" s="181">
        <f t="shared" ca="1" si="185"/>
        <v>73205.000000000015</v>
      </c>
      <c r="CG265" s="181">
        <f t="shared" ca="1" si="185"/>
        <v>73205.000000000015</v>
      </c>
      <c r="CH265" s="181">
        <f t="shared" ca="1" si="185"/>
        <v>73205.000000000015</v>
      </c>
      <c r="CI265" s="103"/>
      <c r="CJ265" s="103"/>
      <c r="CK265" s="105"/>
      <c r="CL265" s="105"/>
      <c r="CM265" s="105"/>
      <c r="CN265" s="105"/>
      <c r="CO265" s="105"/>
    </row>
    <row r="266" spans="1:93" ht="15" customHeight="1" outlineLevel="1">
      <c r="A266" s="210" t="s">
        <v>229</v>
      </c>
      <c r="B266" s="102" t="s">
        <v>249</v>
      </c>
      <c r="C266" s="112">
        <v>44562</v>
      </c>
      <c r="D266" s="244" t="s">
        <v>228</v>
      </c>
      <c r="E266" s="246">
        <v>0</v>
      </c>
      <c r="F266" s="183">
        <v>0.1</v>
      </c>
      <c r="G266" s="103"/>
      <c r="H266" s="135" t="s">
        <v>116</v>
      </c>
      <c r="I266" s="181">
        <f t="shared" ca="1" si="174"/>
        <v>0</v>
      </c>
      <c r="J266" s="181">
        <f t="shared" ca="1" si="174"/>
        <v>0</v>
      </c>
      <c r="K266" s="181">
        <f t="shared" ca="1" si="174"/>
        <v>0</v>
      </c>
      <c r="L266" s="181">
        <f t="shared" ca="1" si="174"/>
        <v>0</v>
      </c>
      <c r="M266" s="181">
        <f t="shared" ca="1" si="174"/>
        <v>0</v>
      </c>
      <c r="N266" s="139"/>
      <c r="O266" s="139"/>
      <c r="P266" s="139"/>
      <c r="Q266" s="139"/>
      <c r="R266" s="139"/>
      <c r="S266" s="139"/>
      <c r="T266" s="139"/>
      <c r="U266" s="139"/>
      <c r="V266" s="139"/>
      <c r="W266" s="139"/>
      <c r="X266" s="139"/>
      <c r="Y266" s="139"/>
      <c r="Z266" s="139"/>
      <c r="AA266" s="181">
        <f ca="1">IF($A266="R",IF(AA$4&gt;=$C266,IF($D266="Monthly",$E266*(1+$F266)^(AA$1-$AA$1),IF(AND($D266="Quarterly",(AA$2-H$2)&gt;0),$E266*(1+$F266)^(AA$1-$AA$1),IF(AA$3=SUMIF($4:$4,$C266,$3:$3),$E266*(1+$F266)^(AA$1-SUMIF($4:$4,$C266,$1:$1)),0))),0),IF(AND($A266="NR",$C266=AA$4),$E266,IF($A266="%",INDIRECT(ADDRESS($E266,COLUMN(AA$133)))*$F266,0)))</f>
        <v>0</v>
      </c>
      <c r="AB266" s="181">
        <f t="shared" ref="AB266:BG266" ca="1" si="186">IF($A266="R",IF(AB$4&gt;=$C266,IF($D266="Monthly",$E266*(1+$F266)^(AB$1-$AA$1),IF(AND($D266="Quarterly",(AB$2-AA$2)&gt;0),$E266*(1+$F266)^(AB$1-$AA$1),IF(AB$3=SUMIF($4:$4,$C266,$3:$3),$E266*(1+$F266)^(AB$1-SUMIF($4:$4,$C266,$1:$1)),0))),0),IF(AND($A266="NR",$C266=AB$4),$E266,IF($A266="%",INDIRECT(ADDRESS($E266,COLUMN(AB$133)))*$F266,0)))</f>
        <v>0</v>
      </c>
      <c r="AC266" s="181">
        <f t="shared" ca="1" si="186"/>
        <v>0</v>
      </c>
      <c r="AD266" s="181">
        <f t="shared" ca="1" si="186"/>
        <v>0</v>
      </c>
      <c r="AE266" s="181">
        <f t="shared" ca="1" si="186"/>
        <v>0</v>
      </c>
      <c r="AF266" s="181">
        <f t="shared" ca="1" si="186"/>
        <v>0</v>
      </c>
      <c r="AG266" s="181">
        <f t="shared" ca="1" si="186"/>
        <v>0</v>
      </c>
      <c r="AH266" s="181">
        <f t="shared" ca="1" si="186"/>
        <v>0</v>
      </c>
      <c r="AI266" s="181">
        <f t="shared" ca="1" si="186"/>
        <v>0</v>
      </c>
      <c r="AJ266" s="181">
        <f t="shared" ca="1" si="186"/>
        <v>0</v>
      </c>
      <c r="AK266" s="181">
        <f t="shared" ca="1" si="186"/>
        <v>0</v>
      </c>
      <c r="AL266" s="181">
        <f t="shared" ca="1" si="186"/>
        <v>0</v>
      </c>
      <c r="AM266" s="181">
        <f t="shared" ca="1" si="186"/>
        <v>0</v>
      </c>
      <c r="AN266" s="181">
        <f t="shared" ca="1" si="186"/>
        <v>0</v>
      </c>
      <c r="AO266" s="181">
        <f t="shared" ca="1" si="186"/>
        <v>0</v>
      </c>
      <c r="AP266" s="181">
        <f t="shared" ca="1" si="186"/>
        <v>0</v>
      </c>
      <c r="AQ266" s="181">
        <f t="shared" ca="1" si="186"/>
        <v>0</v>
      </c>
      <c r="AR266" s="181">
        <f t="shared" ca="1" si="186"/>
        <v>0</v>
      </c>
      <c r="AS266" s="181">
        <f t="shared" ca="1" si="186"/>
        <v>0</v>
      </c>
      <c r="AT266" s="181">
        <f t="shared" ca="1" si="186"/>
        <v>0</v>
      </c>
      <c r="AU266" s="181">
        <f t="shared" ca="1" si="186"/>
        <v>0</v>
      </c>
      <c r="AV266" s="181">
        <f t="shared" ca="1" si="186"/>
        <v>0</v>
      </c>
      <c r="AW266" s="181">
        <f t="shared" ca="1" si="186"/>
        <v>0</v>
      </c>
      <c r="AX266" s="181">
        <f t="shared" ca="1" si="186"/>
        <v>0</v>
      </c>
      <c r="AY266" s="181">
        <f t="shared" ca="1" si="186"/>
        <v>0</v>
      </c>
      <c r="AZ266" s="181">
        <f t="shared" ca="1" si="186"/>
        <v>0</v>
      </c>
      <c r="BA266" s="181">
        <f t="shared" ca="1" si="186"/>
        <v>0</v>
      </c>
      <c r="BB266" s="181">
        <f t="shared" ca="1" si="186"/>
        <v>0</v>
      </c>
      <c r="BC266" s="181">
        <f t="shared" ca="1" si="186"/>
        <v>0</v>
      </c>
      <c r="BD266" s="181">
        <f t="shared" ca="1" si="186"/>
        <v>0</v>
      </c>
      <c r="BE266" s="181">
        <f t="shared" ca="1" si="186"/>
        <v>0</v>
      </c>
      <c r="BF266" s="181">
        <f t="shared" ca="1" si="186"/>
        <v>0</v>
      </c>
      <c r="BG266" s="181">
        <f t="shared" ca="1" si="186"/>
        <v>0</v>
      </c>
      <c r="BH266" s="181">
        <f t="shared" ref="BH266:CH266" ca="1" si="187">IF($A266="R",IF(BH$4&gt;=$C266,IF($D266="Monthly",$E266*(1+$F266)^(BH$1-$AA$1),IF(AND($D266="Quarterly",(BH$2-BG$2)&gt;0),$E266*(1+$F266)^(BH$1-$AA$1),IF(BH$3=SUMIF($4:$4,$C266,$3:$3),$E266*(1+$F266)^(BH$1-SUMIF($4:$4,$C266,$1:$1)),0))),0),IF(AND($A266="NR",$C266=BH$4),$E266,IF($A266="%",INDIRECT(ADDRESS($E266,COLUMN(BH$133)))*$F266,0)))</f>
        <v>0</v>
      </c>
      <c r="BI266" s="181">
        <f t="shared" ca="1" si="187"/>
        <v>0</v>
      </c>
      <c r="BJ266" s="181">
        <f t="shared" ca="1" si="187"/>
        <v>0</v>
      </c>
      <c r="BK266" s="181">
        <f t="shared" ca="1" si="187"/>
        <v>0</v>
      </c>
      <c r="BL266" s="181">
        <f t="shared" ca="1" si="187"/>
        <v>0</v>
      </c>
      <c r="BM266" s="181">
        <f t="shared" ca="1" si="187"/>
        <v>0</v>
      </c>
      <c r="BN266" s="181">
        <f t="shared" ca="1" si="187"/>
        <v>0</v>
      </c>
      <c r="BO266" s="181">
        <f t="shared" ca="1" si="187"/>
        <v>0</v>
      </c>
      <c r="BP266" s="181">
        <f t="shared" ca="1" si="187"/>
        <v>0</v>
      </c>
      <c r="BQ266" s="181">
        <f t="shared" ca="1" si="187"/>
        <v>0</v>
      </c>
      <c r="BR266" s="181">
        <f t="shared" ca="1" si="187"/>
        <v>0</v>
      </c>
      <c r="BS266" s="181">
        <f t="shared" ca="1" si="187"/>
        <v>0</v>
      </c>
      <c r="BT266" s="181">
        <f t="shared" ca="1" si="187"/>
        <v>0</v>
      </c>
      <c r="BU266" s="181">
        <f t="shared" ca="1" si="187"/>
        <v>0</v>
      </c>
      <c r="BV266" s="181">
        <f t="shared" ca="1" si="187"/>
        <v>0</v>
      </c>
      <c r="BW266" s="181">
        <f t="shared" ca="1" si="187"/>
        <v>0</v>
      </c>
      <c r="BX266" s="181">
        <f t="shared" ca="1" si="187"/>
        <v>0</v>
      </c>
      <c r="BY266" s="181">
        <f t="shared" ca="1" si="187"/>
        <v>0</v>
      </c>
      <c r="BZ266" s="181">
        <f t="shared" ca="1" si="187"/>
        <v>0</v>
      </c>
      <c r="CA266" s="181">
        <f t="shared" ca="1" si="187"/>
        <v>0</v>
      </c>
      <c r="CB266" s="181">
        <f t="shared" ca="1" si="187"/>
        <v>0</v>
      </c>
      <c r="CC266" s="181">
        <f t="shared" ca="1" si="187"/>
        <v>0</v>
      </c>
      <c r="CD266" s="181">
        <f t="shared" ca="1" si="187"/>
        <v>0</v>
      </c>
      <c r="CE266" s="181">
        <f t="shared" ca="1" si="187"/>
        <v>0</v>
      </c>
      <c r="CF266" s="181">
        <f t="shared" ca="1" si="187"/>
        <v>0</v>
      </c>
      <c r="CG266" s="181">
        <f t="shared" ca="1" si="187"/>
        <v>0</v>
      </c>
      <c r="CH266" s="181">
        <f t="shared" ca="1" si="187"/>
        <v>0</v>
      </c>
      <c r="CI266" s="103"/>
      <c r="CJ266" s="103"/>
      <c r="CK266" s="105"/>
      <c r="CL266" s="105"/>
      <c r="CM266" s="105"/>
      <c r="CN266" s="105"/>
      <c r="CO266" s="105"/>
    </row>
    <row r="267" spans="1:93" ht="15" customHeight="1" outlineLevel="1">
      <c r="A267" s="250"/>
      <c r="B267" s="102"/>
      <c r="C267" s="250"/>
      <c r="D267" s="251"/>
      <c r="E267" s="252"/>
      <c r="F267" s="253"/>
      <c r="G267" s="103"/>
      <c r="H267" s="103"/>
      <c r="I267" s="254"/>
      <c r="J267" s="254"/>
      <c r="K267" s="254"/>
      <c r="L267" s="254"/>
      <c r="M267" s="254"/>
      <c r="N267" s="139"/>
      <c r="O267" s="139"/>
      <c r="P267" s="139"/>
      <c r="Q267" s="139"/>
      <c r="R267" s="139"/>
      <c r="S267" s="139"/>
      <c r="T267" s="139"/>
      <c r="U267" s="139"/>
      <c r="V267" s="139"/>
      <c r="W267" s="139"/>
      <c r="X267" s="139"/>
      <c r="Y267" s="139"/>
      <c r="Z267" s="139"/>
      <c r="AA267" s="254"/>
      <c r="AB267" s="254"/>
      <c r="AC267" s="254"/>
      <c r="AD267" s="254"/>
      <c r="AE267" s="254"/>
      <c r="AF267" s="254"/>
      <c r="AG267" s="254"/>
      <c r="AH267" s="254"/>
      <c r="AI267" s="254"/>
      <c r="AJ267" s="254"/>
      <c r="AK267" s="254"/>
      <c r="AL267" s="254"/>
      <c r="AM267" s="254"/>
      <c r="AN267" s="254"/>
      <c r="AO267" s="254"/>
      <c r="AP267" s="254"/>
      <c r="AQ267" s="254"/>
      <c r="AR267" s="254"/>
      <c r="AS267" s="254"/>
      <c r="AT267" s="254"/>
      <c r="AU267" s="254"/>
      <c r="AV267" s="254"/>
      <c r="AW267" s="254"/>
      <c r="AX267" s="254"/>
      <c r="AY267" s="254"/>
      <c r="AZ267" s="254"/>
      <c r="BA267" s="254"/>
      <c r="BB267" s="254"/>
      <c r="BC267" s="254"/>
      <c r="BD267" s="254"/>
      <c r="BE267" s="254"/>
      <c r="BF267" s="254"/>
      <c r="BG267" s="254"/>
      <c r="BH267" s="254"/>
      <c r="BI267" s="254"/>
      <c r="BJ267" s="254"/>
      <c r="BK267" s="254"/>
      <c r="BL267" s="254"/>
      <c r="BM267" s="254"/>
      <c r="BN267" s="254"/>
      <c r="BO267" s="254"/>
      <c r="BP267" s="254"/>
      <c r="BQ267" s="254"/>
      <c r="BR267" s="254"/>
      <c r="BS267" s="254"/>
      <c r="BT267" s="254"/>
      <c r="BU267" s="254"/>
      <c r="BV267" s="254"/>
      <c r="BW267" s="254"/>
      <c r="BX267" s="254"/>
      <c r="BY267" s="254"/>
      <c r="BZ267" s="254"/>
      <c r="CA267" s="254"/>
      <c r="CB267" s="254"/>
      <c r="CC267" s="254"/>
      <c r="CD267" s="254"/>
      <c r="CE267" s="254"/>
      <c r="CF267" s="254"/>
      <c r="CG267" s="254"/>
      <c r="CH267" s="254"/>
      <c r="CI267" s="103"/>
      <c r="CJ267" s="103"/>
      <c r="CK267" s="105"/>
      <c r="CL267" s="105"/>
      <c r="CM267" s="105"/>
      <c r="CN267" s="105"/>
      <c r="CO267" s="105"/>
    </row>
    <row r="268" spans="1:93" ht="15" customHeight="1" outlineLevel="1">
      <c r="A268" s="241"/>
      <c r="B268" s="248" t="str">
        <f>+"Total "&amp;PROPER(B259)</f>
        <v>Total Research And Development</v>
      </c>
      <c r="C268" s="241"/>
      <c r="D268" s="218"/>
      <c r="E268" s="247"/>
      <c r="F268" s="218"/>
      <c r="G268" s="225"/>
      <c r="H268" s="225"/>
      <c r="I268" s="249">
        <f ca="1">+SUMIFS($AA268:$CH268,$AA$1:$CH$1,I$1)</f>
        <v>1447182.05183459</v>
      </c>
      <c r="J268" s="249">
        <f ca="1">+SUMIFS($AA268:$CH268,$AA$1:$CH$1,J$1)</f>
        <v>1576526.6053651858</v>
      </c>
      <c r="K268" s="249">
        <f ca="1">+SUMIFS($AA268:$CH268,$AA$1:$CH$1,K$1)</f>
        <v>1915169.0184412526</v>
      </c>
      <c r="L268" s="249">
        <f ca="1">+SUMIFS($AA268:$CH268,$AA$1:$CH$1,L$1)</f>
        <v>2932639.5060811136</v>
      </c>
      <c r="M268" s="249">
        <f ca="1">+SUMIFS($AA268:$CH268,$AA$1:$CH$1,M$1)</f>
        <v>4321436.7005167985</v>
      </c>
      <c r="N268" s="179"/>
      <c r="O268" s="179"/>
      <c r="P268" s="179"/>
      <c r="Q268" s="179"/>
      <c r="R268" s="179"/>
      <c r="S268" s="179"/>
      <c r="T268" s="179"/>
      <c r="U268" s="179"/>
      <c r="V268" s="179"/>
      <c r="W268" s="179"/>
      <c r="X268" s="179"/>
      <c r="Y268" s="179"/>
      <c r="Z268" s="179"/>
      <c r="AA268" s="249">
        <f t="shared" ref="AA268:CH268" ca="1" si="188">SUM(AA260:AA266)</f>
        <v>120297.60129999999</v>
      </c>
      <c r="AB268" s="249">
        <f t="shared" ca="1" si="188"/>
        <v>120333.313456</v>
      </c>
      <c r="AC268" s="249">
        <f t="shared" ca="1" si="188"/>
        <v>120373.31107072</v>
      </c>
      <c r="AD268" s="249">
        <f t="shared" ca="1" si="188"/>
        <v>120418.10839920639</v>
      </c>
      <c r="AE268" s="249">
        <f t="shared" ca="1" si="188"/>
        <v>120468.28140711116</v>
      </c>
      <c r="AF268" s="249">
        <f t="shared" ca="1" si="188"/>
        <v>120524.47517596452</v>
      </c>
      <c r="AG268" s="249">
        <f t="shared" ca="1" si="188"/>
        <v>120587.41219708025</v>
      </c>
      <c r="AH268" s="249">
        <f t="shared" ca="1" si="188"/>
        <v>120657.90166072988</v>
      </c>
      <c r="AI268" s="249">
        <f t="shared" ca="1" si="188"/>
        <v>120736.84986001746</v>
      </c>
      <c r="AJ268" s="249">
        <f t="shared" ca="1" si="188"/>
        <v>120825.27184321955</v>
      </c>
      <c r="AK268" s="249">
        <f t="shared" ca="1" si="188"/>
        <v>120924.30446440591</v>
      </c>
      <c r="AL268" s="249">
        <f t="shared" ca="1" si="188"/>
        <v>121035.22100013462</v>
      </c>
      <c r="AM268" s="249">
        <f t="shared" ca="1" si="188"/>
        <v>129690.50415015483</v>
      </c>
      <c r="AN268" s="249">
        <f t="shared" ca="1" si="188"/>
        <v>129869.07977267803</v>
      </c>
      <c r="AO268" s="249">
        <f t="shared" ca="1" si="188"/>
        <v>130074.44173857974</v>
      </c>
      <c r="AP268" s="249">
        <f t="shared" ca="1" si="188"/>
        <v>130310.60799936671</v>
      </c>
      <c r="AQ268" s="249">
        <f t="shared" ca="1" si="188"/>
        <v>130582.19919927171</v>
      </c>
      <c r="AR268" s="249">
        <f t="shared" ca="1" si="188"/>
        <v>130894.52907916246</v>
      </c>
      <c r="AS268" s="249">
        <f t="shared" ca="1" si="188"/>
        <v>131253.70844103684</v>
      </c>
      <c r="AT268" s="249">
        <f t="shared" ca="1" si="188"/>
        <v>131666.76470719234</v>
      </c>
      <c r="AU268" s="249">
        <f t="shared" ca="1" si="188"/>
        <v>132141.7794132712</v>
      </c>
      <c r="AV268" s="249">
        <f t="shared" ca="1" si="188"/>
        <v>132688.04632526188</v>
      </c>
      <c r="AW268" s="249">
        <f t="shared" ca="1" si="188"/>
        <v>133316.25327405115</v>
      </c>
      <c r="AX268" s="249">
        <f t="shared" ca="1" si="188"/>
        <v>134038.69126515885</v>
      </c>
      <c r="AY268" s="249">
        <f t="shared" ca="1" si="188"/>
        <v>144321.42951819062</v>
      </c>
      <c r="AZ268" s="249">
        <f t="shared" ca="1" si="188"/>
        <v>145650.71542182873</v>
      </c>
      <c r="BA268" s="249">
        <f t="shared" ca="1" si="188"/>
        <v>147245.85850619446</v>
      </c>
      <c r="BB268" s="249">
        <f t="shared" ca="1" si="188"/>
        <v>149160.03020743336</v>
      </c>
      <c r="BC268" s="249">
        <f t="shared" ca="1" si="188"/>
        <v>151457.03624892002</v>
      </c>
      <c r="BD268" s="249">
        <f t="shared" ca="1" si="188"/>
        <v>154213.44349870403</v>
      </c>
      <c r="BE268" s="249">
        <f t="shared" ca="1" si="188"/>
        <v>157521.13219844483</v>
      </c>
      <c r="BF268" s="249">
        <f t="shared" ca="1" si="188"/>
        <v>161490.3586381338</v>
      </c>
      <c r="BG268" s="249">
        <f t="shared" ca="1" si="188"/>
        <v>166253.43036576058</v>
      </c>
      <c r="BH268" s="249">
        <f t="shared" ca="1" si="188"/>
        <v>171969.11643891266</v>
      </c>
      <c r="BI268" s="249">
        <f t="shared" ca="1" si="188"/>
        <v>178827.93972669519</v>
      </c>
      <c r="BJ268" s="249">
        <f t="shared" ca="1" si="188"/>
        <v>187058.52767203425</v>
      </c>
      <c r="BK268" s="249">
        <f t="shared" ca="1" si="188"/>
        <v>201905.63043923769</v>
      </c>
      <c r="BL268" s="249">
        <f t="shared" ca="1" si="188"/>
        <v>207337.81848316145</v>
      </c>
      <c r="BM268" s="249">
        <f t="shared" ca="1" si="188"/>
        <v>213313.22533147759</v>
      </c>
      <c r="BN268" s="249">
        <f t="shared" ca="1" si="188"/>
        <v>219886.17286462535</v>
      </c>
      <c r="BO268" s="249">
        <f t="shared" ca="1" si="188"/>
        <v>227116.41515108792</v>
      </c>
      <c r="BP268" s="249">
        <f t="shared" ca="1" si="188"/>
        <v>235069.68166619673</v>
      </c>
      <c r="BQ268" s="249">
        <f t="shared" ca="1" si="188"/>
        <v>243818.27483281639</v>
      </c>
      <c r="BR268" s="249">
        <f t="shared" ca="1" si="188"/>
        <v>253441.727316098</v>
      </c>
      <c r="BS268" s="249">
        <f t="shared" ca="1" si="188"/>
        <v>264027.52504770784</v>
      </c>
      <c r="BT268" s="249">
        <f t="shared" ca="1" si="188"/>
        <v>275671.90255247866</v>
      </c>
      <c r="BU268" s="249">
        <f t="shared" ca="1" si="188"/>
        <v>288480.71780772653</v>
      </c>
      <c r="BV268" s="249">
        <f t="shared" ca="1" si="188"/>
        <v>302570.41458849917</v>
      </c>
      <c r="BW268" s="249">
        <f t="shared" ca="1" si="188"/>
        <v>319476.56867203914</v>
      </c>
      <c r="BX268" s="249">
        <f t="shared" ca="1" si="188"/>
        <v>325924.01391892071</v>
      </c>
      <c r="BY268" s="249">
        <f t="shared" ca="1" si="188"/>
        <v>332629.35697567754</v>
      </c>
      <c r="BZ268" s="249">
        <f t="shared" ca="1" si="188"/>
        <v>339602.91375470464</v>
      </c>
      <c r="CA268" s="249">
        <f t="shared" ca="1" si="188"/>
        <v>346855.41280489287</v>
      </c>
      <c r="CB268" s="249">
        <f t="shared" ca="1" si="188"/>
        <v>354398.01181708858</v>
      </c>
      <c r="CC268" s="249">
        <f t="shared" ca="1" si="188"/>
        <v>362242.31478977215</v>
      </c>
      <c r="CD268" s="249">
        <f t="shared" ca="1" si="188"/>
        <v>370400.38988136302</v>
      </c>
      <c r="CE268" s="249">
        <f t="shared" ca="1" si="188"/>
        <v>378884.78797661752</v>
      </c>
      <c r="CF268" s="249">
        <f t="shared" ca="1" si="188"/>
        <v>387708.56199568219</v>
      </c>
      <c r="CG268" s="249">
        <f t="shared" ca="1" si="188"/>
        <v>396885.28697550949</v>
      </c>
      <c r="CH268" s="249">
        <f t="shared" ca="1" si="188"/>
        <v>406429.08095452993</v>
      </c>
      <c r="CI268" s="225"/>
      <c r="CJ268" s="225"/>
      <c r="CK268" s="105"/>
      <c r="CL268" s="105"/>
      <c r="CM268" s="105"/>
      <c r="CN268" s="105"/>
      <c r="CO268" s="105"/>
    </row>
    <row r="269" spans="1:93" ht="15" customHeight="1" outlineLevel="1">
      <c r="A269" s="241"/>
      <c r="B269" s="102"/>
      <c r="C269" s="241"/>
      <c r="D269" s="218"/>
      <c r="E269" s="247"/>
      <c r="F269" s="218"/>
      <c r="G269" s="103"/>
      <c r="H269" s="103"/>
      <c r="I269" s="139"/>
      <c r="J269" s="139"/>
      <c r="K269" s="139"/>
      <c r="L269" s="139"/>
      <c r="M269" s="139"/>
      <c r="N269" s="139"/>
      <c r="O269" s="139"/>
      <c r="P269" s="139"/>
      <c r="Q269" s="139"/>
      <c r="R269" s="139"/>
      <c r="S269" s="139"/>
      <c r="T269" s="139"/>
      <c r="U269" s="139"/>
      <c r="V269" s="139"/>
      <c r="W269" s="139"/>
      <c r="X269" s="139"/>
      <c r="Y269" s="139"/>
      <c r="Z269" s="139"/>
      <c r="AA269" s="139"/>
      <c r="AB269" s="139"/>
      <c r="AC269" s="139"/>
      <c r="AD269" s="139"/>
      <c r="AE269" s="139"/>
      <c r="AF269" s="139"/>
      <c r="AG269" s="139"/>
      <c r="AH269" s="139"/>
      <c r="AI269" s="139"/>
      <c r="AJ269" s="139"/>
      <c r="AK269" s="139"/>
      <c r="AL269" s="139"/>
      <c r="AM269" s="139"/>
      <c r="AN269" s="139"/>
      <c r="AO269" s="139"/>
      <c r="AP269" s="139"/>
      <c r="AQ269" s="139"/>
      <c r="AR269" s="139"/>
      <c r="AS269" s="139"/>
      <c r="AT269" s="139"/>
      <c r="AU269" s="139"/>
      <c r="AV269" s="139"/>
      <c r="AW269" s="139"/>
      <c r="AX269" s="139"/>
      <c r="AY269" s="139"/>
      <c r="AZ269" s="139"/>
      <c r="BA269" s="139"/>
      <c r="BB269" s="139"/>
      <c r="BC269" s="139"/>
      <c r="BD269" s="139"/>
      <c r="BE269" s="139"/>
      <c r="BF269" s="139"/>
      <c r="BG269" s="139"/>
      <c r="BH269" s="139"/>
      <c r="BI269" s="139"/>
      <c r="BJ269" s="139"/>
      <c r="BK269" s="139"/>
      <c r="BL269" s="139"/>
      <c r="BM269" s="139"/>
      <c r="BN269" s="139"/>
      <c r="BO269" s="139"/>
      <c r="BP269" s="139"/>
      <c r="BQ269" s="139"/>
      <c r="BR269" s="139"/>
      <c r="BS269" s="139"/>
      <c r="BT269" s="139"/>
      <c r="BU269" s="139"/>
      <c r="BV269" s="139"/>
      <c r="BW269" s="139"/>
      <c r="BX269" s="139"/>
      <c r="BY269" s="139"/>
      <c r="BZ269" s="139"/>
      <c r="CA269" s="139"/>
      <c r="CB269" s="139"/>
      <c r="CC269" s="139"/>
      <c r="CD269" s="139"/>
      <c r="CE269" s="139"/>
      <c r="CF269" s="139"/>
      <c r="CG269" s="139"/>
      <c r="CH269" s="139"/>
      <c r="CI269" s="103"/>
      <c r="CJ269" s="103"/>
      <c r="CK269" s="105"/>
      <c r="CL269" s="105"/>
      <c r="CM269" s="105"/>
      <c r="CN269" s="105"/>
      <c r="CO269" s="105"/>
    </row>
    <row r="270" spans="1:93" ht="15" customHeight="1" outlineLevel="1">
      <c r="A270" s="241"/>
      <c r="B270" s="116" t="s">
        <v>250</v>
      </c>
      <c r="C270" s="241"/>
      <c r="D270" s="218"/>
      <c r="E270" s="247"/>
      <c r="F270" s="218"/>
      <c r="G270" s="103"/>
      <c r="H270" s="103"/>
      <c r="I270" s="139"/>
      <c r="J270" s="139"/>
      <c r="K270" s="139"/>
      <c r="L270" s="139"/>
      <c r="M270" s="139"/>
      <c r="N270" s="139"/>
      <c r="O270" s="139"/>
      <c r="P270" s="139"/>
      <c r="Q270" s="139"/>
      <c r="R270" s="139"/>
      <c r="S270" s="139"/>
      <c r="T270" s="139"/>
      <c r="U270" s="139"/>
      <c r="V270" s="139"/>
      <c r="W270" s="139"/>
      <c r="X270" s="139"/>
      <c r="Y270" s="139"/>
      <c r="Z270" s="139"/>
      <c r="AA270" s="139"/>
      <c r="AB270" s="139"/>
      <c r="AC270" s="139"/>
      <c r="AD270" s="139"/>
      <c r="AE270" s="139"/>
      <c r="AF270" s="139"/>
      <c r="AG270" s="139"/>
      <c r="AH270" s="139"/>
      <c r="AI270" s="139"/>
      <c r="AJ270" s="139"/>
      <c r="AK270" s="139"/>
      <c r="AL270" s="139"/>
      <c r="AM270" s="139"/>
      <c r="AN270" s="139"/>
      <c r="AO270" s="139"/>
      <c r="AP270" s="139"/>
      <c r="AQ270" s="139"/>
      <c r="AR270" s="139"/>
      <c r="AS270" s="139"/>
      <c r="AT270" s="139"/>
      <c r="AU270" s="139"/>
      <c r="AV270" s="139"/>
      <c r="AW270" s="139"/>
      <c r="AX270" s="139"/>
      <c r="AY270" s="139"/>
      <c r="AZ270" s="139"/>
      <c r="BA270" s="139"/>
      <c r="BB270" s="139"/>
      <c r="BC270" s="139"/>
      <c r="BD270" s="139"/>
      <c r="BE270" s="139"/>
      <c r="BF270" s="139"/>
      <c r="BG270" s="139"/>
      <c r="BH270" s="139"/>
      <c r="BI270" s="139"/>
      <c r="BJ270" s="139"/>
      <c r="BK270" s="139"/>
      <c r="BL270" s="139"/>
      <c r="BM270" s="139"/>
      <c r="BN270" s="139"/>
      <c r="BO270" s="139"/>
      <c r="BP270" s="139"/>
      <c r="BQ270" s="139"/>
      <c r="BR270" s="139"/>
      <c r="BS270" s="139"/>
      <c r="BT270" s="139"/>
      <c r="BU270" s="139"/>
      <c r="BV270" s="139"/>
      <c r="BW270" s="139"/>
      <c r="BX270" s="139"/>
      <c r="BY270" s="139"/>
      <c r="BZ270" s="139"/>
      <c r="CA270" s="139"/>
      <c r="CB270" s="139"/>
      <c r="CC270" s="139"/>
      <c r="CD270" s="139"/>
      <c r="CE270" s="139"/>
      <c r="CF270" s="139"/>
      <c r="CG270" s="139"/>
      <c r="CH270" s="139"/>
      <c r="CI270" s="103"/>
      <c r="CJ270" s="103"/>
      <c r="CK270" s="105"/>
      <c r="CL270" s="105"/>
      <c r="CM270" s="105"/>
      <c r="CN270" s="105"/>
      <c r="CO270" s="105"/>
    </row>
    <row r="271" spans="1:93" ht="15" customHeight="1" outlineLevel="1">
      <c r="A271" s="241"/>
      <c r="B271" s="102" t="str">
        <f>+B225</f>
        <v>General and Administrative Salaries</v>
      </c>
      <c r="C271" s="218"/>
      <c r="D271" s="185" t="s">
        <v>224</v>
      </c>
      <c r="E271" s="247"/>
      <c r="F271" s="218"/>
      <c r="G271" s="103"/>
      <c r="H271" s="135" t="s">
        <v>116</v>
      </c>
      <c r="I271" s="181">
        <f t="shared" ref="I271:M279" si="189">+IF($H271="SUM",SUMIFS($AA271:$CH271,$AA$1:$CH$1,I$1),IF($H271="AVG",AVERAGEIFS($AA271:$CH271,$AA$1:$CH$1,I$1),IF($H271="EOY",SUMIFS($AA271:$CH271,$AA$1:$CH$1,I$1,$AA$3:$CH$3,12))))</f>
        <v>1540000</v>
      </c>
      <c r="J271" s="181">
        <f t="shared" si="189"/>
        <v>2638999.9999999986</v>
      </c>
      <c r="K271" s="181">
        <f t="shared" si="189"/>
        <v>2945950</v>
      </c>
      <c r="L271" s="181">
        <f t="shared" si="189"/>
        <v>3311997.4999999995</v>
      </c>
      <c r="M271" s="181">
        <f t="shared" si="189"/>
        <v>3751034.8750000005</v>
      </c>
      <c r="N271" s="139"/>
      <c r="O271" s="139"/>
      <c r="P271" s="139"/>
      <c r="Q271" s="139"/>
      <c r="R271" s="139"/>
      <c r="S271" s="139"/>
      <c r="T271" s="139"/>
      <c r="U271" s="139"/>
      <c r="V271" s="139"/>
      <c r="W271" s="139"/>
      <c r="X271" s="139"/>
      <c r="Y271" s="139"/>
      <c r="Z271" s="139"/>
      <c r="AA271" s="181">
        <f t="shared" ref="AA271:CH271" si="190">+AA225</f>
        <v>99166.666666666657</v>
      </c>
      <c r="AB271" s="181">
        <f t="shared" si="190"/>
        <v>99166.666666666657</v>
      </c>
      <c r="AC271" s="181">
        <f t="shared" si="190"/>
        <v>99166.666666666657</v>
      </c>
      <c r="AD271" s="181">
        <f t="shared" si="190"/>
        <v>99166.666666666657</v>
      </c>
      <c r="AE271" s="181">
        <f t="shared" si="190"/>
        <v>99166.666666666657</v>
      </c>
      <c r="AF271" s="181">
        <f t="shared" si="190"/>
        <v>99166.666666666657</v>
      </c>
      <c r="AG271" s="181">
        <f t="shared" si="190"/>
        <v>99166.666666666657</v>
      </c>
      <c r="AH271" s="181">
        <f t="shared" si="190"/>
        <v>169166.66666666666</v>
      </c>
      <c r="AI271" s="181">
        <f t="shared" si="190"/>
        <v>169166.66666666666</v>
      </c>
      <c r="AJ271" s="181">
        <f t="shared" si="190"/>
        <v>169166.66666666666</v>
      </c>
      <c r="AK271" s="181">
        <f t="shared" si="190"/>
        <v>169166.66666666666</v>
      </c>
      <c r="AL271" s="181">
        <f t="shared" si="190"/>
        <v>169166.66666666666</v>
      </c>
      <c r="AM271" s="181">
        <f t="shared" si="190"/>
        <v>219916.66666666663</v>
      </c>
      <c r="AN271" s="181">
        <f t="shared" si="190"/>
        <v>219916.66666666663</v>
      </c>
      <c r="AO271" s="181">
        <f t="shared" si="190"/>
        <v>219916.66666666663</v>
      </c>
      <c r="AP271" s="181">
        <f t="shared" si="190"/>
        <v>219916.66666666663</v>
      </c>
      <c r="AQ271" s="181">
        <f t="shared" si="190"/>
        <v>219916.66666666663</v>
      </c>
      <c r="AR271" s="181">
        <f t="shared" si="190"/>
        <v>219916.66666666663</v>
      </c>
      <c r="AS271" s="181">
        <f t="shared" si="190"/>
        <v>219916.66666666663</v>
      </c>
      <c r="AT271" s="181">
        <f t="shared" si="190"/>
        <v>219916.66666666663</v>
      </c>
      <c r="AU271" s="181">
        <f t="shared" si="190"/>
        <v>219916.66666666663</v>
      </c>
      <c r="AV271" s="181">
        <f t="shared" si="190"/>
        <v>219916.66666666663</v>
      </c>
      <c r="AW271" s="181">
        <f t="shared" si="190"/>
        <v>219916.66666666663</v>
      </c>
      <c r="AX271" s="181">
        <f t="shared" si="190"/>
        <v>219916.66666666663</v>
      </c>
      <c r="AY271" s="181">
        <f t="shared" si="190"/>
        <v>245495.83333333331</v>
      </c>
      <c r="AZ271" s="181">
        <f t="shared" si="190"/>
        <v>245495.83333333331</v>
      </c>
      <c r="BA271" s="181">
        <f t="shared" si="190"/>
        <v>245495.83333333331</v>
      </c>
      <c r="BB271" s="181">
        <f t="shared" si="190"/>
        <v>245495.83333333331</v>
      </c>
      <c r="BC271" s="181">
        <f t="shared" si="190"/>
        <v>245495.83333333331</v>
      </c>
      <c r="BD271" s="181">
        <f t="shared" si="190"/>
        <v>245495.83333333331</v>
      </c>
      <c r="BE271" s="181">
        <f t="shared" si="190"/>
        <v>245495.83333333331</v>
      </c>
      <c r="BF271" s="181">
        <f t="shared" si="190"/>
        <v>245495.83333333331</v>
      </c>
      <c r="BG271" s="181">
        <f t="shared" si="190"/>
        <v>245495.83333333331</v>
      </c>
      <c r="BH271" s="181">
        <f t="shared" si="190"/>
        <v>245495.83333333331</v>
      </c>
      <c r="BI271" s="181">
        <f t="shared" si="190"/>
        <v>245495.83333333331</v>
      </c>
      <c r="BJ271" s="181">
        <f t="shared" si="190"/>
        <v>245495.83333333331</v>
      </c>
      <c r="BK271" s="181">
        <f t="shared" si="190"/>
        <v>275999.79166666669</v>
      </c>
      <c r="BL271" s="181">
        <f t="shared" si="190"/>
        <v>275999.79166666669</v>
      </c>
      <c r="BM271" s="181">
        <f t="shared" si="190"/>
        <v>275999.79166666669</v>
      </c>
      <c r="BN271" s="181">
        <f t="shared" si="190"/>
        <v>275999.79166666669</v>
      </c>
      <c r="BO271" s="181">
        <f t="shared" si="190"/>
        <v>275999.79166666669</v>
      </c>
      <c r="BP271" s="181">
        <f t="shared" si="190"/>
        <v>275999.79166666669</v>
      </c>
      <c r="BQ271" s="181">
        <f t="shared" si="190"/>
        <v>275999.79166666669</v>
      </c>
      <c r="BR271" s="181">
        <f t="shared" si="190"/>
        <v>275999.79166666669</v>
      </c>
      <c r="BS271" s="181">
        <f t="shared" si="190"/>
        <v>275999.79166666669</v>
      </c>
      <c r="BT271" s="181">
        <f t="shared" si="190"/>
        <v>275999.79166666669</v>
      </c>
      <c r="BU271" s="181">
        <f t="shared" si="190"/>
        <v>275999.79166666669</v>
      </c>
      <c r="BV271" s="181">
        <f t="shared" si="190"/>
        <v>275999.79166666669</v>
      </c>
      <c r="BW271" s="181">
        <f t="shared" si="190"/>
        <v>312586.23958333331</v>
      </c>
      <c r="BX271" s="181">
        <f t="shared" si="190"/>
        <v>312586.23958333331</v>
      </c>
      <c r="BY271" s="181">
        <f t="shared" si="190"/>
        <v>312586.23958333331</v>
      </c>
      <c r="BZ271" s="181">
        <f t="shared" si="190"/>
        <v>312586.23958333331</v>
      </c>
      <c r="CA271" s="181">
        <f t="shared" si="190"/>
        <v>312586.23958333331</v>
      </c>
      <c r="CB271" s="181">
        <f t="shared" si="190"/>
        <v>312586.23958333331</v>
      </c>
      <c r="CC271" s="181">
        <f t="shared" si="190"/>
        <v>312586.23958333331</v>
      </c>
      <c r="CD271" s="181">
        <f t="shared" si="190"/>
        <v>312586.23958333331</v>
      </c>
      <c r="CE271" s="181">
        <f t="shared" si="190"/>
        <v>312586.23958333331</v>
      </c>
      <c r="CF271" s="181">
        <f t="shared" si="190"/>
        <v>312586.23958333331</v>
      </c>
      <c r="CG271" s="181">
        <f t="shared" si="190"/>
        <v>312586.23958333331</v>
      </c>
      <c r="CH271" s="181">
        <f t="shared" si="190"/>
        <v>312586.23958333331</v>
      </c>
      <c r="CI271" s="103"/>
      <c r="CJ271" s="103"/>
      <c r="CK271" s="105"/>
      <c r="CL271" s="105"/>
      <c r="CM271" s="105"/>
      <c r="CN271" s="105"/>
      <c r="CO271" s="105"/>
    </row>
    <row r="272" spans="1:93" ht="15" customHeight="1" outlineLevel="1">
      <c r="A272" s="210" t="s">
        <v>226</v>
      </c>
      <c r="B272" s="102" t="s">
        <v>251</v>
      </c>
      <c r="C272" s="112">
        <v>44562</v>
      </c>
      <c r="D272" s="244" t="s">
        <v>228</v>
      </c>
      <c r="E272" s="246">
        <v>80000</v>
      </c>
      <c r="F272" s="183">
        <v>0.2</v>
      </c>
      <c r="G272" s="103"/>
      <c r="H272" s="135" t="s">
        <v>116</v>
      </c>
      <c r="I272" s="181">
        <f t="shared" ca="1" si="189"/>
        <v>960000</v>
      </c>
      <c r="J272" s="181">
        <f t="shared" ca="1" si="189"/>
        <v>1152000</v>
      </c>
      <c r="K272" s="181">
        <f t="shared" ca="1" si="189"/>
        <v>1382400</v>
      </c>
      <c r="L272" s="181">
        <f t="shared" ca="1" si="189"/>
        <v>1658880</v>
      </c>
      <c r="M272" s="181">
        <f t="shared" ca="1" si="189"/>
        <v>1990656</v>
      </c>
      <c r="N272" s="139"/>
      <c r="O272" s="139"/>
      <c r="P272" s="139"/>
      <c r="Q272" s="139"/>
      <c r="R272" s="139"/>
      <c r="S272" s="139"/>
      <c r="T272" s="139"/>
      <c r="U272" s="139"/>
      <c r="V272" s="139"/>
      <c r="W272" s="139"/>
      <c r="X272" s="139"/>
      <c r="Y272" s="139"/>
      <c r="Z272" s="139"/>
      <c r="AA272" s="181">
        <f t="shared" ref="AA272:AA279" ca="1" si="191">IF($A272="R",IF(AA$4&gt;=$C272,IF($D272="Monthly",$E272*(1+$F272)^(AA$1-$AA$1),IF(AND($D272="Quarterly",(AA$2-H$2)&gt;0),$E272*(1+$F272)^(AA$1-$AA$1),IF(AA$3=SUMIF($4:$4,$C272,$3:$3),$E272*(1+$F272)^(AA$1-SUMIF($4:$4,$C272,$1:$1)),0))),0),IF(AND($A272="NR",$C272=AA$4),$E272,IF($A272="%",INDIRECT(ADDRESS($E272,COLUMN(AA$133)))*$F272,0)))</f>
        <v>80000</v>
      </c>
      <c r="AB272" s="181">
        <f t="shared" ref="AB272:BG272" ca="1" si="192">IF($A272="R",IF(AB$4&gt;=$C272,IF($D272="Monthly",$E272*(1+$F272)^(AB$1-$AA$1),IF(AND($D272="Quarterly",(AB$2-AA$2)&gt;0),$E272*(1+$F272)^(AB$1-$AA$1),IF(AB$3=SUMIF($4:$4,$C272,$3:$3),$E272*(1+$F272)^(AB$1-SUMIF($4:$4,$C272,$1:$1)),0))),0),IF(AND($A272="NR",$C272=AB$4),$E272,IF($A272="%",INDIRECT(ADDRESS($E272,COLUMN(AB$133)))*$F272,0)))</f>
        <v>80000</v>
      </c>
      <c r="AC272" s="181">
        <f t="shared" ca="1" si="192"/>
        <v>80000</v>
      </c>
      <c r="AD272" s="181">
        <f t="shared" ca="1" si="192"/>
        <v>80000</v>
      </c>
      <c r="AE272" s="181">
        <f t="shared" ca="1" si="192"/>
        <v>80000</v>
      </c>
      <c r="AF272" s="181">
        <f t="shared" ca="1" si="192"/>
        <v>80000</v>
      </c>
      <c r="AG272" s="181">
        <f t="shared" ca="1" si="192"/>
        <v>80000</v>
      </c>
      <c r="AH272" s="181">
        <f t="shared" ca="1" si="192"/>
        <v>80000</v>
      </c>
      <c r="AI272" s="181">
        <f t="shared" ca="1" si="192"/>
        <v>80000</v>
      </c>
      <c r="AJ272" s="181">
        <f t="shared" ca="1" si="192"/>
        <v>80000</v>
      </c>
      <c r="AK272" s="181">
        <f t="shared" ca="1" si="192"/>
        <v>80000</v>
      </c>
      <c r="AL272" s="181">
        <f t="shared" ca="1" si="192"/>
        <v>80000</v>
      </c>
      <c r="AM272" s="181">
        <f t="shared" ca="1" si="192"/>
        <v>96000</v>
      </c>
      <c r="AN272" s="181">
        <f t="shared" ca="1" si="192"/>
        <v>96000</v>
      </c>
      <c r="AO272" s="181">
        <f t="shared" ca="1" si="192"/>
        <v>96000</v>
      </c>
      <c r="AP272" s="181">
        <f t="shared" ca="1" si="192"/>
        <v>96000</v>
      </c>
      <c r="AQ272" s="181">
        <f t="shared" ca="1" si="192"/>
        <v>96000</v>
      </c>
      <c r="AR272" s="181">
        <f t="shared" ca="1" si="192"/>
        <v>96000</v>
      </c>
      <c r="AS272" s="181">
        <f t="shared" ca="1" si="192"/>
        <v>96000</v>
      </c>
      <c r="AT272" s="181">
        <f t="shared" ca="1" si="192"/>
        <v>96000</v>
      </c>
      <c r="AU272" s="181">
        <f t="shared" ca="1" si="192"/>
        <v>96000</v>
      </c>
      <c r="AV272" s="181">
        <f t="shared" ca="1" si="192"/>
        <v>96000</v>
      </c>
      <c r="AW272" s="181">
        <f t="shared" ca="1" si="192"/>
        <v>96000</v>
      </c>
      <c r="AX272" s="181">
        <f t="shared" ca="1" si="192"/>
        <v>96000</v>
      </c>
      <c r="AY272" s="181">
        <f t="shared" ca="1" si="192"/>
        <v>115200</v>
      </c>
      <c r="AZ272" s="181">
        <f t="shared" ca="1" si="192"/>
        <v>115200</v>
      </c>
      <c r="BA272" s="181">
        <f t="shared" ca="1" si="192"/>
        <v>115200</v>
      </c>
      <c r="BB272" s="181">
        <f t="shared" ca="1" si="192"/>
        <v>115200</v>
      </c>
      <c r="BC272" s="181">
        <f t="shared" ca="1" si="192"/>
        <v>115200</v>
      </c>
      <c r="BD272" s="181">
        <f t="shared" ca="1" si="192"/>
        <v>115200</v>
      </c>
      <c r="BE272" s="181">
        <f t="shared" ca="1" si="192"/>
        <v>115200</v>
      </c>
      <c r="BF272" s="181">
        <f t="shared" ca="1" si="192"/>
        <v>115200</v>
      </c>
      <c r="BG272" s="181">
        <f t="shared" ca="1" si="192"/>
        <v>115200</v>
      </c>
      <c r="BH272" s="181">
        <f t="shared" ref="BH272:CH272" ca="1" si="193">IF($A272="R",IF(BH$4&gt;=$C272,IF($D272="Monthly",$E272*(1+$F272)^(BH$1-$AA$1),IF(AND($D272="Quarterly",(BH$2-BG$2)&gt;0),$E272*(1+$F272)^(BH$1-$AA$1),IF(BH$3=SUMIF($4:$4,$C272,$3:$3),$E272*(1+$F272)^(BH$1-SUMIF($4:$4,$C272,$1:$1)),0))),0),IF(AND($A272="NR",$C272=BH$4),$E272,IF($A272="%",INDIRECT(ADDRESS($E272,COLUMN(BH$133)))*$F272,0)))</f>
        <v>115200</v>
      </c>
      <c r="BI272" s="181">
        <f t="shared" ca="1" si="193"/>
        <v>115200</v>
      </c>
      <c r="BJ272" s="181">
        <f t="shared" ca="1" si="193"/>
        <v>115200</v>
      </c>
      <c r="BK272" s="181">
        <f t="shared" ca="1" si="193"/>
        <v>138240</v>
      </c>
      <c r="BL272" s="181">
        <f t="shared" ca="1" si="193"/>
        <v>138240</v>
      </c>
      <c r="BM272" s="181">
        <f t="shared" ca="1" si="193"/>
        <v>138240</v>
      </c>
      <c r="BN272" s="181">
        <f t="shared" ca="1" si="193"/>
        <v>138240</v>
      </c>
      <c r="BO272" s="181">
        <f t="shared" ca="1" si="193"/>
        <v>138240</v>
      </c>
      <c r="BP272" s="181">
        <f t="shared" ca="1" si="193"/>
        <v>138240</v>
      </c>
      <c r="BQ272" s="181">
        <f t="shared" ca="1" si="193"/>
        <v>138240</v>
      </c>
      <c r="BR272" s="181">
        <f t="shared" ca="1" si="193"/>
        <v>138240</v>
      </c>
      <c r="BS272" s="181">
        <f t="shared" ca="1" si="193"/>
        <v>138240</v>
      </c>
      <c r="BT272" s="181">
        <f t="shared" ca="1" si="193"/>
        <v>138240</v>
      </c>
      <c r="BU272" s="181">
        <f t="shared" ca="1" si="193"/>
        <v>138240</v>
      </c>
      <c r="BV272" s="181">
        <f t="shared" ca="1" si="193"/>
        <v>138240</v>
      </c>
      <c r="BW272" s="181">
        <f t="shared" ca="1" si="193"/>
        <v>165888</v>
      </c>
      <c r="BX272" s="181">
        <f t="shared" ca="1" si="193"/>
        <v>165888</v>
      </c>
      <c r="BY272" s="181">
        <f t="shared" ca="1" si="193"/>
        <v>165888</v>
      </c>
      <c r="BZ272" s="181">
        <f t="shared" ca="1" si="193"/>
        <v>165888</v>
      </c>
      <c r="CA272" s="181">
        <f t="shared" ca="1" si="193"/>
        <v>165888</v>
      </c>
      <c r="CB272" s="181">
        <f t="shared" ca="1" si="193"/>
        <v>165888</v>
      </c>
      <c r="CC272" s="181">
        <f t="shared" ca="1" si="193"/>
        <v>165888</v>
      </c>
      <c r="CD272" s="181">
        <f t="shared" ca="1" si="193"/>
        <v>165888</v>
      </c>
      <c r="CE272" s="181">
        <f t="shared" ca="1" si="193"/>
        <v>165888</v>
      </c>
      <c r="CF272" s="181">
        <f t="shared" ca="1" si="193"/>
        <v>165888</v>
      </c>
      <c r="CG272" s="181">
        <f t="shared" ca="1" si="193"/>
        <v>165888</v>
      </c>
      <c r="CH272" s="181">
        <f t="shared" ca="1" si="193"/>
        <v>165888</v>
      </c>
      <c r="CI272" s="103"/>
      <c r="CJ272" s="103"/>
      <c r="CK272" s="105"/>
      <c r="CL272" s="105"/>
      <c r="CM272" s="105"/>
      <c r="CN272" s="105"/>
      <c r="CO272" s="105"/>
    </row>
    <row r="273" spans="1:93" ht="15" customHeight="1" outlineLevel="1">
      <c r="A273" s="210" t="s">
        <v>226</v>
      </c>
      <c r="B273" s="102" t="s">
        <v>252</v>
      </c>
      <c r="C273" s="112">
        <v>44562</v>
      </c>
      <c r="D273" s="244" t="s">
        <v>228</v>
      </c>
      <c r="E273" s="246">
        <v>32000</v>
      </c>
      <c r="F273" s="183">
        <v>0.2</v>
      </c>
      <c r="G273" s="103"/>
      <c r="H273" s="135" t="s">
        <v>116</v>
      </c>
      <c r="I273" s="181">
        <f t="shared" ca="1" si="189"/>
        <v>384000</v>
      </c>
      <c r="J273" s="181">
        <f t="shared" ca="1" si="189"/>
        <v>460800</v>
      </c>
      <c r="K273" s="181">
        <f t="shared" ca="1" si="189"/>
        <v>552960</v>
      </c>
      <c r="L273" s="181">
        <f t="shared" ca="1" si="189"/>
        <v>663552</v>
      </c>
      <c r="M273" s="181">
        <f t="shared" ca="1" si="189"/>
        <v>796262.39999999979</v>
      </c>
      <c r="N273" s="139"/>
      <c r="O273" s="139"/>
      <c r="P273" s="139"/>
      <c r="Q273" s="139"/>
      <c r="R273" s="139"/>
      <c r="S273" s="139"/>
      <c r="T273" s="139"/>
      <c r="U273" s="139"/>
      <c r="V273" s="139"/>
      <c r="W273" s="139"/>
      <c r="X273" s="139"/>
      <c r="Y273" s="139"/>
      <c r="Z273" s="139"/>
      <c r="AA273" s="181">
        <f t="shared" ca="1" si="191"/>
        <v>32000</v>
      </c>
      <c r="AB273" s="181">
        <f t="shared" ref="AB273:BG273" ca="1" si="194">IF($A273="R",IF(AB$4&gt;=$C273,IF($D273="Monthly",$E273*(1+$F273)^(AB$1-$AA$1),IF(AND($D273="Quarterly",(AB$2-AA$2)&gt;0),$E273*(1+$F273)^(AB$1-$AA$1),IF(AB$3=SUMIF($4:$4,$C273,$3:$3),$E273*(1+$F273)^(AB$1-SUMIF($4:$4,$C273,$1:$1)),0))),0),IF(AND($A273="NR",$C273=AB$4),$E273,IF($A273="%",INDIRECT(ADDRESS($E273,COLUMN(AB$133)))*$F273,0)))</f>
        <v>32000</v>
      </c>
      <c r="AC273" s="181">
        <f t="shared" ca="1" si="194"/>
        <v>32000</v>
      </c>
      <c r="AD273" s="181">
        <f t="shared" ca="1" si="194"/>
        <v>32000</v>
      </c>
      <c r="AE273" s="181">
        <f t="shared" ca="1" si="194"/>
        <v>32000</v>
      </c>
      <c r="AF273" s="181">
        <f t="shared" ca="1" si="194"/>
        <v>32000</v>
      </c>
      <c r="AG273" s="181">
        <f t="shared" ca="1" si="194"/>
        <v>32000</v>
      </c>
      <c r="AH273" s="181">
        <f t="shared" ca="1" si="194"/>
        <v>32000</v>
      </c>
      <c r="AI273" s="181">
        <f t="shared" ca="1" si="194"/>
        <v>32000</v>
      </c>
      <c r="AJ273" s="181">
        <f t="shared" ca="1" si="194"/>
        <v>32000</v>
      </c>
      <c r="AK273" s="181">
        <f t="shared" ca="1" si="194"/>
        <v>32000</v>
      </c>
      <c r="AL273" s="181">
        <f t="shared" ca="1" si="194"/>
        <v>32000</v>
      </c>
      <c r="AM273" s="181">
        <f t="shared" ca="1" si="194"/>
        <v>38400</v>
      </c>
      <c r="AN273" s="181">
        <f t="shared" ca="1" si="194"/>
        <v>38400</v>
      </c>
      <c r="AO273" s="181">
        <f t="shared" ca="1" si="194"/>
        <v>38400</v>
      </c>
      <c r="AP273" s="181">
        <f t="shared" ca="1" si="194"/>
        <v>38400</v>
      </c>
      <c r="AQ273" s="181">
        <f t="shared" ca="1" si="194"/>
        <v>38400</v>
      </c>
      <c r="AR273" s="181">
        <f t="shared" ca="1" si="194"/>
        <v>38400</v>
      </c>
      <c r="AS273" s="181">
        <f t="shared" ca="1" si="194"/>
        <v>38400</v>
      </c>
      <c r="AT273" s="181">
        <f t="shared" ca="1" si="194"/>
        <v>38400</v>
      </c>
      <c r="AU273" s="181">
        <f t="shared" ca="1" si="194"/>
        <v>38400</v>
      </c>
      <c r="AV273" s="181">
        <f t="shared" ca="1" si="194"/>
        <v>38400</v>
      </c>
      <c r="AW273" s="181">
        <f t="shared" ca="1" si="194"/>
        <v>38400</v>
      </c>
      <c r="AX273" s="181">
        <f t="shared" ca="1" si="194"/>
        <v>38400</v>
      </c>
      <c r="AY273" s="181">
        <f t="shared" ca="1" si="194"/>
        <v>46080</v>
      </c>
      <c r="AZ273" s="181">
        <f t="shared" ca="1" si="194"/>
        <v>46080</v>
      </c>
      <c r="BA273" s="181">
        <f t="shared" ca="1" si="194"/>
        <v>46080</v>
      </c>
      <c r="BB273" s="181">
        <f t="shared" ca="1" si="194"/>
        <v>46080</v>
      </c>
      <c r="BC273" s="181">
        <f t="shared" ca="1" si="194"/>
        <v>46080</v>
      </c>
      <c r="BD273" s="181">
        <f t="shared" ca="1" si="194"/>
        <v>46080</v>
      </c>
      <c r="BE273" s="181">
        <f t="shared" ca="1" si="194"/>
        <v>46080</v>
      </c>
      <c r="BF273" s="181">
        <f t="shared" ca="1" si="194"/>
        <v>46080</v>
      </c>
      <c r="BG273" s="181">
        <f t="shared" ca="1" si="194"/>
        <v>46080</v>
      </c>
      <c r="BH273" s="181">
        <f t="shared" ref="BH273:CH273" ca="1" si="195">IF($A273="R",IF(BH$4&gt;=$C273,IF($D273="Monthly",$E273*(1+$F273)^(BH$1-$AA$1),IF(AND($D273="Quarterly",(BH$2-BG$2)&gt;0),$E273*(1+$F273)^(BH$1-$AA$1),IF(BH$3=SUMIF($4:$4,$C273,$3:$3),$E273*(1+$F273)^(BH$1-SUMIF($4:$4,$C273,$1:$1)),0))),0),IF(AND($A273="NR",$C273=BH$4),$E273,IF($A273="%",INDIRECT(ADDRESS($E273,COLUMN(BH$133)))*$F273,0)))</f>
        <v>46080</v>
      </c>
      <c r="BI273" s="181">
        <f t="shared" ca="1" si="195"/>
        <v>46080</v>
      </c>
      <c r="BJ273" s="181">
        <f t="shared" ca="1" si="195"/>
        <v>46080</v>
      </c>
      <c r="BK273" s="181">
        <f t="shared" ca="1" si="195"/>
        <v>55296</v>
      </c>
      <c r="BL273" s="181">
        <f t="shared" ca="1" si="195"/>
        <v>55296</v>
      </c>
      <c r="BM273" s="181">
        <f t="shared" ca="1" si="195"/>
        <v>55296</v>
      </c>
      <c r="BN273" s="181">
        <f t="shared" ca="1" si="195"/>
        <v>55296</v>
      </c>
      <c r="BO273" s="181">
        <f t="shared" ca="1" si="195"/>
        <v>55296</v>
      </c>
      <c r="BP273" s="181">
        <f t="shared" ca="1" si="195"/>
        <v>55296</v>
      </c>
      <c r="BQ273" s="181">
        <f t="shared" ca="1" si="195"/>
        <v>55296</v>
      </c>
      <c r="BR273" s="181">
        <f t="shared" ca="1" si="195"/>
        <v>55296</v>
      </c>
      <c r="BS273" s="181">
        <f t="shared" ca="1" si="195"/>
        <v>55296</v>
      </c>
      <c r="BT273" s="181">
        <f t="shared" ca="1" si="195"/>
        <v>55296</v>
      </c>
      <c r="BU273" s="181">
        <f t="shared" ca="1" si="195"/>
        <v>55296</v>
      </c>
      <c r="BV273" s="181">
        <f t="shared" ca="1" si="195"/>
        <v>55296</v>
      </c>
      <c r="BW273" s="181">
        <f t="shared" ca="1" si="195"/>
        <v>66355.199999999997</v>
      </c>
      <c r="BX273" s="181">
        <f t="shared" ca="1" si="195"/>
        <v>66355.199999999997</v>
      </c>
      <c r="BY273" s="181">
        <f t="shared" ca="1" si="195"/>
        <v>66355.199999999997</v>
      </c>
      <c r="BZ273" s="181">
        <f t="shared" ca="1" si="195"/>
        <v>66355.199999999997</v>
      </c>
      <c r="CA273" s="181">
        <f t="shared" ca="1" si="195"/>
        <v>66355.199999999997</v>
      </c>
      <c r="CB273" s="181">
        <f t="shared" ca="1" si="195"/>
        <v>66355.199999999997</v>
      </c>
      <c r="CC273" s="181">
        <f t="shared" ca="1" si="195"/>
        <v>66355.199999999997</v>
      </c>
      <c r="CD273" s="181">
        <f t="shared" ca="1" si="195"/>
        <v>66355.199999999997</v>
      </c>
      <c r="CE273" s="181">
        <f t="shared" ca="1" si="195"/>
        <v>66355.199999999997</v>
      </c>
      <c r="CF273" s="181">
        <f t="shared" ca="1" si="195"/>
        <v>66355.199999999997</v>
      </c>
      <c r="CG273" s="181">
        <f t="shared" ca="1" si="195"/>
        <v>66355.199999999997</v>
      </c>
      <c r="CH273" s="181">
        <f t="shared" ca="1" si="195"/>
        <v>66355.199999999997</v>
      </c>
      <c r="CI273" s="103"/>
      <c r="CJ273" s="103"/>
      <c r="CK273" s="105"/>
      <c r="CL273" s="105"/>
      <c r="CM273" s="105"/>
      <c r="CN273" s="105"/>
      <c r="CO273" s="105"/>
    </row>
    <row r="274" spans="1:93" ht="15" customHeight="1" outlineLevel="1">
      <c r="A274" s="210" t="s">
        <v>226</v>
      </c>
      <c r="B274" s="102" t="s">
        <v>253</v>
      </c>
      <c r="C274" s="112">
        <v>44562</v>
      </c>
      <c r="D274" s="244" t="s">
        <v>228</v>
      </c>
      <c r="E274" s="246">
        <v>12000</v>
      </c>
      <c r="F274" s="183">
        <v>0.2</v>
      </c>
      <c r="G274" s="103"/>
      <c r="H274" s="135" t="s">
        <v>116</v>
      </c>
      <c r="I274" s="181">
        <f t="shared" ca="1" si="189"/>
        <v>144000</v>
      </c>
      <c r="J274" s="181">
        <f t="shared" ca="1" si="189"/>
        <v>172800</v>
      </c>
      <c r="K274" s="181">
        <f t="shared" ca="1" si="189"/>
        <v>207360</v>
      </c>
      <c r="L274" s="181">
        <f t="shared" ca="1" si="189"/>
        <v>248832</v>
      </c>
      <c r="M274" s="181">
        <f t="shared" ca="1" si="189"/>
        <v>298598.40000000002</v>
      </c>
      <c r="N274" s="139"/>
      <c r="O274" s="139"/>
      <c r="P274" s="139"/>
      <c r="Q274" s="139"/>
      <c r="R274" s="139"/>
      <c r="S274" s="139"/>
      <c r="T274" s="139"/>
      <c r="U274" s="139"/>
      <c r="V274" s="139"/>
      <c r="W274" s="139"/>
      <c r="X274" s="139"/>
      <c r="Y274" s="139"/>
      <c r="Z274" s="139"/>
      <c r="AA274" s="181">
        <f t="shared" ca="1" si="191"/>
        <v>12000</v>
      </c>
      <c r="AB274" s="181">
        <f t="shared" ref="AB274:BG274" ca="1" si="196">IF($A274="R",IF(AB$4&gt;=$C274,IF($D274="Monthly",$E274*(1+$F274)^(AB$1-$AA$1),IF(AND($D274="Quarterly",(AB$2-AA$2)&gt;0),$E274*(1+$F274)^(AB$1-$AA$1),IF(AB$3=SUMIF($4:$4,$C274,$3:$3),$E274*(1+$F274)^(AB$1-SUMIF($4:$4,$C274,$1:$1)),0))),0),IF(AND($A274="NR",$C274=AB$4),$E274,IF($A274="%",INDIRECT(ADDRESS($E274,COLUMN(AB$133)))*$F274,0)))</f>
        <v>12000</v>
      </c>
      <c r="AC274" s="181">
        <f t="shared" ca="1" si="196"/>
        <v>12000</v>
      </c>
      <c r="AD274" s="181">
        <f t="shared" ca="1" si="196"/>
        <v>12000</v>
      </c>
      <c r="AE274" s="181">
        <f t="shared" ca="1" si="196"/>
        <v>12000</v>
      </c>
      <c r="AF274" s="181">
        <f t="shared" ca="1" si="196"/>
        <v>12000</v>
      </c>
      <c r="AG274" s="181">
        <f t="shared" ca="1" si="196"/>
        <v>12000</v>
      </c>
      <c r="AH274" s="181">
        <f t="shared" ca="1" si="196"/>
        <v>12000</v>
      </c>
      <c r="AI274" s="181">
        <f t="shared" ca="1" si="196"/>
        <v>12000</v>
      </c>
      <c r="AJ274" s="181">
        <f t="shared" ca="1" si="196"/>
        <v>12000</v>
      </c>
      <c r="AK274" s="181">
        <f t="shared" ca="1" si="196"/>
        <v>12000</v>
      </c>
      <c r="AL274" s="181">
        <f t="shared" ca="1" si="196"/>
        <v>12000</v>
      </c>
      <c r="AM274" s="181">
        <f t="shared" ca="1" si="196"/>
        <v>14400</v>
      </c>
      <c r="AN274" s="181">
        <f t="shared" ca="1" si="196"/>
        <v>14400</v>
      </c>
      <c r="AO274" s="181">
        <f t="shared" ca="1" si="196"/>
        <v>14400</v>
      </c>
      <c r="AP274" s="181">
        <f t="shared" ca="1" si="196"/>
        <v>14400</v>
      </c>
      <c r="AQ274" s="181">
        <f t="shared" ca="1" si="196"/>
        <v>14400</v>
      </c>
      <c r="AR274" s="181">
        <f t="shared" ca="1" si="196"/>
        <v>14400</v>
      </c>
      <c r="AS274" s="181">
        <f t="shared" ca="1" si="196"/>
        <v>14400</v>
      </c>
      <c r="AT274" s="181">
        <f t="shared" ca="1" si="196"/>
        <v>14400</v>
      </c>
      <c r="AU274" s="181">
        <f t="shared" ca="1" si="196"/>
        <v>14400</v>
      </c>
      <c r="AV274" s="181">
        <f t="shared" ca="1" si="196"/>
        <v>14400</v>
      </c>
      <c r="AW274" s="181">
        <f t="shared" ca="1" si="196"/>
        <v>14400</v>
      </c>
      <c r="AX274" s="181">
        <f t="shared" ca="1" si="196"/>
        <v>14400</v>
      </c>
      <c r="AY274" s="181">
        <f t="shared" ca="1" si="196"/>
        <v>17280</v>
      </c>
      <c r="AZ274" s="181">
        <f t="shared" ca="1" si="196"/>
        <v>17280</v>
      </c>
      <c r="BA274" s="181">
        <f t="shared" ca="1" si="196"/>
        <v>17280</v>
      </c>
      <c r="BB274" s="181">
        <f t="shared" ca="1" si="196"/>
        <v>17280</v>
      </c>
      <c r="BC274" s="181">
        <f t="shared" ca="1" si="196"/>
        <v>17280</v>
      </c>
      <c r="BD274" s="181">
        <f t="shared" ca="1" si="196"/>
        <v>17280</v>
      </c>
      <c r="BE274" s="181">
        <f t="shared" ca="1" si="196"/>
        <v>17280</v>
      </c>
      <c r="BF274" s="181">
        <f t="shared" ca="1" si="196"/>
        <v>17280</v>
      </c>
      <c r="BG274" s="181">
        <f t="shared" ca="1" si="196"/>
        <v>17280</v>
      </c>
      <c r="BH274" s="181">
        <f t="shared" ref="BH274:CH274" ca="1" si="197">IF($A274="R",IF(BH$4&gt;=$C274,IF($D274="Monthly",$E274*(1+$F274)^(BH$1-$AA$1),IF(AND($D274="Quarterly",(BH$2-BG$2)&gt;0),$E274*(1+$F274)^(BH$1-$AA$1),IF(BH$3=SUMIF($4:$4,$C274,$3:$3),$E274*(1+$F274)^(BH$1-SUMIF($4:$4,$C274,$1:$1)),0))),0),IF(AND($A274="NR",$C274=BH$4),$E274,IF($A274="%",INDIRECT(ADDRESS($E274,COLUMN(BH$133)))*$F274,0)))</f>
        <v>17280</v>
      </c>
      <c r="BI274" s="181">
        <f t="shared" ca="1" si="197"/>
        <v>17280</v>
      </c>
      <c r="BJ274" s="181">
        <f t="shared" ca="1" si="197"/>
        <v>17280</v>
      </c>
      <c r="BK274" s="181">
        <f t="shared" ca="1" si="197"/>
        <v>20736</v>
      </c>
      <c r="BL274" s="181">
        <f t="shared" ca="1" si="197"/>
        <v>20736</v>
      </c>
      <c r="BM274" s="181">
        <f t="shared" ca="1" si="197"/>
        <v>20736</v>
      </c>
      <c r="BN274" s="181">
        <f t="shared" ca="1" si="197"/>
        <v>20736</v>
      </c>
      <c r="BO274" s="181">
        <f t="shared" ca="1" si="197"/>
        <v>20736</v>
      </c>
      <c r="BP274" s="181">
        <f t="shared" ca="1" si="197"/>
        <v>20736</v>
      </c>
      <c r="BQ274" s="181">
        <f t="shared" ca="1" si="197"/>
        <v>20736</v>
      </c>
      <c r="BR274" s="181">
        <f t="shared" ca="1" si="197"/>
        <v>20736</v>
      </c>
      <c r="BS274" s="181">
        <f t="shared" ca="1" si="197"/>
        <v>20736</v>
      </c>
      <c r="BT274" s="181">
        <f t="shared" ca="1" si="197"/>
        <v>20736</v>
      </c>
      <c r="BU274" s="181">
        <f t="shared" ca="1" si="197"/>
        <v>20736</v>
      </c>
      <c r="BV274" s="181">
        <f t="shared" ca="1" si="197"/>
        <v>20736</v>
      </c>
      <c r="BW274" s="181">
        <f t="shared" ca="1" si="197"/>
        <v>24883.199999999997</v>
      </c>
      <c r="BX274" s="181">
        <f t="shared" ca="1" si="197"/>
        <v>24883.199999999997</v>
      </c>
      <c r="BY274" s="181">
        <f t="shared" ca="1" si="197"/>
        <v>24883.199999999997</v>
      </c>
      <c r="BZ274" s="181">
        <f t="shared" ca="1" si="197"/>
        <v>24883.199999999997</v>
      </c>
      <c r="CA274" s="181">
        <f t="shared" ca="1" si="197"/>
        <v>24883.199999999997</v>
      </c>
      <c r="CB274" s="181">
        <f t="shared" ca="1" si="197"/>
        <v>24883.199999999997</v>
      </c>
      <c r="CC274" s="181">
        <f t="shared" ca="1" si="197"/>
        <v>24883.199999999997</v>
      </c>
      <c r="CD274" s="181">
        <f t="shared" ca="1" si="197"/>
        <v>24883.199999999997</v>
      </c>
      <c r="CE274" s="181">
        <f t="shared" ca="1" si="197"/>
        <v>24883.199999999997</v>
      </c>
      <c r="CF274" s="181">
        <f t="shared" ca="1" si="197"/>
        <v>24883.199999999997</v>
      </c>
      <c r="CG274" s="181">
        <f t="shared" ca="1" si="197"/>
        <v>24883.199999999997</v>
      </c>
      <c r="CH274" s="181">
        <f t="shared" ca="1" si="197"/>
        <v>24883.199999999997</v>
      </c>
      <c r="CI274" s="103"/>
      <c r="CJ274" s="103"/>
      <c r="CK274" s="105"/>
      <c r="CL274" s="105"/>
      <c r="CM274" s="105"/>
      <c r="CN274" s="105"/>
      <c r="CO274" s="105"/>
    </row>
    <row r="275" spans="1:93" ht="15" customHeight="1" outlineLevel="1">
      <c r="A275" s="210" t="s">
        <v>226</v>
      </c>
      <c r="B275" s="102" t="s">
        <v>254</v>
      </c>
      <c r="C275" s="112">
        <v>44562</v>
      </c>
      <c r="D275" s="244" t="s">
        <v>228</v>
      </c>
      <c r="E275" s="246">
        <v>10000</v>
      </c>
      <c r="F275" s="183">
        <v>0.2</v>
      </c>
      <c r="G275" s="103"/>
      <c r="H275" s="135" t="s">
        <v>116</v>
      </c>
      <c r="I275" s="181">
        <f t="shared" ca="1" si="189"/>
        <v>120000</v>
      </c>
      <c r="J275" s="181">
        <f t="shared" ca="1" si="189"/>
        <v>144000</v>
      </c>
      <c r="K275" s="181">
        <f t="shared" ca="1" si="189"/>
        <v>172800</v>
      </c>
      <c r="L275" s="181">
        <f t="shared" ca="1" si="189"/>
        <v>207360</v>
      </c>
      <c r="M275" s="181">
        <f t="shared" ca="1" si="189"/>
        <v>248832</v>
      </c>
      <c r="N275" s="139"/>
      <c r="O275" s="139"/>
      <c r="P275" s="139"/>
      <c r="Q275" s="139"/>
      <c r="R275" s="139"/>
      <c r="S275" s="139"/>
      <c r="T275" s="139"/>
      <c r="U275" s="139"/>
      <c r="V275" s="139"/>
      <c r="W275" s="139"/>
      <c r="X275" s="139"/>
      <c r="Y275" s="139"/>
      <c r="Z275" s="139"/>
      <c r="AA275" s="181">
        <f t="shared" ca="1" si="191"/>
        <v>10000</v>
      </c>
      <c r="AB275" s="181">
        <f t="shared" ref="AB275:BG275" ca="1" si="198">IF($A275="R",IF(AB$4&gt;=$C275,IF($D275="Monthly",$E275*(1+$F275)^(AB$1-$AA$1),IF(AND($D275="Quarterly",(AB$2-AA$2)&gt;0),$E275*(1+$F275)^(AB$1-$AA$1),IF(AB$3=SUMIF($4:$4,$C275,$3:$3),$E275*(1+$F275)^(AB$1-SUMIF($4:$4,$C275,$1:$1)),0))),0),IF(AND($A275="NR",$C275=AB$4),$E275,IF($A275="%",INDIRECT(ADDRESS($E275,COLUMN(AB$133)))*$F275,0)))</f>
        <v>10000</v>
      </c>
      <c r="AC275" s="181">
        <f t="shared" ca="1" si="198"/>
        <v>10000</v>
      </c>
      <c r="AD275" s="181">
        <f t="shared" ca="1" si="198"/>
        <v>10000</v>
      </c>
      <c r="AE275" s="181">
        <f t="shared" ca="1" si="198"/>
        <v>10000</v>
      </c>
      <c r="AF275" s="181">
        <f t="shared" ca="1" si="198"/>
        <v>10000</v>
      </c>
      <c r="AG275" s="181">
        <f t="shared" ca="1" si="198"/>
        <v>10000</v>
      </c>
      <c r="AH275" s="181">
        <f t="shared" ca="1" si="198"/>
        <v>10000</v>
      </c>
      <c r="AI275" s="181">
        <f t="shared" ca="1" si="198"/>
        <v>10000</v>
      </c>
      <c r="AJ275" s="181">
        <f t="shared" ca="1" si="198"/>
        <v>10000</v>
      </c>
      <c r="AK275" s="181">
        <f t="shared" ca="1" si="198"/>
        <v>10000</v>
      </c>
      <c r="AL275" s="181">
        <f t="shared" ca="1" si="198"/>
        <v>10000</v>
      </c>
      <c r="AM275" s="181">
        <f t="shared" ca="1" si="198"/>
        <v>12000</v>
      </c>
      <c r="AN275" s="181">
        <f t="shared" ca="1" si="198"/>
        <v>12000</v>
      </c>
      <c r="AO275" s="181">
        <f t="shared" ca="1" si="198"/>
        <v>12000</v>
      </c>
      <c r="AP275" s="181">
        <f t="shared" ca="1" si="198"/>
        <v>12000</v>
      </c>
      <c r="AQ275" s="181">
        <f t="shared" ca="1" si="198"/>
        <v>12000</v>
      </c>
      <c r="AR275" s="181">
        <f t="shared" ca="1" si="198"/>
        <v>12000</v>
      </c>
      <c r="AS275" s="181">
        <f t="shared" ca="1" si="198"/>
        <v>12000</v>
      </c>
      <c r="AT275" s="181">
        <f t="shared" ca="1" si="198"/>
        <v>12000</v>
      </c>
      <c r="AU275" s="181">
        <f t="shared" ca="1" si="198"/>
        <v>12000</v>
      </c>
      <c r="AV275" s="181">
        <f t="shared" ca="1" si="198"/>
        <v>12000</v>
      </c>
      <c r="AW275" s="181">
        <f t="shared" ca="1" si="198"/>
        <v>12000</v>
      </c>
      <c r="AX275" s="181">
        <f t="shared" ca="1" si="198"/>
        <v>12000</v>
      </c>
      <c r="AY275" s="181">
        <f t="shared" ca="1" si="198"/>
        <v>14400</v>
      </c>
      <c r="AZ275" s="181">
        <f t="shared" ca="1" si="198"/>
        <v>14400</v>
      </c>
      <c r="BA275" s="181">
        <f t="shared" ca="1" si="198"/>
        <v>14400</v>
      </c>
      <c r="BB275" s="181">
        <f t="shared" ca="1" si="198"/>
        <v>14400</v>
      </c>
      <c r="BC275" s="181">
        <f t="shared" ca="1" si="198"/>
        <v>14400</v>
      </c>
      <c r="BD275" s="181">
        <f t="shared" ca="1" si="198"/>
        <v>14400</v>
      </c>
      <c r="BE275" s="181">
        <f t="shared" ca="1" si="198"/>
        <v>14400</v>
      </c>
      <c r="BF275" s="181">
        <f t="shared" ca="1" si="198"/>
        <v>14400</v>
      </c>
      <c r="BG275" s="181">
        <f t="shared" ca="1" si="198"/>
        <v>14400</v>
      </c>
      <c r="BH275" s="181">
        <f t="shared" ref="BH275:CH275" ca="1" si="199">IF($A275="R",IF(BH$4&gt;=$C275,IF($D275="Monthly",$E275*(1+$F275)^(BH$1-$AA$1),IF(AND($D275="Quarterly",(BH$2-BG$2)&gt;0),$E275*(1+$F275)^(BH$1-$AA$1),IF(BH$3=SUMIF($4:$4,$C275,$3:$3),$E275*(1+$F275)^(BH$1-SUMIF($4:$4,$C275,$1:$1)),0))),0),IF(AND($A275="NR",$C275=BH$4),$E275,IF($A275="%",INDIRECT(ADDRESS($E275,COLUMN(BH$133)))*$F275,0)))</f>
        <v>14400</v>
      </c>
      <c r="BI275" s="181">
        <f t="shared" ca="1" si="199"/>
        <v>14400</v>
      </c>
      <c r="BJ275" s="181">
        <f t="shared" ca="1" si="199"/>
        <v>14400</v>
      </c>
      <c r="BK275" s="181">
        <f t="shared" ca="1" si="199"/>
        <v>17280</v>
      </c>
      <c r="BL275" s="181">
        <f t="shared" ca="1" si="199"/>
        <v>17280</v>
      </c>
      <c r="BM275" s="181">
        <f t="shared" ca="1" si="199"/>
        <v>17280</v>
      </c>
      <c r="BN275" s="181">
        <f t="shared" ca="1" si="199"/>
        <v>17280</v>
      </c>
      <c r="BO275" s="181">
        <f t="shared" ca="1" si="199"/>
        <v>17280</v>
      </c>
      <c r="BP275" s="181">
        <f t="shared" ca="1" si="199"/>
        <v>17280</v>
      </c>
      <c r="BQ275" s="181">
        <f t="shared" ca="1" si="199"/>
        <v>17280</v>
      </c>
      <c r="BR275" s="181">
        <f t="shared" ca="1" si="199"/>
        <v>17280</v>
      </c>
      <c r="BS275" s="181">
        <f t="shared" ca="1" si="199"/>
        <v>17280</v>
      </c>
      <c r="BT275" s="181">
        <f t="shared" ca="1" si="199"/>
        <v>17280</v>
      </c>
      <c r="BU275" s="181">
        <f t="shared" ca="1" si="199"/>
        <v>17280</v>
      </c>
      <c r="BV275" s="181">
        <f t="shared" ca="1" si="199"/>
        <v>17280</v>
      </c>
      <c r="BW275" s="181">
        <f t="shared" ca="1" si="199"/>
        <v>20736</v>
      </c>
      <c r="BX275" s="181">
        <f t="shared" ca="1" si="199"/>
        <v>20736</v>
      </c>
      <c r="BY275" s="181">
        <f t="shared" ca="1" si="199"/>
        <v>20736</v>
      </c>
      <c r="BZ275" s="181">
        <f t="shared" ca="1" si="199"/>
        <v>20736</v>
      </c>
      <c r="CA275" s="181">
        <f t="shared" ca="1" si="199"/>
        <v>20736</v>
      </c>
      <c r="CB275" s="181">
        <f t="shared" ca="1" si="199"/>
        <v>20736</v>
      </c>
      <c r="CC275" s="181">
        <f t="shared" ca="1" si="199"/>
        <v>20736</v>
      </c>
      <c r="CD275" s="181">
        <f t="shared" ca="1" si="199"/>
        <v>20736</v>
      </c>
      <c r="CE275" s="181">
        <f t="shared" ca="1" si="199"/>
        <v>20736</v>
      </c>
      <c r="CF275" s="181">
        <f t="shared" ca="1" si="199"/>
        <v>20736</v>
      </c>
      <c r="CG275" s="181">
        <f t="shared" ca="1" si="199"/>
        <v>20736</v>
      </c>
      <c r="CH275" s="181">
        <f t="shared" ca="1" si="199"/>
        <v>20736</v>
      </c>
      <c r="CI275" s="103"/>
      <c r="CJ275" s="103"/>
      <c r="CK275" s="105"/>
      <c r="CL275" s="105"/>
      <c r="CM275" s="105"/>
      <c r="CN275" s="105"/>
      <c r="CO275" s="105"/>
    </row>
    <row r="276" spans="1:93" ht="15" customHeight="1" outlineLevel="1">
      <c r="A276" s="210" t="s">
        <v>226</v>
      </c>
      <c r="B276" s="102" t="s">
        <v>255</v>
      </c>
      <c r="C276" s="112">
        <v>44562</v>
      </c>
      <c r="D276" s="244" t="s">
        <v>228</v>
      </c>
      <c r="E276" s="246">
        <v>20000</v>
      </c>
      <c r="F276" s="183">
        <v>0.2</v>
      </c>
      <c r="G276" s="103"/>
      <c r="H276" s="135" t="s">
        <v>116</v>
      </c>
      <c r="I276" s="181">
        <f t="shared" ca="1" si="189"/>
        <v>240000</v>
      </c>
      <c r="J276" s="181">
        <f t="shared" ca="1" si="189"/>
        <v>288000</v>
      </c>
      <c r="K276" s="181">
        <f t="shared" ca="1" si="189"/>
        <v>345600</v>
      </c>
      <c r="L276" s="181">
        <f t="shared" ca="1" si="189"/>
        <v>414720</v>
      </c>
      <c r="M276" s="181">
        <f t="shared" ca="1" si="189"/>
        <v>497664</v>
      </c>
      <c r="N276" s="139"/>
      <c r="O276" s="139"/>
      <c r="P276" s="139"/>
      <c r="Q276" s="139"/>
      <c r="R276" s="139"/>
      <c r="S276" s="139"/>
      <c r="T276" s="139"/>
      <c r="U276" s="139"/>
      <c r="V276" s="139"/>
      <c r="W276" s="139"/>
      <c r="X276" s="139"/>
      <c r="Y276" s="139"/>
      <c r="Z276" s="139"/>
      <c r="AA276" s="181">
        <f t="shared" ca="1" si="191"/>
        <v>20000</v>
      </c>
      <c r="AB276" s="181">
        <f t="shared" ref="AB276:BG276" ca="1" si="200">IF($A276="R",IF(AB$4&gt;=$C276,IF($D276="Monthly",$E276*(1+$F276)^(AB$1-$AA$1),IF(AND($D276="Quarterly",(AB$2-AA$2)&gt;0),$E276*(1+$F276)^(AB$1-$AA$1),IF(AB$3=SUMIF($4:$4,$C276,$3:$3),$E276*(1+$F276)^(AB$1-SUMIF($4:$4,$C276,$1:$1)),0))),0),IF(AND($A276="NR",$C276=AB$4),$E276,IF($A276="%",INDIRECT(ADDRESS($E276,COLUMN(AB$133)))*$F276,0)))</f>
        <v>20000</v>
      </c>
      <c r="AC276" s="181">
        <f t="shared" ca="1" si="200"/>
        <v>20000</v>
      </c>
      <c r="AD276" s="181">
        <f t="shared" ca="1" si="200"/>
        <v>20000</v>
      </c>
      <c r="AE276" s="181">
        <f t="shared" ca="1" si="200"/>
        <v>20000</v>
      </c>
      <c r="AF276" s="181">
        <f t="shared" ca="1" si="200"/>
        <v>20000</v>
      </c>
      <c r="AG276" s="181">
        <f t="shared" ca="1" si="200"/>
        <v>20000</v>
      </c>
      <c r="AH276" s="181">
        <f t="shared" ca="1" si="200"/>
        <v>20000</v>
      </c>
      <c r="AI276" s="181">
        <f t="shared" ca="1" si="200"/>
        <v>20000</v>
      </c>
      <c r="AJ276" s="181">
        <f t="shared" ca="1" si="200"/>
        <v>20000</v>
      </c>
      <c r="AK276" s="181">
        <f t="shared" ca="1" si="200"/>
        <v>20000</v>
      </c>
      <c r="AL276" s="181">
        <f t="shared" ca="1" si="200"/>
        <v>20000</v>
      </c>
      <c r="AM276" s="181">
        <f t="shared" ca="1" si="200"/>
        <v>24000</v>
      </c>
      <c r="AN276" s="181">
        <f t="shared" ca="1" si="200"/>
        <v>24000</v>
      </c>
      <c r="AO276" s="181">
        <f t="shared" ca="1" si="200"/>
        <v>24000</v>
      </c>
      <c r="AP276" s="181">
        <f t="shared" ca="1" si="200"/>
        <v>24000</v>
      </c>
      <c r="AQ276" s="181">
        <f t="shared" ca="1" si="200"/>
        <v>24000</v>
      </c>
      <c r="AR276" s="181">
        <f t="shared" ca="1" si="200"/>
        <v>24000</v>
      </c>
      <c r="AS276" s="181">
        <f t="shared" ca="1" si="200"/>
        <v>24000</v>
      </c>
      <c r="AT276" s="181">
        <f t="shared" ca="1" si="200"/>
        <v>24000</v>
      </c>
      <c r="AU276" s="181">
        <f t="shared" ca="1" si="200"/>
        <v>24000</v>
      </c>
      <c r="AV276" s="181">
        <f t="shared" ca="1" si="200"/>
        <v>24000</v>
      </c>
      <c r="AW276" s="181">
        <f t="shared" ca="1" si="200"/>
        <v>24000</v>
      </c>
      <c r="AX276" s="181">
        <f t="shared" ca="1" si="200"/>
        <v>24000</v>
      </c>
      <c r="AY276" s="181">
        <f t="shared" ca="1" si="200"/>
        <v>28800</v>
      </c>
      <c r="AZ276" s="181">
        <f t="shared" ca="1" si="200"/>
        <v>28800</v>
      </c>
      <c r="BA276" s="181">
        <f t="shared" ca="1" si="200"/>
        <v>28800</v>
      </c>
      <c r="BB276" s="181">
        <f t="shared" ca="1" si="200"/>
        <v>28800</v>
      </c>
      <c r="BC276" s="181">
        <f t="shared" ca="1" si="200"/>
        <v>28800</v>
      </c>
      <c r="BD276" s="181">
        <f t="shared" ca="1" si="200"/>
        <v>28800</v>
      </c>
      <c r="BE276" s="181">
        <f t="shared" ca="1" si="200"/>
        <v>28800</v>
      </c>
      <c r="BF276" s="181">
        <f t="shared" ca="1" si="200"/>
        <v>28800</v>
      </c>
      <c r="BG276" s="181">
        <f t="shared" ca="1" si="200"/>
        <v>28800</v>
      </c>
      <c r="BH276" s="181">
        <f t="shared" ref="BH276:CH276" ca="1" si="201">IF($A276="R",IF(BH$4&gt;=$C276,IF($D276="Monthly",$E276*(1+$F276)^(BH$1-$AA$1),IF(AND($D276="Quarterly",(BH$2-BG$2)&gt;0),$E276*(1+$F276)^(BH$1-$AA$1),IF(BH$3=SUMIF($4:$4,$C276,$3:$3),$E276*(1+$F276)^(BH$1-SUMIF($4:$4,$C276,$1:$1)),0))),0),IF(AND($A276="NR",$C276=BH$4),$E276,IF($A276="%",INDIRECT(ADDRESS($E276,COLUMN(BH$133)))*$F276,0)))</f>
        <v>28800</v>
      </c>
      <c r="BI276" s="181">
        <f t="shared" ca="1" si="201"/>
        <v>28800</v>
      </c>
      <c r="BJ276" s="181">
        <f t="shared" ca="1" si="201"/>
        <v>28800</v>
      </c>
      <c r="BK276" s="181">
        <f t="shared" ca="1" si="201"/>
        <v>34560</v>
      </c>
      <c r="BL276" s="181">
        <f t="shared" ca="1" si="201"/>
        <v>34560</v>
      </c>
      <c r="BM276" s="181">
        <f t="shared" ca="1" si="201"/>
        <v>34560</v>
      </c>
      <c r="BN276" s="181">
        <f t="shared" ca="1" si="201"/>
        <v>34560</v>
      </c>
      <c r="BO276" s="181">
        <f t="shared" ca="1" si="201"/>
        <v>34560</v>
      </c>
      <c r="BP276" s="181">
        <f t="shared" ca="1" si="201"/>
        <v>34560</v>
      </c>
      <c r="BQ276" s="181">
        <f t="shared" ca="1" si="201"/>
        <v>34560</v>
      </c>
      <c r="BR276" s="181">
        <f t="shared" ca="1" si="201"/>
        <v>34560</v>
      </c>
      <c r="BS276" s="181">
        <f t="shared" ca="1" si="201"/>
        <v>34560</v>
      </c>
      <c r="BT276" s="181">
        <f t="shared" ca="1" si="201"/>
        <v>34560</v>
      </c>
      <c r="BU276" s="181">
        <f t="shared" ca="1" si="201"/>
        <v>34560</v>
      </c>
      <c r="BV276" s="181">
        <f t="shared" ca="1" si="201"/>
        <v>34560</v>
      </c>
      <c r="BW276" s="181">
        <f t="shared" ca="1" si="201"/>
        <v>41472</v>
      </c>
      <c r="BX276" s="181">
        <f t="shared" ca="1" si="201"/>
        <v>41472</v>
      </c>
      <c r="BY276" s="181">
        <f t="shared" ca="1" si="201"/>
        <v>41472</v>
      </c>
      <c r="BZ276" s="181">
        <f t="shared" ca="1" si="201"/>
        <v>41472</v>
      </c>
      <c r="CA276" s="181">
        <f t="shared" ca="1" si="201"/>
        <v>41472</v>
      </c>
      <c r="CB276" s="181">
        <f t="shared" ca="1" si="201"/>
        <v>41472</v>
      </c>
      <c r="CC276" s="181">
        <f t="shared" ca="1" si="201"/>
        <v>41472</v>
      </c>
      <c r="CD276" s="181">
        <f t="shared" ca="1" si="201"/>
        <v>41472</v>
      </c>
      <c r="CE276" s="181">
        <f t="shared" ca="1" si="201"/>
        <v>41472</v>
      </c>
      <c r="CF276" s="181">
        <f t="shared" ca="1" si="201"/>
        <v>41472</v>
      </c>
      <c r="CG276" s="181">
        <f t="shared" ca="1" si="201"/>
        <v>41472</v>
      </c>
      <c r="CH276" s="181">
        <f t="shared" ca="1" si="201"/>
        <v>41472</v>
      </c>
      <c r="CI276" s="103"/>
      <c r="CJ276" s="103"/>
      <c r="CK276" s="105"/>
      <c r="CL276" s="105"/>
      <c r="CM276" s="105"/>
      <c r="CN276" s="105"/>
      <c r="CO276" s="105"/>
    </row>
    <row r="277" spans="1:93" ht="15" customHeight="1" outlineLevel="1">
      <c r="A277" s="210" t="s">
        <v>226</v>
      </c>
      <c r="B277" s="102" t="s">
        <v>110</v>
      </c>
      <c r="C277" s="112">
        <v>44562</v>
      </c>
      <c r="D277" s="244" t="s">
        <v>228</v>
      </c>
      <c r="E277" s="246">
        <v>0</v>
      </c>
      <c r="F277" s="183">
        <v>0.2</v>
      </c>
      <c r="G277" s="103"/>
      <c r="H277" s="135" t="s">
        <v>116</v>
      </c>
      <c r="I277" s="181">
        <f t="shared" ca="1" si="189"/>
        <v>0</v>
      </c>
      <c r="J277" s="181">
        <f t="shared" ca="1" si="189"/>
        <v>0</v>
      </c>
      <c r="K277" s="181">
        <f t="shared" ca="1" si="189"/>
        <v>0</v>
      </c>
      <c r="L277" s="181">
        <f t="shared" ca="1" si="189"/>
        <v>0</v>
      </c>
      <c r="M277" s="181">
        <f t="shared" ca="1" si="189"/>
        <v>0</v>
      </c>
      <c r="N277" s="139"/>
      <c r="O277" s="139"/>
      <c r="P277" s="139"/>
      <c r="Q277" s="139"/>
      <c r="R277" s="139"/>
      <c r="S277" s="139"/>
      <c r="T277" s="139"/>
      <c r="U277" s="139"/>
      <c r="V277" s="139"/>
      <c r="W277" s="139"/>
      <c r="X277" s="139"/>
      <c r="Y277" s="139"/>
      <c r="Z277" s="139"/>
      <c r="AA277" s="181">
        <f t="shared" ca="1" si="191"/>
        <v>0</v>
      </c>
      <c r="AB277" s="181">
        <f t="shared" ref="AB277:BG277" ca="1" si="202">IF($A277="R",IF(AB$4&gt;=$C277,IF($D277="Monthly",$E277*(1+$F277)^(AB$1-$AA$1),IF(AND($D277="Quarterly",(AB$2-AA$2)&gt;0),$E277*(1+$F277)^(AB$1-$AA$1),IF(AB$3=SUMIF($4:$4,$C277,$3:$3),$E277*(1+$F277)^(AB$1-SUMIF($4:$4,$C277,$1:$1)),0))),0),IF(AND($A277="NR",$C277=AB$4),$E277,IF($A277="%",INDIRECT(ADDRESS($E277,COLUMN(AB$133)))*$F277,0)))</f>
        <v>0</v>
      </c>
      <c r="AC277" s="181">
        <f t="shared" ca="1" si="202"/>
        <v>0</v>
      </c>
      <c r="AD277" s="181">
        <f t="shared" ca="1" si="202"/>
        <v>0</v>
      </c>
      <c r="AE277" s="181">
        <f t="shared" ca="1" si="202"/>
        <v>0</v>
      </c>
      <c r="AF277" s="181">
        <f t="shared" ca="1" si="202"/>
        <v>0</v>
      </c>
      <c r="AG277" s="181">
        <f t="shared" ca="1" si="202"/>
        <v>0</v>
      </c>
      <c r="AH277" s="181">
        <f t="shared" ca="1" si="202"/>
        <v>0</v>
      </c>
      <c r="AI277" s="181">
        <f t="shared" ca="1" si="202"/>
        <v>0</v>
      </c>
      <c r="AJ277" s="181">
        <f t="shared" ca="1" si="202"/>
        <v>0</v>
      </c>
      <c r="AK277" s="181">
        <f t="shared" ca="1" si="202"/>
        <v>0</v>
      </c>
      <c r="AL277" s="181">
        <f t="shared" ca="1" si="202"/>
        <v>0</v>
      </c>
      <c r="AM277" s="181">
        <f t="shared" ca="1" si="202"/>
        <v>0</v>
      </c>
      <c r="AN277" s="181">
        <f t="shared" ca="1" si="202"/>
        <v>0</v>
      </c>
      <c r="AO277" s="181">
        <f t="shared" ca="1" si="202"/>
        <v>0</v>
      </c>
      <c r="AP277" s="181">
        <f t="shared" ca="1" si="202"/>
        <v>0</v>
      </c>
      <c r="AQ277" s="181">
        <f t="shared" ca="1" si="202"/>
        <v>0</v>
      </c>
      <c r="AR277" s="181">
        <f t="shared" ca="1" si="202"/>
        <v>0</v>
      </c>
      <c r="AS277" s="181">
        <f t="shared" ca="1" si="202"/>
        <v>0</v>
      </c>
      <c r="AT277" s="181">
        <f t="shared" ca="1" si="202"/>
        <v>0</v>
      </c>
      <c r="AU277" s="181">
        <f t="shared" ca="1" si="202"/>
        <v>0</v>
      </c>
      <c r="AV277" s="181">
        <f t="shared" ca="1" si="202"/>
        <v>0</v>
      </c>
      <c r="AW277" s="181">
        <f t="shared" ca="1" si="202"/>
        <v>0</v>
      </c>
      <c r="AX277" s="181">
        <f t="shared" ca="1" si="202"/>
        <v>0</v>
      </c>
      <c r="AY277" s="181">
        <f t="shared" ca="1" si="202"/>
        <v>0</v>
      </c>
      <c r="AZ277" s="181">
        <f t="shared" ca="1" si="202"/>
        <v>0</v>
      </c>
      <c r="BA277" s="181">
        <f t="shared" ca="1" si="202"/>
        <v>0</v>
      </c>
      <c r="BB277" s="181">
        <f t="shared" ca="1" si="202"/>
        <v>0</v>
      </c>
      <c r="BC277" s="181">
        <f t="shared" ca="1" si="202"/>
        <v>0</v>
      </c>
      <c r="BD277" s="181">
        <f t="shared" ca="1" si="202"/>
        <v>0</v>
      </c>
      <c r="BE277" s="181">
        <f t="shared" ca="1" si="202"/>
        <v>0</v>
      </c>
      <c r="BF277" s="181">
        <f t="shared" ca="1" si="202"/>
        <v>0</v>
      </c>
      <c r="BG277" s="181">
        <f t="shared" ca="1" si="202"/>
        <v>0</v>
      </c>
      <c r="BH277" s="181">
        <f t="shared" ref="BH277:CH277" ca="1" si="203">IF($A277="R",IF(BH$4&gt;=$C277,IF($D277="Monthly",$E277*(1+$F277)^(BH$1-$AA$1),IF(AND($D277="Quarterly",(BH$2-BG$2)&gt;0),$E277*(1+$F277)^(BH$1-$AA$1),IF(BH$3=SUMIF($4:$4,$C277,$3:$3),$E277*(1+$F277)^(BH$1-SUMIF($4:$4,$C277,$1:$1)),0))),0),IF(AND($A277="NR",$C277=BH$4),$E277,IF($A277="%",INDIRECT(ADDRESS($E277,COLUMN(BH$133)))*$F277,0)))</f>
        <v>0</v>
      </c>
      <c r="BI277" s="181">
        <f t="shared" ca="1" si="203"/>
        <v>0</v>
      </c>
      <c r="BJ277" s="181">
        <f t="shared" ca="1" si="203"/>
        <v>0</v>
      </c>
      <c r="BK277" s="181">
        <f t="shared" ca="1" si="203"/>
        <v>0</v>
      </c>
      <c r="BL277" s="181">
        <f t="shared" ca="1" si="203"/>
        <v>0</v>
      </c>
      <c r="BM277" s="181">
        <f t="shared" ca="1" si="203"/>
        <v>0</v>
      </c>
      <c r="BN277" s="181">
        <f t="shared" ca="1" si="203"/>
        <v>0</v>
      </c>
      <c r="BO277" s="181">
        <f t="shared" ca="1" si="203"/>
        <v>0</v>
      </c>
      <c r="BP277" s="181">
        <f t="shared" ca="1" si="203"/>
        <v>0</v>
      </c>
      <c r="BQ277" s="181">
        <f t="shared" ca="1" si="203"/>
        <v>0</v>
      </c>
      <c r="BR277" s="181">
        <f t="shared" ca="1" si="203"/>
        <v>0</v>
      </c>
      <c r="BS277" s="181">
        <f t="shared" ca="1" si="203"/>
        <v>0</v>
      </c>
      <c r="BT277" s="181">
        <f t="shared" ca="1" si="203"/>
        <v>0</v>
      </c>
      <c r="BU277" s="181">
        <f t="shared" ca="1" si="203"/>
        <v>0</v>
      </c>
      <c r="BV277" s="181">
        <f t="shared" ca="1" si="203"/>
        <v>0</v>
      </c>
      <c r="BW277" s="181">
        <f t="shared" ca="1" si="203"/>
        <v>0</v>
      </c>
      <c r="BX277" s="181">
        <f t="shared" ca="1" si="203"/>
        <v>0</v>
      </c>
      <c r="BY277" s="181">
        <f t="shared" ca="1" si="203"/>
        <v>0</v>
      </c>
      <c r="BZ277" s="181">
        <f t="shared" ca="1" si="203"/>
        <v>0</v>
      </c>
      <c r="CA277" s="181">
        <f t="shared" ca="1" si="203"/>
        <v>0</v>
      </c>
      <c r="CB277" s="181">
        <f t="shared" ca="1" si="203"/>
        <v>0</v>
      </c>
      <c r="CC277" s="181">
        <f t="shared" ca="1" si="203"/>
        <v>0</v>
      </c>
      <c r="CD277" s="181">
        <f t="shared" ca="1" si="203"/>
        <v>0</v>
      </c>
      <c r="CE277" s="181">
        <f t="shared" ca="1" si="203"/>
        <v>0</v>
      </c>
      <c r="CF277" s="181">
        <f t="shared" ca="1" si="203"/>
        <v>0</v>
      </c>
      <c r="CG277" s="181">
        <f t="shared" ca="1" si="203"/>
        <v>0</v>
      </c>
      <c r="CH277" s="181">
        <f t="shared" ca="1" si="203"/>
        <v>0</v>
      </c>
      <c r="CI277" s="103"/>
      <c r="CJ277" s="103"/>
      <c r="CK277" s="105"/>
      <c r="CL277" s="105"/>
      <c r="CM277" s="105"/>
      <c r="CN277" s="105"/>
      <c r="CO277" s="105"/>
    </row>
    <row r="278" spans="1:93" ht="15" customHeight="1" outlineLevel="1">
      <c r="A278" s="210" t="s">
        <v>226</v>
      </c>
      <c r="B278" s="102" t="s">
        <v>110</v>
      </c>
      <c r="C278" s="112">
        <v>44562</v>
      </c>
      <c r="D278" s="244" t="s">
        <v>228</v>
      </c>
      <c r="E278" s="246">
        <v>0</v>
      </c>
      <c r="F278" s="183">
        <v>0.2</v>
      </c>
      <c r="G278" s="103"/>
      <c r="H278" s="135" t="s">
        <v>116</v>
      </c>
      <c r="I278" s="181">
        <f t="shared" ca="1" si="189"/>
        <v>0</v>
      </c>
      <c r="J278" s="181">
        <f t="shared" ca="1" si="189"/>
        <v>0</v>
      </c>
      <c r="K278" s="181">
        <f t="shared" ca="1" si="189"/>
        <v>0</v>
      </c>
      <c r="L278" s="181">
        <f t="shared" ca="1" si="189"/>
        <v>0</v>
      </c>
      <c r="M278" s="181">
        <f t="shared" ca="1" si="189"/>
        <v>0</v>
      </c>
      <c r="N278" s="139"/>
      <c r="O278" s="139"/>
      <c r="P278" s="139"/>
      <c r="Q278" s="139"/>
      <c r="R278" s="139"/>
      <c r="S278" s="139"/>
      <c r="T278" s="139"/>
      <c r="U278" s="139"/>
      <c r="V278" s="139"/>
      <c r="W278" s="139"/>
      <c r="X278" s="139"/>
      <c r="Y278" s="139"/>
      <c r="Z278" s="139"/>
      <c r="AA278" s="181">
        <f t="shared" ca="1" si="191"/>
        <v>0</v>
      </c>
      <c r="AB278" s="181">
        <f t="shared" ref="AB278:BG278" ca="1" si="204">IF($A278="R",IF(AB$4&gt;=$C278,IF($D278="Monthly",$E278*(1+$F278)^(AB$1-$AA$1),IF(AND($D278="Quarterly",(AB$2-AA$2)&gt;0),$E278*(1+$F278)^(AB$1-$AA$1),IF(AB$3=SUMIF($4:$4,$C278,$3:$3),$E278*(1+$F278)^(AB$1-SUMIF($4:$4,$C278,$1:$1)),0))),0),IF(AND($A278="NR",$C278=AB$4),$E278,IF($A278="%",INDIRECT(ADDRESS($E278,COLUMN(AB$133)))*$F278,0)))</f>
        <v>0</v>
      </c>
      <c r="AC278" s="181">
        <f t="shared" ca="1" si="204"/>
        <v>0</v>
      </c>
      <c r="AD278" s="181">
        <f t="shared" ca="1" si="204"/>
        <v>0</v>
      </c>
      <c r="AE278" s="181">
        <f t="shared" ca="1" si="204"/>
        <v>0</v>
      </c>
      <c r="AF278" s="181">
        <f t="shared" ca="1" si="204"/>
        <v>0</v>
      </c>
      <c r="AG278" s="181">
        <f t="shared" ca="1" si="204"/>
        <v>0</v>
      </c>
      <c r="AH278" s="181">
        <f t="shared" ca="1" si="204"/>
        <v>0</v>
      </c>
      <c r="AI278" s="181">
        <f t="shared" ca="1" si="204"/>
        <v>0</v>
      </c>
      <c r="AJ278" s="181">
        <f t="shared" ca="1" si="204"/>
        <v>0</v>
      </c>
      <c r="AK278" s="181">
        <f t="shared" ca="1" si="204"/>
        <v>0</v>
      </c>
      <c r="AL278" s="181">
        <f t="shared" ca="1" si="204"/>
        <v>0</v>
      </c>
      <c r="AM278" s="181">
        <f t="shared" ca="1" si="204"/>
        <v>0</v>
      </c>
      <c r="AN278" s="181">
        <f t="shared" ca="1" si="204"/>
        <v>0</v>
      </c>
      <c r="AO278" s="181">
        <f t="shared" ca="1" si="204"/>
        <v>0</v>
      </c>
      <c r="AP278" s="181">
        <f t="shared" ca="1" si="204"/>
        <v>0</v>
      </c>
      <c r="AQ278" s="181">
        <f t="shared" ca="1" si="204"/>
        <v>0</v>
      </c>
      <c r="AR278" s="181">
        <f t="shared" ca="1" si="204"/>
        <v>0</v>
      </c>
      <c r="AS278" s="181">
        <f t="shared" ca="1" si="204"/>
        <v>0</v>
      </c>
      <c r="AT278" s="181">
        <f t="shared" ca="1" si="204"/>
        <v>0</v>
      </c>
      <c r="AU278" s="181">
        <f t="shared" ca="1" si="204"/>
        <v>0</v>
      </c>
      <c r="AV278" s="181">
        <f t="shared" ca="1" si="204"/>
        <v>0</v>
      </c>
      <c r="AW278" s="181">
        <f t="shared" ca="1" si="204"/>
        <v>0</v>
      </c>
      <c r="AX278" s="181">
        <f t="shared" ca="1" si="204"/>
        <v>0</v>
      </c>
      <c r="AY278" s="181">
        <f t="shared" ca="1" si="204"/>
        <v>0</v>
      </c>
      <c r="AZ278" s="181">
        <f t="shared" ca="1" si="204"/>
        <v>0</v>
      </c>
      <c r="BA278" s="181">
        <f t="shared" ca="1" si="204"/>
        <v>0</v>
      </c>
      <c r="BB278" s="181">
        <f t="shared" ca="1" si="204"/>
        <v>0</v>
      </c>
      <c r="BC278" s="181">
        <f t="shared" ca="1" si="204"/>
        <v>0</v>
      </c>
      <c r="BD278" s="181">
        <f t="shared" ca="1" si="204"/>
        <v>0</v>
      </c>
      <c r="BE278" s="181">
        <f t="shared" ca="1" si="204"/>
        <v>0</v>
      </c>
      <c r="BF278" s="181">
        <f t="shared" ca="1" si="204"/>
        <v>0</v>
      </c>
      <c r="BG278" s="181">
        <f t="shared" ca="1" si="204"/>
        <v>0</v>
      </c>
      <c r="BH278" s="181">
        <f t="shared" ref="BH278:CH278" ca="1" si="205">IF($A278="R",IF(BH$4&gt;=$C278,IF($D278="Monthly",$E278*(1+$F278)^(BH$1-$AA$1),IF(AND($D278="Quarterly",(BH$2-BG$2)&gt;0),$E278*(1+$F278)^(BH$1-$AA$1),IF(BH$3=SUMIF($4:$4,$C278,$3:$3),$E278*(1+$F278)^(BH$1-SUMIF($4:$4,$C278,$1:$1)),0))),0),IF(AND($A278="NR",$C278=BH$4),$E278,IF($A278="%",INDIRECT(ADDRESS($E278,COLUMN(BH$133)))*$F278,0)))</f>
        <v>0</v>
      </c>
      <c r="BI278" s="181">
        <f t="shared" ca="1" si="205"/>
        <v>0</v>
      </c>
      <c r="BJ278" s="181">
        <f t="shared" ca="1" si="205"/>
        <v>0</v>
      </c>
      <c r="BK278" s="181">
        <f t="shared" ca="1" si="205"/>
        <v>0</v>
      </c>
      <c r="BL278" s="181">
        <f t="shared" ca="1" si="205"/>
        <v>0</v>
      </c>
      <c r="BM278" s="181">
        <f t="shared" ca="1" si="205"/>
        <v>0</v>
      </c>
      <c r="BN278" s="181">
        <f t="shared" ca="1" si="205"/>
        <v>0</v>
      </c>
      <c r="BO278" s="181">
        <f t="shared" ca="1" si="205"/>
        <v>0</v>
      </c>
      <c r="BP278" s="181">
        <f t="shared" ca="1" si="205"/>
        <v>0</v>
      </c>
      <c r="BQ278" s="181">
        <f t="shared" ca="1" si="205"/>
        <v>0</v>
      </c>
      <c r="BR278" s="181">
        <f t="shared" ca="1" si="205"/>
        <v>0</v>
      </c>
      <c r="BS278" s="181">
        <f t="shared" ca="1" si="205"/>
        <v>0</v>
      </c>
      <c r="BT278" s="181">
        <f t="shared" ca="1" si="205"/>
        <v>0</v>
      </c>
      <c r="BU278" s="181">
        <f t="shared" ca="1" si="205"/>
        <v>0</v>
      </c>
      <c r="BV278" s="181">
        <f t="shared" ca="1" si="205"/>
        <v>0</v>
      </c>
      <c r="BW278" s="181">
        <f t="shared" ca="1" si="205"/>
        <v>0</v>
      </c>
      <c r="BX278" s="181">
        <f t="shared" ca="1" si="205"/>
        <v>0</v>
      </c>
      <c r="BY278" s="181">
        <f t="shared" ca="1" si="205"/>
        <v>0</v>
      </c>
      <c r="BZ278" s="181">
        <f t="shared" ca="1" si="205"/>
        <v>0</v>
      </c>
      <c r="CA278" s="181">
        <f t="shared" ca="1" si="205"/>
        <v>0</v>
      </c>
      <c r="CB278" s="181">
        <f t="shared" ca="1" si="205"/>
        <v>0</v>
      </c>
      <c r="CC278" s="181">
        <f t="shared" ca="1" si="205"/>
        <v>0</v>
      </c>
      <c r="CD278" s="181">
        <f t="shared" ca="1" si="205"/>
        <v>0</v>
      </c>
      <c r="CE278" s="181">
        <f t="shared" ca="1" si="205"/>
        <v>0</v>
      </c>
      <c r="CF278" s="181">
        <f t="shared" ca="1" si="205"/>
        <v>0</v>
      </c>
      <c r="CG278" s="181">
        <f t="shared" ca="1" si="205"/>
        <v>0</v>
      </c>
      <c r="CH278" s="181">
        <f t="shared" ca="1" si="205"/>
        <v>0</v>
      </c>
      <c r="CI278" s="103"/>
      <c r="CJ278" s="103"/>
      <c r="CK278" s="105"/>
      <c r="CL278" s="105"/>
      <c r="CM278" s="105"/>
      <c r="CN278" s="105"/>
      <c r="CO278" s="105"/>
    </row>
    <row r="279" spans="1:93" ht="15" customHeight="1" outlineLevel="1">
      <c r="A279" s="210" t="s">
        <v>226</v>
      </c>
      <c r="B279" s="102" t="s">
        <v>110</v>
      </c>
      <c r="C279" s="112">
        <v>44562</v>
      </c>
      <c r="D279" s="244" t="s">
        <v>228</v>
      </c>
      <c r="E279" s="246">
        <v>0</v>
      </c>
      <c r="F279" s="183">
        <v>0.2</v>
      </c>
      <c r="G279" s="103"/>
      <c r="H279" s="135" t="s">
        <v>116</v>
      </c>
      <c r="I279" s="181">
        <f t="shared" ca="1" si="189"/>
        <v>0</v>
      </c>
      <c r="J279" s="181">
        <f t="shared" ca="1" si="189"/>
        <v>0</v>
      </c>
      <c r="K279" s="181">
        <f t="shared" ca="1" si="189"/>
        <v>0</v>
      </c>
      <c r="L279" s="181">
        <f t="shared" ca="1" si="189"/>
        <v>0</v>
      </c>
      <c r="M279" s="181">
        <f t="shared" ca="1" si="189"/>
        <v>0</v>
      </c>
      <c r="N279" s="139"/>
      <c r="O279" s="139"/>
      <c r="P279" s="139"/>
      <c r="Q279" s="139"/>
      <c r="R279" s="139"/>
      <c r="S279" s="139"/>
      <c r="T279" s="139"/>
      <c r="U279" s="139"/>
      <c r="V279" s="139"/>
      <c r="W279" s="139"/>
      <c r="X279" s="139"/>
      <c r="Y279" s="139"/>
      <c r="Z279" s="139"/>
      <c r="AA279" s="181">
        <f t="shared" ca="1" si="191"/>
        <v>0</v>
      </c>
      <c r="AB279" s="181">
        <f t="shared" ref="AB279:BG279" ca="1" si="206">IF($A279="R",IF(AB$4&gt;=$C279,IF($D279="Monthly",$E279*(1+$F279)^(AB$1-$AA$1),IF(AND($D279="Quarterly",(AB$2-AA$2)&gt;0),$E279*(1+$F279)^(AB$1-$AA$1),IF(AB$3=SUMIF($4:$4,$C279,$3:$3),$E279*(1+$F279)^(AB$1-SUMIF($4:$4,$C279,$1:$1)),0))),0),IF(AND($A279="NR",$C279=AB$4),$E279,IF($A279="%",INDIRECT(ADDRESS($E279,COLUMN(AB$133)))*$F279,0)))</f>
        <v>0</v>
      </c>
      <c r="AC279" s="181">
        <f t="shared" ca="1" si="206"/>
        <v>0</v>
      </c>
      <c r="AD279" s="181">
        <f t="shared" ca="1" si="206"/>
        <v>0</v>
      </c>
      <c r="AE279" s="181">
        <f t="shared" ca="1" si="206"/>
        <v>0</v>
      </c>
      <c r="AF279" s="181">
        <f t="shared" ca="1" si="206"/>
        <v>0</v>
      </c>
      <c r="AG279" s="181">
        <f t="shared" ca="1" si="206"/>
        <v>0</v>
      </c>
      <c r="AH279" s="181">
        <f t="shared" ca="1" si="206"/>
        <v>0</v>
      </c>
      <c r="AI279" s="181">
        <f t="shared" ca="1" si="206"/>
        <v>0</v>
      </c>
      <c r="AJ279" s="181">
        <f t="shared" ca="1" si="206"/>
        <v>0</v>
      </c>
      <c r="AK279" s="181">
        <f t="shared" ca="1" si="206"/>
        <v>0</v>
      </c>
      <c r="AL279" s="181">
        <f t="shared" ca="1" si="206"/>
        <v>0</v>
      </c>
      <c r="AM279" s="181">
        <f t="shared" ca="1" si="206"/>
        <v>0</v>
      </c>
      <c r="AN279" s="181">
        <f t="shared" ca="1" si="206"/>
        <v>0</v>
      </c>
      <c r="AO279" s="181">
        <f t="shared" ca="1" si="206"/>
        <v>0</v>
      </c>
      <c r="AP279" s="181">
        <f t="shared" ca="1" si="206"/>
        <v>0</v>
      </c>
      <c r="AQ279" s="181">
        <f t="shared" ca="1" si="206"/>
        <v>0</v>
      </c>
      <c r="AR279" s="181">
        <f t="shared" ca="1" si="206"/>
        <v>0</v>
      </c>
      <c r="AS279" s="181">
        <f t="shared" ca="1" si="206"/>
        <v>0</v>
      </c>
      <c r="AT279" s="181">
        <f t="shared" ca="1" si="206"/>
        <v>0</v>
      </c>
      <c r="AU279" s="181">
        <f t="shared" ca="1" si="206"/>
        <v>0</v>
      </c>
      <c r="AV279" s="181">
        <f t="shared" ca="1" si="206"/>
        <v>0</v>
      </c>
      <c r="AW279" s="181">
        <f t="shared" ca="1" si="206"/>
        <v>0</v>
      </c>
      <c r="AX279" s="181">
        <f t="shared" ca="1" si="206"/>
        <v>0</v>
      </c>
      <c r="AY279" s="181">
        <f t="shared" ca="1" si="206"/>
        <v>0</v>
      </c>
      <c r="AZ279" s="181">
        <f t="shared" ca="1" si="206"/>
        <v>0</v>
      </c>
      <c r="BA279" s="181">
        <f t="shared" ca="1" si="206"/>
        <v>0</v>
      </c>
      <c r="BB279" s="181">
        <f t="shared" ca="1" si="206"/>
        <v>0</v>
      </c>
      <c r="BC279" s="181">
        <f t="shared" ca="1" si="206"/>
        <v>0</v>
      </c>
      <c r="BD279" s="181">
        <f t="shared" ca="1" si="206"/>
        <v>0</v>
      </c>
      <c r="BE279" s="181">
        <f t="shared" ca="1" si="206"/>
        <v>0</v>
      </c>
      <c r="BF279" s="181">
        <f t="shared" ca="1" si="206"/>
        <v>0</v>
      </c>
      <c r="BG279" s="181">
        <f t="shared" ca="1" si="206"/>
        <v>0</v>
      </c>
      <c r="BH279" s="181">
        <f t="shared" ref="BH279:CH279" ca="1" si="207">IF($A279="R",IF(BH$4&gt;=$C279,IF($D279="Monthly",$E279*(1+$F279)^(BH$1-$AA$1),IF(AND($D279="Quarterly",(BH$2-BG$2)&gt;0),$E279*(1+$F279)^(BH$1-$AA$1),IF(BH$3=SUMIF($4:$4,$C279,$3:$3),$E279*(1+$F279)^(BH$1-SUMIF($4:$4,$C279,$1:$1)),0))),0),IF(AND($A279="NR",$C279=BH$4),$E279,IF($A279="%",INDIRECT(ADDRESS($E279,COLUMN(BH$133)))*$F279,0)))</f>
        <v>0</v>
      </c>
      <c r="BI279" s="181">
        <f t="shared" ca="1" si="207"/>
        <v>0</v>
      </c>
      <c r="BJ279" s="181">
        <f t="shared" ca="1" si="207"/>
        <v>0</v>
      </c>
      <c r="BK279" s="181">
        <f t="shared" ca="1" si="207"/>
        <v>0</v>
      </c>
      <c r="BL279" s="181">
        <f t="shared" ca="1" si="207"/>
        <v>0</v>
      </c>
      <c r="BM279" s="181">
        <f t="shared" ca="1" si="207"/>
        <v>0</v>
      </c>
      <c r="BN279" s="181">
        <f t="shared" ca="1" si="207"/>
        <v>0</v>
      </c>
      <c r="BO279" s="181">
        <f t="shared" ca="1" si="207"/>
        <v>0</v>
      </c>
      <c r="BP279" s="181">
        <f t="shared" ca="1" si="207"/>
        <v>0</v>
      </c>
      <c r="BQ279" s="181">
        <f t="shared" ca="1" si="207"/>
        <v>0</v>
      </c>
      <c r="BR279" s="181">
        <f t="shared" ca="1" si="207"/>
        <v>0</v>
      </c>
      <c r="BS279" s="181">
        <f t="shared" ca="1" si="207"/>
        <v>0</v>
      </c>
      <c r="BT279" s="181">
        <f t="shared" ca="1" si="207"/>
        <v>0</v>
      </c>
      <c r="BU279" s="181">
        <f t="shared" ca="1" si="207"/>
        <v>0</v>
      </c>
      <c r="BV279" s="181">
        <f t="shared" ca="1" si="207"/>
        <v>0</v>
      </c>
      <c r="BW279" s="181">
        <f t="shared" ca="1" si="207"/>
        <v>0</v>
      </c>
      <c r="BX279" s="181">
        <f t="shared" ca="1" si="207"/>
        <v>0</v>
      </c>
      <c r="BY279" s="181">
        <f t="shared" ca="1" si="207"/>
        <v>0</v>
      </c>
      <c r="BZ279" s="181">
        <f t="shared" ca="1" si="207"/>
        <v>0</v>
      </c>
      <c r="CA279" s="181">
        <f t="shared" ca="1" si="207"/>
        <v>0</v>
      </c>
      <c r="CB279" s="181">
        <f t="shared" ca="1" si="207"/>
        <v>0</v>
      </c>
      <c r="CC279" s="181">
        <f t="shared" ca="1" si="207"/>
        <v>0</v>
      </c>
      <c r="CD279" s="181">
        <f t="shared" ca="1" si="207"/>
        <v>0</v>
      </c>
      <c r="CE279" s="181">
        <f t="shared" ca="1" si="207"/>
        <v>0</v>
      </c>
      <c r="CF279" s="181">
        <f t="shared" ca="1" si="207"/>
        <v>0</v>
      </c>
      <c r="CG279" s="181">
        <f t="shared" ca="1" si="207"/>
        <v>0</v>
      </c>
      <c r="CH279" s="181">
        <f t="shared" ca="1" si="207"/>
        <v>0</v>
      </c>
      <c r="CI279" s="103"/>
      <c r="CJ279" s="103"/>
      <c r="CK279" s="105"/>
      <c r="CL279" s="105"/>
      <c r="CM279" s="105"/>
      <c r="CN279" s="105"/>
      <c r="CO279" s="105"/>
    </row>
    <row r="280" spans="1:93" ht="15" customHeight="1" outlineLevel="1">
      <c r="A280" s="241"/>
      <c r="B280" s="241"/>
      <c r="C280" s="241"/>
      <c r="D280" s="218"/>
      <c r="E280" s="255"/>
      <c r="F280" s="218"/>
      <c r="G280" s="103"/>
      <c r="H280" s="103"/>
      <c r="I280" s="139"/>
      <c r="J280" s="139"/>
      <c r="K280" s="139"/>
      <c r="L280" s="139"/>
      <c r="M280" s="139"/>
      <c r="N280" s="139"/>
      <c r="O280" s="139"/>
      <c r="P280" s="139"/>
      <c r="Q280" s="139"/>
      <c r="R280" s="139"/>
      <c r="S280" s="139"/>
      <c r="T280" s="139"/>
      <c r="U280" s="139"/>
      <c r="V280" s="139"/>
      <c r="W280" s="139"/>
      <c r="X280" s="139"/>
      <c r="Y280" s="139"/>
      <c r="Z280" s="139"/>
      <c r="AA280" s="139"/>
      <c r="AB280" s="139"/>
      <c r="AC280" s="139"/>
      <c r="AD280" s="139"/>
      <c r="AE280" s="139"/>
      <c r="AF280" s="139"/>
      <c r="AG280" s="139"/>
      <c r="AH280" s="139"/>
      <c r="AI280" s="139"/>
      <c r="AJ280" s="139"/>
      <c r="AK280" s="139"/>
      <c r="AL280" s="139"/>
      <c r="AM280" s="139"/>
      <c r="AN280" s="139"/>
      <c r="AO280" s="139"/>
      <c r="AP280" s="139"/>
      <c r="AQ280" s="139"/>
      <c r="AR280" s="139"/>
      <c r="AS280" s="139"/>
      <c r="AT280" s="139"/>
      <c r="AU280" s="139"/>
      <c r="AV280" s="139"/>
      <c r="AW280" s="139"/>
      <c r="AX280" s="139"/>
      <c r="AY280" s="139"/>
      <c r="AZ280" s="139"/>
      <c r="BA280" s="139"/>
      <c r="BB280" s="139"/>
      <c r="BC280" s="139"/>
      <c r="BD280" s="139"/>
      <c r="BE280" s="139"/>
      <c r="BF280" s="139"/>
      <c r="BG280" s="139"/>
      <c r="BH280" s="139"/>
      <c r="BI280" s="139"/>
      <c r="BJ280" s="139"/>
      <c r="BK280" s="139"/>
      <c r="BL280" s="139"/>
      <c r="BM280" s="139"/>
      <c r="BN280" s="139"/>
      <c r="BO280" s="139"/>
      <c r="BP280" s="139"/>
      <c r="BQ280" s="139"/>
      <c r="BR280" s="139"/>
      <c r="BS280" s="139"/>
      <c r="BT280" s="139"/>
      <c r="BU280" s="139"/>
      <c r="BV280" s="139"/>
      <c r="BW280" s="139"/>
      <c r="BX280" s="139"/>
      <c r="BY280" s="139"/>
      <c r="BZ280" s="139"/>
      <c r="CA280" s="139"/>
      <c r="CB280" s="139"/>
      <c r="CC280" s="139"/>
      <c r="CD280" s="139"/>
      <c r="CE280" s="139"/>
      <c r="CF280" s="139"/>
      <c r="CG280" s="139"/>
      <c r="CH280" s="139"/>
      <c r="CI280" s="103"/>
      <c r="CJ280" s="103"/>
      <c r="CK280" s="105"/>
      <c r="CL280" s="105"/>
      <c r="CM280" s="105"/>
      <c r="CN280" s="105"/>
      <c r="CO280" s="105"/>
    </row>
    <row r="281" spans="1:93" ht="15" customHeight="1" outlineLevel="1">
      <c r="A281" s="256"/>
      <c r="B281" s="248" t="str">
        <f>+"Total "&amp;PROPER(B270)</f>
        <v>Total General And Administrative Expenses</v>
      </c>
      <c r="C281" s="256"/>
      <c r="D281" s="225"/>
      <c r="E281" s="257"/>
      <c r="F281" s="225"/>
      <c r="G281" s="225"/>
      <c r="H281" s="225"/>
      <c r="I281" s="249">
        <f ca="1">+SUMIFS($AA281:$CH281,$AA$1:$CH$1,I$1)</f>
        <v>3387999.9999999995</v>
      </c>
      <c r="J281" s="249">
        <f ca="1">+SUMIFS($AA281:$CH281,$AA$1:$CH$1,J$1)</f>
        <v>4856599.9999999991</v>
      </c>
      <c r="K281" s="249">
        <f ca="1">+SUMIFS($AA281:$CH281,$AA$1:$CH$1,K$1)</f>
        <v>5607069.9999999991</v>
      </c>
      <c r="L281" s="249">
        <f ca="1">+SUMIFS($AA281:$CH281,$AA$1:$CH$1,L$1)</f>
        <v>6505341.5000000028</v>
      </c>
      <c r="M281" s="249">
        <f ca="1">+SUMIFS($AA281:$CH281,$AA$1:$CH$1,M$1)</f>
        <v>7583047.6749999998</v>
      </c>
      <c r="N281" s="179"/>
      <c r="O281" s="179"/>
      <c r="P281" s="179"/>
      <c r="Q281" s="179"/>
      <c r="R281" s="179"/>
      <c r="S281" s="179"/>
      <c r="T281" s="179"/>
      <c r="U281" s="179"/>
      <c r="V281" s="179"/>
      <c r="W281" s="179"/>
      <c r="X281" s="179"/>
      <c r="Y281" s="179"/>
      <c r="Z281" s="179"/>
      <c r="AA281" s="249">
        <f t="shared" ref="AA281:CH281" ca="1" si="208">SUM(AA271:AA280)</f>
        <v>253166.66666666666</v>
      </c>
      <c r="AB281" s="249">
        <f t="shared" ca="1" si="208"/>
        <v>253166.66666666666</v>
      </c>
      <c r="AC281" s="249">
        <f t="shared" ca="1" si="208"/>
        <v>253166.66666666666</v>
      </c>
      <c r="AD281" s="249">
        <f t="shared" ca="1" si="208"/>
        <v>253166.66666666666</v>
      </c>
      <c r="AE281" s="249">
        <f t="shared" ca="1" si="208"/>
        <v>253166.66666666666</v>
      </c>
      <c r="AF281" s="249">
        <f t="shared" ca="1" si="208"/>
        <v>253166.66666666666</v>
      </c>
      <c r="AG281" s="249">
        <f t="shared" ca="1" si="208"/>
        <v>253166.66666666666</v>
      </c>
      <c r="AH281" s="249">
        <f t="shared" ca="1" si="208"/>
        <v>323166.66666666663</v>
      </c>
      <c r="AI281" s="249">
        <f t="shared" ca="1" si="208"/>
        <v>323166.66666666663</v>
      </c>
      <c r="AJ281" s="249">
        <f t="shared" ca="1" si="208"/>
        <v>323166.66666666663</v>
      </c>
      <c r="AK281" s="249">
        <f t="shared" ca="1" si="208"/>
        <v>323166.66666666663</v>
      </c>
      <c r="AL281" s="249">
        <f t="shared" ca="1" si="208"/>
        <v>323166.66666666663</v>
      </c>
      <c r="AM281" s="249">
        <f t="shared" ca="1" si="208"/>
        <v>404716.66666666663</v>
      </c>
      <c r="AN281" s="249">
        <f t="shared" ca="1" si="208"/>
        <v>404716.66666666663</v>
      </c>
      <c r="AO281" s="249">
        <f t="shared" ca="1" si="208"/>
        <v>404716.66666666663</v>
      </c>
      <c r="AP281" s="249">
        <f t="shared" ca="1" si="208"/>
        <v>404716.66666666663</v>
      </c>
      <c r="AQ281" s="249">
        <f t="shared" ca="1" si="208"/>
        <v>404716.66666666663</v>
      </c>
      <c r="AR281" s="249">
        <f t="shared" ca="1" si="208"/>
        <v>404716.66666666663</v>
      </c>
      <c r="AS281" s="249">
        <f t="shared" ca="1" si="208"/>
        <v>404716.66666666663</v>
      </c>
      <c r="AT281" s="249">
        <f t="shared" ca="1" si="208"/>
        <v>404716.66666666663</v>
      </c>
      <c r="AU281" s="249">
        <f t="shared" ca="1" si="208"/>
        <v>404716.66666666663</v>
      </c>
      <c r="AV281" s="249">
        <f t="shared" ca="1" si="208"/>
        <v>404716.66666666663</v>
      </c>
      <c r="AW281" s="249">
        <f t="shared" ca="1" si="208"/>
        <v>404716.66666666663</v>
      </c>
      <c r="AX281" s="249">
        <f t="shared" ca="1" si="208"/>
        <v>404716.66666666663</v>
      </c>
      <c r="AY281" s="249">
        <f t="shared" ca="1" si="208"/>
        <v>467255.83333333331</v>
      </c>
      <c r="AZ281" s="249">
        <f t="shared" ca="1" si="208"/>
        <v>467255.83333333331</v>
      </c>
      <c r="BA281" s="249">
        <f t="shared" ca="1" si="208"/>
        <v>467255.83333333331</v>
      </c>
      <c r="BB281" s="249">
        <f t="shared" ca="1" si="208"/>
        <v>467255.83333333331</v>
      </c>
      <c r="BC281" s="249">
        <f t="shared" ca="1" si="208"/>
        <v>467255.83333333331</v>
      </c>
      <c r="BD281" s="249">
        <f t="shared" ca="1" si="208"/>
        <v>467255.83333333331</v>
      </c>
      <c r="BE281" s="249">
        <f t="shared" ca="1" si="208"/>
        <v>467255.83333333331</v>
      </c>
      <c r="BF281" s="249">
        <f t="shared" ca="1" si="208"/>
        <v>467255.83333333331</v>
      </c>
      <c r="BG281" s="249">
        <f t="shared" ca="1" si="208"/>
        <v>467255.83333333331</v>
      </c>
      <c r="BH281" s="249">
        <f t="shared" ca="1" si="208"/>
        <v>467255.83333333331</v>
      </c>
      <c r="BI281" s="249">
        <f t="shared" ca="1" si="208"/>
        <v>467255.83333333331</v>
      </c>
      <c r="BJ281" s="249">
        <f t="shared" ca="1" si="208"/>
        <v>467255.83333333331</v>
      </c>
      <c r="BK281" s="249">
        <f t="shared" ca="1" si="208"/>
        <v>542111.79166666674</v>
      </c>
      <c r="BL281" s="249">
        <f t="shared" ca="1" si="208"/>
        <v>542111.79166666674</v>
      </c>
      <c r="BM281" s="249">
        <f t="shared" ca="1" si="208"/>
        <v>542111.79166666674</v>
      </c>
      <c r="BN281" s="249">
        <f t="shared" ca="1" si="208"/>
        <v>542111.79166666674</v>
      </c>
      <c r="BO281" s="249">
        <f t="shared" ca="1" si="208"/>
        <v>542111.79166666674</v>
      </c>
      <c r="BP281" s="249">
        <f t="shared" ca="1" si="208"/>
        <v>542111.79166666674</v>
      </c>
      <c r="BQ281" s="249">
        <f t="shared" ca="1" si="208"/>
        <v>542111.79166666674</v>
      </c>
      <c r="BR281" s="249">
        <f t="shared" ca="1" si="208"/>
        <v>542111.79166666674</v>
      </c>
      <c r="BS281" s="249">
        <f t="shared" ca="1" si="208"/>
        <v>542111.79166666674</v>
      </c>
      <c r="BT281" s="249">
        <f t="shared" ca="1" si="208"/>
        <v>542111.79166666674</v>
      </c>
      <c r="BU281" s="249">
        <f t="shared" ca="1" si="208"/>
        <v>542111.79166666674</v>
      </c>
      <c r="BV281" s="249">
        <f t="shared" ca="1" si="208"/>
        <v>542111.79166666674</v>
      </c>
      <c r="BW281" s="249">
        <f t="shared" ca="1" si="208"/>
        <v>631920.63958333328</v>
      </c>
      <c r="BX281" s="249">
        <f t="shared" ca="1" si="208"/>
        <v>631920.63958333328</v>
      </c>
      <c r="BY281" s="249">
        <f t="shared" ca="1" si="208"/>
        <v>631920.63958333328</v>
      </c>
      <c r="BZ281" s="249">
        <f t="shared" ca="1" si="208"/>
        <v>631920.63958333328</v>
      </c>
      <c r="CA281" s="249">
        <f t="shared" ca="1" si="208"/>
        <v>631920.63958333328</v>
      </c>
      <c r="CB281" s="249">
        <f t="shared" ca="1" si="208"/>
        <v>631920.63958333328</v>
      </c>
      <c r="CC281" s="249">
        <f t="shared" ca="1" si="208"/>
        <v>631920.63958333328</v>
      </c>
      <c r="CD281" s="249">
        <f t="shared" ca="1" si="208"/>
        <v>631920.63958333328</v>
      </c>
      <c r="CE281" s="249">
        <f t="shared" ca="1" si="208"/>
        <v>631920.63958333328</v>
      </c>
      <c r="CF281" s="249">
        <f t="shared" ca="1" si="208"/>
        <v>631920.63958333328</v>
      </c>
      <c r="CG281" s="249">
        <f t="shared" ca="1" si="208"/>
        <v>631920.63958333328</v>
      </c>
      <c r="CH281" s="249">
        <f t="shared" ca="1" si="208"/>
        <v>631920.63958333328</v>
      </c>
      <c r="CI281" s="225"/>
      <c r="CJ281" s="225"/>
      <c r="CK281" s="105"/>
      <c r="CL281" s="105"/>
      <c r="CM281" s="105"/>
      <c r="CN281" s="105"/>
      <c r="CO281" s="105"/>
    </row>
    <row r="282" spans="1:93" ht="15" customHeight="1" outlineLevel="1">
      <c r="A282" s="206"/>
      <c r="B282" s="116"/>
      <c r="C282" s="206"/>
      <c r="D282" s="236"/>
      <c r="E282" s="258"/>
      <c r="F282" s="103"/>
      <c r="G282" s="103"/>
      <c r="H282" s="103"/>
      <c r="I282" s="139"/>
      <c r="J282" s="139"/>
      <c r="K282" s="139"/>
      <c r="L282" s="139"/>
      <c r="M282" s="139"/>
      <c r="N282" s="139"/>
      <c r="O282" s="139"/>
      <c r="P282" s="139"/>
      <c r="Q282" s="139"/>
      <c r="R282" s="139"/>
      <c r="S282" s="139"/>
      <c r="T282" s="139"/>
      <c r="U282" s="139"/>
      <c r="V282" s="139"/>
      <c r="W282" s="139"/>
      <c r="X282" s="139"/>
      <c r="Y282" s="139"/>
      <c r="Z282" s="139"/>
      <c r="AA282" s="139"/>
      <c r="AB282" s="139"/>
      <c r="AC282" s="139"/>
      <c r="AD282" s="139"/>
      <c r="AE282" s="139"/>
      <c r="AF282" s="139"/>
      <c r="AG282" s="139"/>
      <c r="AH282" s="139"/>
      <c r="AI282" s="139"/>
      <c r="AJ282" s="139"/>
      <c r="AK282" s="139"/>
      <c r="AL282" s="139"/>
      <c r="AM282" s="139"/>
      <c r="AN282" s="139"/>
      <c r="AO282" s="139"/>
      <c r="AP282" s="139"/>
      <c r="AQ282" s="139"/>
      <c r="AR282" s="139"/>
      <c r="AS282" s="139"/>
      <c r="AT282" s="139"/>
      <c r="AU282" s="139"/>
      <c r="AV282" s="139"/>
      <c r="AW282" s="139"/>
      <c r="AX282" s="139"/>
      <c r="AY282" s="139"/>
      <c r="AZ282" s="139"/>
      <c r="BA282" s="139"/>
      <c r="BB282" s="139"/>
      <c r="BC282" s="139"/>
      <c r="BD282" s="139"/>
      <c r="BE282" s="139"/>
      <c r="BF282" s="139"/>
      <c r="BG282" s="139"/>
      <c r="BH282" s="139"/>
      <c r="BI282" s="139"/>
      <c r="BJ282" s="139"/>
      <c r="BK282" s="139"/>
      <c r="BL282" s="139"/>
      <c r="BM282" s="139"/>
      <c r="BN282" s="139"/>
      <c r="BO282" s="139"/>
      <c r="BP282" s="139"/>
      <c r="BQ282" s="139"/>
      <c r="BR282" s="139"/>
      <c r="BS282" s="139"/>
      <c r="BT282" s="139"/>
      <c r="BU282" s="139"/>
      <c r="BV282" s="139"/>
      <c r="BW282" s="139"/>
      <c r="BX282" s="139"/>
      <c r="BY282" s="139"/>
      <c r="BZ282" s="139"/>
      <c r="CA282" s="139"/>
      <c r="CB282" s="139"/>
      <c r="CC282" s="139"/>
      <c r="CD282" s="139"/>
      <c r="CE282" s="139"/>
      <c r="CF282" s="139"/>
      <c r="CG282" s="139"/>
      <c r="CH282" s="139"/>
      <c r="CI282" s="103"/>
      <c r="CJ282" s="103"/>
      <c r="CK282" s="105"/>
      <c r="CL282" s="105"/>
      <c r="CM282" s="105"/>
      <c r="CN282" s="105"/>
      <c r="CO282" s="105"/>
    </row>
    <row r="283" spans="1:93" ht="15" customHeight="1" outlineLevel="1" thickBot="1">
      <c r="A283" s="256"/>
      <c r="B283" s="248" t="s">
        <v>256</v>
      </c>
      <c r="C283" s="256"/>
      <c r="D283" s="225"/>
      <c r="E283" s="257"/>
      <c r="F283" s="225"/>
      <c r="G283" s="225"/>
      <c r="H283" s="225"/>
      <c r="I283" s="196">
        <f ca="1">+SUMIFS($AA283:$CH283,$AA$1:$CH$1,I$1)</f>
        <v>12215182.051834587</v>
      </c>
      <c r="J283" s="196">
        <f ca="1">+SUMIFS($AA283:$CH283,$AA$1:$CH$1,J$1)</f>
        <v>28932126.605365187</v>
      </c>
      <c r="K283" s="196">
        <f ca="1">+SUMIFS($AA283:$CH283,$AA$1:$CH$1,K$1)</f>
        <v>30146189.018441249</v>
      </c>
      <c r="L283" s="196">
        <f ca="1">+SUMIFS($AA283:$CH283,$AA$1:$CH$1,L$1)</f>
        <v>32193128.506081112</v>
      </c>
      <c r="M283" s="196">
        <f ca="1">+SUMIFS($AA283:$CH283,$AA$1:$CH$1,M$1)</f>
        <v>54797389.250516802</v>
      </c>
      <c r="N283" s="179"/>
      <c r="O283" s="179"/>
      <c r="P283" s="179"/>
      <c r="Q283" s="179"/>
      <c r="R283" s="179"/>
      <c r="S283" s="179"/>
      <c r="T283" s="179"/>
      <c r="U283" s="179"/>
      <c r="V283" s="179"/>
      <c r="W283" s="179"/>
      <c r="X283" s="179"/>
      <c r="Y283" s="179"/>
      <c r="Z283" s="179"/>
      <c r="AA283" s="196">
        <f t="shared" ref="AA283:CH283" ca="1" si="209">+AA281+AA268+AA257</f>
        <v>5571797.6012999993</v>
      </c>
      <c r="AB283" s="196">
        <f t="shared" ca="1" si="209"/>
        <v>571833.31345600006</v>
      </c>
      <c r="AC283" s="196">
        <f t="shared" ca="1" si="209"/>
        <v>571873.31107071997</v>
      </c>
      <c r="AD283" s="196">
        <f t="shared" ca="1" si="209"/>
        <v>571918.10839920642</v>
      </c>
      <c r="AE283" s="196">
        <f t="shared" ca="1" si="209"/>
        <v>571968.28140711121</v>
      </c>
      <c r="AF283" s="196">
        <f t="shared" ca="1" si="209"/>
        <v>572024.47517596453</v>
      </c>
      <c r="AG283" s="196">
        <f t="shared" ca="1" si="209"/>
        <v>572087.41219708021</v>
      </c>
      <c r="AH283" s="196">
        <f t="shared" ca="1" si="209"/>
        <v>642157.9016607299</v>
      </c>
      <c r="AI283" s="196">
        <f t="shared" ca="1" si="209"/>
        <v>642236.84986001742</v>
      </c>
      <c r="AJ283" s="196">
        <f t="shared" ca="1" si="209"/>
        <v>642325.27184321953</v>
      </c>
      <c r="AK283" s="196">
        <f t="shared" ca="1" si="209"/>
        <v>642424.30446440587</v>
      </c>
      <c r="AL283" s="196">
        <f t="shared" ca="1" si="209"/>
        <v>642535.2210001346</v>
      </c>
      <c r="AM283" s="196">
        <f t="shared" ca="1" si="209"/>
        <v>742657.17081682151</v>
      </c>
      <c r="AN283" s="196">
        <f t="shared" ca="1" si="209"/>
        <v>742835.74643934472</v>
      </c>
      <c r="AO283" s="196">
        <f t="shared" ca="1" si="209"/>
        <v>743041.1084052464</v>
      </c>
      <c r="AP283" s="196">
        <f t="shared" ca="1" si="209"/>
        <v>743277.27466603334</v>
      </c>
      <c r="AQ283" s="196">
        <f t="shared" ca="1" si="209"/>
        <v>743548.86586593837</v>
      </c>
      <c r="AR283" s="196">
        <f t="shared" ca="1" si="209"/>
        <v>743861.19574582903</v>
      </c>
      <c r="AS283" s="196">
        <f t="shared" ca="1" si="209"/>
        <v>20744220.375107702</v>
      </c>
      <c r="AT283" s="196">
        <f t="shared" ca="1" si="209"/>
        <v>744633.43137385894</v>
      </c>
      <c r="AU283" s="196">
        <f t="shared" ca="1" si="209"/>
        <v>745108.44607993786</v>
      </c>
      <c r="AV283" s="196">
        <f t="shared" ca="1" si="209"/>
        <v>745654.71299192845</v>
      </c>
      <c r="AW283" s="196">
        <f t="shared" ca="1" si="209"/>
        <v>746282.91994071775</v>
      </c>
      <c r="AX283" s="196">
        <f t="shared" ca="1" si="209"/>
        <v>747005.35793182545</v>
      </c>
      <c r="AY283" s="196">
        <f t="shared" ca="1" si="209"/>
        <v>830239.76285152393</v>
      </c>
      <c r="AZ283" s="196">
        <f t="shared" ca="1" si="209"/>
        <v>831569.04875516205</v>
      </c>
      <c r="BA283" s="196">
        <f t="shared" ca="1" si="209"/>
        <v>833164.1918395278</v>
      </c>
      <c r="BB283" s="196">
        <f t="shared" ca="1" si="209"/>
        <v>835078.36354076664</v>
      </c>
      <c r="BC283" s="196">
        <f t="shared" ca="1" si="209"/>
        <v>837375.36958225328</v>
      </c>
      <c r="BD283" s="196">
        <f t="shared" ca="1" si="209"/>
        <v>840131.77683203737</v>
      </c>
      <c r="BE283" s="196">
        <f t="shared" ca="1" si="209"/>
        <v>20843439.465531778</v>
      </c>
      <c r="BF283" s="196">
        <f t="shared" ca="1" si="209"/>
        <v>847408.69197146711</v>
      </c>
      <c r="BG283" s="196">
        <f t="shared" ca="1" si="209"/>
        <v>852171.76369909383</v>
      </c>
      <c r="BH283" s="196">
        <f t="shared" ca="1" si="209"/>
        <v>857887.44977224595</v>
      </c>
      <c r="BI283" s="196">
        <f t="shared" ca="1" si="209"/>
        <v>864746.27306002844</v>
      </c>
      <c r="BJ283" s="196">
        <f t="shared" ca="1" si="209"/>
        <v>872976.86100536759</v>
      </c>
      <c r="BK283" s="196">
        <f t="shared" ca="1" si="209"/>
        <v>973613.04710590444</v>
      </c>
      <c r="BL283" s="196">
        <f t="shared" ca="1" si="209"/>
        <v>979045.23514982825</v>
      </c>
      <c r="BM283" s="196">
        <f t="shared" ca="1" si="209"/>
        <v>985020.64199814433</v>
      </c>
      <c r="BN283" s="196">
        <f t="shared" ca="1" si="209"/>
        <v>991593.58953129209</v>
      </c>
      <c r="BO283" s="196">
        <f t="shared" ca="1" si="209"/>
        <v>998823.83181775466</v>
      </c>
      <c r="BP283" s="196">
        <f t="shared" ca="1" si="209"/>
        <v>1006777.0983328635</v>
      </c>
      <c r="BQ283" s="196">
        <f t="shared" ca="1" si="209"/>
        <v>21015525.691499483</v>
      </c>
      <c r="BR283" s="196">
        <f t="shared" ca="1" si="209"/>
        <v>1025149.1439827648</v>
      </c>
      <c r="BS283" s="196">
        <f t="shared" ca="1" si="209"/>
        <v>1035734.9417143746</v>
      </c>
      <c r="BT283" s="196">
        <f t="shared" ca="1" si="209"/>
        <v>1047379.3192191455</v>
      </c>
      <c r="BU283" s="196">
        <f t="shared" ca="1" si="209"/>
        <v>1060188.1344743932</v>
      </c>
      <c r="BV283" s="196">
        <f t="shared" ca="1" si="209"/>
        <v>1074277.8312551659</v>
      </c>
      <c r="BW283" s="196">
        <f t="shared" ca="1" si="209"/>
        <v>1192472.6145053725</v>
      </c>
      <c r="BX283" s="196">
        <f t="shared" ca="1" si="209"/>
        <v>1198920.059752254</v>
      </c>
      <c r="BY283" s="196">
        <f t="shared" ca="1" si="209"/>
        <v>1205625.4028090108</v>
      </c>
      <c r="BZ283" s="196">
        <f t="shared" ca="1" si="209"/>
        <v>1212598.9595880378</v>
      </c>
      <c r="CA283" s="196">
        <f t="shared" ca="1" si="209"/>
        <v>1219851.4586382261</v>
      </c>
      <c r="CB283" s="196">
        <f t="shared" ca="1" si="209"/>
        <v>1227394.0576504217</v>
      </c>
      <c r="CC283" s="196">
        <f t="shared" ca="1" si="209"/>
        <v>41235238.360623106</v>
      </c>
      <c r="CD283" s="196">
        <f t="shared" ca="1" si="209"/>
        <v>1243396.4357146963</v>
      </c>
      <c r="CE283" s="196">
        <f t="shared" ca="1" si="209"/>
        <v>1251880.8338099509</v>
      </c>
      <c r="CF283" s="196">
        <f t="shared" ca="1" si="209"/>
        <v>1260704.6078290155</v>
      </c>
      <c r="CG283" s="196">
        <f t="shared" ca="1" si="209"/>
        <v>1269881.3328088426</v>
      </c>
      <c r="CH283" s="196">
        <f t="shared" ca="1" si="209"/>
        <v>1279425.1267878632</v>
      </c>
      <c r="CI283" s="225"/>
      <c r="CJ283" s="225"/>
      <c r="CK283" s="105"/>
      <c r="CL283" s="105"/>
      <c r="CM283" s="105"/>
      <c r="CN283" s="105"/>
      <c r="CO283" s="105"/>
    </row>
    <row r="284" spans="1:93" ht="15" customHeight="1" thickTop="1">
      <c r="A284" s="206"/>
      <c r="B284" s="206"/>
      <c r="C284" s="206"/>
      <c r="D284" s="236"/>
      <c r="E284" s="258"/>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35"/>
      <c r="AB284" s="103"/>
      <c r="AC284" s="202"/>
      <c r="AD284" s="202"/>
      <c r="AE284" s="202"/>
      <c r="AF284" s="202"/>
      <c r="AG284" s="202"/>
      <c r="AH284" s="202"/>
      <c r="AI284" s="103"/>
      <c r="AJ284" s="103"/>
      <c r="AK284" s="103"/>
      <c r="AL284" s="103"/>
      <c r="AM284" s="103"/>
      <c r="AN284" s="103"/>
      <c r="AO284" s="103"/>
      <c r="AP284" s="103"/>
      <c r="AQ284" s="103"/>
      <c r="AR284" s="103"/>
      <c r="AS284" s="103"/>
      <c r="AT284" s="103"/>
      <c r="AU284" s="103"/>
      <c r="AV284" s="103"/>
      <c r="AW284" s="103"/>
      <c r="AX284" s="103"/>
      <c r="AY284" s="103"/>
      <c r="AZ284" s="103"/>
      <c r="BA284" s="103"/>
      <c r="BB284" s="103"/>
      <c r="BC284" s="103"/>
      <c r="BD284" s="103"/>
      <c r="BE284" s="103"/>
      <c r="BF284" s="103"/>
      <c r="BG284" s="103"/>
      <c r="BH284" s="103"/>
      <c r="BI284" s="103"/>
      <c r="BJ284" s="103"/>
      <c r="BK284" s="103"/>
      <c r="BL284" s="103"/>
      <c r="BM284" s="103"/>
      <c r="BN284" s="103"/>
      <c r="BO284" s="103"/>
      <c r="BP284" s="103"/>
      <c r="BQ284" s="103"/>
      <c r="BR284" s="103"/>
      <c r="BS284" s="103"/>
      <c r="BT284" s="103"/>
      <c r="BU284" s="103"/>
      <c r="BV284" s="103"/>
      <c r="BW284" s="103"/>
      <c r="BX284" s="103"/>
      <c r="BY284" s="103"/>
      <c r="BZ284" s="103"/>
      <c r="CA284" s="103"/>
      <c r="CB284" s="103"/>
      <c r="CC284" s="103"/>
      <c r="CD284" s="103"/>
      <c r="CE284" s="103"/>
      <c r="CF284" s="103"/>
      <c r="CG284" s="103"/>
      <c r="CH284" s="103"/>
      <c r="CI284" s="103"/>
      <c r="CJ284" s="103"/>
      <c r="CK284" s="105"/>
      <c r="CL284" s="105"/>
      <c r="CM284" s="105"/>
      <c r="CN284" s="105"/>
      <c r="CO284" s="105"/>
    </row>
    <row r="285" spans="1:93" ht="18" customHeight="1" thickBot="1">
      <c r="A285" s="106" t="s">
        <v>257</v>
      </c>
      <c r="B285" s="107"/>
      <c r="C285" s="107"/>
      <c r="D285" s="108"/>
      <c r="E285" s="108"/>
      <c r="F285" s="108"/>
      <c r="G285" s="108"/>
      <c r="H285" s="108"/>
      <c r="I285" s="109"/>
      <c r="J285" s="109"/>
      <c r="K285" s="109"/>
      <c r="L285" s="109"/>
      <c r="M285" s="109"/>
      <c r="N285" s="108"/>
      <c r="O285" s="108"/>
      <c r="P285" s="108"/>
      <c r="Q285" s="108"/>
      <c r="R285" s="108"/>
      <c r="S285" s="108"/>
      <c r="T285" s="108"/>
      <c r="U285" s="108"/>
      <c r="V285" s="108"/>
      <c r="W285" s="108"/>
      <c r="X285" s="108"/>
      <c r="Y285" s="108"/>
      <c r="Z285" s="108"/>
      <c r="AA285" s="109"/>
      <c r="AB285" s="109"/>
      <c r="AC285" s="109"/>
      <c r="AD285" s="109"/>
      <c r="AE285" s="109"/>
      <c r="AF285" s="109"/>
      <c r="AG285" s="109"/>
      <c r="AH285" s="109"/>
      <c r="AI285" s="109"/>
      <c r="AJ285" s="109"/>
      <c r="AK285" s="109"/>
      <c r="AL285" s="109"/>
      <c r="AM285" s="109"/>
      <c r="AN285" s="109"/>
      <c r="AO285" s="109"/>
      <c r="AP285" s="109"/>
      <c r="AQ285" s="109"/>
      <c r="AR285" s="109"/>
      <c r="AS285" s="109"/>
      <c r="AT285" s="109"/>
      <c r="AU285" s="109"/>
      <c r="AV285" s="109"/>
      <c r="AW285" s="109"/>
      <c r="AX285" s="109"/>
      <c r="AY285" s="109"/>
      <c r="AZ285" s="109"/>
      <c r="BA285" s="109"/>
      <c r="BB285" s="109"/>
      <c r="BC285" s="109"/>
      <c r="BD285" s="109"/>
      <c r="BE285" s="109"/>
      <c r="BF285" s="109"/>
      <c r="BG285" s="109"/>
      <c r="BH285" s="109"/>
      <c r="BI285" s="109"/>
      <c r="BJ285" s="109"/>
      <c r="BK285" s="109"/>
      <c r="BL285" s="109"/>
      <c r="BM285" s="109"/>
      <c r="BN285" s="109"/>
      <c r="BO285" s="109"/>
      <c r="BP285" s="109"/>
      <c r="BQ285" s="109"/>
      <c r="BR285" s="109"/>
      <c r="BS285" s="109"/>
      <c r="BT285" s="109"/>
      <c r="BU285" s="109"/>
      <c r="BV285" s="109"/>
      <c r="BW285" s="109"/>
      <c r="BX285" s="109"/>
      <c r="BY285" s="109"/>
      <c r="BZ285" s="109"/>
      <c r="CA285" s="109"/>
      <c r="CB285" s="109"/>
      <c r="CC285" s="109"/>
      <c r="CD285" s="109"/>
      <c r="CE285" s="109"/>
      <c r="CF285" s="109"/>
      <c r="CG285" s="109"/>
      <c r="CH285" s="109"/>
      <c r="CI285" s="109"/>
      <c r="CJ285" s="109"/>
      <c r="CK285" s="110"/>
      <c r="CL285" s="110"/>
      <c r="CM285" s="110"/>
      <c r="CN285" s="110"/>
      <c r="CO285" s="110"/>
    </row>
    <row r="286" spans="1:93" ht="15" customHeight="1" outlineLevel="1" thickTop="1">
      <c r="A286" s="102"/>
      <c r="B286" s="102"/>
      <c r="C286" s="102"/>
      <c r="D286" s="103"/>
      <c r="E286" s="135"/>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202"/>
      <c r="AD286" s="102"/>
      <c r="AE286" s="202"/>
      <c r="AF286" s="202"/>
      <c r="AG286" s="202"/>
      <c r="AH286" s="202"/>
      <c r="AI286" s="103"/>
      <c r="AJ286" s="103"/>
      <c r="AK286" s="103"/>
      <c r="AL286" s="103"/>
      <c r="AM286" s="103"/>
      <c r="AN286" s="103"/>
      <c r="AO286" s="103"/>
      <c r="AP286" s="103"/>
      <c r="AQ286" s="103"/>
      <c r="AR286" s="103"/>
      <c r="AS286" s="103"/>
      <c r="AT286" s="103"/>
      <c r="AU286" s="103"/>
      <c r="AV286" s="103"/>
      <c r="AW286" s="103"/>
      <c r="AX286" s="103"/>
      <c r="AY286" s="103"/>
      <c r="AZ286" s="103"/>
      <c r="BA286" s="103"/>
      <c r="BB286" s="103"/>
      <c r="BC286" s="103"/>
      <c r="BD286" s="103"/>
      <c r="BE286" s="103"/>
      <c r="BF286" s="103"/>
      <c r="BG286" s="103"/>
      <c r="BH286" s="103"/>
      <c r="BI286" s="103"/>
      <c r="BJ286" s="103"/>
      <c r="BK286" s="103"/>
      <c r="BL286" s="103"/>
      <c r="BM286" s="103"/>
      <c r="BN286" s="103"/>
      <c r="BO286" s="103"/>
      <c r="BP286" s="103"/>
      <c r="BQ286" s="103"/>
      <c r="BR286" s="103"/>
      <c r="BS286" s="103"/>
      <c r="BT286" s="103"/>
      <c r="BU286" s="103"/>
      <c r="BV286" s="103"/>
      <c r="BW286" s="103"/>
      <c r="BX286" s="103"/>
      <c r="BY286" s="103"/>
      <c r="BZ286" s="103"/>
      <c r="CA286" s="103"/>
      <c r="CB286" s="103"/>
      <c r="CC286" s="103"/>
      <c r="CD286" s="103"/>
      <c r="CE286" s="103"/>
      <c r="CF286" s="103"/>
      <c r="CG286" s="103"/>
      <c r="CH286" s="103"/>
      <c r="CI286" s="103"/>
      <c r="CJ286" s="103"/>
      <c r="CK286" s="105"/>
      <c r="CL286" s="105"/>
      <c r="CM286" s="105"/>
      <c r="CN286" s="105"/>
      <c r="CO286" s="105"/>
    </row>
    <row r="287" spans="1:93" ht="15" customHeight="1" outlineLevel="1">
      <c r="A287" s="105"/>
      <c r="B287" s="259" t="s">
        <v>142</v>
      </c>
      <c r="C287" s="260"/>
      <c r="D287" s="261" t="s">
        <v>258</v>
      </c>
      <c r="E287" s="262" t="s">
        <v>259</v>
      </c>
      <c r="F287" s="259" t="s">
        <v>260</v>
      </c>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263"/>
      <c r="AC287" s="202"/>
      <c r="AD287" s="102"/>
      <c r="AE287" s="202"/>
      <c r="AF287" s="202"/>
      <c r="AG287" s="202"/>
      <c r="AH287" s="202"/>
      <c r="AI287" s="103"/>
      <c r="AJ287" s="103"/>
      <c r="AK287" s="103"/>
      <c r="AL287" s="103"/>
      <c r="AM287" s="103"/>
      <c r="AN287" s="103"/>
      <c r="AO287" s="103"/>
      <c r="AP287" s="103"/>
      <c r="AQ287" s="103"/>
      <c r="AR287" s="103"/>
      <c r="AS287" s="103"/>
      <c r="AT287" s="103"/>
      <c r="AU287" s="103"/>
      <c r="AV287" s="103"/>
      <c r="AW287" s="103"/>
      <c r="AX287" s="103"/>
      <c r="AY287" s="103"/>
      <c r="AZ287" s="103"/>
      <c r="BA287" s="103"/>
      <c r="BB287" s="103"/>
      <c r="BC287" s="103"/>
      <c r="BD287" s="103"/>
      <c r="BE287" s="103"/>
      <c r="BF287" s="103"/>
      <c r="BG287" s="103"/>
      <c r="BH287" s="103"/>
      <c r="BI287" s="103"/>
      <c r="BJ287" s="103"/>
      <c r="BK287" s="103"/>
      <c r="BL287" s="103"/>
      <c r="BM287" s="103"/>
      <c r="BN287" s="103"/>
      <c r="BO287" s="103"/>
      <c r="BP287" s="103"/>
      <c r="BQ287" s="103"/>
      <c r="BR287" s="103"/>
      <c r="BS287" s="103"/>
      <c r="BT287" s="103"/>
      <c r="BU287" s="103"/>
      <c r="BV287" s="103"/>
      <c r="BW287" s="103"/>
      <c r="BX287" s="103"/>
      <c r="BY287" s="103"/>
      <c r="BZ287" s="103"/>
      <c r="CA287" s="103"/>
      <c r="CB287" s="103"/>
      <c r="CC287" s="103"/>
      <c r="CD287" s="103"/>
      <c r="CE287" s="103"/>
      <c r="CF287" s="103"/>
      <c r="CG287" s="103"/>
      <c r="CH287" s="103"/>
      <c r="CI287" s="103"/>
      <c r="CJ287" s="103"/>
      <c r="CK287" s="105"/>
      <c r="CL287" s="105"/>
      <c r="CM287" s="105"/>
      <c r="CN287" s="105"/>
      <c r="CO287" s="105"/>
    </row>
    <row r="288" spans="1:93" ht="15" customHeight="1" outlineLevel="1">
      <c r="A288" s="105"/>
      <c r="B288" s="206"/>
      <c r="C288" s="206"/>
      <c r="D288" s="236"/>
      <c r="E288" s="258"/>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35"/>
      <c r="AB288" s="103"/>
      <c r="AC288" s="202"/>
      <c r="AD288" s="202"/>
      <c r="AE288" s="202"/>
      <c r="AF288" s="202"/>
      <c r="AG288" s="202"/>
      <c r="AH288" s="202"/>
      <c r="AI288" s="103"/>
      <c r="AJ288" s="103"/>
      <c r="AK288" s="103"/>
      <c r="AL288" s="103"/>
      <c r="AM288" s="103"/>
      <c r="AN288" s="103"/>
      <c r="AO288" s="103"/>
      <c r="AP288" s="103"/>
      <c r="AQ288" s="103"/>
      <c r="AR288" s="103"/>
      <c r="AS288" s="103"/>
      <c r="AT288" s="103"/>
      <c r="AU288" s="103"/>
      <c r="AV288" s="103"/>
      <c r="AW288" s="103"/>
      <c r="AX288" s="103"/>
      <c r="AY288" s="103"/>
      <c r="AZ288" s="103"/>
      <c r="BA288" s="103"/>
      <c r="BB288" s="103"/>
      <c r="BC288" s="103"/>
      <c r="BD288" s="103"/>
      <c r="BE288" s="103"/>
      <c r="BF288" s="103"/>
      <c r="BG288" s="103"/>
      <c r="BH288" s="103"/>
      <c r="BI288" s="103"/>
      <c r="BJ288" s="103"/>
      <c r="BK288" s="103"/>
      <c r="BL288" s="103"/>
      <c r="BM288" s="103"/>
      <c r="BN288" s="103"/>
      <c r="BO288" s="103"/>
      <c r="BP288" s="103"/>
      <c r="BQ288" s="103"/>
      <c r="BR288" s="103"/>
      <c r="BS288" s="103"/>
      <c r="BT288" s="103"/>
      <c r="BU288" s="103"/>
      <c r="BV288" s="103"/>
      <c r="BW288" s="103"/>
      <c r="BX288" s="103"/>
      <c r="BY288" s="103"/>
      <c r="BZ288" s="103"/>
      <c r="CA288" s="103"/>
      <c r="CB288" s="103"/>
      <c r="CC288" s="103"/>
      <c r="CD288" s="103"/>
      <c r="CE288" s="103"/>
      <c r="CF288" s="103"/>
      <c r="CG288" s="103"/>
      <c r="CH288" s="103"/>
      <c r="CI288" s="103"/>
      <c r="CJ288" s="103"/>
      <c r="CK288" s="105"/>
      <c r="CL288" s="105"/>
      <c r="CM288" s="105"/>
      <c r="CN288" s="105"/>
      <c r="CO288" s="105"/>
    </row>
    <row r="289" spans="1:93" ht="15" customHeight="1" outlineLevel="1">
      <c r="A289" s="105"/>
      <c r="B289" s="116" t="s">
        <v>261</v>
      </c>
      <c r="C289" s="102"/>
      <c r="D289" s="175"/>
      <c r="E289" s="264"/>
      <c r="F289" s="175"/>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202"/>
      <c r="AD289" s="102"/>
      <c r="AE289" s="202"/>
      <c r="AF289" s="202"/>
      <c r="AG289" s="202"/>
      <c r="AH289" s="202"/>
      <c r="AI289" s="103"/>
      <c r="AJ289" s="103"/>
      <c r="AK289" s="103"/>
      <c r="AL289" s="103"/>
      <c r="AM289" s="103"/>
      <c r="AN289" s="103"/>
      <c r="AO289" s="103"/>
      <c r="AP289" s="103"/>
      <c r="AQ289" s="103"/>
      <c r="AR289" s="103"/>
      <c r="AS289" s="103"/>
      <c r="AT289" s="103"/>
      <c r="AU289" s="103"/>
      <c r="AV289" s="103"/>
      <c r="AW289" s="103"/>
      <c r="AX289" s="103"/>
      <c r="AY289" s="103"/>
      <c r="AZ289" s="103"/>
      <c r="BA289" s="103"/>
      <c r="BB289" s="103"/>
      <c r="BC289" s="103"/>
      <c r="BD289" s="103"/>
      <c r="BE289" s="103"/>
      <c r="BF289" s="103"/>
      <c r="BG289" s="103"/>
      <c r="BH289" s="103"/>
      <c r="BI289" s="103"/>
      <c r="BJ289" s="103"/>
      <c r="BK289" s="103"/>
      <c r="BL289" s="103"/>
      <c r="BM289" s="103"/>
      <c r="BN289" s="103"/>
      <c r="BO289" s="103"/>
      <c r="BP289" s="103"/>
      <c r="BQ289" s="103"/>
      <c r="BR289" s="103"/>
      <c r="BS289" s="103"/>
      <c r="BT289" s="103"/>
      <c r="BU289" s="103"/>
      <c r="BV289" s="103"/>
      <c r="BW289" s="103"/>
      <c r="BX289" s="103"/>
      <c r="BY289" s="103"/>
      <c r="BZ289" s="103"/>
      <c r="CA289" s="103"/>
      <c r="CB289" s="103"/>
      <c r="CC289" s="103"/>
      <c r="CD289" s="103"/>
      <c r="CE289" s="103"/>
      <c r="CF289" s="103"/>
      <c r="CG289" s="103"/>
      <c r="CH289" s="103"/>
      <c r="CI289" s="103"/>
      <c r="CJ289" s="103"/>
      <c r="CK289" s="105"/>
      <c r="CL289" s="105"/>
      <c r="CM289" s="105"/>
      <c r="CN289" s="105"/>
      <c r="CO289" s="105"/>
    </row>
    <row r="290" spans="1:93" ht="15" customHeight="1" outlineLevel="1">
      <c r="A290" s="105"/>
      <c r="B290" s="102" t="s">
        <v>262</v>
      </c>
      <c r="C290" s="102"/>
      <c r="D290" s="265">
        <v>0.15</v>
      </c>
      <c r="E290" s="117">
        <v>0</v>
      </c>
      <c r="F290" s="243" t="s">
        <v>263</v>
      </c>
      <c r="G290" s="103"/>
      <c r="H290" s="135" t="s">
        <v>116</v>
      </c>
      <c r="I290" s="181">
        <f t="shared" ref="I290:M295" si="210">+IF($H290="SUM",SUMIFS($AA290:$CH290,$AA$1:$CH$1,I$1),IF($H290="AVG",AVERAGEIFS($AA290:$CH290,$AA$1:$CH$1,I$1),IF($H290="EOY",SUMIFS($AA290:$CH290,$AA$1:$CH$1,I$1,$AA$3:$CH$3,12))))</f>
        <v>0</v>
      </c>
      <c r="J290" s="181">
        <f t="shared" si="210"/>
        <v>0</v>
      </c>
      <c r="K290" s="181">
        <f t="shared" si="210"/>
        <v>0</v>
      </c>
      <c r="L290" s="181">
        <f t="shared" si="210"/>
        <v>0</v>
      </c>
      <c r="M290" s="181">
        <f t="shared" si="210"/>
        <v>0</v>
      </c>
      <c r="N290" s="139"/>
      <c r="O290" s="139"/>
      <c r="P290" s="139"/>
      <c r="Q290" s="139"/>
      <c r="R290" s="139"/>
      <c r="S290" s="139"/>
      <c r="T290" s="139"/>
      <c r="U290" s="139"/>
      <c r="V290" s="139"/>
      <c r="W290" s="139"/>
      <c r="X290" s="139"/>
      <c r="Y290" s="139"/>
      <c r="Z290" s="139"/>
      <c r="AA290" s="181">
        <f t="shared" ref="AA290:BF290" si="211">+(AA230-Z230)*$E290</f>
        <v>0</v>
      </c>
      <c r="AB290" s="181">
        <f t="shared" si="211"/>
        <v>0</v>
      </c>
      <c r="AC290" s="181">
        <f t="shared" si="211"/>
        <v>0</v>
      </c>
      <c r="AD290" s="181">
        <f t="shared" si="211"/>
        <v>0</v>
      </c>
      <c r="AE290" s="181">
        <f t="shared" si="211"/>
        <v>0</v>
      </c>
      <c r="AF290" s="181">
        <f t="shared" si="211"/>
        <v>0</v>
      </c>
      <c r="AG290" s="181">
        <f t="shared" si="211"/>
        <v>0</v>
      </c>
      <c r="AH290" s="181">
        <f t="shared" si="211"/>
        <v>0</v>
      </c>
      <c r="AI290" s="181">
        <f t="shared" si="211"/>
        <v>0</v>
      </c>
      <c r="AJ290" s="181">
        <f t="shared" si="211"/>
        <v>0</v>
      </c>
      <c r="AK290" s="181">
        <f t="shared" si="211"/>
        <v>0</v>
      </c>
      <c r="AL290" s="181">
        <f t="shared" si="211"/>
        <v>0</v>
      </c>
      <c r="AM290" s="181">
        <f t="shared" si="211"/>
        <v>0</v>
      </c>
      <c r="AN290" s="181">
        <f t="shared" si="211"/>
        <v>0</v>
      </c>
      <c r="AO290" s="181">
        <f t="shared" si="211"/>
        <v>0</v>
      </c>
      <c r="AP290" s="181">
        <f t="shared" si="211"/>
        <v>0</v>
      </c>
      <c r="AQ290" s="181">
        <f t="shared" si="211"/>
        <v>0</v>
      </c>
      <c r="AR290" s="181">
        <f t="shared" si="211"/>
        <v>0</v>
      </c>
      <c r="AS290" s="181">
        <f t="shared" si="211"/>
        <v>0</v>
      </c>
      <c r="AT290" s="181">
        <f t="shared" si="211"/>
        <v>0</v>
      </c>
      <c r="AU290" s="181">
        <f t="shared" si="211"/>
        <v>0</v>
      </c>
      <c r="AV290" s="181">
        <f t="shared" si="211"/>
        <v>0</v>
      </c>
      <c r="AW290" s="181">
        <f t="shared" si="211"/>
        <v>0</v>
      </c>
      <c r="AX290" s="181">
        <f t="shared" si="211"/>
        <v>0</v>
      </c>
      <c r="AY290" s="181">
        <f t="shared" si="211"/>
        <v>0</v>
      </c>
      <c r="AZ290" s="181">
        <f t="shared" si="211"/>
        <v>0</v>
      </c>
      <c r="BA290" s="181">
        <f t="shared" si="211"/>
        <v>0</v>
      </c>
      <c r="BB290" s="181">
        <f t="shared" si="211"/>
        <v>0</v>
      </c>
      <c r="BC290" s="181">
        <f t="shared" si="211"/>
        <v>0</v>
      </c>
      <c r="BD290" s="181">
        <f t="shared" si="211"/>
        <v>0</v>
      </c>
      <c r="BE290" s="181">
        <f t="shared" si="211"/>
        <v>0</v>
      </c>
      <c r="BF290" s="181">
        <f t="shared" si="211"/>
        <v>0</v>
      </c>
      <c r="BG290" s="181">
        <f t="shared" ref="BG290:CH290" si="212">+(BG230-BF230)*$E290</f>
        <v>0</v>
      </c>
      <c r="BH290" s="181">
        <f t="shared" si="212"/>
        <v>0</v>
      </c>
      <c r="BI290" s="181">
        <f t="shared" si="212"/>
        <v>0</v>
      </c>
      <c r="BJ290" s="181">
        <f t="shared" si="212"/>
        <v>0</v>
      </c>
      <c r="BK290" s="181">
        <f t="shared" si="212"/>
        <v>0</v>
      </c>
      <c r="BL290" s="181">
        <f t="shared" si="212"/>
        <v>0</v>
      </c>
      <c r="BM290" s="181">
        <f t="shared" si="212"/>
        <v>0</v>
      </c>
      <c r="BN290" s="181">
        <f t="shared" si="212"/>
        <v>0</v>
      </c>
      <c r="BO290" s="181">
        <f t="shared" si="212"/>
        <v>0</v>
      </c>
      <c r="BP290" s="181">
        <f t="shared" si="212"/>
        <v>0</v>
      </c>
      <c r="BQ290" s="181">
        <f t="shared" si="212"/>
        <v>0</v>
      </c>
      <c r="BR290" s="181">
        <f t="shared" si="212"/>
        <v>0</v>
      </c>
      <c r="BS290" s="181">
        <f t="shared" si="212"/>
        <v>0</v>
      </c>
      <c r="BT290" s="181">
        <f t="shared" si="212"/>
        <v>0</v>
      </c>
      <c r="BU290" s="181">
        <f t="shared" si="212"/>
        <v>0</v>
      </c>
      <c r="BV290" s="181">
        <f t="shared" si="212"/>
        <v>0</v>
      </c>
      <c r="BW290" s="181">
        <f t="shared" si="212"/>
        <v>0</v>
      </c>
      <c r="BX290" s="181">
        <f t="shared" si="212"/>
        <v>0</v>
      </c>
      <c r="BY290" s="181">
        <f t="shared" si="212"/>
        <v>0</v>
      </c>
      <c r="BZ290" s="181">
        <f t="shared" si="212"/>
        <v>0</v>
      </c>
      <c r="CA290" s="181">
        <f t="shared" si="212"/>
        <v>0</v>
      </c>
      <c r="CB290" s="181">
        <f t="shared" si="212"/>
        <v>0</v>
      </c>
      <c r="CC290" s="181">
        <f t="shared" si="212"/>
        <v>0</v>
      </c>
      <c r="CD290" s="181">
        <f t="shared" si="212"/>
        <v>0</v>
      </c>
      <c r="CE290" s="181">
        <f t="shared" si="212"/>
        <v>0</v>
      </c>
      <c r="CF290" s="181">
        <f t="shared" si="212"/>
        <v>0</v>
      </c>
      <c r="CG290" s="181">
        <f t="shared" si="212"/>
        <v>0</v>
      </c>
      <c r="CH290" s="181">
        <f t="shared" si="212"/>
        <v>0</v>
      </c>
      <c r="CI290" s="103"/>
      <c r="CJ290" s="103"/>
      <c r="CK290" s="105"/>
      <c r="CL290" s="105"/>
      <c r="CM290" s="105"/>
      <c r="CN290" s="105"/>
      <c r="CO290" s="105"/>
    </row>
    <row r="291" spans="1:93" ht="15" customHeight="1" outlineLevel="1">
      <c r="A291" s="105"/>
      <c r="B291" s="102" t="s">
        <v>264</v>
      </c>
      <c r="C291" s="102"/>
      <c r="D291" s="265">
        <v>0.15</v>
      </c>
      <c r="E291" s="266">
        <v>100000</v>
      </c>
      <c r="F291" s="210">
        <v>44562</v>
      </c>
      <c r="G291" s="103"/>
      <c r="H291" s="135" t="s">
        <v>116</v>
      </c>
      <c r="I291" s="181">
        <f t="shared" si="210"/>
        <v>100000</v>
      </c>
      <c r="J291" s="181">
        <f t="shared" si="210"/>
        <v>0</v>
      </c>
      <c r="K291" s="181">
        <f t="shared" si="210"/>
        <v>0</v>
      </c>
      <c r="L291" s="181">
        <f t="shared" si="210"/>
        <v>0</v>
      </c>
      <c r="M291" s="181">
        <f t="shared" si="210"/>
        <v>0</v>
      </c>
      <c r="N291" s="139"/>
      <c r="O291" s="139"/>
      <c r="P291" s="139"/>
      <c r="Q291" s="139"/>
      <c r="R291" s="139"/>
      <c r="S291" s="139"/>
      <c r="T291" s="139"/>
      <c r="U291" s="139"/>
      <c r="V291" s="139"/>
      <c r="W291" s="139"/>
      <c r="X291" s="139"/>
      <c r="Y291" s="139"/>
      <c r="Z291" s="139"/>
      <c r="AA291" s="181">
        <f t="shared" ref="AA291:AJ295" si="213">+IF($F291=AA$4,$E291,0)</f>
        <v>100000</v>
      </c>
      <c r="AB291" s="181">
        <f t="shared" si="213"/>
        <v>0</v>
      </c>
      <c r="AC291" s="181">
        <f t="shared" si="213"/>
        <v>0</v>
      </c>
      <c r="AD291" s="181">
        <f t="shared" si="213"/>
        <v>0</v>
      </c>
      <c r="AE291" s="181">
        <f t="shared" si="213"/>
        <v>0</v>
      </c>
      <c r="AF291" s="181">
        <f t="shared" si="213"/>
        <v>0</v>
      </c>
      <c r="AG291" s="181">
        <f t="shared" si="213"/>
        <v>0</v>
      </c>
      <c r="AH291" s="181">
        <f t="shared" si="213"/>
        <v>0</v>
      </c>
      <c r="AI291" s="181">
        <f t="shared" si="213"/>
        <v>0</v>
      </c>
      <c r="AJ291" s="181">
        <f t="shared" si="213"/>
        <v>0</v>
      </c>
      <c r="AK291" s="181">
        <f t="shared" ref="AK291:AT295" si="214">+IF($F291=AK$4,$E291,0)</f>
        <v>0</v>
      </c>
      <c r="AL291" s="181">
        <f t="shared" si="214"/>
        <v>0</v>
      </c>
      <c r="AM291" s="181">
        <f t="shared" si="214"/>
        <v>0</v>
      </c>
      <c r="AN291" s="181">
        <f t="shared" si="214"/>
        <v>0</v>
      </c>
      <c r="AO291" s="181">
        <f t="shared" si="214"/>
        <v>0</v>
      </c>
      <c r="AP291" s="181">
        <f t="shared" si="214"/>
        <v>0</v>
      </c>
      <c r="AQ291" s="181">
        <f t="shared" si="214"/>
        <v>0</v>
      </c>
      <c r="AR291" s="181">
        <f t="shared" si="214"/>
        <v>0</v>
      </c>
      <c r="AS291" s="181">
        <f t="shared" si="214"/>
        <v>0</v>
      </c>
      <c r="AT291" s="181">
        <f t="shared" si="214"/>
        <v>0</v>
      </c>
      <c r="AU291" s="181">
        <f t="shared" ref="AU291:BD295" si="215">+IF($F291=AU$4,$E291,0)</f>
        <v>0</v>
      </c>
      <c r="AV291" s="181">
        <f t="shared" si="215"/>
        <v>0</v>
      </c>
      <c r="AW291" s="181">
        <f t="shared" si="215"/>
        <v>0</v>
      </c>
      <c r="AX291" s="181">
        <f t="shared" si="215"/>
        <v>0</v>
      </c>
      <c r="AY291" s="181">
        <f t="shared" si="215"/>
        <v>0</v>
      </c>
      <c r="AZ291" s="181">
        <f t="shared" si="215"/>
        <v>0</v>
      </c>
      <c r="BA291" s="181">
        <f t="shared" si="215"/>
        <v>0</v>
      </c>
      <c r="BB291" s="181">
        <f t="shared" si="215"/>
        <v>0</v>
      </c>
      <c r="BC291" s="181">
        <f t="shared" si="215"/>
        <v>0</v>
      </c>
      <c r="BD291" s="181">
        <f t="shared" si="215"/>
        <v>0</v>
      </c>
      <c r="BE291" s="181">
        <f t="shared" ref="BE291:BN295" si="216">+IF($F291=BE$4,$E291,0)</f>
        <v>0</v>
      </c>
      <c r="BF291" s="181">
        <f t="shared" si="216"/>
        <v>0</v>
      </c>
      <c r="BG291" s="181">
        <f t="shared" si="216"/>
        <v>0</v>
      </c>
      <c r="BH291" s="181">
        <f t="shared" si="216"/>
        <v>0</v>
      </c>
      <c r="BI291" s="181">
        <f t="shared" si="216"/>
        <v>0</v>
      </c>
      <c r="BJ291" s="181">
        <f t="shared" si="216"/>
        <v>0</v>
      </c>
      <c r="BK291" s="181">
        <f t="shared" si="216"/>
        <v>0</v>
      </c>
      <c r="BL291" s="181">
        <f t="shared" si="216"/>
        <v>0</v>
      </c>
      <c r="BM291" s="181">
        <f t="shared" si="216"/>
        <v>0</v>
      </c>
      <c r="BN291" s="181">
        <f t="shared" si="216"/>
        <v>0</v>
      </c>
      <c r="BO291" s="181">
        <f t="shared" ref="BO291:BX295" si="217">+IF($F291=BO$4,$E291,0)</f>
        <v>0</v>
      </c>
      <c r="BP291" s="181">
        <f t="shared" si="217"/>
        <v>0</v>
      </c>
      <c r="BQ291" s="181">
        <f t="shared" si="217"/>
        <v>0</v>
      </c>
      <c r="BR291" s="181">
        <f t="shared" si="217"/>
        <v>0</v>
      </c>
      <c r="BS291" s="181">
        <f t="shared" si="217"/>
        <v>0</v>
      </c>
      <c r="BT291" s="181">
        <f t="shared" si="217"/>
        <v>0</v>
      </c>
      <c r="BU291" s="181">
        <f t="shared" si="217"/>
        <v>0</v>
      </c>
      <c r="BV291" s="181">
        <f t="shared" si="217"/>
        <v>0</v>
      </c>
      <c r="BW291" s="181">
        <f t="shared" si="217"/>
        <v>0</v>
      </c>
      <c r="BX291" s="181">
        <f t="shared" si="217"/>
        <v>0</v>
      </c>
      <c r="BY291" s="181">
        <f t="shared" ref="BY291:CH295" si="218">+IF($F291=BY$4,$E291,0)</f>
        <v>0</v>
      </c>
      <c r="BZ291" s="181">
        <f t="shared" si="218"/>
        <v>0</v>
      </c>
      <c r="CA291" s="181">
        <f t="shared" si="218"/>
        <v>0</v>
      </c>
      <c r="CB291" s="181">
        <f t="shared" si="218"/>
        <v>0</v>
      </c>
      <c r="CC291" s="181">
        <f t="shared" si="218"/>
        <v>0</v>
      </c>
      <c r="CD291" s="181">
        <f t="shared" si="218"/>
        <v>0</v>
      </c>
      <c r="CE291" s="181">
        <f t="shared" si="218"/>
        <v>0</v>
      </c>
      <c r="CF291" s="181">
        <f t="shared" si="218"/>
        <v>0</v>
      </c>
      <c r="CG291" s="181">
        <f t="shared" si="218"/>
        <v>0</v>
      </c>
      <c r="CH291" s="181">
        <f t="shared" si="218"/>
        <v>0</v>
      </c>
      <c r="CI291" s="103"/>
      <c r="CJ291" s="103"/>
      <c r="CK291" s="105"/>
      <c r="CL291" s="105"/>
      <c r="CM291" s="105"/>
      <c r="CN291" s="105"/>
      <c r="CO291" s="105"/>
    </row>
    <row r="292" spans="1:93" ht="15" customHeight="1" outlineLevel="1">
      <c r="A292" s="105"/>
      <c r="B292" s="102" t="s">
        <v>265</v>
      </c>
      <c r="C292" s="102"/>
      <c r="D292" s="265">
        <v>0.15</v>
      </c>
      <c r="E292" s="267">
        <v>4000000</v>
      </c>
      <c r="F292" s="132">
        <v>44743</v>
      </c>
      <c r="G292" s="103"/>
      <c r="H292" s="135" t="s">
        <v>116</v>
      </c>
      <c r="I292" s="181">
        <f t="shared" si="210"/>
        <v>4000000</v>
      </c>
      <c r="J292" s="181">
        <f t="shared" si="210"/>
        <v>0</v>
      </c>
      <c r="K292" s="181">
        <f t="shared" si="210"/>
        <v>0</v>
      </c>
      <c r="L292" s="181">
        <f t="shared" si="210"/>
        <v>0</v>
      </c>
      <c r="M292" s="181">
        <f t="shared" si="210"/>
        <v>0</v>
      </c>
      <c r="N292" s="139"/>
      <c r="O292" s="139"/>
      <c r="P292" s="139"/>
      <c r="Q292" s="139"/>
      <c r="R292" s="139"/>
      <c r="S292" s="139"/>
      <c r="T292" s="139"/>
      <c r="U292" s="139"/>
      <c r="V292" s="139"/>
      <c r="W292" s="139"/>
      <c r="X292" s="139"/>
      <c r="Y292" s="139"/>
      <c r="Z292" s="139"/>
      <c r="AA292" s="181">
        <f t="shared" si="213"/>
        <v>0</v>
      </c>
      <c r="AB292" s="181">
        <f t="shared" si="213"/>
        <v>0</v>
      </c>
      <c r="AC292" s="181">
        <f t="shared" si="213"/>
        <v>0</v>
      </c>
      <c r="AD292" s="181">
        <f t="shared" si="213"/>
        <v>0</v>
      </c>
      <c r="AE292" s="181">
        <f t="shared" si="213"/>
        <v>0</v>
      </c>
      <c r="AF292" s="181">
        <f t="shared" si="213"/>
        <v>0</v>
      </c>
      <c r="AG292" s="181">
        <f t="shared" si="213"/>
        <v>4000000</v>
      </c>
      <c r="AH292" s="181">
        <f t="shared" si="213"/>
        <v>0</v>
      </c>
      <c r="AI292" s="181">
        <f t="shared" si="213"/>
        <v>0</v>
      </c>
      <c r="AJ292" s="181">
        <f t="shared" si="213"/>
        <v>0</v>
      </c>
      <c r="AK292" s="181">
        <f t="shared" si="214"/>
        <v>0</v>
      </c>
      <c r="AL292" s="181">
        <f t="shared" si="214"/>
        <v>0</v>
      </c>
      <c r="AM292" s="181">
        <f t="shared" si="214"/>
        <v>0</v>
      </c>
      <c r="AN292" s="181">
        <f t="shared" si="214"/>
        <v>0</v>
      </c>
      <c r="AO292" s="181">
        <f t="shared" si="214"/>
        <v>0</v>
      </c>
      <c r="AP292" s="181">
        <f t="shared" si="214"/>
        <v>0</v>
      </c>
      <c r="AQ292" s="181">
        <f t="shared" si="214"/>
        <v>0</v>
      </c>
      <c r="AR292" s="181">
        <f t="shared" si="214"/>
        <v>0</v>
      </c>
      <c r="AS292" s="181">
        <f t="shared" si="214"/>
        <v>0</v>
      </c>
      <c r="AT292" s="181">
        <f t="shared" si="214"/>
        <v>0</v>
      </c>
      <c r="AU292" s="181">
        <f t="shared" si="215"/>
        <v>0</v>
      </c>
      <c r="AV292" s="181">
        <f t="shared" si="215"/>
        <v>0</v>
      </c>
      <c r="AW292" s="181">
        <f t="shared" si="215"/>
        <v>0</v>
      </c>
      <c r="AX292" s="181">
        <f t="shared" si="215"/>
        <v>0</v>
      </c>
      <c r="AY292" s="181">
        <f t="shared" si="215"/>
        <v>0</v>
      </c>
      <c r="AZ292" s="181">
        <f t="shared" si="215"/>
        <v>0</v>
      </c>
      <c r="BA292" s="181">
        <f t="shared" si="215"/>
        <v>0</v>
      </c>
      <c r="BB292" s="181">
        <f t="shared" si="215"/>
        <v>0</v>
      </c>
      <c r="BC292" s="181">
        <f t="shared" si="215"/>
        <v>0</v>
      </c>
      <c r="BD292" s="181">
        <f t="shared" si="215"/>
        <v>0</v>
      </c>
      <c r="BE292" s="181">
        <f t="shared" si="216"/>
        <v>0</v>
      </c>
      <c r="BF292" s="181">
        <f t="shared" si="216"/>
        <v>0</v>
      </c>
      <c r="BG292" s="181">
        <f t="shared" si="216"/>
        <v>0</v>
      </c>
      <c r="BH292" s="181">
        <f t="shared" si="216"/>
        <v>0</v>
      </c>
      <c r="BI292" s="181">
        <f t="shared" si="216"/>
        <v>0</v>
      </c>
      <c r="BJ292" s="181">
        <f t="shared" si="216"/>
        <v>0</v>
      </c>
      <c r="BK292" s="181">
        <f t="shared" si="216"/>
        <v>0</v>
      </c>
      <c r="BL292" s="181">
        <f t="shared" si="216"/>
        <v>0</v>
      </c>
      <c r="BM292" s="181">
        <f t="shared" si="216"/>
        <v>0</v>
      </c>
      <c r="BN292" s="181">
        <f t="shared" si="216"/>
        <v>0</v>
      </c>
      <c r="BO292" s="181">
        <f t="shared" si="217"/>
        <v>0</v>
      </c>
      <c r="BP292" s="181">
        <f t="shared" si="217"/>
        <v>0</v>
      </c>
      <c r="BQ292" s="181">
        <f t="shared" si="217"/>
        <v>0</v>
      </c>
      <c r="BR292" s="181">
        <f t="shared" si="217"/>
        <v>0</v>
      </c>
      <c r="BS292" s="181">
        <f t="shared" si="217"/>
        <v>0</v>
      </c>
      <c r="BT292" s="181">
        <f t="shared" si="217"/>
        <v>0</v>
      </c>
      <c r="BU292" s="181">
        <f t="shared" si="217"/>
        <v>0</v>
      </c>
      <c r="BV292" s="181">
        <f t="shared" si="217"/>
        <v>0</v>
      </c>
      <c r="BW292" s="181">
        <f t="shared" si="217"/>
        <v>0</v>
      </c>
      <c r="BX292" s="181">
        <f t="shared" si="217"/>
        <v>0</v>
      </c>
      <c r="BY292" s="181">
        <f t="shared" si="218"/>
        <v>0</v>
      </c>
      <c r="BZ292" s="181">
        <f t="shared" si="218"/>
        <v>0</v>
      </c>
      <c r="CA292" s="181">
        <f t="shared" si="218"/>
        <v>0</v>
      </c>
      <c r="CB292" s="181">
        <f t="shared" si="218"/>
        <v>0</v>
      </c>
      <c r="CC292" s="181">
        <f t="shared" si="218"/>
        <v>0</v>
      </c>
      <c r="CD292" s="181">
        <f t="shared" si="218"/>
        <v>0</v>
      </c>
      <c r="CE292" s="181">
        <f t="shared" si="218"/>
        <v>0</v>
      </c>
      <c r="CF292" s="181">
        <f t="shared" si="218"/>
        <v>0</v>
      </c>
      <c r="CG292" s="181">
        <f t="shared" si="218"/>
        <v>0</v>
      </c>
      <c r="CH292" s="181">
        <f t="shared" si="218"/>
        <v>0</v>
      </c>
      <c r="CI292" s="103"/>
      <c r="CJ292" s="103"/>
      <c r="CK292" s="105"/>
      <c r="CL292" s="105"/>
      <c r="CM292" s="105"/>
      <c r="CN292" s="105"/>
      <c r="CO292" s="105"/>
    </row>
    <row r="293" spans="1:93" ht="15" customHeight="1" outlineLevel="1">
      <c r="A293" s="105"/>
      <c r="B293" s="102" t="s">
        <v>265</v>
      </c>
      <c r="C293" s="102"/>
      <c r="D293" s="265">
        <v>0.15</v>
      </c>
      <c r="E293" s="267">
        <v>2000000</v>
      </c>
      <c r="F293" s="132">
        <v>45108</v>
      </c>
      <c r="G293" s="103"/>
      <c r="H293" s="135" t="s">
        <v>116</v>
      </c>
      <c r="I293" s="181">
        <f t="shared" si="210"/>
        <v>0</v>
      </c>
      <c r="J293" s="181">
        <f t="shared" si="210"/>
        <v>2000000</v>
      </c>
      <c r="K293" s="181">
        <f t="shared" si="210"/>
        <v>0</v>
      </c>
      <c r="L293" s="181">
        <f t="shared" si="210"/>
        <v>0</v>
      </c>
      <c r="M293" s="181">
        <f t="shared" si="210"/>
        <v>0</v>
      </c>
      <c r="N293" s="139"/>
      <c r="O293" s="139"/>
      <c r="P293" s="139"/>
      <c r="Q293" s="139"/>
      <c r="R293" s="139"/>
      <c r="S293" s="139"/>
      <c r="T293" s="139"/>
      <c r="U293" s="139"/>
      <c r="V293" s="139"/>
      <c r="W293" s="139"/>
      <c r="X293" s="139"/>
      <c r="Y293" s="139"/>
      <c r="Z293" s="139"/>
      <c r="AA293" s="181">
        <f t="shared" si="213"/>
        <v>0</v>
      </c>
      <c r="AB293" s="181">
        <f t="shared" si="213"/>
        <v>0</v>
      </c>
      <c r="AC293" s="181">
        <f t="shared" si="213"/>
        <v>0</v>
      </c>
      <c r="AD293" s="181">
        <f t="shared" si="213"/>
        <v>0</v>
      </c>
      <c r="AE293" s="181">
        <f t="shared" si="213"/>
        <v>0</v>
      </c>
      <c r="AF293" s="181">
        <f t="shared" si="213"/>
        <v>0</v>
      </c>
      <c r="AG293" s="181">
        <f t="shared" si="213"/>
        <v>0</v>
      </c>
      <c r="AH293" s="181">
        <f t="shared" si="213"/>
        <v>0</v>
      </c>
      <c r="AI293" s="181">
        <f t="shared" si="213"/>
        <v>0</v>
      </c>
      <c r="AJ293" s="181">
        <f t="shared" si="213"/>
        <v>0</v>
      </c>
      <c r="AK293" s="181">
        <f t="shared" si="214"/>
        <v>0</v>
      </c>
      <c r="AL293" s="181">
        <f t="shared" si="214"/>
        <v>0</v>
      </c>
      <c r="AM293" s="181">
        <f t="shared" si="214"/>
        <v>0</v>
      </c>
      <c r="AN293" s="181">
        <f t="shared" si="214"/>
        <v>0</v>
      </c>
      <c r="AO293" s="181">
        <f t="shared" si="214"/>
        <v>0</v>
      </c>
      <c r="AP293" s="181">
        <f t="shared" si="214"/>
        <v>0</v>
      </c>
      <c r="AQ293" s="181">
        <f t="shared" si="214"/>
        <v>0</v>
      </c>
      <c r="AR293" s="181">
        <f t="shared" si="214"/>
        <v>0</v>
      </c>
      <c r="AS293" s="181">
        <f t="shared" si="214"/>
        <v>2000000</v>
      </c>
      <c r="AT293" s="181">
        <f t="shared" si="214"/>
        <v>0</v>
      </c>
      <c r="AU293" s="181">
        <f t="shared" si="215"/>
        <v>0</v>
      </c>
      <c r="AV293" s="181">
        <f t="shared" si="215"/>
        <v>0</v>
      </c>
      <c r="AW293" s="181">
        <f t="shared" si="215"/>
        <v>0</v>
      </c>
      <c r="AX293" s="181">
        <f t="shared" si="215"/>
        <v>0</v>
      </c>
      <c r="AY293" s="181">
        <f t="shared" si="215"/>
        <v>0</v>
      </c>
      <c r="AZ293" s="181">
        <f t="shared" si="215"/>
        <v>0</v>
      </c>
      <c r="BA293" s="181">
        <f t="shared" si="215"/>
        <v>0</v>
      </c>
      <c r="BB293" s="181">
        <f t="shared" si="215"/>
        <v>0</v>
      </c>
      <c r="BC293" s="181">
        <f t="shared" si="215"/>
        <v>0</v>
      </c>
      <c r="BD293" s="181">
        <f t="shared" si="215"/>
        <v>0</v>
      </c>
      <c r="BE293" s="181">
        <f t="shared" si="216"/>
        <v>0</v>
      </c>
      <c r="BF293" s="181">
        <f t="shared" si="216"/>
        <v>0</v>
      </c>
      <c r="BG293" s="181">
        <f t="shared" si="216"/>
        <v>0</v>
      </c>
      <c r="BH293" s="181">
        <f t="shared" si="216"/>
        <v>0</v>
      </c>
      <c r="BI293" s="181">
        <f t="shared" si="216"/>
        <v>0</v>
      </c>
      <c r="BJ293" s="181">
        <f t="shared" si="216"/>
        <v>0</v>
      </c>
      <c r="BK293" s="181">
        <f t="shared" si="216"/>
        <v>0</v>
      </c>
      <c r="BL293" s="181">
        <f t="shared" si="216"/>
        <v>0</v>
      </c>
      <c r="BM293" s="181">
        <f t="shared" si="216"/>
        <v>0</v>
      </c>
      <c r="BN293" s="181">
        <f t="shared" si="216"/>
        <v>0</v>
      </c>
      <c r="BO293" s="181">
        <f t="shared" si="217"/>
        <v>0</v>
      </c>
      <c r="BP293" s="181">
        <f t="shared" si="217"/>
        <v>0</v>
      </c>
      <c r="BQ293" s="181">
        <f t="shared" si="217"/>
        <v>0</v>
      </c>
      <c r="BR293" s="181">
        <f t="shared" si="217"/>
        <v>0</v>
      </c>
      <c r="BS293" s="181">
        <f t="shared" si="217"/>
        <v>0</v>
      </c>
      <c r="BT293" s="181">
        <f t="shared" si="217"/>
        <v>0</v>
      </c>
      <c r="BU293" s="181">
        <f t="shared" si="217"/>
        <v>0</v>
      </c>
      <c r="BV293" s="181">
        <f t="shared" si="217"/>
        <v>0</v>
      </c>
      <c r="BW293" s="181">
        <f t="shared" si="217"/>
        <v>0</v>
      </c>
      <c r="BX293" s="181">
        <f t="shared" si="217"/>
        <v>0</v>
      </c>
      <c r="BY293" s="181">
        <f t="shared" si="218"/>
        <v>0</v>
      </c>
      <c r="BZ293" s="181">
        <f t="shared" si="218"/>
        <v>0</v>
      </c>
      <c r="CA293" s="181">
        <f t="shared" si="218"/>
        <v>0</v>
      </c>
      <c r="CB293" s="181">
        <f t="shared" si="218"/>
        <v>0</v>
      </c>
      <c r="CC293" s="181">
        <f t="shared" si="218"/>
        <v>0</v>
      </c>
      <c r="CD293" s="181">
        <f t="shared" si="218"/>
        <v>0</v>
      </c>
      <c r="CE293" s="181">
        <f t="shared" si="218"/>
        <v>0</v>
      </c>
      <c r="CF293" s="181">
        <f t="shared" si="218"/>
        <v>0</v>
      </c>
      <c r="CG293" s="181">
        <f t="shared" si="218"/>
        <v>0</v>
      </c>
      <c r="CH293" s="181">
        <f t="shared" si="218"/>
        <v>0</v>
      </c>
      <c r="CI293" s="103"/>
      <c r="CJ293" s="103"/>
      <c r="CK293" s="105"/>
      <c r="CL293" s="105"/>
      <c r="CM293" s="105"/>
      <c r="CN293" s="105"/>
      <c r="CO293" s="105"/>
    </row>
    <row r="294" spans="1:93" ht="15" customHeight="1" outlineLevel="1">
      <c r="A294" s="105"/>
      <c r="B294" s="102" t="s">
        <v>265</v>
      </c>
      <c r="C294" s="102"/>
      <c r="D294" s="265">
        <v>0.15</v>
      </c>
      <c r="E294" s="267">
        <v>2000000</v>
      </c>
      <c r="F294" s="132">
        <v>45474</v>
      </c>
      <c r="G294" s="103"/>
      <c r="H294" s="135" t="s">
        <v>116</v>
      </c>
      <c r="I294" s="181">
        <f t="shared" si="210"/>
        <v>0</v>
      </c>
      <c r="J294" s="181">
        <f t="shared" si="210"/>
        <v>0</v>
      </c>
      <c r="K294" s="181">
        <f t="shared" si="210"/>
        <v>2000000</v>
      </c>
      <c r="L294" s="181">
        <f t="shared" si="210"/>
        <v>0</v>
      </c>
      <c r="M294" s="181">
        <f t="shared" si="210"/>
        <v>0</v>
      </c>
      <c r="N294" s="139"/>
      <c r="O294" s="139"/>
      <c r="P294" s="139"/>
      <c r="Q294" s="139"/>
      <c r="R294" s="139"/>
      <c r="S294" s="139"/>
      <c r="T294" s="139"/>
      <c r="U294" s="139"/>
      <c r="V294" s="139"/>
      <c r="W294" s="139"/>
      <c r="X294" s="139"/>
      <c r="Y294" s="139"/>
      <c r="Z294" s="139"/>
      <c r="AA294" s="181">
        <f t="shared" si="213"/>
        <v>0</v>
      </c>
      <c r="AB294" s="181">
        <f t="shared" si="213"/>
        <v>0</v>
      </c>
      <c r="AC294" s="181">
        <f t="shared" si="213"/>
        <v>0</v>
      </c>
      <c r="AD294" s="181">
        <f t="shared" si="213"/>
        <v>0</v>
      </c>
      <c r="AE294" s="181">
        <f t="shared" si="213"/>
        <v>0</v>
      </c>
      <c r="AF294" s="181">
        <f t="shared" si="213"/>
        <v>0</v>
      </c>
      <c r="AG294" s="181">
        <f t="shared" si="213"/>
        <v>0</v>
      </c>
      <c r="AH294" s="181">
        <f t="shared" si="213"/>
        <v>0</v>
      </c>
      <c r="AI294" s="181">
        <f t="shared" si="213"/>
        <v>0</v>
      </c>
      <c r="AJ294" s="181">
        <f t="shared" si="213"/>
        <v>0</v>
      </c>
      <c r="AK294" s="181">
        <f t="shared" si="214"/>
        <v>0</v>
      </c>
      <c r="AL294" s="181">
        <f t="shared" si="214"/>
        <v>0</v>
      </c>
      <c r="AM294" s="181">
        <f t="shared" si="214"/>
        <v>0</v>
      </c>
      <c r="AN294" s="181">
        <f t="shared" si="214"/>
        <v>0</v>
      </c>
      <c r="AO294" s="181">
        <f t="shared" si="214"/>
        <v>0</v>
      </c>
      <c r="AP294" s="181">
        <f t="shared" si="214"/>
        <v>0</v>
      </c>
      <c r="AQ294" s="181">
        <f t="shared" si="214"/>
        <v>0</v>
      </c>
      <c r="AR294" s="181">
        <f t="shared" si="214"/>
        <v>0</v>
      </c>
      <c r="AS294" s="181">
        <f t="shared" si="214"/>
        <v>0</v>
      </c>
      <c r="AT294" s="181">
        <f t="shared" si="214"/>
        <v>0</v>
      </c>
      <c r="AU294" s="181">
        <f t="shared" si="215"/>
        <v>0</v>
      </c>
      <c r="AV294" s="181">
        <f t="shared" si="215"/>
        <v>0</v>
      </c>
      <c r="AW294" s="181">
        <f t="shared" si="215"/>
        <v>0</v>
      </c>
      <c r="AX294" s="181">
        <f t="shared" si="215"/>
        <v>0</v>
      </c>
      <c r="AY294" s="181">
        <f t="shared" si="215"/>
        <v>0</v>
      </c>
      <c r="AZ294" s="181">
        <f t="shared" si="215"/>
        <v>0</v>
      </c>
      <c r="BA294" s="181">
        <f t="shared" si="215"/>
        <v>0</v>
      </c>
      <c r="BB294" s="181">
        <f t="shared" si="215"/>
        <v>0</v>
      </c>
      <c r="BC294" s="181">
        <f t="shared" si="215"/>
        <v>0</v>
      </c>
      <c r="BD294" s="181">
        <f t="shared" si="215"/>
        <v>0</v>
      </c>
      <c r="BE294" s="181">
        <f t="shared" si="216"/>
        <v>2000000</v>
      </c>
      <c r="BF294" s="181">
        <f t="shared" si="216"/>
        <v>0</v>
      </c>
      <c r="BG294" s="181">
        <f t="shared" si="216"/>
        <v>0</v>
      </c>
      <c r="BH294" s="181">
        <f t="shared" si="216"/>
        <v>0</v>
      </c>
      <c r="BI294" s="181">
        <f t="shared" si="216"/>
        <v>0</v>
      </c>
      <c r="BJ294" s="181">
        <f t="shared" si="216"/>
        <v>0</v>
      </c>
      <c r="BK294" s="181">
        <f t="shared" si="216"/>
        <v>0</v>
      </c>
      <c r="BL294" s="181">
        <f t="shared" si="216"/>
        <v>0</v>
      </c>
      <c r="BM294" s="181">
        <f t="shared" si="216"/>
        <v>0</v>
      </c>
      <c r="BN294" s="181">
        <f t="shared" si="216"/>
        <v>0</v>
      </c>
      <c r="BO294" s="181">
        <f t="shared" si="217"/>
        <v>0</v>
      </c>
      <c r="BP294" s="181">
        <f t="shared" si="217"/>
        <v>0</v>
      </c>
      <c r="BQ294" s="181">
        <f t="shared" si="217"/>
        <v>0</v>
      </c>
      <c r="BR294" s="181">
        <f t="shared" si="217"/>
        <v>0</v>
      </c>
      <c r="BS294" s="181">
        <f t="shared" si="217"/>
        <v>0</v>
      </c>
      <c r="BT294" s="181">
        <f t="shared" si="217"/>
        <v>0</v>
      </c>
      <c r="BU294" s="181">
        <f t="shared" si="217"/>
        <v>0</v>
      </c>
      <c r="BV294" s="181">
        <f t="shared" si="217"/>
        <v>0</v>
      </c>
      <c r="BW294" s="181">
        <f t="shared" si="217"/>
        <v>0</v>
      </c>
      <c r="BX294" s="181">
        <f t="shared" si="217"/>
        <v>0</v>
      </c>
      <c r="BY294" s="181">
        <f t="shared" si="218"/>
        <v>0</v>
      </c>
      <c r="BZ294" s="181">
        <f t="shared" si="218"/>
        <v>0</v>
      </c>
      <c r="CA294" s="181">
        <f t="shared" si="218"/>
        <v>0</v>
      </c>
      <c r="CB294" s="181">
        <f t="shared" si="218"/>
        <v>0</v>
      </c>
      <c r="CC294" s="181">
        <f t="shared" si="218"/>
        <v>0</v>
      </c>
      <c r="CD294" s="181">
        <f t="shared" si="218"/>
        <v>0</v>
      </c>
      <c r="CE294" s="181">
        <f t="shared" si="218"/>
        <v>0</v>
      </c>
      <c r="CF294" s="181">
        <f t="shared" si="218"/>
        <v>0</v>
      </c>
      <c r="CG294" s="181">
        <f t="shared" si="218"/>
        <v>0</v>
      </c>
      <c r="CH294" s="181">
        <f t="shared" si="218"/>
        <v>0</v>
      </c>
      <c r="CI294" s="103"/>
      <c r="CJ294" s="103"/>
      <c r="CK294" s="105"/>
      <c r="CL294" s="105"/>
      <c r="CM294" s="105"/>
      <c r="CN294" s="105"/>
      <c r="CO294" s="105"/>
    </row>
    <row r="295" spans="1:93" ht="15" customHeight="1" outlineLevel="1">
      <c r="A295" s="105"/>
      <c r="B295" s="102" t="s">
        <v>110</v>
      </c>
      <c r="C295" s="102"/>
      <c r="D295" s="265">
        <v>0.15</v>
      </c>
      <c r="E295" s="266">
        <v>0</v>
      </c>
      <c r="F295" s="210">
        <v>44927</v>
      </c>
      <c r="G295" s="103"/>
      <c r="H295" s="135" t="s">
        <v>116</v>
      </c>
      <c r="I295" s="181">
        <f t="shared" si="210"/>
        <v>0</v>
      </c>
      <c r="J295" s="181">
        <f t="shared" si="210"/>
        <v>0</v>
      </c>
      <c r="K295" s="181">
        <f t="shared" si="210"/>
        <v>0</v>
      </c>
      <c r="L295" s="181">
        <f t="shared" si="210"/>
        <v>0</v>
      </c>
      <c r="M295" s="181">
        <f t="shared" si="210"/>
        <v>0</v>
      </c>
      <c r="N295" s="139"/>
      <c r="O295" s="139"/>
      <c r="P295" s="139"/>
      <c r="Q295" s="139"/>
      <c r="R295" s="139"/>
      <c r="S295" s="139"/>
      <c r="T295" s="139"/>
      <c r="U295" s="139"/>
      <c r="V295" s="139"/>
      <c r="W295" s="139"/>
      <c r="X295" s="139"/>
      <c r="Y295" s="139"/>
      <c r="Z295" s="139"/>
      <c r="AA295" s="181">
        <f t="shared" si="213"/>
        <v>0</v>
      </c>
      <c r="AB295" s="181">
        <f t="shared" si="213"/>
        <v>0</v>
      </c>
      <c r="AC295" s="181">
        <f t="shared" si="213"/>
        <v>0</v>
      </c>
      <c r="AD295" s="181">
        <f t="shared" si="213"/>
        <v>0</v>
      </c>
      <c r="AE295" s="181">
        <f t="shared" si="213"/>
        <v>0</v>
      </c>
      <c r="AF295" s="181">
        <f t="shared" si="213"/>
        <v>0</v>
      </c>
      <c r="AG295" s="181">
        <f t="shared" si="213"/>
        <v>0</v>
      </c>
      <c r="AH295" s="181">
        <f t="shared" si="213"/>
        <v>0</v>
      </c>
      <c r="AI295" s="181">
        <f t="shared" si="213"/>
        <v>0</v>
      </c>
      <c r="AJ295" s="181">
        <f t="shared" si="213"/>
        <v>0</v>
      </c>
      <c r="AK295" s="181">
        <f t="shared" si="214"/>
        <v>0</v>
      </c>
      <c r="AL295" s="181">
        <f t="shared" si="214"/>
        <v>0</v>
      </c>
      <c r="AM295" s="181">
        <f t="shared" si="214"/>
        <v>0</v>
      </c>
      <c r="AN295" s="181">
        <f t="shared" si="214"/>
        <v>0</v>
      </c>
      <c r="AO295" s="181">
        <f t="shared" si="214"/>
        <v>0</v>
      </c>
      <c r="AP295" s="181">
        <f t="shared" si="214"/>
        <v>0</v>
      </c>
      <c r="AQ295" s="181">
        <f t="shared" si="214"/>
        <v>0</v>
      </c>
      <c r="AR295" s="181">
        <f t="shared" si="214"/>
        <v>0</v>
      </c>
      <c r="AS295" s="181">
        <f t="shared" si="214"/>
        <v>0</v>
      </c>
      <c r="AT295" s="181">
        <f t="shared" si="214"/>
        <v>0</v>
      </c>
      <c r="AU295" s="181">
        <f t="shared" si="215"/>
        <v>0</v>
      </c>
      <c r="AV295" s="181">
        <f t="shared" si="215"/>
        <v>0</v>
      </c>
      <c r="AW295" s="181">
        <f t="shared" si="215"/>
        <v>0</v>
      </c>
      <c r="AX295" s="181">
        <f t="shared" si="215"/>
        <v>0</v>
      </c>
      <c r="AY295" s="181">
        <f t="shared" si="215"/>
        <v>0</v>
      </c>
      <c r="AZ295" s="181">
        <f t="shared" si="215"/>
        <v>0</v>
      </c>
      <c r="BA295" s="181">
        <f t="shared" si="215"/>
        <v>0</v>
      </c>
      <c r="BB295" s="181">
        <f t="shared" si="215"/>
        <v>0</v>
      </c>
      <c r="BC295" s="181">
        <f t="shared" si="215"/>
        <v>0</v>
      </c>
      <c r="BD295" s="181">
        <f t="shared" si="215"/>
        <v>0</v>
      </c>
      <c r="BE295" s="181">
        <f t="shared" si="216"/>
        <v>0</v>
      </c>
      <c r="BF295" s="181">
        <f t="shared" si="216"/>
        <v>0</v>
      </c>
      <c r="BG295" s="181">
        <f t="shared" si="216"/>
        <v>0</v>
      </c>
      <c r="BH295" s="181">
        <f t="shared" si="216"/>
        <v>0</v>
      </c>
      <c r="BI295" s="181">
        <f t="shared" si="216"/>
        <v>0</v>
      </c>
      <c r="BJ295" s="181">
        <f t="shared" si="216"/>
        <v>0</v>
      </c>
      <c r="BK295" s="181">
        <f t="shared" si="216"/>
        <v>0</v>
      </c>
      <c r="BL295" s="181">
        <f t="shared" si="216"/>
        <v>0</v>
      </c>
      <c r="BM295" s="181">
        <f t="shared" si="216"/>
        <v>0</v>
      </c>
      <c r="BN295" s="181">
        <f t="shared" si="216"/>
        <v>0</v>
      </c>
      <c r="BO295" s="181">
        <f t="shared" si="217"/>
        <v>0</v>
      </c>
      <c r="BP295" s="181">
        <f t="shared" si="217"/>
        <v>0</v>
      </c>
      <c r="BQ295" s="181">
        <f t="shared" si="217"/>
        <v>0</v>
      </c>
      <c r="BR295" s="181">
        <f t="shared" si="217"/>
        <v>0</v>
      </c>
      <c r="BS295" s="181">
        <f t="shared" si="217"/>
        <v>0</v>
      </c>
      <c r="BT295" s="181">
        <f t="shared" si="217"/>
        <v>0</v>
      </c>
      <c r="BU295" s="181">
        <f t="shared" si="217"/>
        <v>0</v>
      </c>
      <c r="BV295" s="181">
        <f t="shared" si="217"/>
        <v>0</v>
      </c>
      <c r="BW295" s="181">
        <f t="shared" si="217"/>
        <v>0</v>
      </c>
      <c r="BX295" s="181">
        <f t="shared" si="217"/>
        <v>0</v>
      </c>
      <c r="BY295" s="181">
        <f t="shared" si="218"/>
        <v>0</v>
      </c>
      <c r="BZ295" s="181">
        <f t="shared" si="218"/>
        <v>0</v>
      </c>
      <c r="CA295" s="181">
        <f t="shared" si="218"/>
        <v>0</v>
      </c>
      <c r="CB295" s="181">
        <f t="shared" si="218"/>
        <v>0</v>
      </c>
      <c r="CC295" s="181">
        <f t="shared" si="218"/>
        <v>0</v>
      </c>
      <c r="CD295" s="181">
        <f t="shared" si="218"/>
        <v>0</v>
      </c>
      <c r="CE295" s="181">
        <f t="shared" si="218"/>
        <v>0</v>
      </c>
      <c r="CF295" s="181">
        <f t="shared" si="218"/>
        <v>0</v>
      </c>
      <c r="CG295" s="181">
        <f t="shared" si="218"/>
        <v>0</v>
      </c>
      <c r="CH295" s="181">
        <f t="shared" si="218"/>
        <v>0</v>
      </c>
      <c r="CI295" s="103"/>
      <c r="CJ295" s="103"/>
      <c r="CK295" s="105"/>
      <c r="CL295" s="105"/>
      <c r="CM295" s="105"/>
      <c r="CN295" s="105"/>
      <c r="CO295" s="105"/>
    </row>
    <row r="296" spans="1:93" ht="15" customHeight="1" outlineLevel="1">
      <c r="A296" s="105"/>
      <c r="B296" s="116"/>
      <c r="C296" s="206"/>
      <c r="D296" s="268"/>
      <c r="E296" s="269"/>
      <c r="F296" s="218"/>
      <c r="G296" s="103"/>
      <c r="H296" s="103"/>
      <c r="I296" s="139"/>
      <c r="J296" s="139"/>
      <c r="K296" s="139"/>
      <c r="L296" s="139"/>
      <c r="M296" s="139"/>
      <c r="N296" s="139"/>
      <c r="O296" s="139"/>
      <c r="P296" s="139"/>
      <c r="Q296" s="139"/>
      <c r="R296" s="139"/>
      <c r="S296" s="139"/>
      <c r="T296" s="139"/>
      <c r="U296" s="139"/>
      <c r="V296" s="139"/>
      <c r="W296" s="139"/>
      <c r="X296" s="139"/>
      <c r="Y296" s="139"/>
      <c r="Z296" s="139"/>
      <c r="AA296" s="139"/>
      <c r="AB296" s="139"/>
      <c r="AC296" s="139"/>
      <c r="AD296" s="139"/>
      <c r="AE296" s="139"/>
      <c r="AF296" s="139"/>
      <c r="AG296" s="139"/>
      <c r="AH296" s="139"/>
      <c r="AI296" s="139"/>
      <c r="AJ296" s="139"/>
      <c r="AK296" s="139"/>
      <c r="AL296" s="139"/>
      <c r="AM296" s="139"/>
      <c r="AN296" s="139"/>
      <c r="AO296" s="139"/>
      <c r="AP296" s="139"/>
      <c r="AQ296" s="139"/>
      <c r="AR296" s="139"/>
      <c r="AS296" s="139"/>
      <c r="AT296" s="139"/>
      <c r="AU296" s="139"/>
      <c r="AV296" s="139"/>
      <c r="AW296" s="139"/>
      <c r="AX296" s="139"/>
      <c r="AY296" s="139"/>
      <c r="AZ296" s="139"/>
      <c r="BA296" s="139"/>
      <c r="BB296" s="139"/>
      <c r="BC296" s="139"/>
      <c r="BD296" s="139"/>
      <c r="BE296" s="139"/>
      <c r="BF296" s="139"/>
      <c r="BG296" s="139"/>
      <c r="BH296" s="139"/>
      <c r="BI296" s="139"/>
      <c r="BJ296" s="139"/>
      <c r="BK296" s="139"/>
      <c r="BL296" s="139"/>
      <c r="BM296" s="139"/>
      <c r="BN296" s="139"/>
      <c r="BO296" s="139"/>
      <c r="BP296" s="139"/>
      <c r="BQ296" s="139"/>
      <c r="BR296" s="139"/>
      <c r="BS296" s="139"/>
      <c r="BT296" s="139"/>
      <c r="BU296" s="139"/>
      <c r="BV296" s="139"/>
      <c r="BW296" s="139"/>
      <c r="BX296" s="139"/>
      <c r="BY296" s="139"/>
      <c r="BZ296" s="139"/>
      <c r="CA296" s="139"/>
      <c r="CB296" s="139"/>
      <c r="CC296" s="139"/>
      <c r="CD296" s="139"/>
      <c r="CE296" s="139"/>
      <c r="CF296" s="139"/>
      <c r="CG296" s="139"/>
      <c r="CH296" s="139"/>
      <c r="CI296" s="103"/>
      <c r="CJ296" s="103"/>
      <c r="CK296" s="105"/>
      <c r="CL296" s="105"/>
      <c r="CM296" s="105"/>
      <c r="CN296" s="105"/>
      <c r="CO296" s="105"/>
    </row>
    <row r="297" spans="1:93" ht="15" customHeight="1" outlineLevel="1">
      <c r="A297" s="105"/>
      <c r="B297" s="116" t="s">
        <v>266</v>
      </c>
      <c r="C297" s="102"/>
      <c r="D297" s="218"/>
      <c r="E297" s="247"/>
      <c r="F297" s="218"/>
      <c r="G297" s="103"/>
      <c r="H297" s="103"/>
      <c r="I297" s="139"/>
      <c r="J297" s="139"/>
      <c r="K297" s="139"/>
      <c r="L297" s="139"/>
      <c r="M297" s="139"/>
      <c r="N297" s="139"/>
      <c r="O297" s="139"/>
      <c r="P297" s="139"/>
      <c r="Q297" s="139"/>
      <c r="R297" s="139"/>
      <c r="S297" s="139"/>
      <c r="T297" s="139"/>
      <c r="U297" s="139"/>
      <c r="V297" s="139"/>
      <c r="W297" s="139"/>
      <c r="X297" s="139"/>
      <c r="Y297" s="139"/>
      <c r="Z297" s="139"/>
      <c r="AA297" s="139"/>
      <c r="AB297" s="139"/>
      <c r="AC297" s="139"/>
      <c r="AD297" s="139"/>
      <c r="AE297" s="139"/>
      <c r="AF297" s="139"/>
      <c r="AG297" s="139"/>
      <c r="AH297" s="139"/>
      <c r="AI297" s="139"/>
      <c r="AJ297" s="139"/>
      <c r="AK297" s="139"/>
      <c r="AL297" s="139"/>
      <c r="AM297" s="139"/>
      <c r="AN297" s="139"/>
      <c r="AO297" s="139"/>
      <c r="AP297" s="139"/>
      <c r="AQ297" s="139"/>
      <c r="AR297" s="139"/>
      <c r="AS297" s="139"/>
      <c r="AT297" s="139"/>
      <c r="AU297" s="139"/>
      <c r="AV297" s="139"/>
      <c r="AW297" s="139"/>
      <c r="AX297" s="139"/>
      <c r="AY297" s="139"/>
      <c r="AZ297" s="139"/>
      <c r="BA297" s="139"/>
      <c r="BB297" s="139"/>
      <c r="BC297" s="139"/>
      <c r="BD297" s="139"/>
      <c r="BE297" s="139"/>
      <c r="BF297" s="139"/>
      <c r="BG297" s="139"/>
      <c r="BH297" s="139"/>
      <c r="BI297" s="139"/>
      <c r="BJ297" s="139"/>
      <c r="BK297" s="139"/>
      <c r="BL297" s="139"/>
      <c r="BM297" s="139"/>
      <c r="BN297" s="139"/>
      <c r="BO297" s="139"/>
      <c r="BP297" s="139"/>
      <c r="BQ297" s="139"/>
      <c r="BR297" s="139"/>
      <c r="BS297" s="139"/>
      <c r="BT297" s="139"/>
      <c r="BU297" s="139"/>
      <c r="BV297" s="139"/>
      <c r="BW297" s="139"/>
      <c r="BX297" s="139"/>
      <c r="BY297" s="139"/>
      <c r="BZ297" s="139"/>
      <c r="CA297" s="139"/>
      <c r="CB297" s="139"/>
      <c r="CC297" s="139"/>
      <c r="CD297" s="139"/>
      <c r="CE297" s="139"/>
      <c r="CF297" s="139"/>
      <c r="CG297" s="139"/>
      <c r="CH297" s="139"/>
      <c r="CI297" s="103"/>
      <c r="CJ297" s="103"/>
      <c r="CK297" s="105"/>
      <c r="CL297" s="105"/>
      <c r="CM297" s="105"/>
      <c r="CN297" s="105"/>
      <c r="CO297" s="105"/>
    </row>
    <row r="298" spans="1:93" ht="15" customHeight="1" outlineLevel="1">
      <c r="A298" s="105"/>
      <c r="B298" s="102" t="s">
        <v>267</v>
      </c>
      <c r="C298" s="102"/>
      <c r="D298" s="265">
        <v>0.15</v>
      </c>
      <c r="E298" s="266">
        <v>0</v>
      </c>
      <c r="F298" s="210">
        <v>44562</v>
      </c>
      <c r="G298" s="103"/>
      <c r="H298" s="135" t="s">
        <v>116</v>
      </c>
      <c r="I298" s="181">
        <f t="shared" ref="I298:M300" si="219">+IF($H298="SUM",SUMIFS($AA298:$CH298,$AA$1:$CH$1,I$1),IF($H298="AVG",AVERAGEIFS($AA298:$CH298,$AA$1:$CH$1,I$1),IF($H298="EOY",SUMIFS($AA298:$CH298,$AA$1:$CH$1,I$1,$AA$3:$CH$3,12))))</f>
        <v>0</v>
      </c>
      <c r="J298" s="181">
        <f t="shared" si="219"/>
        <v>0</v>
      </c>
      <c r="K298" s="181">
        <f t="shared" si="219"/>
        <v>0</v>
      </c>
      <c r="L298" s="181">
        <f t="shared" si="219"/>
        <v>0</v>
      </c>
      <c r="M298" s="181">
        <f t="shared" si="219"/>
        <v>0</v>
      </c>
      <c r="N298" s="139"/>
      <c r="O298" s="139"/>
      <c r="P298" s="139"/>
      <c r="Q298" s="139"/>
      <c r="R298" s="139"/>
      <c r="S298" s="139"/>
      <c r="T298" s="139"/>
      <c r="U298" s="139"/>
      <c r="V298" s="139"/>
      <c r="W298" s="139"/>
      <c r="X298" s="139"/>
      <c r="Y298" s="139"/>
      <c r="Z298" s="139"/>
      <c r="AA298" s="181">
        <f t="shared" ref="AA298:AJ300" si="220">+IF($F298=AA$4,$E298,0)</f>
        <v>0</v>
      </c>
      <c r="AB298" s="181">
        <f t="shared" si="220"/>
        <v>0</v>
      </c>
      <c r="AC298" s="181">
        <f t="shared" si="220"/>
        <v>0</v>
      </c>
      <c r="AD298" s="181">
        <f t="shared" si="220"/>
        <v>0</v>
      </c>
      <c r="AE298" s="181">
        <f t="shared" si="220"/>
        <v>0</v>
      </c>
      <c r="AF298" s="181">
        <f t="shared" si="220"/>
        <v>0</v>
      </c>
      <c r="AG298" s="181">
        <f t="shared" si="220"/>
        <v>0</v>
      </c>
      <c r="AH298" s="181">
        <f t="shared" si="220"/>
        <v>0</v>
      </c>
      <c r="AI298" s="181">
        <f t="shared" si="220"/>
        <v>0</v>
      </c>
      <c r="AJ298" s="181">
        <f t="shared" si="220"/>
        <v>0</v>
      </c>
      <c r="AK298" s="181">
        <f t="shared" ref="AK298:AT300" si="221">+IF($F298=AK$4,$E298,0)</f>
        <v>0</v>
      </c>
      <c r="AL298" s="181">
        <f t="shared" si="221"/>
        <v>0</v>
      </c>
      <c r="AM298" s="181">
        <f t="shared" si="221"/>
        <v>0</v>
      </c>
      <c r="AN298" s="181">
        <f t="shared" si="221"/>
        <v>0</v>
      </c>
      <c r="AO298" s="181">
        <f t="shared" si="221"/>
        <v>0</v>
      </c>
      <c r="AP298" s="181">
        <f t="shared" si="221"/>
        <v>0</v>
      </c>
      <c r="AQ298" s="181">
        <f t="shared" si="221"/>
        <v>0</v>
      </c>
      <c r="AR298" s="181">
        <f t="shared" si="221"/>
        <v>0</v>
      </c>
      <c r="AS298" s="181">
        <f t="shared" si="221"/>
        <v>0</v>
      </c>
      <c r="AT298" s="181">
        <f t="shared" si="221"/>
        <v>0</v>
      </c>
      <c r="AU298" s="181">
        <f t="shared" ref="AU298:BD300" si="222">+IF($F298=AU$4,$E298,0)</f>
        <v>0</v>
      </c>
      <c r="AV298" s="181">
        <f t="shared" si="222"/>
        <v>0</v>
      </c>
      <c r="AW298" s="181">
        <f t="shared" si="222"/>
        <v>0</v>
      </c>
      <c r="AX298" s="181">
        <f t="shared" si="222"/>
        <v>0</v>
      </c>
      <c r="AY298" s="181">
        <f t="shared" si="222"/>
        <v>0</v>
      </c>
      <c r="AZ298" s="181">
        <f t="shared" si="222"/>
        <v>0</v>
      </c>
      <c r="BA298" s="181">
        <f t="shared" si="222"/>
        <v>0</v>
      </c>
      <c r="BB298" s="181">
        <f t="shared" si="222"/>
        <v>0</v>
      </c>
      <c r="BC298" s="181">
        <f t="shared" si="222"/>
        <v>0</v>
      </c>
      <c r="BD298" s="181">
        <f t="shared" si="222"/>
        <v>0</v>
      </c>
      <c r="BE298" s="181">
        <f t="shared" ref="BE298:BN300" si="223">+IF($F298=BE$4,$E298,0)</f>
        <v>0</v>
      </c>
      <c r="BF298" s="181">
        <f t="shared" si="223"/>
        <v>0</v>
      </c>
      <c r="BG298" s="181">
        <f t="shared" si="223"/>
        <v>0</v>
      </c>
      <c r="BH298" s="181">
        <f t="shared" si="223"/>
        <v>0</v>
      </c>
      <c r="BI298" s="181">
        <f t="shared" si="223"/>
        <v>0</v>
      </c>
      <c r="BJ298" s="181">
        <f t="shared" si="223"/>
        <v>0</v>
      </c>
      <c r="BK298" s="181">
        <f t="shared" si="223"/>
        <v>0</v>
      </c>
      <c r="BL298" s="181">
        <f t="shared" si="223"/>
        <v>0</v>
      </c>
      <c r="BM298" s="181">
        <f t="shared" si="223"/>
        <v>0</v>
      </c>
      <c r="BN298" s="181">
        <f t="shared" si="223"/>
        <v>0</v>
      </c>
      <c r="BO298" s="181">
        <f t="shared" ref="BO298:BX300" si="224">+IF($F298=BO$4,$E298,0)</f>
        <v>0</v>
      </c>
      <c r="BP298" s="181">
        <f t="shared" si="224"/>
        <v>0</v>
      </c>
      <c r="BQ298" s="181">
        <f t="shared" si="224"/>
        <v>0</v>
      </c>
      <c r="BR298" s="181">
        <f t="shared" si="224"/>
        <v>0</v>
      </c>
      <c r="BS298" s="181">
        <f t="shared" si="224"/>
        <v>0</v>
      </c>
      <c r="BT298" s="181">
        <f t="shared" si="224"/>
        <v>0</v>
      </c>
      <c r="BU298" s="181">
        <f t="shared" si="224"/>
        <v>0</v>
      </c>
      <c r="BV298" s="181">
        <f t="shared" si="224"/>
        <v>0</v>
      </c>
      <c r="BW298" s="181">
        <f t="shared" si="224"/>
        <v>0</v>
      </c>
      <c r="BX298" s="181">
        <f t="shared" si="224"/>
        <v>0</v>
      </c>
      <c r="BY298" s="181">
        <f t="shared" ref="BY298:CH300" si="225">+IF($F298=BY$4,$E298,0)</f>
        <v>0</v>
      </c>
      <c r="BZ298" s="181">
        <f t="shared" si="225"/>
        <v>0</v>
      </c>
      <c r="CA298" s="181">
        <f t="shared" si="225"/>
        <v>0</v>
      </c>
      <c r="CB298" s="181">
        <f t="shared" si="225"/>
        <v>0</v>
      </c>
      <c r="CC298" s="181">
        <f t="shared" si="225"/>
        <v>0</v>
      </c>
      <c r="CD298" s="181">
        <f t="shared" si="225"/>
        <v>0</v>
      </c>
      <c r="CE298" s="181">
        <f t="shared" si="225"/>
        <v>0</v>
      </c>
      <c r="CF298" s="181">
        <f t="shared" si="225"/>
        <v>0</v>
      </c>
      <c r="CG298" s="181">
        <f t="shared" si="225"/>
        <v>0</v>
      </c>
      <c r="CH298" s="181">
        <f t="shared" si="225"/>
        <v>0</v>
      </c>
      <c r="CI298" s="103"/>
      <c r="CJ298" s="103"/>
      <c r="CK298" s="105"/>
      <c r="CL298" s="105"/>
      <c r="CM298" s="105"/>
      <c r="CN298" s="105"/>
      <c r="CO298" s="105"/>
    </row>
    <row r="299" spans="1:93" ht="15" customHeight="1" outlineLevel="1">
      <c r="A299" s="105"/>
      <c r="B299" s="102" t="s">
        <v>268</v>
      </c>
      <c r="C299" s="102"/>
      <c r="D299" s="265">
        <v>0.15</v>
      </c>
      <c r="E299" s="266">
        <v>0</v>
      </c>
      <c r="F299" s="210">
        <v>44562</v>
      </c>
      <c r="G299" s="103"/>
      <c r="H299" s="135" t="s">
        <v>116</v>
      </c>
      <c r="I299" s="181">
        <f t="shared" si="219"/>
        <v>0</v>
      </c>
      <c r="J299" s="181">
        <f t="shared" si="219"/>
        <v>0</v>
      </c>
      <c r="K299" s="181">
        <f t="shared" si="219"/>
        <v>0</v>
      </c>
      <c r="L299" s="181">
        <f t="shared" si="219"/>
        <v>0</v>
      </c>
      <c r="M299" s="181">
        <f t="shared" si="219"/>
        <v>0</v>
      </c>
      <c r="N299" s="139"/>
      <c r="O299" s="139"/>
      <c r="P299" s="139"/>
      <c r="Q299" s="139"/>
      <c r="R299" s="139"/>
      <c r="S299" s="139"/>
      <c r="T299" s="139"/>
      <c r="U299" s="139"/>
      <c r="V299" s="139"/>
      <c r="W299" s="139"/>
      <c r="X299" s="139"/>
      <c r="Y299" s="139"/>
      <c r="Z299" s="139"/>
      <c r="AA299" s="181">
        <f t="shared" si="220"/>
        <v>0</v>
      </c>
      <c r="AB299" s="181">
        <f t="shared" si="220"/>
        <v>0</v>
      </c>
      <c r="AC299" s="181">
        <f t="shared" si="220"/>
        <v>0</v>
      </c>
      <c r="AD299" s="181">
        <f t="shared" si="220"/>
        <v>0</v>
      </c>
      <c r="AE299" s="181">
        <f t="shared" si="220"/>
        <v>0</v>
      </c>
      <c r="AF299" s="181">
        <f t="shared" si="220"/>
        <v>0</v>
      </c>
      <c r="AG299" s="181">
        <f t="shared" si="220"/>
        <v>0</v>
      </c>
      <c r="AH299" s="181">
        <f t="shared" si="220"/>
        <v>0</v>
      </c>
      <c r="AI299" s="181">
        <f t="shared" si="220"/>
        <v>0</v>
      </c>
      <c r="AJ299" s="181">
        <f t="shared" si="220"/>
        <v>0</v>
      </c>
      <c r="AK299" s="181">
        <f t="shared" si="221"/>
        <v>0</v>
      </c>
      <c r="AL299" s="181">
        <f t="shared" si="221"/>
        <v>0</v>
      </c>
      <c r="AM299" s="181">
        <f t="shared" si="221"/>
        <v>0</v>
      </c>
      <c r="AN299" s="181">
        <f t="shared" si="221"/>
        <v>0</v>
      </c>
      <c r="AO299" s="181">
        <f t="shared" si="221"/>
        <v>0</v>
      </c>
      <c r="AP299" s="181">
        <f t="shared" si="221"/>
        <v>0</v>
      </c>
      <c r="AQ299" s="181">
        <f t="shared" si="221"/>
        <v>0</v>
      </c>
      <c r="AR299" s="181">
        <f t="shared" si="221"/>
        <v>0</v>
      </c>
      <c r="AS299" s="181">
        <f t="shared" si="221"/>
        <v>0</v>
      </c>
      <c r="AT299" s="181">
        <f t="shared" si="221"/>
        <v>0</v>
      </c>
      <c r="AU299" s="181">
        <f t="shared" si="222"/>
        <v>0</v>
      </c>
      <c r="AV299" s="181">
        <f t="shared" si="222"/>
        <v>0</v>
      </c>
      <c r="AW299" s="181">
        <f t="shared" si="222"/>
        <v>0</v>
      </c>
      <c r="AX299" s="181">
        <f t="shared" si="222"/>
        <v>0</v>
      </c>
      <c r="AY299" s="181">
        <f t="shared" si="222"/>
        <v>0</v>
      </c>
      <c r="AZ299" s="181">
        <f t="shared" si="222"/>
        <v>0</v>
      </c>
      <c r="BA299" s="181">
        <f t="shared" si="222"/>
        <v>0</v>
      </c>
      <c r="BB299" s="181">
        <f t="shared" si="222"/>
        <v>0</v>
      </c>
      <c r="BC299" s="181">
        <f t="shared" si="222"/>
        <v>0</v>
      </c>
      <c r="BD299" s="181">
        <f t="shared" si="222"/>
        <v>0</v>
      </c>
      <c r="BE299" s="181">
        <f t="shared" si="223"/>
        <v>0</v>
      </c>
      <c r="BF299" s="181">
        <f t="shared" si="223"/>
        <v>0</v>
      </c>
      <c r="BG299" s="181">
        <f t="shared" si="223"/>
        <v>0</v>
      </c>
      <c r="BH299" s="181">
        <f t="shared" si="223"/>
        <v>0</v>
      </c>
      <c r="BI299" s="181">
        <f t="shared" si="223"/>
        <v>0</v>
      </c>
      <c r="BJ299" s="181">
        <f t="shared" si="223"/>
        <v>0</v>
      </c>
      <c r="BK299" s="181">
        <f t="shared" si="223"/>
        <v>0</v>
      </c>
      <c r="BL299" s="181">
        <f t="shared" si="223"/>
        <v>0</v>
      </c>
      <c r="BM299" s="181">
        <f t="shared" si="223"/>
        <v>0</v>
      </c>
      <c r="BN299" s="181">
        <f t="shared" si="223"/>
        <v>0</v>
      </c>
      <c r="BO299" s="181">
        <f t="shared" si="224"/>
        <v>0</v>
      </c>
      <c r="BP299" s="181">
        <f t="shared" si="224"/>
        <v>0</v>
      </c>
      <c r="BQ299" s="181">
        <f t="shared" si="224"/>
        <v>0</v>
      </c>
      <c r="BR299" s="181">
        <f t="shared" si="224"/>
        <v>0</v>
      </c>
      <c r="BS299" s="181">
        <f t="shared" si="224"/>
        <v>0</v>
      </c>
      <c r="BT299" s="181">
        <f t="shared" si="224"/>
        <v>0</v>
      </c>
      <c r="BU299" s="181">
        <f t="shared" si="224"/>
        <v>0</v>
      </c>
      <c r="BV299" s="181">
        <f t="shared" si="224"/>
        <v>0</v>
      </c>
      <c r="BW299" s="181">
        <f t="shared" si="224"/>
        <v>0</v>
      </c>
      <c r="BX299" s="181">
        <f t="shared" si="224"/>
        <v>0</v>
      </c>
      <c r="BY299" s="181">
        <f t="shared" si="225"/>
        <v>0</v>
      </c>
      <c r="BZ299" s="181">
        <f t="shared" si="225"/>
        <v>0</v>
      </c>
      <c r="CA299" s="181">
        <f t="shared" si="225"/>
        <v>0</v>
      </c>
      <c r="CB299" s="181">
        <f t="shared" si="225"/>
        <v>0</v>
      </c>
      <c r="CC299" s="181">
        <f t="shared" si="225"/>
        <v>0</v>
      </c>
      <c r="CD299" s="181">
        <f t="shared" si="225"/>
        <v>0</v>
      </c>
      <c r="CE299" s="181">
        <f t="shared" si="225"/>
        <v>0</v>
      </c>
      <c r="CF299" s="181">
        <f t="shared" si="225"/>
        <v>0</v>
      </c>
      <c r="CG299" s="181">
        <f t="shared" si="225"/>
        <v>0</v>
      </c>
      <c r="CH299" s="181">
        <f t="shared" si="225"/>
        <v>0</v>
      </c>
      <c r="CI299" s="103"/>
      <c r="CJ299" s="103"/>
      <c r="CK299" s="105"/>
      <c r="CL299" s="105"/>
      <c r="CM299" s="105"/>
      <c r="CN299" s="105"/>
      <c r="CO299" s="105"/>
    </row>
    <row r="300" spans="1:93" ht="15" customHeight="1" outlineLevel="1">
      <c r="A300" s="105"/>
      <c r="B300" s="102" t="s">
        <v>269</v>
      </c>
      <c r="C300" s="102"/>
      <c r="D300" s="265">
        <v>0.15</v>
      </c>
      <c r="E300" s="266">
        <v>0</v>
      </c>
      <c r="F300" s="210">
        <v>44562</v>
      </c>
      <c r="G300" s="103"/>
      <c r="H300" s="135" t="s">
        <v>116</v>
      </c>
      <c r="I300" s="181">
        <f t="shared" si="219"/>
        <v>0</v>
      </c>
      <c r="J300" s="181">
        <f t="shared" si="219"/>
        <v>0</v>
      </c>
      <c r="K300" s="181">
        <f t="shared" si="219"/>
        <v>0</v>
      </c>
      <c r="L300" s="181">
        <f t="shared" si="219"/>
        <v>0</v>
      </c>
      <c r="M300" s="181">
        <f t="shared" si="219"/>
        <v>0</v>
      </c>
      <c r="N300" s="139"/>
      <c r="O300" s="139"/>
      <c r="P300" s="139"/>
      <c r="Q300" s="139"/>
      <c r="R300" s="139"/>
      <c r="S300" s="139"/>
      <c r="T300" s="139"/>
      <c r="U300" s="139"/>
      <c r="V300" s="139"/>
      <c r="W300" s="139"/>
      <c r="X300" s="139"/>
      <c r="Y300" s="139"/>
      <c r="Z300" s="139"/>
      <c r="AA300" s="181">
        <f t="shared" si="220"/>
        <v>0</v>
      </c>
      <c r="AB300" s="181">
        <f t="shared" si="220"/>
        <v>0</v>
      </c>
      <c r="AC300" s="181">
        <f t="shared" si="220"/>
        <v>0</v>
      </c>
      <c r="AD300" s="181">
        <f t="shared" si="220"/>
        <v>0</v>
      </c>
      <c r="AE300" s="181">
        <f t="shared" si="220"/>
        <v>0</v>
      </c>
      <c r="AF300" s="181">
        <f t="shared" si="220"/>
        <v>0</v>
      </c>
      <c r="AG300" s="181">
        <f t="shared" si="220"/>
        <v>0</v>
      </c>
      <c r="AH300" s="181">
        <f t="shared" si="220"/>
        <v>0</v>
      </c>
      <c r="AI300" s="181">
        <f t="shared" si="220"/>
        <v>0</v>
      </c>
      <c r="AJ300" s="181">
        <f t="shared" si="220"/>
        <v>0</v>
      </c>
      <c r="AK300" s="181">
        <f t="shared" si="221"/>
        <v>0</v>
      </c>
      <c r="AL300" s="181">
        <f t="shared" si="221"/>
        <v>0</v>
      </c>
      <c r="AM300" s="181">
        <f t="shared" si="221"/>
        <v>0</v>
      </c>
      <c r="AN300" s="181">
        <f t="shared" si="221"/>
        <v>0</v>
      </c>
      <c r="AO300" s="181">
        <f t="shared" si="221"/>
        <v>0</v>
      </c>
      <c r="AP300" s="181">
        <f t="shared" si="221"/>
        <v>0</v>
      </c>
      <c r="AQ300" s="181">
        <f t="shared" si="221"/>
        <v>0</v>
      </c>
      <c r="AR300" s="181">
        <f t="shared" si="221"/>
        <v>0</v>
      </c>
      <c r="AS300" s="181">
        <f t="shared" si="221"/>
        <v>0</v>
      </c>
      <c r="AT300" s="181">
        <f t="shared" si="221"/>
        <v>0</v>
      </c>
      <c r="AU300" s="181">
        <f t="shared" si="222"/>
        <v>0</v>
      </c>
      <c r="AV300" s="181">
        <f t="shared" si="222"/>
        <v>0</v>
      </c>
      <c r="AW300" s="181">
        <f t="shared" si="222"/>
        <v>0</v>
      </c>
      <c r="AX300" s="181">
        <f t="shared" si="222"/>
        <v>0</v>
      </c>
      <c r="AY300" s="181">
        <f t="shared" si="222"/>
        <v>0</v>
      </c>
      <c r="AZ300" s="181">
        <f t="shared" si="222"/>
        <v>0</v>
      </c>
      <c r="BA300" s="181">
        <f t="shared" si="222"/>
        <v>0</v>
      </c>
      <c r="BB300" s="181">
        <f t="shared" si="222"/>
        <v>0</v>
      </c>
      <c r="BC300" s="181">
        <f t="shared" si="222"/>
        <v>0</v>
      </c>
      <c r="BD300" s="181">
        <f t="shared" si="222"/>
        <v>0</v>
      </c>
      <c r="BE300" s="181">
        <f t="shared" si="223"/>
        <v>0</v>
      </c>
      <c r="BF300" s="181">
        <f t="shared" si="223"/>
        <v>0</v>
      </c>
      <c r="BG300" s="181">
        <f t="shared" si="223"/>
        <v>0</v>
      </c>
      <c r="BH300" s="181">
        <f t="shared" si="223"/>
        <v>0</v>
      </c>
      <c r="BI300" s="181">
        <f t="shared" si="223"/>
        <v>0</v>
      </c>
      <c r="BJ300" s="181">
        <f t="shared" si="223"/>
        <v>0</v>
      </c>
      <c r="BK300" s="181">
        <f t="shared" si="223"/>
        <v>0</v>
      </c>
      <c r="BL300" s="181">
        <f t="shared" si="223"/>
        <v>0</v>
      </c>
      <c r="BM300" s="181">
        <f t="shared" si="223"/>
        <v>0</v>
      </c>
      <c r="BN300" s="181">
        <f t="shared" si="223"/>
        <v>0</v>
      </c>
      <c r="BO300" s="181">
        <f t="shared" si="224"/>
        <v>0</v>
      </c>
      <c r="BP300" s="181">
        <f t="shared" si="224"/>
        <v>0</v>
      </c>
      <c r="BQ300" s="181">
        <f t="shared" si="224"/>
        <v>0</v>
      </c>
      <c r="BR300" s="181">
        <f t="shared" si="224"/>
        <v>0</v>
      </c>
      <c r="BS300" s="181">
        <f t="shared" si="224"/>
        <v>0</v>
      </c>
      <c r="BT300" s="181">
        <f t="shared" si="224"/>
        <v>0</v>
      </c>
      <c r="BU300" s="181">
        <f t="shared" si="224"/>
        <v>0</v>
      </c>
      <c r="BV300" s="181">
        <f t="shared" si="224"/>
        <v>0</v>
      </c>
      <c r="BW300" s="181">
        <f t="shared" si="224"/>
        <v>0</v>
      </c>
      <c r="BX300" s="181">
        <f t="shared" si="224"/>
        <v>0</v>
      </c>
      <c r="BY300" s="181">
        <f t="shared" si="225"/>
        <v>0</v>
      </c>
      <c r="BZ300" s="181">
        <f t="shared" si="225"/>
        <v>0</v>
      </c>
      <c r="CA300" s="181">
        <f t="shared" si="225"/>
        <v>0</v>
      </c>
      <c r="CB300" s="181">
        <f t="shared" si="225"/>
        <v>0</v>
      </c>
      <c r="CC300" s="181">
        <f t="shared" si="225"/>
        <v>0</v>
      </c>
      <c r="CD300" s="181">
        <f t="shared" si="225"/>
        <v>0</v>
      </c>
      <c r="CE300" s="181">
        <f t="shared" si="225"/>
        <v>0</v>
      </c>
      <c r="CF300" s="181">
        <f t="shared" si="225"/>
        <v>0</v>
      </c>
      <c r="CG300" s="181">
        <f t="shared" si="225"/>
        <v>0</v>
      </c>
      <c r="CH300" s="181">
        <f t="shared" si="225"/>
        <v>0</v>
      </c>
      <c r="CI300" s="103"/>
      <c r="CJ300" s="103"/>
      <c r="CK300" s="105"/>
      <c r="CL300" s="105"/>
      <c r="CM300" s="105"/>
      <c r="CN300" s="105"/>
      <c r="CO300" s="105"/>
    </row>
    <row r="301" spans="1:93" ht="15" customHeight="1" outlineLevel="1">
      <c r="A301" s="105"/>
      <c r="B301" s="116"/>
      <c r="C301" s="206"/>
      <c r="D301" s="268"/>
      <c r="E301" s="269"/>
      <c r="F301" s="218"/>
      <c r="G301" s="103"/>
      <c r="H301" s="103"/>
      <c r="I301" s="139"/>
      <c r="J301" s="139"/>
      <c r="K301" s="139"/>
      <c r="L301" s="139"/>
      <c r="M301" s="139"/>
      <c r="N301" s="139"/>
      <c r="O301" s="139"/>
      <c r="P301" s="139"/>
      <c r="Q301" s="139"/>
      <c r="R301" s="139"/>
      <c r="S301" s="139"/>
      <c r="T301" s="139"/>
      <c r="U301" s="139"/>
      <c r="V301" s="139"/>
      <c r="W301" s="139"/>
      <c r="X301" s="139"/>
      <c r="Y301" s="139"/>
      <c r="Z301" s="139"/>
      <c r="AA301" s="139"/>
      <c r="AB301" s="139"/>
      <c r="AC301" s="139"/>
      <c r="AD301" s="139"/>
      <c r="AE301" s="139"/>
      <c r="AF301" s="139"/>
      <c r="AG301" s="139"/>
      <c r="AH301" s="139"/>
      <c r="AI301" s="139"/>
      <c r="AJ301" s="139"/>
      <c r="AK301" s="139"/>
      <c r="AL301" s="139"/>
      <c r="AM301" s="139"/>
      <c r="AN301" s="139"/>
      <c r="AO301" s="139"/>
      <c r="AP301" s="139"/>
      <c r="AQ301" s="139"/>
      <c r="AR301" s="139"/>
      <c r="AS301" s="139"/>
      <c r="AT301" s="139"/>
      <c r="AU301" s="139"/>
      <c r="AV301" s="139"/>
      <c r="AW301" s="139"/>
      <c r="AX301" s="139"/>
      <c r="AY301" s="139"/>
      <c r="AZ301" s="139"/>
      <c r="BA301" s="139"/>
      <c r="BB301" s="139"/>
      <c r="BC301" s="139"/>
      <c r="BD301" s="139"/>
      <c r="BE301" s="139"/>
      <c r="BF301" s="139"/>
      <c r="BG301" s="139"/>
      <c r="BH301" s="139"/>
      <c r="BI301" s="139"/>
      <c r="BJ301" s="139"/>
      <c r="BK301" s="139"/>
      <c r="BL301" s="139"/>
      <c r="BM301" s="139"/>
      <c r="BN301" s="139"/>
      <c r="BO301" s="139"/>
      <c r="BP301" s="139"/>
      <c r="BQ301" s="139"/>
      <c r="BR301" s="139"/>
      <c r="BS301" s="139"/>
      <c r="BT301" s="139"/>
      <c r="BU301" s="139"/>
      <c r="BV301" s="139"/>
      <c r="BW301" s="139"/>
      <c r="BX301" s="139"/>
      <c r="BY301" s="139"/>
      <c r="BZ301" s="139"/>
      <c r="CA301" s="139"/>
      <c r="CB301" s="139"/>
      <c r="CC301" s="139"/>
      <c r="CD301" s="139"/>
      <c r="CE301" s="139"/>
      <c r="CF301" s="139"/>
      <c r="CG301" s="139"/>
      <c r="CH301" s="139"/>
      <c r="CI301" s="103"/>
      <c r="CJ301" s="103"/>
      <c r="CK301" s="105"/>
      <c r="CL301" s="105"/>
      <c r="CM301" s="105"/>
      <c r="CN301" s="105"/>
      <c r="CO301" s="105"/>
    </row>
    <row r="302" spans="1:93" ht="15" customHeight="1" outlineLevel="1">
      <c r="A302" s="105"/>
      <c r="B302" s="116" t="s">
        <v>270</v>
      </c>
      <c r="C302" s="102"/>
      <c r="D302" s="218"/>
      <c r="E302" s="247"/>
      <c r="F302" s="218"/>
      <c r="G302" s="103"/>
      <c r="H302" s="103"/>
      <c r="I302" s="139"/>
      <c r="J302" s="139"/>
      <c r="K302" s="139"/>
      <c r="L302" s="139"/>
      <c r="M302" s="139"/>
      <c r="N302" s="139"/>
      <c r="O302" s="139"/>
      <c r="P302" s="139"/>
      <c r="Q302" s="139"/>
      <c r="R302" s="139"/>
      <c r="S302" s="139"/>
      <c r="T302" s="139"/>
      <c r="U302" s="139"/>
      <c r="V302" s="139"/>
      <c r="W302" s="139"/>
      <c r="X302" s="139"/>
      <c r="Y302" s="139"/>
      <c r="Z302" s="139"/>
      <c r="AA302" s="139"/>
      <c r="AB302" s="139"/>
      <c r="AC302" s="139"/>
      <c r="AD302" s="139"/>
      <c r="AE302" s="139"/>
      <c r="AF302" s="139"/>
      <c r="AG302" s="139"/>
      <c r="AH302" s="139"/>
      <c r="AI302" s="139"/>
      <c r="AJ302" s="139"/>
      <c r="AK302" s="139"/>
      <c r="AL302" s="139"/>
      <c r="AM302" s="139"/>
      <c r="AN302" s="139"/>
      <c r="AO302" s="139"/>
      <c r="AP302" s="139"/>
      <c r="AQ302" s="139"/>
      <c r="AR302" s="139"/>
      <c r="AS302" s="139"/>
      <c r="AT302" s="139"/>
      <c r="AU302" s="139"/>
      <c r="AV302" s="139"/>
      <c r="AW302" s="139"/>
      <c r="AX302" s="139"/>
      <c r="AY302" s="139"/>
      <c r="AZ302" s="139"/>
      <c r="BA302" s="139"/>
      <c r="BB302" s="139"/>
      <c r="BC302" s="139"/>
      <c r="BD302" s="139"/>
      <c r="BE302" s="139"/>
      <c r="BF302" s="139"/>
      <c r="BG302" s="139"/>
      <c r="BH302" s="139"/>
      <c r="BI302" s="139"/>
      <c r="BJ302" s="139"/>
      <c r="BK302" s="139"/>
      <c r="BL302" s="139"/>
      <c r="BM302" s="139"/>
      <c r="BN302" s="139"/>
      <c r="BO302" s="139"/>
      <c r="BP302" s="139"/>
      <c r="BQ302" s="139"/>
      <c r="BR302" s="139"/>
      <c r="BS302" s="139"/>
      <c r="BT302" s="139"/>
      <c r="BU302" s="139"/>
      <c r="BV302" s="139"/>
      <c r="BW302" s="139"/>
      <c r="BX302" s="139"/>
      <c r="BY302" s="139"/>
      <c r="BZ302" s="139"/>
      <c r="CA302" s="139"/>
      <c r="CB302" s="139"/>
      <c r="CC302" s="139"/>
      <c r="CD302" s="139"/>
      <c r="CE302" s="139"/>
      <c r="CF302" s="139"/>
      <c r="CG302" s="139"/>
      <c r="CH302" s="139"/>
      <c r="CI302" s="103"/>
      <c r="CJ302" s="103"/>
      <c r="CK302" s="105"/>
      <c r="CL302" s="105"/>
      <c r="CM302" s="105"/>
      <c r="CN302" s="105"/>
      <c r="CO302" s="105"/>
    </row>
    <row r="303" spans="1:93" ht="15" customHeight="1" outlineLevel="1">
      <c r="A303" s="105"/>
      <c r="B303" s="102" t="s">
        <v>110</v>
      </c>
      <c r="C303" s="102"/>
      <c r="D303" s="265">
        <v>0.15</v>
      </c>
      <c r="E303" s="266">
        <v>0</v>
      </c>
      <c r="F303" s="210">
        <v>44562</v>
      </c>
      <c r="G303" s="103"/>
      <c r="H303" s="135" t="s">
        <v>116</v>
      </c>
      <c r="I303" s="181">
        <f t="shared" ref="I303:M307" si="226">+IF($H303="SUM",SUMIFS($AA303:$CH303,$AA$1:$CH$1,I$1),IF($H303="AVG",AVERAGEIFS($AA303:$CH303,$AA$1:$CH$1,I$1),IF($H303="EOY",SUMIFS($AA303:$CH303,$AA$1:$CH$1,I$1,$AA$3:$CH$3,12))))</f>
        <v>0</v>
      </c>
      <c r="J303" s="181">
        <f t="shared" si="226"/>
        <v>0</v>
      </c>
      <c r="K303" s="181">
        <f t="shared" si="226"/>
        <v>0</v>
      </c>
      <c r="L303" s="181">
        <f t="shared" si="226"/>
        <v>0</v>
      </c>
      <c r="M303" s="181">
        <f t="shared" si="226"/>
        <v>0</v>
      </c>
      <c r="N303" s="139"/>
      <c r="O303" s="139"/>
      <c r="P303" s="139"/>
      <c r="Q303" s="139"/>
      <c r="R303" s="139"/>
      <c r="S303" s="139"/>
      <c r="T303" s="139"/>
      <c r="U303" s="139"/>
      <c r="V303" s="139"/>
      <c r="W303" s="139"/>
      <c r="X303" s="139"/>
      <c r="Y303" s="139"/>
      <c r="Z303" s="139"/>
      <c r="AA303" s="181">
        <f t="shared" ref="AA303:AJ307" si="227">+IF($F303=AA$4,$E303,0)</f>
        <v>0</v>
      </c>
      <c r="AB303" s="181">
        <f t="shared" si="227"/>
        <v>0</v>
      </c>
      <c r="AC303" s="181">
        <f t="shared" si="227"/>
        <v>0</v>
      </c>
      <c r="AD303" s="181">
        <f t="shared" si="227"/>
        <v>0</v>
      </c>
      <c r="AE303" s="181">
        <f t="shared" si="227"/>
        <v>0</v>
      </c>
      <c r="AF303" s="181">
        <f t="shared" si="227"/>
        <v>0</v>
      </c>
      <c r="AG303" s="181">
        <f t="shared" si="227"/>
        <v>0</v>
      </c>
      <c r="AH303" s="181">
        <f t="shared" si="227"/>
        <v>0</v>
      </c>
      <c r="AI303" s="181">
        <f t="shared" si="227"/>
        <v>0</v>
      </c>
      <c r="AJ303" s="181">
        <f t="shared" si="227"/>
        <v>0</v>
      </c>
      <c r="AK303" s="181">
        <f t="shared" ref="AK303:AT307" si="228">+IF($F303=AK$4,$E303,0)</f>
        <v>0</v>
      </c>
      <c r="AL303" s="181">
        <f t="shared" si="228"/>
        <v>0</v>
      </c>
      <c r="AM303" s="181">
        <f t="shared" si="228"/>
        <v>0</v>
      </c>
      <c r="AN303" s="181">
        <f t="shared" si="228"/>
        <v>0</v>
      </c>
      <c r="AO303" s="181">
        <f t="shared" si="228"/>
        <v>0</v>
      </c>
      <c r="AP303" s="181">
        <f t="shared" si="228"/>
        <v>0</v>
      </c>
      <c r="AQ303" s="181">
        <f t="shared" si="228"/>
        <v>0</v>
      </c>
      <c r="AR303" s="181">
        <f t="shared" si="228"/>
        <v>0</v>
      </c>
      <c r="AS303" s="181">
        <f t="shared" si="228"/>
        <v>0</v>
      </c>
      <c r="AT303" s="181">
        <f t="shared" si="228"/>
        <v>0</v>
      </c>
      <c r="AU303" s="181">
        <f t="shared" ref="AU303:BD307" si="229">+IF($F303=AU$4,$E303,0)</f>
        <v>0</v>
      </c>
      <c r="AV303" s="181">
        <f t="shared" si="229"/>
        <v>0</v>
      </c>
      <c r="AW303" s="181">
        <f t="shared" si="229"/>
        <v>0</v>
      </c>
      <c r="AX303" s="181">
        <f t="shared" si="229"/>
        <v>0</v>
      </c>
      <c r="AY303" s="181">
        <f t="shared" si="229"/>
        <v>0</v>
      </c>
      <c r="AZ303" s="181">
        <f t="shared" si="229"/>
        <v>0</v>
      </c>
      <c r="BA303" s="181">
        <f t="shared" si="229"/>
        <v>0</v>
      </c>
      <c r="BB303" s="181">
        <f t="shared" si="229"/>
        <v>0</v>
      </c>
      <c r="BC303" s="181">
        <f t="shared" si="229"/>
        <v>0</v>
      </c>
      <c r="BD303" s="181">
        <f t="shared" si="229"/>
        <v>0</v>
      </c>
      <c r="BE303" s="181">
        <f t="shared" ref="BE303:BN307" si="230">+IF($F303=BE$4,$E303,0)</f>
        <v>0</v>
      </c>
      <c r="BF303" s="181">
        <f t="shared" si="230"/>
        <v>0</v>
      </c>
      <c r="BG303" s="181">
        <f t="shared" si="230"/>
        <v>0</v>
      </c>
      <c r="BH303" s="181">
        <f t="shared" si="230"/>
        <v>0</v>
      </c>
      <c r="BI303" s="181">
        <f t="shared" si="230"/>
        <v>0</v>
      </c>
      <c r="BJ303" s="181">
        <f t="shared" si="230"/>
        <v>0</v>
      </c>
      <c r="BK303" s="181">
        <f t="shared" si="230"/>
        <v>0</v>
      </c>
      <c r="BL303" s="181">
        <f t="shared" si="230"/>
        <v>0</v>
      </c>
      <c r="BM303" s="181">
        <f t="shared" si="230"/>
        <v>0</v>
      </c>
      <c r="BN303" s="181">
        <f t="shared" si="230"/>
        <v>0</v>
      </c>
      <c r="BO303" s="181">
        <f t="shared" ref="BO303:BX307" si="231">+IF($F303=BO$4,$E303,0)</f>
        <v>0</v>
      </c>
      <c r="BP303" s="181">
        <f t="shared" si="231"/>
        <v>0</v>
      </c>
      <c r="BQ303" s="181">
        <f t="shared" si="231"/>
        <v>0</v>
      </c>
      <c r="BR303" s="181">
        <f t="shared" si="231"/>
        <v>0</v>
      </c>
      <c r="BS303" s="181">
        <f t="shared" si="231"/>
        <v>0</v>
      </c>
      <c r="BT303" s="181">
        <f t="shared" si="231"/>
        <v>0</v>
      </c>
      <c r="BU303" s="181">
        <f t="shared" si="231"/>
        <v>0</v>
      </c>
      <c r="BV303" s="181">
        <f t="shared" si="231"/>
        <v>0</v>
      </c>
      <c r="BW303" s="181">
        <f t="shared" si="231"/>
        <v>0</v>
      </c>
      <c r="BX303" s="181">
        <f t="shared" si="231"/>
        <v>0</v>
      </c>
      <c r="BY303" s="181">
        <f t="shared" ref="BY303:CH307" si="232">+IF($F303=BY$4,$E303,0)</f>
        <v>0</v>
      </c>
      <c r="BZ303" s="181">
        <f t="shared" si="232"/>
        <v>0</v>
      </c>
      <c r="CA303" s="181">
        <f t="shared" si="232"/>
        <v>0</v>
      </c>
      <c r="CB303" s="181">
        <f t="shared" si="232"/>
        <v>0</v>
      </c>
      <c r="CC303" s="181">
        <f t="shared" si="232"/>
        <v>0</v>
      </c>
      <c r="CD303" s="181">
        <f t="shared" si="232"/>
        <v>0</v>
      </c>
      <c r="CE303" s="181">
        <f t="shared" si="232"/>
        <v>0</v>
      </c>
      <c r="CF303" s="181">
        <f t="shared" si="232"/>
        <v>0</v>
      </c>
      <c r="CG303" s="181">
        <f t="shared" si="232"/>
        <v>0</v>
      </c>
      <c r="CH303" s="181">
        <f t="shared" si="232"/>
        <v>0</v>
      </c>
      <c r="CI303" s="103"/>
      <c r="CJ303" s="103"/>
      <c r="CK303" s="105"/>
      <c r="CL303" s="105"/>
      <c r="CM303" s="105"/>
      <c r="CN303" s="105"/>
      <c r="CO303" s="105"/>
    </row>
    <row r="304" spans="1:93" ht="15" customHeight="1" outlineLevel="1">
      <c r="A304" s="105"/>
      <c r="B304" s="102" t="s">
        <v>110</v>
      </c>
      <c r="C304" s="102"/>
      <c r="D304" s="265">
        <v>0.15</v>
      </c>
      <c r="E304" s="266">
        <v>0</v>
      </c>
      <c r="F304" s="210">
        <v>44562</v>
      </c>
      <c r="G304" s="103"/>
      <c r="H304" s="135" t="s">
        <v>116</v>
      </c>
      <c r="I304" s="181">
        <f t="shared" si="226"/>
        <v>0</v>
      </c>
      <c r="J304" s="181">
        <f t="shared" si="226"/>
        <v>0</v>
      </c>
      <c r="K304" s="181">
        <f t="shared" si="226"/>
        <v>0</v>
      </c>
      <c r="L304" s="181">
        <f t="shared" si="226"/>
        <v>0</v>
      </c>
      <c r="M304" s="181">
        <f t="shared" si="226"/>
        <v>0</v>
      </c>
      <c r="N304" s="139"/>
      <c r="O304" s="139"/>
      <c r="P304" s="139"/>
      <c r="Q304" s="139"/>
      <c r="R304" s="139"/>
      <c r="S304" s="139"/>
      <c r="T304" s="139"/>
      <c r="U304" s="139"/>
      <c r="V304" s="139"/>
      <c r="W304" s="139"/>
      <c r="X304" s="139"/>
      <c r="Y304" s="139"/>
      <c r="Z304" s="139"/>
      <c r="AA304" s="181">
        <f t="shared" si="227"/>
        <v>0</v>
      </c>
      <c r="AB304" s="181">
        <f t="shared" si="227"/>
        <v>0</v>
      </c>
      <c r="AC304" s="181">
        <f t="shared" si="227"/>
        <v>0</v>
      </c>
      <c r="AD304" s="181">
        <f t="shared" si="227"/>
        <v>0</v>
      </c>
      <c r="AE304" s="181">
        <f t="shared" si="227"/>
        <v>0</v>
      </c>
      <c r="AF304" s="181">
        <f t="shared" si="227"/>
        <v>0</v>
      </c>
      <c r="AG304" s="181">
        <f t="shared" si="227"/>
        <v>0</v>
      </c>
      <c r="AH304" s="181">
        <f t="shared" si="227"/>
        <v>0</v>
      </c>
      <c r="AI304" s="181">
        <f t="shared" si="227"/>
        <v>0</v>
      </c>
      <c r="AJ304" s="181">
        <f t="shared" si="227"/>
        <v>0</v>
      </c>
      <c r="AK304" s="181">
        <f t="shared" si="228"/>
        <v>0</v>
      </c>
      <c r="AL304" s="181">
        <f t="shared" si="228"/>
        <v>0</v>
      </c>
      <c r="AM304" s="181">
        <f t="shared" si="228"/>
        <v>0</v>
      </c>
      <c r="AN304" s="181">
        <f t="shared" si="228"/>
        <v>0</v>
      </c>
      <c r="AO304" s="181">
        <f t="shared" si="228"/>
        <v>0</v>
      </c>
      <c r="AP304" s="181">
        <f t="shared" si="228"/>
        <v>0</v>
      </c>
      <c r="AQ304" s="181">
        <f t="shared" si="228"/>
        <v>0</v>
      </c>
      <c r="AR304" s="181">
        <f t="shared" si="228"/>
        <v>0</v>
      </c>
      <c r="AS304" s="181">
        <f t="shared" si="228"/>
        <v>0</v>
      </c>
      <c r="AT304" s="181">
        <f t="shared" si="228"/>
        <v>0</v>
      </c>
      <c r="AU304" s="181">
        <f t="shared" si="229"/>
        <v>0</v>
      </c>
      <c r="AV304" s="181">
        <f t="shared" si="229"/>
        <v>0</v>
      </c>
      <c r="AW304" s="181">
        <f t="shared" si="229"/>
        <v>0</v>
      </c>
      <c r="AX304" s="181">
        <f t="shared" si="229"/>
        <v>0</v>
      </c>
      <c r="AY304" s="181">
        <f t="shared" si="229"/>
        <v>0</v>
      </c>
      <c r="AZ304" s="181">
        <f t="shared" si="229"/>
        <v>0</v>
      </c>
      <c r="BA304" s="181">
        <f t="shared" si="229"/>
        <v>0</v>
      </c>
      <c r="BB304" s="181">
        <f t="shared" si="229"/>
        <v>0</v>
      </c>
      <c r="BC304" s="181">
        <f t="shared" si="229"/>
        <v>0</v>
      </c>
      <c r="BD304" s="181">
        <f t="shared" si="229"/>
        <v>0</v>
      </c>
      <c r="BE304" s="181">
        <f t="shared" si="230"/>
        <v>0</v>
      </c>
      <c r="BF304" s="181">
        <f t="shared" si="230"/>
        <v>0</v>
      </c>
      <c r="BG304" s="181">
        <f t="shared" si="230"/>
        <v>0</v>
      </c>
      <c r="BH304" s="181">
        <f t="shared" si="230"/>
        <v>0</v>
      </c>
      <c r="BI304" s="181">
        <f t="shared" si="230"/>
        <v>0</v>
      </c>
      <c r="BJ304" s="181">
        <f t="shared" si="230"/>
        <v>0</v>
      </c>
      <c r="BK304" s="181">
        <f t="shared" si="230"/>
        <v>0</v>
      </c>
      <c r="BL304" s="181">
        <f t="shared" si="230"/>
        <v>0</v>
      </c>
      <c r="BM304" s="181">
        <f t="shared" si="230"/>
        <v>0</v>
      </c>
      <c r="BN304" s="181">
        <f t="shared" si="230"/>
        <v>0</v>
      </c>
      <c r="BO304" s="181">
        <f t="shared" si="231"/>
        <v>0</v>
      </c>
      <c r="BP304" s="181">
        <f t="shared" si="231"/>
        <v>0</v>
      </c>
      <c r="BQ304" s="181">
        <f t="shared" si="231"/>
        <v>0</v>
      </c>
      <c r="BR304" s="181">
        <f t="shared" si="231"/>
        <v>0</v>
      </c>
      <c r="BS304" s="181">
        <f t="shared" si="231"/>
        <v>0</v>
      </c>
      <c r="BT304" s="181">
        <f t="shared" si="231"/>
        <v>0</v>
      </c>
      <c r="BU304" s="181">
        <f t="shared" si="231"/>
        <v>0</v>
      </c>
      <c r="BV304" s="181">
        <f t="shared" si="231"/>
        <v>0</v>
      </c>
      <c r="BW304" s="181">
        <f t="shared" si="231"/>
        <v>0</v>
      </c>
      <c r="BX304" s="181">
        <f t="shared" si="231"/>
        <v>0</v>
      </c>
      <c r="BY304" s="181">
        <f t="shared" si="232"/>
        <v>0</v>
      </c>
      <c r="BZ304" s="181">
        <f t="shared" si="232"/>
        <v>0</v>
      </c>
      <c r="CA304" s="181">
        <f t="shared" si="232"/>
        <v>0</v>
      </c>
      <c r="CB304" s="181">
        <f t="shared" si="232"/>
        <v>0</v>
      </c>
      <c r="CC304" s="181">
        <f t="shared" si="232"/>
        <v>0</v>
      </c>
      <c r="CD304" s="181">
        <f t="shared" si="232"/>
        <v>0</v>
      </c>
      <c r="CE304" s="181">
        <f t="shared" si="232"/>
        <v>0</v>
      </c>
      <c r="CF304" s="181">
        <f t="shared" si="232"/>
        <v>0</v>
      </c>
      <c r="CG304" s="181">
        <f t="shared" si="232"/>
        <v>0</v>
      </c>
      <c r="CH304" s="181">
        <f t="shared" si="232"/>
        <v>0</v>
      </c>
      <c r="CI304" s="103"/>
      <c r="CJ304" s="103"/>
      <c r="CK304" s="105"/>
      <c r="CL304" s="105"/>
      <c r="CM304" s="105"/>
      <c r="CN304" s="105"/>
      <c r="CO304" s="105"/>
    </row>
    <row r="305" spans="1:93" ht="15" customHeight="1" outlineLevel="1">
      <c r="A305" s="105"/>
      <c r="B305" s="102" t="s">
        <v>110</v>
      </c>
      <c r="C305" s="102"/>
      <c r="D305" s="265">
        <v>0.15</v>
      </c>
      <c r="E305" s="266">
        <v>0</v>
      </c>
      <c r="F305" s="210">
        <v>44562</v>
      </c>
      <c r="G305" s="103"/>
      <c r="H305" s="135" t="s">
        <v>116</v>
      </c>
      <c r="I305" s="181">
        <f t="shared" si="226"/>
        <v>0</v>
      </c>
      <c r="J305" s="181">
        <f t="shared" si="226"/>
        <v>0</v>
      </c>
      <c r="K305" s="181">
        <f t="shared" si="226"/>
        <v>0</v>
      </c>
      <c r="L305" s="181">
        <f t="shared" si="226"/>
        <v>0</v>
      </c>
      <c r="M305" s="181">
        <f t="shared" si="226"/>
        <v>0</v>
      </c>
      <c r="N305" s="139"/>
      <c r="O305" s="139"/>
      <c r="P305" s="139"/>
      <c r="Q305" s="139"/>
      <c r="R305" s="139"/>
      <c r="S305" s="139"/>
      <c r="T305" s="139"/>
      <c r="U305" s="139"/>
      <c r="V305" s="139"/>
      <c r="W305" s="139"/>
      <c r="X305" s="139"/>
      <c r="Y305" s="139"/>
      <c r="Z305" s="139"/>
      <c r="AA305" s="181">
        <f t="shared" si="227"/>
        <v>0</v>
      </c>
      <c r="AB305" s="181">
        <f t="shared" si="227"/>
        <v>0</v>
      </c>
      <c r="AC305" s="181">
        <f t="shared" si="227"/>
        <v>0</v>
      </c>
      <c r="AD305" s="181">
        <f t="shared" si="227"/>
        <v>0</v>
      </c>
      <c r="AE305" s="181">
        <f t="shared" si="227"/>
        <v>0</v>
      </c>
      <c r="AF305" s="181">
        <f t="shared" si="227"/>
        <v>0</v>
      </c>
      <c r="AG305" s="181">
        <f t="shared" si="227"/>
        <v>0</v>
      </c>
      <c r="AH305" s="181">
        <f t="shared" si="227"/>
        <v>0</v>
      </c>
      <c r="AI305" s="181">
        <f t="shared" si="227"/>
        <v>0</v>
      </c>
      <c r="AJ305" s="181">
        <f t="shared" si="227"/>
        <v>0</v>
      </c>
      <c r="AK305" s="181">
        <f t="shared" si="228"/>
        <v>0</v>
      </c>
      <c r="AL305" s="181">
        <f t="shared" si="228"/>
        <v>0</v>
      </c>
      <c r="AM305" s="181">
        <f t="shared" si="228"/>
        <v>0</v>
      </c>
      <c r="AN305" s="181">
        <f t="shared" si="228"/>
        <v>0</v>
      </c>
      <c r="AO305" s="181">
        <f t="shared" si="228"/>
        <v>0</v>
      </c>
      <c r="AP305" s="181">
        <f t="shared" si="228"/>
        <v>0</v>
      </c>
      <c r="AQ305" s="181">
        <f t="shared" si="228"/>
        <v>0</v>
      </c>
      <c r="AR305" s="181">
        <f t="shared" si="228"/>
        <v>0</v>
      </c>
      <c r="AS305" s="181">
        <f t="shared" si="228"/>
        <v>0</v>
      </c>
      <c r="AT305" s="181">
        <f t="shared" si="228"/>
        <v>0</v>
      </c>
      <c r="AU305" s="181">
        <f t="shared" si="229"/>
        <v>0</v>
      </c>
      <c r="AV305" s="181">
        <f t="shared" si="229"/>
        <v>0</v>
      </c>
      <c r="AW305" s="181">
        <f t="shared" si="229"/>
        <v>0</v>
      </c>
      <c r="AX305" s="181">
        <f t="shared" si="229"/>
        <v>0</v>
      </c>
      <c r="AY305" s="181">
        <f t="shared" si="229"/>
        <v>0</v>
      </c>
      <c r="AZ305" s="181">
        <f t="shared" si="229"/>
        <v>0</v>
      </c>
      <c r="BA305" s="181">
        <f t="shared" si="229"/>
        <v>0</v>
      </c>
      <c r="BB305" s="181">
        <f t="shared" si="229"/>
        <v>0</v>
      </c>
      <c r="BC305" s="181">
        <f t="shared" si="229"/>
        <v>0</v>
      </c>
      <c r="BD305" s="181">
        <f t="shared" si="229"/>
        <v>0</v>
      </c>
      <c r="BE305" s="181">
        <f t="shared" si="230"/>
        <v>0</v>
      </c>
      <c r="BF305" s="181">
        <f t="shared" si="230"/>
        <v>0</v>
      </c>
      <c r="BG305" s="181">
        <f t="shared" si="230"/>
        <v>0</v>
      </c>
      <c r="BH305" s="181">
        <f t="shared" si="230"/>
        <v>0</v>
      </c>
      <c r="BI305" s="181">
        <f t="shared" si="230"/>
        <v>0</v>
      </c>
      <c r="BJ305" s="181">
        <f t="shared" si="230"/>
        <v>0</v>
      </c>
      <c r="BK305" s="181">
        <f t="shared" si="230"/>
        <v>0</v>
      </c>
      <c r="BL305" s="181">
        <f t="shared" si="230"/>
        <v>0</v>
      </c>
      <c r="BM305" s="181">
        <f t="shared" si="230"/>
        <v>0</v>
      </c>
      <c r="BN305" s="181">
        <f t="shared" si="230"/>
        <v>0</v>
      </c>
      <c r="BO305" s="181">
        <f t="shared" si="231"/>
        <v>0</v>
      </c>
      <c r="BP305" s="181">
        <f t="shared" si="231"/>
        <v>0</v>
      </c>
      <c r="BQ305" s="181">
        <f t="shared" si="231"/>
        <v>0</v>
      </c>
      <c r="BR305" s="181">
        <f t="shared" si="231"/>
        <v>0</v>
      </c>
      <c r="BS305" s="181">
        <f t="shared" si="231"/>
        <v>0</v>
      </c>
      <c r="BT305" s="181">
        <f t="shared" si="231"/>
        <v>0</v>
      </c>
      <c r="BU305" s="181">
        <f t="shared" si="231"/>
        <v>0</v>
      </c>
      <c r="BV305" s="181">
        <f t="shared" si="231"/>
        <v>0</v>
      </c>
      <c r="BW305" s="181">
        <f t="shared" si="231"/>
        <v>0</v>
      </c>
      <c r="BX305" s="181">
        <f t="shared" si="231"/>
        <v>0</v>
      </c>
      <c r="BY305" s="181">
        <f t="shared" si="232"/>
        <v>0</v>
      </c>
      <c r="BZ305" s="181">
        <f t="shared" si="232"/>
        <v>0</v>
      </c>
      <c r="CA305" s="181">
        <f t="shared" si="232"/>
        <v>0</v>
      </c>
      <c r="CB305" s="181">
        <f t="shared" si="232"/>
        <v>0</v>
      </c>
      <c r="CC305" s="181">
        <f t="shared" si="232"/>
        <v>0</v>
      </c>
      <c r="CD305" s="181">
        <f t="shared" si="232"/>
        <v>0</v>
      </c>
      <c r="CE305" s="181">
        <f t="shared" si="232"/>
        <v>0</v>
      </c>
      <c r="CF305" s="181">
        <f t="shared" si="232"/>
        <v>0</v>
      </c>
      <c r="CG305" s="181">
        <f t="shared" si="232"/>
        <v>0</v>
      </c>
      <c r="CH305" s="181">
        <f t="shared" si="232"/>
        <v>0</v>
      </c>
      <c r="CI305" s="103"/>
      <c r="CJ305" s="103"/>
      <c r="CK305" s="105"/>
      <c r="CL305" s="105"/>
      <c r="CM305" s="105"/>
      <c r="CN305" s="105"/>
      <c r="CO305" s="105"/>
    </row>
    <row r="306" spans="1:93" ht="15" customHeight="1" outlineLevel="1">
      <c r="A306" s="105"/>
      <c r="B306" s="102" t="s">
        <v>110</v>
      </c>
      <c r="C306" s="102"/>
      <c r="D306" s="265">
        <v>0.15</v>
      </c>
      <c r="E306" s="266">
        <v>0</v>
      </c>
      <c r="F306" s="210">
        <v>44562</v>
      </c>
      <c r="G306" s="103"/>
      <c r="H306" s="135" t="s">
        <v>116</v>
      </c>
      <c r="I306" s="181">
        <f t="shared" si="226"/>
        <v>0</v>
      </c>
      <c r="J306" s="181">
        <f t="shared" si="226"/>
        <v>0</v>
      </c>
      <c r="K306" s="181">
        <f t="shared" si="226"/>
        <v>0</v>
      </c>
      <c r="L306" s="181">
        <f t="shared" si="226"/>
        <v>0</v>
      </c>
      <c r="M306" s="181">
        <f t="shared" si="226"/>
        <v>0</v>
      </c>
      <c r="N306" s="139"/>
      <c r="O306" s="139"/>
      <c r="P306" s="139"/>
      <c r="Q306" s="139"/>
      <c r="R306" s="139"/>
      <c r="S306" s="139"/>
      <c r="T306" s="139"/>
      <c r="U306" s="139"/>
      <c r="V306" s="139"/>
      <c r="W306" s="139"/>
      <c r="X306" s="139"/>
      <c r="Y306" s="139"/>
      <c r="Z306" s="139"/>
      <c r="AA306" s="181">
        <f t="shared" si="227"/>
        <v>0</v>
      </c>
      <c r="AB306" s="181">
        <f t="shared" si="227"/>
        <v>0</v>
      </c>
      <c r="AC306" s="181">
        <f t="shared" si="227"/>
        <v>0</v>
      </c>
      <c r="AD306" s="181">
        <f t="shared" si="227"/>
        <v>0</v>
      </c>
      <c r="AE306" s="181">
        <f t="shared" si="227"/>
        <v>0</v>
      </c>
      <c r="AF306" s="181">
        <f t="shared" si="227"/>
        <v>0</v>
      </c>
      <c r="AG306" s="181">
        <f t="shared" si="227"/>
        <v>0</v>
      </c>
      <c r="AH306" s="181">
        <f t="shared" si="227"/>
        <v>0</v>
      </c>
      <c r="AI306" s="181">
        <f t="shared" si="227"/>
        <v>0</v>
      </c>
      <c r="AJ306" s="181">
        <f t="shared" si="227"/>
        <v>0</v>
      </c>
      <c r="AK306" s="181">
        <f t="shared" si="228"/>
        <v>0</v>
      </c>
      <c r="AL306" s="181">
        <f t="shared" si="228"/>
        <v>0</v>
      </c>
      <c r="AM306" s="181">
        <f t="shared" si="228"/>
        <v>0</v>
      </c>
      <c r="AN306" s="181">
        <f t="shared" si="228"/>
        <v>0</v>
      </c>
      <c r="AO306" s="181">
        <f t="shared" si="228"/>
        <v>0</v>
      </c>
      <c r="AP306" s="181">
        <f t="shared" si="228"/>
        <v>0</v>
      </c>
      <c r="AQ306" s="181">
        <f t="shared" si="228"/>
        <v>0</v>
      </c>
      <c r="AR306" s="181">
        <f t="shared" si="228"/>
        <v>0</v>
      </c>
      <c r="AS306" s="181">
        <f t="shared" si="228"/>
        <v>0</v>
      </c>
      <c r="AT306" s="181">
        <f t="shared" si="228"/>
        <v>0</v>
      </c>
      <c r="AU306" s="181">
        <f t="shared" si="229"/>
        <v>0</v>
      </c>
      <c r="AV306" s="181">
        <f t="shared" si="229"/>
        <v>0</v>
      </c>
      <c r="AW306" s="181">
        <f t="shared" si="229"/>
        <v>0</v>
      </c>
      <c r="AX306" s="181">
        <f t="shared" si="229"/>
        <v>0</v>
      </c>
      <c r="AY306" s="181">
        <f t="shared" si="229"/>
        <v>0</v>
      </c>
      <c r="AZ306" s="181">
        <f t="shared" si="229"/>
        <v>0</v>
      </c>
      <c r="BA306" s="181">
        <f t="shared" si="229"/>
        <v>0</v>
      </c>
      <c r="BB306" s="181">
        <f t="shared" si="229"/>
        <v>0</v>
      </c>
      <c r="BC306" s="181">
        <f t="shared" si="229"/>
        <v>0</v>
      </c>
      <c r="BD306" s="181">
        <f t="shared" si="229"/>
        <v>0</v>
      </c>
      <c r="BE306" s="181">
        <f t="shared" si="230"/>
        <v>0</v>
      </c>
      <c r="BF306" s="181">
        <f t="shared" si="230"/>
        <v>0</v>
      </c>
      <c r="BG306" s="181">
        <f t="shared" si="230"/>
        <v>0</v>
      </c>
      <c r="BH306" s="181">
        <f t="shared" si="230"/>
        <v>0</v>
      </c>
      <c r="BI306" s="181">
        <f t="shared" si="230"/>
        <v>0</v>
      </c>
      <c r="BJ306" s="181">
        <f t="shared" si="230"/>
        <v>0</v>
      </c>
      <c r="BK306" s="181">
        <f t="shared" si="230"/>
        <v>0</v>
      </c>
      <c r="BL306" s="181">
        <f t="shared" si="230"/>
        <v>0</v>
      </c>
      <c r="BM306" s="181">
        <f t="shared" si="230"/>
        <v>0</v>
      </c>
      <c r="BN306" s="181">
        <f t="shared" si="230"/>
        <v>0</v>
      </c>
      <c r="BO306" s="181">
        <f t="shared" si="231"/>
        <v>0</v>
      </c>
      <c r="BP306" s="181">
        <f t="shared" si="231"/>
        <v>0</v>
      </c>
      <c r="BQ306" s="181">
        <f t="shared" si="231"/>
        <v>0</v>
      </c>
      <c r="BR306" s="181">
        <f t="shared" si="231"/>
        <v>0</v>
      </c>
      <c r="BS306" s="181">
        <f t="shared" si="231"/>
        <v>0</v>
      </c>
      <c r="BT306" s="181">
        <f t="shared" si="231"/>
        <v>0</v>
      </c>
      <c r="BU306" s="181">
        <f t="shared" si="231"/>
        <v>0</v>
      </c>
      <c r="BV306" s="181">
        <f t="shared" si="231"/>
        <v>0</v>
      </c>
      <c r="BW306" s="181">
        <f t="shared" si="231"/>
        <v>0</v>
      </c>
      <c r="BX306" s="181">
        <f t="shared" si="231"/>
        <v>0</v>
      </c>
      <c r="BY306" s="181">
        <f t="shared" si="232"/>
        <v>0</v>
      </c>
      <c r="BZ306" s="181">
        <f t="shared" si="232"/>
        <v>0</v>
      </c>
      <c r="CA306" s="181">
        <f t="shared" si="232"/>
        <v>0</v>
      </c>
      <c r="CB306" s="181">
        <f t="shared" si="232"/>
        <v>0</v>
      </c>
      <c r="CC306" s="181">
        <f t="shared" si="232"/>
        <v>0</v>
      </c>
      <c r="CD306" s="181">
        <f t="shared" si="232"/>
        <v>0</v>
      </c>
      <c r="CE306" s="181">
        <f t="shared" si="232"/>
        <v>0</v>
      </c>
      <c r="CF306" s="181">
        <f t="shared" si="232"/>
        <v>0</v>
      </c>
      <c r="CG306" s="181">
        <f t="shared" si="232"/>
        <v>0</v>
      </c>
      <c r="CH306" s="181">
        <f t="shared" si="232"/>
        <v>0</v>
      </c>
      <c r="CI306" s="103"/>
      <c r="CJ306" s="103"/>
      <c r="CK306" s="105"/>
      <c r="CL306" s="105"/>
      <c r="CM306" s="105"/>
      <c r="CN306" s="105"/>
      <c r="CO306" s="105"/>
    </row>
    <row r="307" spans="1:93" ht="15" customHeight="1" outlineLevel="1">
      <c r="A307" s="105"/>
      <c r="B307" s="102" t="s">
        <v>110</v>
      </c>
      <c r="C307" s="102"/>
      <c r="D307" s="265">
        <v>0.15</v>
      </c>
      <c r="E307" s="266">
        <v>0</v>
      </c>
      <c r="F307" s="210">
        <v>44562</v>
      </c>
      <c r="G307" s="103"/>
      <c r="H307" s="135" t="s">
        <v>116</v>
      </c>
      <c r="I307" s="181">
        <f t="shared" si="226"/>
        <v>0</v>
      </c>
      <c r="J307" s="181">
        <f t="shared" si="226"/>
        <v>0</v>
      </c>
      <c r="K307" s="181">
        <f t="shared" si="226"/>
        <v>0</v>
      </c>
      <c r="L307" s="181">
        <f t="shared" si="226"/>
        <v>0</v>
      </c>
      <c r="M307" s="181">
        <f t="shared" si="226"/>
        <v>0</v>
      </c>
      <c r="N307" s="139"/>
      <c r="O307" s="139"/>
      <c r="P307" s="139"/>
      <c r="Q307" s="139"/>
      <c r="R307" s="139"/>
      <c r="S307" s="139"/>
      <c r="T307" s="139"/>
      <c r="U307" s="139"/>
      <c r="V307" s="139"/>
      <c r="W307" s="139"/>
      <c r="X307" s="139"/>
      <c r="Y307" s="139"/>
      <c r="Z307" s="139"/>
      <c r="AA307" s="181">
        <f t="shared" si="227"/>
        <v>0</v>
      </c>
      <c r="AB307" s="181">
        <f t="shared" si="227"/>
        <v>0</v>
      </c>
      <c r="AC307" s="181">
        <f t="shared" si="227"/>
        <v>0</v>
      </c>
      <c r="AD307" s="181">
        <f t="shared" si="227"/>
        <v>0</v>
      </c>
      <c r="AE307" s="181">
        <f t="shared" si="227"/>
        <v>0</v>
      </c>
      <c r="AF307" s="181">
        <f t="shared" si="227"/>
        <v>0</v>
      </c>
      <c r="AG307" s="181">
        <f t="shared" si="227"/>
        <v>0</v>
      </c>
      <c r="AH307" s="181">
        <f t="shared" si="227"/>
        <v>0</v>
      </c>
      <c r="AI307" s="181">
        <f t="shared" si="227"/>
        <v>0</v>
      </c>
      <c r="AJ307" s="181">
        <f t="shared" si="227"/>
        <v>0</v>
      </c>
      <c r="AK307" s="181">
        <f t="shared" si="228"/>
        <v>0</v>
      </c>
      <c r="AL307" s="181">
        <f t="shared" si="228"/>
        <v>0</v>
      </c>
      <c r="AM307" s="181">
        <f t="shared" si="228"/>
        <v>0</v>
      </c>
      <c r="AN307" s="181">
        <f t="shared" si="228"/>
        <v>0</v>
      </c>
      <c r="AO307" s="181">
        <f t="shared" si="228"/>
        <v>0</v>
      </c>
      <c r="AP307" s="181">
        <f t="shared" si="228"/>
        <v>0</v>
      </c>
      <c r="AQ307" s="181">
        <f t="shared" si="228"/>
        <v>0</v>
      </c>
      <c r="AR307" s="181">
        <f t="shared" si="228"/>
        <v>0</v>
      </c>
      <c r="AS307" s="181">
        <f t="shared" si="228"/>
        <v>0</v>
      </c>
      <c r="AT307" s="181">
        <f t="shared" si="228"/>
        <v>0</v>
      </c>
      <c r="AU307" s="181">
        <f t="shared" si="229"/>
        <v>0</v>
      </c>
      <c r="AV307" s="181">
        <f t="shared" si="229"/>
        <v>0</v>
      </c>
      <c r="AW307" s="181">
        <f t="shared" si="229"/>
        <v>0</v>
      </c>
      <c r="AX307" s="181">
        <f t="shared" si="229"/>
        <v>0</v>
      </c>
      <c r="AY307" s="181">
        <f t="shared" si="229"/>
        <v>0</v>
      </c>
      <c r="AZ307" s="181">
        <f t="shared" si="229"/>
        <v>0</v>
      </c>
      <c r="BA307" s="181">
        <f t="shared" si="229"/>
        <v>0</v>
      </c>
      <c r="BB307" s="181">
        <f t="shared" si="229"/>
        <v>0</v>
      </c>
      <c r="BC307" s="181">
        <f t="shared" si="229"/>
        <v>0</v>
      </c>
      <c r="BD307" s="181">
        <f t="shared" si="229"/>
        <v>0</v>
      </c>
      <c r="BE307" s="181">
        <f t="shared" si="230"/>
        <v>0</v>
      </c>
      <c r="BF307" s="181">
        <f t="shared" si="230"/>
        <v>0</v>
      </c>
      <c r="BG307" s="181">
        <f t="shared" si="230"/>
        <v>0</v>
      </c>
      <c r="BH307" s="181">
        <f t="shared" si="230"/>
        <v>0</v>
      </c>
      <c r="BI307" s="181">
        <f t="shared" si="230"/>
        <v>0</v>
      </c>
      <c r="BJ307" s="181">
        <f t="shared" si="230"/>
        <v>0</v>
      </c>
      <c r="BK307" s="181">
        <f t="shared" si="230"/>
        <v>0</v>
      </c>
      <c r="BL307" s="181">
        <f t="shared" si="230"/>
        <v>0</v>
      </c>
      <c r="BM307" s="181">
        <f t="shared" si="230"/>
        <v>0</v>
      </c>
      <c r="BN307" s="181">
        <f t="shared" si="230"/>
        <v>0</v>
      </c>
      <c r="BO307" s="181">
        <f t="shared" si="231"/>
        <v>0</v>
      </c>
      <c r="BP307" s="181">
        <f t="shared" si="231"/>
        <v>0</v>
      </c>
      <c r="BQ307" s="181">
        <f t="shared" si="231"/>
        <v>0</v>
      </c>
      <c r="BR307" s="181">
        <f t="shared" si="231"/>
        <v>0</v>
      </c>
      <c r="BS307" s="181">
        <f t="shared" si="231"/>
        <v>0</v>
      </c>
      <c r="BT307" s="181">
        <f t="shared" si="231"/>
        <v>0</v>
      </c>
      <c r="BU307" s="181">
        <f t="shared" si="231"/>
        <v>0</v>
      </c>
      <c r="BV307" s="181">
        <f t="shared" si="231"/>
        <v>0</v>
      </c>
      <c r="BW307" s="181">
        <f t="shared" si="231"/>
        <v>0</v>
      </c>
      <c r="BX307" s="181">
        <f t="shared" si="231"/>
        <v>0</v>
      </c>
      <c r="BY307" s="181">
        <f t="shared" si="232"/>
        <v>0</v>
      </c>
      <c r="BZ307" s="181">
        <f t="shared" si="232"/>
        <v>0</v>
      </c>
      <c r="CA307" s="181">
        <f t="shared" si="232"/>
        <v>0</v>
      </c>
      <c r="CB307" s="181">
        <f t="shared" si="232"/>
        <v>0</v>
      </c>
      <c r="CC307" s="181">
        <f t="shared" si="232"/>
        <v>0</v>
      </c>
      <c r="CD307" s="181">
        <f t="shared" si="232"/>
        <v>0</v>
      </c>
      <c r="CE307" s="181">
        <f t="shared" si="232"/>
        <v>0</v>
      </c>
      <c r="CF307" s="181">
        <f t="shared" si="232"/>
        <v>0</v>
      </c>
      <c r="CG307" s="181">
        <f t="shared" si="232"/>
        <v>0</v>
      </c>
      <c r="CH307" s="181">
        <f t="shared" si="232"/>
        <v>0</v>
      </c>
      <c r="CI307" s="103"/>
      <c r="CJ307" s="103"/>
      <c r="CK307" s="105"/>
      <c r="CL307" s="105"/>
      <c r="CM307" s="105"/>
      <c r="CN307" s="105"/>
      <c r="CO307" s="105"/>
    </row>
    <row r="308" spans="1:93" ht="15" customHeight="1" outlineLevel="1">
      <c r="A308" s="105"/>
      <c r="B308" s="116"/>
      <c r="C308" s="206"/>
      <c r="D308" s="268"/>
      <c r="E308" s="269"/>
      <c r="F308" s="218"/>
      <c r="G308" s="103"/>
      <c r="H308" s="103"/>
      <c r="I308" s="139"/>
      <c r="J308" s="139"/>
      <c r="K308" s="139"/>
      <c r="L308" s="139"/>
      <c r="M308" s="139"/>
      <c r="N308" s="139"/>
      <c r="O308" s="139"/>
      <c r="P308" s="139"/>
      <c r="Q308" s="139"/>
      <c r="R308" s="139"/>
      <c r="S308" s="139"/>
      <c r="T308" s="139"/>
      <c r="U308" s="139"/>
      <c r="V308" s="139"/>
      <c r="W308" s="139"/>
      <c r="X308" s="139"/>
      <c r="Y308" s="139"/>
      <c r="Z308" s="139"/>
      <c r="AA308" s="139"/>
      <c r="AB308" s="139"/>
      <c r="AC308" s="139"/>
      <c r="AD308" s="139"/>
      <c r="AE308" s="139"/>
      <c r="AF308" s="139"/>
      <c r="AG308" s="139"/>
      <c r="AH308" s="139"/>
      <c r="AI308" s="139"/>
      <c r="AJ308" s="139"/>
      <c r="AK308" s="139"/>
      <c r="AL308" s="139"/>
      <c r="AM308" s="139"/>
      <c r="AN308" s="139"/>
      <c r="AO308" s="139"/>
      <c r="AP308" s="139"/>
      <c r="AQ308" s="139"/>
      <c r="AR308" s="139"/>
      <c r="AS308" s="139"/>
      <c r="AT308" s="139"/>
      <c r="AU308" s="139"/>
      <c r="AV308" s="139"/>
      <c r="AW308" s="139"/>
      <c r="AX308" s="139"/>
      <c r="AY308" s="139"/>
      <c r="AZ308" s="139"/>
      <c r="BA308" s="139"/>
      <c r="BB308" s="139"/>
      <c r="BC308" s="139"/>
      <c r="BD308" s="139"/>
      <c r="BE308" s="139"/>
      <c r="BF308" s="139"/>
      <c r="BG308" s="139"/>
      <c r="BH308" s="139"/>
      <c r="BI308" s="139"/>
      <c r="BJ308" s="139"/>
      <c r="BK308" s="139"/>
      <c r="BL308" s="139"/>
      <c r="BM308" s="139"/>
      <c r="BN308" s="139"/>
      <c r="BO308" s="139"/>
      <c r="BP308" s="139"/>
      <c r="BQ308" s="139"/>
      <c r="BR308" s="139"/>
      <c r="BS308" s="139"/>
      <c r="BT308" s="139"/>
      <c r="BU308" s="139"/>
      <c r="BV308" s="139"/>
      <c r="BW308" s="139"/>
      <c r="BX308" s="139"/>
      <c r="BY308" s="139"/>
      <c r="BZ308" s="139"/>
      <c r="CA308" s="139"/>
      <c r="CB308" s="139"/>
      <c r="CC308" s="139"/>
      <c r="CD308" s="139"/>
      <c r="CE308" s="139"/>
      <c r="CF308" s="139"/>
      <c r="CG308" s="139"/>
      <c r="CH308" s="139"/>
      <c r="CI308" s="103"/>
      <c r="CJ308" s="103"/>
      <c r="CK308" s="105"/>
      <c r="CL308" s="105"/>
      <c r="CM308" s="105"/>
      <c r="CN308" s="105"/>
      <c r="CO308" s="105"/>
    </row>
    <row r="309" spans="1:93" ht="15" customHeight="1" outlineLevel="1">
      <c r="A309" s="105"/>
      <c r="B309" s="116" t="s">
        <v>271</v>
      </c>
      <c r="C309" s="102"/>
      <c r="D309" s="218"/>
      <c r="E309" s="247"/>
      <c r="F309" s="218"/>
      <c r="G309" s="103"/>
      <c r="H309" s="103"/>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c r="AH309" s="139"/>
      <c r="AI309" s="139"/>
      <c r="AJ309" s="139"/>
      <c r="AK309" s="139"/>
      <c r="AL309" s="139"/>
      <c r="AM309" s="139"/>
      <c r="AN309" s="139"/>
      <c r="AO309" s="139"/>
      <c r="AP309" s="139"/>
      <c r="AQ309" s="139"/>
      <c r="AR309" s="139"/>
      <c r="AS309" s="139"/>
      <c r="AT309" s="139"/>
      <c r="AU309" s="139"/>
      <c r="AV309" s="139"/>
      <c r="AW309" s="139"/>
      <c r="AX309" s="139"/>
      <c r="AY309" s="139"/>
      <c r="AZ309" s="139"/>
      <c r="BA309" s="139"/>
      <c r="BB309" s="139"/>
      <c r="BC309" s="139"/>
      <c r="BD309" s="139"/>
      <c r="BE309" s="139"/>
      <c r="BF309" s="139"/>
      <c r="BG309" s="139"/>
      <c r="BH309" s="139"/>
      <c r="BI309" s="139"/>
      <c r="BJ309" s="139"/>
      <c r="BK309" s="139"/>
      <c r="BL309" s="139"/>
      <c r="BM309" s="139"/>
      <c r="BN309" s="139"/>
      <c r="BO309" s="139"/>
      <c r="BP309" s="139"/>
      <c r="BQ309" s="139"/>
      <c r="BR309" s="139"/>
      <c r="BS309" s="139"/>
      <c r="BT309" s="139"/>
      <c r="BU309" s="139"/>
      <c r="BV309" s="139"/>
      <c r="BW309" s="139"/>
      <c r="BX309" s="139"/>
      <c r="BY309" s="139"/>
      <c r="BZ309" s="139"/>
      <c r="CA309" s="139"/>
      <c r="CB309" s="139"/>
      <c r="CC309" s="139"/>
      <c r="CD309" s="139"/>
      <c r="CE309" s="139"/>
      <c r="CF309" s="139"/>
      <c r="CG309" s="139"/>
      <c r="CH309" s="139"/>
      <c r="CI309" s="103"/>
      <c r="CJ309" s="103"/>
      <c r="CK309" s="105"/>
      <c r="CL309" s="105"/>
      <c r="CM309" s="105"/>
      <c r="CN309" s="105"/>
      <c r="CO309" s="105"/>
    </row>
    <row r="310" spans="1:93" ht="15" customHeight="1" outlineLevel="1">
      <c r="A310" s="105"/>
      <c r="B310" s="102" t="s">
        <v>247</v>
      </c>
      <c r="C310" s="102"/>
      <c r="D310" s="265">
        <v>0.2</v>
      </c>
      <c r="E310" s="117">
        <v>0</v>
      </c>
      <c r="F310" s="210">
        <v>44562</v>
      </c>
      <c r="G310" s="103"/>
      <c r="H310" s="135" t="s">
        <v>116</v>
      </c>
      <c r="I310" s="181">
        <f t="shared" ref="I310:M312" si="233">+IF($H310="SUM",SUMIFS($AA310:$CH310,$AA$1:$CH$1,I$1),IF($H310="AVG",AVERAGEIFS($AA310:$CH310,$AA$1:$CH$1,I$1),IF($H310="EOY",SUMIFS($AA310:$CH310,$AA$1:$CH$1,I$1,$AA$3:$CH$3,12))))</f>
        <v>0</v>
      </c>
      <c r="J310" s="181">
        <f t="shared" si="233"/>
        <v>0</v>
      </c>
      <c r="K310" s="181">
        <f t="shared" si="233"/>
        <v>0</v>
      </c>
      <c r="L310" s="181">
        <f t="shared" si="233"/>
        <v>0</v>
      </c>
      <c r="M310" s="181">
        <f t="shared" si="233"/>
        <v>0</v>
      </c>
      <c r="N310" s="139"/>
      <c r="O310" s="139"/>
      <c r="P310" s="139"/>
      <c r="Q310" s="139"/>
      <c r="R310" s="139"/>
      <c r="S310" s="139"/>
      <c r="T310" s="139"/>
      <c r="U310" s="139"/>
      <c r="V310" s="139"/>
      <c r="W310" s="139"/>
      <c r="X310" s="139"/>
      <c r="Y310" s="139"/>
      <c r="Z310" s="139"/>
      <c r="AA310" s="181">
        <f t="shared" ref="AA310:AJ312" si="234">+IF($F310=AA$4,$E310,0)</f>
        <v>0</v>
      </c>
      <c r="AB310" s="181">
        <f t="shared" si="234"/>
        <v>0</v>
      </c>
      <c r="AC310" s="181">
        <f t="shared" si="234"/>
        <v>0</v>
      </c>
      <c r="AD310" s="181">
        <f t="shared" si="234"/>
        <v>0</v>
      </c>
      <c r="AE310" s="181">
        <f t="shared" si="234"/>
        <v>0</v>
      </c>
      <c r="AF310" s="181">
        <f t="shared" si="234"/>
        <v>0</v>
      </c>
      <c r="AG310" s="181">
        <f t="shared" si="234"/>
        <v>0</v>
      </c>
      <c r="AH310" s="181">
        <f t="shared" si="234"/>
        <v>0</v>
      </c>
      <c r="AI310" s="181">
        <f t="shared" si="234"/>
        <v>0</v>
      </c>
      <c r="AJ310" s="181">
        <f t="shared" si="234"/>
        <v>0</v>
      </c>
      <c r="AK310" s="181">
        <f t="shared" ref="AK310:AT312" si="235">+IF($F310=AK$4,$E310,0)</f>
        <v>0</v>
      </c>
      <c r="AL310" s="181">
        <f t="shared" si="235"/>
        <v>0</v>
      </c>
      <c r="AM310" s="181">
        <f t="shared" si="235"/>
        <v>0</v>
      </c>
      <c r="AN310" s="181">
        <f t="shared" si="235"/>
        <v>0</v>
      </c>
      <c r="AO310" s="181">
        <f t="shared" si="235"/>
        <v>0</v>
      </c>
      <c r="AP310" s="181">
        <f t="shared" si="235"/>
        <v>0</v>
      </c>
      <c r="AQ310" s="181">
        <f t="shared" si="235"/>
        <v>0</v>
      </c>
      <c r="AR310" s="181">
        <f t="shared" si="235"/>
        <v>0</v>
      </c>
      <c r="AS310" s="181">
        <f t="shared" si="235"/>
        <v>0</v>
      </c>
      <c r="AT310" s="181">
        <f t="shared" si="235"/>
        <v>0</v>
      </c>
      <c r="AU310" s="181">
        <f t="shared" ref="AU310:BD312" si="236">+IF($F310=AU$4,$E310,0)</f>
        <v>0</v>
      </c>
      <c r="AV310" s="181">
        <f t="shared" si="236"/>
        <v>0</v>
      </c>
      <c r="AW310" s="181">
        <f t="shared" si="236"/>
        <v>0</v>
      </c>
      <c r="AX310" s="181">
        <f t="shared" si="236"/>
        <v>0</v>
      </c>
      <c r="AY310" s="181">
        <f t="shared" si="236"/>
        <v>0</v>
      </c>
      <c r="AZ310" s="181">
        <f t="shared" si="236"/>
        <v>0</v>
      </c>
      <c r="BA310" s="181">
        <f t="shared" si="236"/>
        <v>0</v>
      </c>
      <c r="BB310" s="181">
        <f t="shared" si="236"/>
        <v>0</v>
      </c>
      <c r="BC310" s="181">
        <f t="shared" si="236"/>
        <v>0</v>
      </c>
      <c r="BD310" s="181">
        <f t="shared" si="236"/>
        <v>0</v>
      </c>
      <c r="BE310" s="181">
        <f t="shared" ref="BE310:BN312" si="237">+IF($F310=BE$4,$E310,0)</f>
        <v>0</v>
      </c>
      <c r="BF310" s="181">
        <f t="shared" si="237"/>
        <v>0</v>
      </c>
      <c r="BG310" s="181">
        <f t="shared" si="237"/>
        <v>0</v>
      </c>
      <c r="BH310" s="181">
        <f t="shared" si="237"/>
        <v>0</v>
      </c>
      <c r="BI310" s="181">
        <f t="shared" si="237"/>
        <v>0</v>
      </c>
      <c r="BJ310" s="181">
        <f t="shared" si="237"/>
        <v>0</v>
      </c>
      <c r="BK310" s="181">
        <f t="shared" si="237"/>
        <v>0</v>
      </c>
      <c r="BL310" s="181">
        <f t="shared" si="237"/>
        <v>0</v>
      </c>
      <c r="BM310" s="181">
        <f t="shared" si="237"/>
        <v>0</v>
      </c>
      <c r="BN310" s="181">
        <f t="shared" si="237"/>
        <v>0</v>
      </c>
      <c r="BO310" s="181">
        <f t="shared" ref="BO310:BX312" si="238">+IF($F310=BO$4,$E310,0)</f>
        <v>0</v>
      </c>
      <c r="BP310" s="181">
        <f t="shared" si="238"/>
        <v>0</v>
      </c>
      <c r="BQ310" s="181">
        <f t="shared" si="238"/>
        <v>0</v>
      </c>
      <c r="BR310" s="181">
        <f t="shared" si="238"/>
        <v>0</v>
      </c>
      <c r="BS310" s="181">
        <f t="shared" si="238"/>
        <v>0</v>
      </c>
      <c r="BT310" s="181">
        <f t="shared" si="238"/>
        <v>0</v>
      </c>
      <c r="BU310" s="181">
        <f t="shared" si="238"/>
        <v>0</v>
      </c>
      <c r="BV310" s="181">
        <f t="shared" si="238"/>
        <v>0</v>
      </c>
      <c r="BW310" s="181">
        <f t="shared" si="238"/>
        <v>0</v>
      </c>
      <c r="BX310" s="181">
        <f t="shared" si="238"/>
        <v>0</v>
      </c>
      <c r="BY310" s="181">
        <f t="shared" ref="BY310:CH312" si="239">+IF($F310=BY$4,$E310,0)</f>
        <v>0</v>
      </c>
      <c r="BZ310" s="181">
        <f t="shared" si="239"/>
        <v>0</v>
      </c>
      <c r="CA310" s="181">
        <f t="shared" si="239"/>
        <v>0</v>
      </c>
      <c r="CB310" s="181">
        <f t="shared" si="239"/>
        <v>0</v>
      </c>
      <c r="CC310" s="181">
        <f t="shared" si="239"/>
        <v>0</v>
      </c>
      <c r="CD310" s="181">
        <f t="shared" si="239"/>
        <v>0</v>
      </c>
      <c r="CE310" s="181">
        <f t="shared" si="239"/>
        <v>0</v>
      </c>
      <c r="CF310" s="181">
        <f t="shared" si="239"/>
        <v>0</v>
      </c>
      <c r="CG310" s="181">
        <f t="shared" si="239"/>
        <v>0</v>
      </c>
      <c r="CH310" s="181">
        <f t="shared" si="239"/>
        <v>0</v>
      </c>
      <c r="CI310" s="103"/>
      <c r="CJ310" s="103"/>
      <c r="CK310" s="105"/>
      <c r="CL310" s="105"/>
      <c r="CM310" s="105"/>
      <c r="CN310" s="105"/>
      <c r="CO310" s="105"/>
    </row>
    <row r="311" spans="1:93" ht="15" customHeight="1" outlineLevel="1">
      <c r="A311" s="105"/>
      <c r="B311" s="102" t="s">
        <v>110</v>
      </c>
      <c r="C311" s="102"/>
      <c r="D311" s="265">
        <v>0.2</v>
      </c>
      <c r="E311" s="117">
        <v>0</v>
      </c>
      <c r="F311" s="210">
        <v>44562</v>
      </c>
      <c r="G311" s="103"/>
      <c r="H311" s="135" t="s">
        <v>116</v>
      </c>
      <c r="I311" s="181">
        <f t="shared" si="233"/>
        <v>0</v>
      </c>
      <c r="J311" s="181">
        <f t="shared" si="233"/>
        <v>0</v>
      </c>
      <c r="K311" s="181">
        <f t="shared" si="233"/>
        <v>0</v>
      </c>
      <c r="L311" s="181">
        <f t="shared" si="233"/>
        <v>0</v>
      </c>
      <c r="M311" s="181">
        <f t="shared" si="233"/>
        <v>0</v>
      </c>
      <c r="N311" s="139"/>
      <c r="O311" s="139"/>
      <c r="P311" s="139"/>
      <c r="Q311" s="139"/>
      <c r="R311" s="139"/>
      <c r="S311" s="139"/>
      <c r="T311" s="139"/>
      <c r="U311" s="139"/>
      <c r="V311" s="139"/>
      <c r="W311" s="139"/>
      <c r="X311" s="139"/>
      <c r="Y311" s="139"/>
      <c r="Z311" s="139"/>
      <c r="AA311" s="181">
        <f t="shared" si="234"/>
        <v>0</v>
      </c>
      <c r="AB311" s="181">
        <f t="shared" si="234"/>
        <v>0</v>
      </c>
      <c r="AC311" s="181">
        <f t="shared" si="234"/>
        <v>0</v>
      </c>
      <c r="AD311" s="181">
        <f t="shared" si="234"/>
        <v>0</v>
      </c>
      <c r="AE311" s="181">
        <f t="shared" si="234"/>
        <v>0</v>
      </c>
      <c r="AF311" s="181">
        <f t="shared" si="234"/>
        <v>0</v>
      </c>
      <c r="AG311" s="181">
        <f t="shared" si="234"/>
        <v>0</v>
      </c>
      <c r="AH311" s="181">
        <f t="shared" si="234"/>
        <v>0</v>
      </c>
      <c r="AI311" s="181">
        <f t="shared" si="234"/>
        <v>0</v>
      </c>
      <c r="AJ311" s="181">
        <f t="shared" si="234"/>
        <v>0</v>
      </c>
      <c r="AK311" s="181">
        <f t="shared" si="235"/>
        <v>0</v>
      </c>
      <c r="AL311" s="181">
        <f t="shared" si="235"/>
        <v>0</v>
      </c>
      <c r="AM311" s="181">
        <f t="shared" si="235"/>
        <v>0</v>
      </c>
      <c r="AN311" s="181">
        <f t="shared" si="235"/>
        <v>0</v>
      </c>
      <c r="AO311" s="181">
        <f t="shared" si="235"/>
        <v>0</v>
      </c>
      <c r="AP311" s="181">
        <f t="shared" si="235"/>
        <v>0</v>
      </c>
      <c r="AQ311" s="181">
        <f t="shared" si="235"/>
        <v>0</v>
      </c>
      <c r="AR311" s="181">
        <f t="shared" si="235"/>
        <v>0</v>
      </c>
      <c r="AS311" s="181">
        <f t="shared" si="235"/>
        <v>0</v>
      </c>
      <c r="AT311" s="181">
        <f t="shared" si="235"/>
        <v>0</v>
      </c>
      <c r="AU311" s="181">
        <f t="shared" si="236"/>
        <v>0</v>
      </c>
      <c r="AV311" s="181">
        <f t="shared" si="236"/>
        <v>0</v>
      </c>
      <c r="AW311" s="181">
        <f t="shared" si="236"/>
        <v>0</v>
      </c>
      <c r="AX311" s="181">
        <f t="shared" si="236"/>
        <v>0</v>
      </c>
      <c r="AY311" s="181">
        <f t="shared" si="236"/>
        <v>0</v>
      </c>
      <c r="AZ311" s="181">
        <f t="shared" si="236"/>
        <v>0</v>
      </c>
      <c r="BA311" s="181">
        <f t="shared" si="236"/>
        <v>0</v>
      </c>
      <c r="BB311" s="181">
        <f t="shared" si="236"/>
        <v>0</v>
      </c>
      <c r="BC311" s="181">
        <f t="shared" si="236"/>
        <v>0</v>
      </c>
      <c r="BD311" s="181">
        <f t="shared" si="236"/>
        <v>0</v>
      </c>
      <c r="BE311" s="181">
        <f t="shared" si="237"/>
        <v>0</v>
      </c>
      <c r="BF311" s="181">
        <f t="shared" si="237"/>
        <v>0</v>
      </c>
      <c r="BG311" s="181">
        <f t="shared" si="237"/>
        <v>0</v>
      </c>
      <c r="BH311" s="181">
        <f t="shared" si="237"/>
        <v>0</v>
      </c>
      <c r="BI311" s="181">
        <f t="shared" si="237"/>
        <v>0</v>
      </c>
      <c r="BJ311" s="181">
        <f t="shared" si="237"/>
        <v>0</v>
      </c>
      <c r="BK311" s="181">
        <f t="shared" si="237"/>
        <v>0</v>
      </c>
      <c r="BL311" s="181">
        <f t="shared" si="237"/>
        <v>0</v>
      </c>
      <c r="BM311" s="181">
        <f t="shared" si="237"/>
        <v>0</v>
      </c>
      <c r="BN311" s="181">
        <f t="shared" si="237"/>
        <v>0</v>
      </c>
      <c r="BO311" s="181">
        <f t="shared" si="238"/>
        <v>0</v>
      </c>
      <c r="BP311" s="181">
        <f t="shared" si="238"/>
        <v>0</v>
      </c>
      <c r="BQ311" s="181">
        <f t="shared" si="238"/>
        <v>0</v>
      </c>
      <c r="BR311" s="181">
        <f t="shared" si="238"/>
        <v>0</v>
      </c>
      <c r="BS311" s="181">
        <f t="shared" si="238"/>
        <v>0</v>
      </c>
      <c r="BT311" s="181">
        <f t="shared" si="238"/>
        <v>0</v>
      </c>
      <c r="BU311" s="181">
        <f t="shared" si="238"/>
        <v>0</v>
      </c>
      <c r="BV311" s="181">
        <f t="shared" si="238"/>
        <v>0</v>
      </c>
      <c r="BW311" s="181">
        <f t="shared" si="238"/>
        <v>0</v>
      </c>
      <c r="BX311" s="181">
        <f t="shared" si="238"/>
        <v>0</v>
      </c>
      <c r="BY311" s="181">
        <f t="shared" si="239"/>
        <v>0</v>
      </c>
      <c r="BZ311" s="181">
        <f t="shared" si="239"/>
        <v>0</v>
      </c>
      <c r="CA311" s="181">
        <f t="shared" si="239"/>
        <v>0</v>
      </c>
      <c r="CB311" s="181">
        <f t="shared" si="239"/>
        <v>0</v>
      </c>
      <c r="CC311" s="181">
        <f t="shared" si="239"/>
        <v>0</v>
      </c>
      <c r="CD311" s="181">
        <f t="shared" si="239"/>
        <v>0</v>
      </c>
      <c r="CE311" s="181">
        <f t="shared" si="239"/>
        <v>0</v>
      </c>
      <c r="CF311" s="181">
        <f t="shared" si="239"/>
        <v>0</v>
      </c>
      <c r="CG311" s="181">
        <f t="shared" si="239"/>
        <v>0</v>
      </c>
      <c r="CH311" s="181">
        <f t="shared" si="239"/>
        <v>0</v>
      </c>
      <c r="CI311" s="103"/>
      <c r="CJ311" s="103"/>
      <c r="CK311" s="105"/>
      <c r="CL311" s="105"/>
      <c r="CM311" s="105"/>
      <c r="CN311" s="105"/>
      <c r="CO311" s="105"/>
    </row>
    <row r="312" spans="1:93" ht="15" customHeight="1" outlineLevel="1">
      <c r="A312" s="105"/>
      <c r="B312" s="102" t="s">
        <v>110</v>
      </c>
      <c r="C312" s="102"/>
      <c r="D312" s="265">
        <v>0.2</v>
      </c>
      <c r="E312" s="117">
        <v>0</v>
      </c>
      <c r="F312" s="210">
        <v>44562</v>
      </c>
      <c r="G312" s="103"/>
      <c r="H312" s="135" t="s">
        <v>116</v>
      </c>
      <c r="I312" s="181">
        <f t="shared" si="233"/>
        <v>0</v>
      </c>
      <c r="J312" s="181">
        <f t="shared" si="233"/>
        <v>0</v>
      </c>
      <c r="K312" s="181">
        <f t="shared" si="233"/>
        <v>0</v>
      </c>
      <c r="L312" s="181">
        <f t="shared" si="233"/>
        <v>0</v>
      </c>
      <c r="M312" s="181">
        <f t="shared" si="233"/>
        <v>0</v>
      </c>
      <c r="N312" s="139"/>
      <c r="O312" s="139"/>
      <c r="P312" s="139"/>
      <c r="Q312" s="139"/>
      <c r="R312" s="139"/>
      <c r="S312" s="139"/>
      <c r="T312" s="139"/>
      <c r="U312" s="139"/>
      <c r="V312" s="139"/>
      <c r="W312" s="139"/>
      <c r="X312" s="139"/>
      <c r="Y312" s="139"/>
      <c r="Z312" s="139"/>
      <c r="AA312" s="181">
        <f t="shared" si="234"/>
        <v>0</v>
      </c>
      <c r="AB312" s="181">
        <f t="shared" si="234"/>
        <v>0</v>
      </c>
      <c r="AC312" s="181">
        <f t="shared" si="234"/>
        <v>0</v>
      </c>
      <c r="AD312" s="181">
        <f t="shared" si="234"/>
        <v>0</v>
      </c>
      <c r="AE312" s="181">
        <f t="shared" si="234"/>
        <v>0</v>
      </c>
      <c r="AF312" s="181">
        <f t="shared" si="234"/>
        <v>0</v>
      </c>
      <c r="AG312" s="181">
        <f t="shared" si="234"/>
        <v>0</v>
      </c>
      <c r="AH312" s="181">
        <f t="shared" si="234"/>
        <v>0</v>
      </c>
      <c r="AI312" s="181">
        <f t="shared" si="234"/>
        <v>0</v>
      </c>
      <c r="AJ312" s="181">
        <f t="shared" si="234"/>
        <v>0</v>
      </c>
      <c r="AK312" s="181">
        <f t="shared" si="235"/>
        <v>0</v>
      </c>
      <c r="AL312" s="181">
        <f t="shared" si="235"/>
        <v>0</v>
      </c>
      <c r="AM312" s="181">
        <f t="shared" si="235"/>
        <v>0</v>
      </c>
      <c r="AN312" s="181">
        <f t="shared" si="235"/>
        <v>0</v>
      </c>
      <c r="AO312" s="181">
        <f t="shared" si="235"/>
        <v>0</v>
      </c>
      <c r="AP312" s="181">
        <f t="shared" si="235"/>
        <v>0</v>
      </c>
      <c r="AQ312" s="181">
        <f t="shared" si="235"/>
        <v>0</v>
      </c>
      <c r="AR312" s="181">
        <f t="shared" si="235"/>
        <v>0</v>
      </c>
      <c r="AS312" s="181">
        <f t="shared" si="235"/>
        <v>0</v>
      </c>
      <c r="AT312" s="181">
        <f t="shared" si="235"/>
        <v>0</v>
      </c>
      <c r="AU312" s="181">
        <f t="shared" si="236"/>
        <v>0</v>
      </c>
      <c r="AV312" s="181">
        <f t="shared" si="236"/>
        <v>0</v>
      </c>
      <c r="AW312" s="181">
        <f t="shared" si="236"/>
        <v>0</v>
      </c>
      <c r="AX312" s="181">
        <f t="shared" si="236"/>
        <v>0</v>
      </c>
      <c r="AY312" s="181">
        <f t="shared" si="236"/>
        <v>0</v>
      </c>
      <c r="AZ312" s="181">
        <f t="shared" si="236"/>
        <v>0</v>
      </c>
      <c r="BA312" s="181">
        <f t="shared" si="236"/>
        <v>0</v>
      </c>
      <c r="BB312" s="181">
        <f t="shared" si="236"/>
        <v>0</v>
      </c>
      <c r="BC312" s="181">
        <f t="shared" si="236"/>
        <v>0</v>
      </c>
      <c r="BD312" s="181">
        <f t="shared" si="236"/>
        <v>0</v>
      </c>
      <c r="BE312" s="181">
        <f t="shared" si="237"/>
        <v>0</v>
      </c>
      <c r="BF312" s="181">
        <f t="shared" si="237"/>
        <v>0</v>
      </c>
      <c r="BG312" s="181">
        <f t="shared" si="237"/>
        <v>0</v>
      </c>
      <c r="BH312" s="181">
        <f t="shared" si="237"/>
        <v>0</v>
      </c>
      <c r="BI312" s="181">
        <f t="shared" si="237"/>
        <v>0</v>
      </c>
      <c r="BJ312" s="181">
        <f t="shared" si="237"/>
        <v>0</v>
      </c>
      <c r="BK312" s="181">
        <f t="shared" si="237"/>
        <v>0</v>
      </c>
      <c r="BL312" s="181">
        <f t="shared" si="237"/>
        <v>0</v>
      </c>
      <c r="BM312" s="181">
        <f t="shared" si="237"/>
        <v>0</v>
      </c>
      <c r="BN312" s="181">
        <f t="shared" si="237"/>
        <v>0</v>
      </c>
      <c r="BO312" s="181">
        <f t="shared" si="238"/>
        <v>0</v>
      </c>
      <c r="BP312" s="181">
        <f t="shared" si="238"/>
        <v>0</v>
      </c>
      <c r="BQ312" s="181">
        <f t="shared" si="238"/>
        <v>0</v>
      </c>
      <c r="BR312" s="181">
        <f t="shared" si="238"/>
        <v>0</v>
      </c>
      <c r="BS312" s="181">
        <f t="shared" si="238"/>
        <v>0</v>
      </c>
      <c r="BT312" s="181">
        <f t="shared" si="238"/>
        <v>0</v>
      </c>
      <c r="BU312" s="181">
        <f t="shared" si="238"/>
        <v>0</v>
      </c>
      <c r="BV312" s="181">
        <f t="shared" si="238"/>
        <v>0</v>
      </c>
      <c r="BW312" s="181">
        <f t="shared" si="238"/>
        <v>0</v>
      </c>
      <c r="BX312" s="181">
        <f t="shared" si="238"/>
        <v>0</v>
      </c>
      <c r="BY312" s="181">
        <f t="shared" si="239"/>
        <v>0</v>
      </c>
      <c r="BZ312" s="181">
        <f t="shared" si="239"/>
        <v>0</v>
      </c>
      <c r="CA312" s="181">
        <f t="shared" si="239"/>
        <v>0</v>
      </c>
      <c r="CB312" s="181">
        <f t="shared" si="239"/>
        <v>0</v>
      </c>
      <c r="CC312" s="181">
        <f t="shared" si="239"/>
        <v>0</v>
      </c>
      <c r="CD312" s="181">
        <f t="shared" si="239"/>
        <v>0</v>
      </c>
      <c r="CE312" s="181">
        <f t="shared" si="239"/>
        <v>0</v>
      </c>
      <c r="CF312" s="181">
        <f t="shared" si="239"/>
        <v>0</v>
      </c>
      <c r="CG312" s="181">
        <f t="shared" si="239"/>
        <v>0</v>
      </c>
      <c r="CH312" s="181">
        <f t="shared" si="239"/>
        <v>0</v>
      </c>
      <c r="CI312" s="103"/>
      <c r="CJ312" s="103"/>
      <c r="CK312" s="105"/>
      <c r="CL312" s="105"/>
      <c r="CM312" s="105"/>
      <c r="CN312" s="105"/>
      <c r="CO312" s="105"/>
    </row>
    <row r="313" spans="1:93" ht="15" customHeight="1" outlineLevel="1">
      <c r="A313" s="105"/>
      <c r="B313" s="116"/>
      <c r="C313" s="206"/>
      <c r="D313" s="268"/>
      <c r="E313" s="270"/>
      <c r="F313" s="218"/>
      <c r="G313" s="103"/>
      <c r="H313" s="103"/>
      <c r="I313" s="139"/>
      <c r="J313" s="139"/>
      <c r="K313" s="139"/>
      <c r="L313" s="139"/>
      <c r="M313" s="139"/>
      <c r="N313" s="139"/>
      <c r="O313" s="139"/>
      <c r="P313" s="139"/>
      <c r="Q313" s="139"/>
      <c r="R313" s="139"/>
      <c r="S313" s="139"/>
      <c r="T313" s="139"/>
      <c r="U313" s="139"/>
      <c r="V313" s="139"/>
      <c r="W313" s="139"/>
      <c r="X313" s="139"/>
      <c r="Y313" s="139"/>
      <c r="Z313" s="139"/>
      <c r="AA313" s="139"/>
      <c r="AB313" s="139"/>
      <c r="AC313" s="139"/>
      <c r="AD313" s="139"/>
      <c r="AE313" s="139"/>
      <c r="AF313" s="139"/>
      <c r="AG313" s="139"/>
      <c r="AH313" s="139"/>
      <c r="AI313" s="139"/>
      <c r="AJ313" s="139"/>
      <c r="AK313" s="139"/>
      <c r="AL313" s="139"/>
      <c r="AM313" s="139"/>
      <c r="AN313" s="139"/>
      <c r="AO313" s="139"/>
      <c r="AP313" s="139"/>
      <c r="AQ313" s="139"/>
      <c r="AR313" s="139"/>
      <c r="AS313" s="139"/>
      <c r="AT313" s="139"/>
      <c r="AU313" s="139"/>
      <c r="AV313" s="139"/>
      <c r="AW313" s="139"/>
      <c r="AX313" s="139"/>
      <c r="AY313" s="139"/>
      <c r="AZ313" s="139"/>
      <c r="BA313" s="139"/>
      <c r="BB313" s="139"/>
      <c r="BC313" s="139"/>
      <c r="BD313" s="139"/>
      <c r="BE313" s="139"/>
      <c r="BF313" s="139"/>
      <c r="BG313" s="139"/>
      <c r="BH313" s="139"/>
      <c r="BI313" s="139"/>
      <c r="BJ313" s="139"/>
      <c r="BK313" s="139"/>
      <c r="BL313" s="139"/>
      <c r="BM313" s="139"/>
      <c r="BN313" s="139"/>
      <c r="BO313" s="139"/>
      <c r="BP313" s="139"/>
      <c r="BQ313" s="139"/>
      <c r="BR313" s="139"/>
      <c r="BS313" s="139"/>
      <c r="BT313" s="139"/>
      <c r="BU313" s="139"/>
      <c r="BV313" s="139"/>
      <c r="BW313" s="139"/>
      <c r="BX313" s="139"/>
      <c r="BY313" s="139"/>
      <c r="BZ313" s="139"/>
      <c r="CA313" s="139"/>
      <c r="CB313" s="139"/>
      <c r="CC313" s="139"/>
      <c r="CD313" s="139"/>
      <c r="CE313" s="139"/>
      <c r="CF313" s="139"/>
      <c r="CG313" s="139"/>
      <c r="CH313" s="139"/>
      <c r="CI313" s="103"/>
      <c r="CJ313" s="103"/>
      <c r="CK313" s="105"/>
      <c r="CL313" s="105"/>
      <c r="CM313" s="105"/>
      <c r="CN313" s="105"/>
      <c r="CO313" s="105"/>
    </row>
    <row r="314" spans="1:93" ht="15" customHeight="1" outlineLevel="1" thickBot="1">
      <c r="A314" s="105"/>
      <c r="B314" s="116" t="s">
        <v>259</v>
      </c>
      <c r="C314" s="256"/>
      <c r="D314" s="268"/>
      <c r="E314" s="268"/>
      <c r="F314" s="268"/>
      <c r="G314" s="271"/>
      <c r="H314" s="271"/>
      <c r="I314" s="196">
        <f>+SUMIFS($AA314:$CH314,$AA$1:$CH$1,I$1)</f>
        <v>4100000</v>
      </c>
      <c r="J314" s="196">
        <f>+SUMIFS($AA314:$CH314,$AA$1:$CH$1,J$1)</f>
        <v>2000000</v>
      </c>
      <c r="K314" s="196">
        <f>+SUMIFS($AA314:$CH314,$AA$1:$CH$1,K$1)</f>
        <v>2000000</v>
      </c>
      <c r="L314" s="196">
        <f>+SUMIFS($AA314:$CH314,$AA$1:$CH$1,L$1)</f>
        <v>0</v>
      </c>
      <c r="M314" s="196">
        <f>+SUMIFS($AA314:$CH314,$AA$1:$CH$1,M$1)</f>
        <v>0</v>
      </c>
      <c r="N314" s="178"/>
      <c r="O314" s="178"/>
      <c r="P314" s="178"/>
      <c r="Q314" s="178"/>
      <c r="R314" s="178"/>
      <c r="S314" s="178"/>
      <c r="T314" s="178"/>
      <c r="U314" s="178"/>
      <c r="V314" s="178"/>
      <c r="W314" s="178"/>
      <c r="X314" s="178"/>
      <c r="Y314" s="178"/>
      <c r="Z314" s="178"/>
      <c r="AA314" s="196">
        <f t="shared" ref="AA314:CH314" si="240">SUM(AA290:AA312)</f>
        <v>100000</v>
      </c>
      <c r="AB314" s="196">
        <f t="shared" si="240"/>
        <v>0</v>
      </c>
      <c r="AC314" s="196">
        <f t="shared" si="240"/>
        <v>0</v>
      </c>
      <c r="AD314" s="196">
        <f t="shared" si="240"/>
        <v>0</v>
      </c>
      <c r="AE314" s="196">
        <f t="shared" si="240"/>
        <v>0</v>
      </c>
      <c r="AF314" s="196">
        <f t="shared" si="240"/>
        <v>0</v>
      </c>
      <c r="AG314" s="196">
        <f t="shared" si="240"/>
        <v>4000000</v>
      </c>
      <c r="AH314" s="196">
        <f t="shared" si="240"/>
        <v>0</v>
      </c>
      <c r="AI314" s="196">
        <f t="shared" si="240"/>
        <v>0</v>
      </c>
      <c r="AJ314" s="196">
        <f t="shared" si="240"/>
        <v>0</v>
      </c>
      <c r="AK314" s="196">
        <f t="shared" si="240"/>
        <v>0</v>
      </c>
      <c r="AL314" s="196">
        <f t="shared" si="240"/>
        <v>0</v>
      </c>
      <c r="AM314" s="196">
        <f t="shared" si="240"/>
        <v>0</v>
      </c>
      <c r="AN314" s="196">
        <f t="shared" si="240"/>
        <v>0</v>
      </c>
      <c r="AO314" s="196">
        <f t="shared" si="240"/>
        <v>0</v>
      </c>
      <c r="AP314" s="196">
        <f t="shared" si="240"/>
        <v>0</v>
      </c>
      <c r="AQ314" s="196">
        <f t="shared" si="240"/>
        <v>0</v>
      </c>
      <c r="AR314" s="196">
        <f t="shared" si="240"/>
        <v>0</v>
      </c>
      <c r="AS314" s="196">
        <f t="shared" si="240"/>
        <v>2000000</v>
      </c>
      <c r="AT314" s="196">
        <f t="shared" si="240"/>
        <v>0</v>
      </c>
      <c r="AU314" s="196">
        <f t="shared" si="240"/>
        <v>0</v>
      </c>
      <c r="AV314" s="196">
        <f t="shared" si="240"/>
        <v>0</v>
      </c>
      <c r="AW314" s="196">
        <f t="shared" si="240"/>
        <v>0</v>
      </c>
      <c r="AX314" s="196">
        <f t="shared" si="240"/>
        <v>0</v>
      </c>
      <c r="AY314" s="196">
        <f t="shared" si="240"/>
        <v>0</v>
      </c>
      <c r="AZ314" s="196">
        <f t="shared" si="240"/>
        <v>0</v>
      </c>
      <c r="BA314" s="196">
        <f t="shared" si="240"/>
        <v>0</v>
      </c>
      <c r="BB314" s="196">
        <f t="shared" si="240"/>
        <v>0</v>
      </c>
      <c r="BC314" s="196">
        <f t="shared" si="240"/>
        <v>0</v>
      </c>
      <c r="BD314" s="196">
        <f t="shared" si="240"/>
        <v>0</v>
      </c>
      <c r="BE314" s="196">
        <f t="shared" si="240"/>
        <v>2000000</v>
      </c>
      <c r="BF314" s="196">
        <f t="shared" si="240"/>
        <v>0</v>
      </c>
      <c r="BG314" s="196">
        <f t="shared" si="240"/>
        <v>0</v>
      </c>
      <c r="BH314" s="196">
        <f t="shared" si="240"/>
        <v>0</v>
      </c>
      <c r="BI314" s="196">
        <f t="shared" si="240"/>
        <v>0</v>
      </c>
      <c r="BJ314" s="196">
        <f t="shared" si="240"/>
        <v>0</v>
      </c>
      <c r="BK314" s="196">
        <f t="shared" si="240"/>
        <v>0</v>
      </c>
      <c r="BL314" s="196">
        <f t="shared" si="240"/>
        <v>0</v>
      </c>
      <c r="BM314" s="196">
        <f t="shared" si="240"/>
        <v>0</v>
      </c>
      <c r="BN314" s="196">
        <f t="shared" si="240"/>
        <v>0</v>
      </c>
      <c r="BO314" s="196">
        <f t="shared" si="240"/>
        <v>0</v>
      </c>
      <c r="BP314" s="196">
        <f t="shared" si="240"/>
        <v>0</v>
      </c>
      <c r="BQ314" s="196">
        <f t="shared" si="240"/>
        <v>0</v>
      </c>
      <c r="BR314" s="196">
        <f t="shared" si="240"/>
        <v>0</v>
      </c>
      <c r="BS314" s="196">
        <f t="shared" si="240"/>
        <v>0</v>
      </c>
      <c r="BT314" s="196">
        <f t="shared" si="240"/>
        <v>0</v>
      </c>
      <c r="BU314" s="196">
        <f t="shared" si="240"/>
        <v>0</v>
      </c>
      <c r="BV314" s="196">
        <f t="shared" si="240"/>
        <v>0</v>
      </c>
      <c r="BW314" s="196">
        <f t="shared" si="240"/>
        <v>0</v>
      </c>
      <c r="BX314" s="196">
        <f t="shared" si="240"/>
        <v>0</v>
      </c>
      <c r="BY314" s="196">
        <f t="shared" si="240"/>
        <v>0</v>
      </c>
      <c r="BZ314" s="196">
        <f t="shared" si="240"/>
        <v>0</v>
      </c>
      <c r="CA314" s="196">
        <f t="shared" si="240"/>
        <v>0</v>
      </c>
      <c r="CB314" s="196">
        <f t="shared" si="240"/>
        <v>0</v>
      </c>
      <c r="CC314" s="196">
        <f t="shared" si="240"/>
        <v>0</v>
      </c>
      <c r="CD314" s="196">
        <f t="shared" si="240"/>
        <v>0</v>
      </c>
      <c r="CE314" s="196">
        <f t="shared" si="240"/>
        <v>0</v>
      </c>
      <c r="CF314" s="196">
        <f t="shared" si="240"/>
        <v>0</v>
      </c>
      <c r="CG314" s="196">
        <f t="shared" si="240"/>
        <v>0</v>
      </c>
      <c r="CH314" s="196">
        <f t="shared" si="240"/>
        <v>0</v>
      </c>
      <c r="CI314" s="177"/>
      <c r="CJ314" s="177"/>
      <c r="CK314" s="105"/>
      <c r="CL314" s="105"/>
      <c r="CM314" s="105"/>
      <c r="CN314" s="105"/>
      <c r="CO314" s="105"/>
    </row>
    <row r="315" spans="1:93" ht="15" customHeight="1" outlineLevel="1" thickTop="1">
      <c r="A315" s="105"/>
      <c r="B315" s="102"/>
      <c r="C315" s="102"/>
      <c r="D315" s="255"/>
      <c r="E315" s="218"/>
      <c r="F315" s="218"/>
      <c r="G315" s="103"/>
      <c r="H315" s="103"/>
      <c r="I315" s="139"/>
      <c r="J315" s="139"/>
      <c r="K315" s="139"/>
      <c r="L315" s="139"/>
      <c r="M315" s="139"/>
      <c r="N315" s="139"/>
      <c r="O315" s="139"/>
      <c r="P315" s="139"/>
      <c r="Q315" s="139"/>
      <c r="R315" s="139"/>
      <c r="S315" s="139"/>
      <c r="T315" s="139"/>
      <c r="U315" s="139"/>
      <c r="V315" s="139"/>
      <c r="W315" s="139"/>
      <c r="X315" s="139"/>
      <c r="Y315" s="139"/>
      <c r="Z315" s="139"/>
      <c r="AA315" s="139"/>
      <c r="AB315" s="139"/>
      <c r="AC315" s="139"/>
      <c r="AD315" s="139"/>
      <c r="AE315" s="139"/>
      <c r="AF315" s="139"/>
      <c r="AG315" s="139"/>
      <c r="AH315" s="139"/>
      <c r="AI315" s="139"/>
      <c r="AJ315" s="139"/>
      <c r="AK315" s="139"/>
      <c r="AL315" s="139"/>
      <c r="AM315" s="139"/>
      <c r="AN315" s="139"/>
      <c r="AO315" s="139"/>
      <c r="AP315" s="139"/>
      <c r="AQ315" s="139"/>
      <c r="AR315" s="139"/>
      <c r="AS315" s="139"/>
      <c r="AT315" s="139"/>
      <c r="AU315" s="139"/>
      <c r="AV315" s="139"/>
      <c r="AW315" s="139"/>
      <c r="AX315" s="139"/>
      <c r="AY315" s="139"/>
      <c r="AZ315" s="139"/>
      <c r="BA315" s="139"/>
      <c r="BB315" s="139"/>
      <c r="BC315" s="139"/>
      <c r="BD315" s="139"/>
      <c r="BE315" s="139"/>
      <c r="BF315" s="139"/>
      <c r="BG315" s="139"/>
      <c r="BH315" s="139"/>
      <c r="BI315" s="139"/>
      <c r="BJ315" s="139"/>
      <c r="BK315" s="139"/>
      <c r="BL315" s="139"/>
      <c r="BM315" s="139"/>
      <c r="BN315" s="139"/>
      <c r="BO315" s="139"/>
      <c r="BP315" s="139"/>
      <c r="BQ315" s="139"/>
      <c r="BR315" s="139"/>
      <c r="BS315" s="139"/>
      <c r="BT315" s="139"/>
      <c r="BU315" s="139"/>
      <c r="BV315" s="139"/>
      <c r="BW315" s="139"/>
      <c r="BX315" s="139"/>
      <c r="BY315" s="139"/>
      <c r="BZ315" s="139"/>
      <c r="CA315" s="139"/>
      <c r="CB315" s="139"/>
      <c r="CC315" s="139"/>
      <c r="CD315" s="139"/>
      <c r="CE315" s="139"/>
      <c r="CF315" s="139"/>
      <c r="CG315" s="139"/>
      <c r="CH315" s="139"/>
      <c r="CI315" s="103"/>
      <c r="CJ315" s="103"/>
      <c r="CK315" s="105"/>
      <c r="CL315" s="105"/>
      <c r="CM315" s="105"/>
      <c r="CN315" s="105"/>
      <c r="CO315" s="105"/>
    </row>
    <row r="316" spans="1:93" ht="15" customHeight="1" outlineLevel="1">
      <c r="A316" s="105"/>
      <c r="B316" s="102" t="s">
        <v>272</v>
      </c>
      <c r="C316" s="256"/>
      <c r="D316" s="265">
        <v>0.15</v>
      </c>
      <c r="E316" s="218"/>
      <c r="F316" s="218"/>
      <c r="G316" s="225"/>
      <c r="H316" s="225"/>
      <c r="I316" s="272">
        <f>+AA316</f>
        <v>0</v>
      </c>
      <c r="J316" s="272">
        <f t="shared" ref="J316:M316" si="241">+I318</f>
        <v>4100000</v>
      </c>
      <c r="K316" s="272">
        <f t="shared" si="241"/>
        <v>6100000</v>
      </c>
      <c r="L316" s="272">
        <f t="shared" si="241"/>
        <v>8100000</v>
      </c>
      <c r="M316" s="272">
        <f t="shared" si="241"/>
        <v>8100000</v>
      </c>
      <c r="N316" s="179"/>
      <c r="O316" s="179"/>
      <c r="P316" s="179"/>
      <c r="Q316" s="179"/>
      <c r="R316" s="179"/>
      <c r="S316" s="179"/>
      <c r="T316" s="179"/>
      <c r="U316" s="179"/>
      <c r="V316" s="179"/>
      <c r="W316" s="179"/>
      <c r="X316" s="179"/>
      <c r="Y316" s="179"/>
      <c r="Z316" s="179"/>
      <c r="AA316" s="272">
        <f>+AA18</f>
        <v>0</v>
      </c>
      <c r="AB316" s="272">
        <f t="shared" ref="AB316:CH316" si="242">+AA318</f>
        <v>100000</v>
      </c>
      <c r="AC316" s="272">
        <f t="shared" si="242"/>
        <v>100000</v>
      </c>
      <c r="AD316" s="272">
        <f t="shared" si="242"/>
        <v>100000</v>
      </c>
      <c r="AE316" s="272">
        <f t="shared" si="242"/>
        <v>100000</v>
      </c>
      <c r="AF316" s="272">
        <f t="shared" si="242"/>
        <v>100000</v>
      </c>
      <c r="AG316" s="272">
        <f t="shared" si="242"/>
        <v>100000</v>
      </c>
      <c r="AH316" s="272">
        <f t="shared" si="242"/>
        <v>4100000</v>
      </c>
      <c r="AI316" s="272">
        <f t="shared" si="242"/>
        <v>4100000</v>
      </c>
      <c r="AJ316" s="272">
        <f t="shared" si="242"/>
        <v>4100000</v>
      </c>
      <c r="AK316" s="272">
        <f t="shared" si="242"/>
        <v>4100000</v>
      </c>
      <c r="AL316" s="272">
        <f t="shared" si="242"/>
        <v>4100000</v>
      </c>
      <c r="AM316" s="272">
        <f t="shared" si="242"/>
        <v>4100000</v>
      </c>
      <c r="AN316" s="272">
        <f t="shared" si="242"/>
        <v>4100000</v>
      </c>
      <c r="AO316" s="272">
        <f t="shared" si="242"/>
        <v>4100000</v>
      </c>
      <c r="AP316" s="272">
        <f t="shared" si="242"/>
        <v>4100000</v>
      </c>
      <c r="AQ316" s="272">
        <f t="shared" si="242"/>
        <v>4100000</v>
      </c>
      <c r="AR316" s="272">
        <f t="shared" si="242"/>
        <v>4100000</v>
      </c>
      <c r="AS316" s="272">
        <f t="shared" si="242"/>
        <v>4100000</v>
      </c>
      <c r="AT316" s="272">
        <f t="shared" si="242"/>
        <v>6100000</v>
      </c>
      <c r="AU316" s="272">
        <f t="shared" si="242"/>
        <v>6100000</v>
      </c>
      <c r="AV316" s="272">
        <f t="shared" si="242"/>
        <v>6100000</v>
      </c>
      <c r="AW316" s="272">
        <f t="shared" si="242"/>
        <v>6100000</v>
      </c>
      <c r="AX316" s="272">
        <f t="shared" si="242"/>
        <v>6100000</v>
      </c>
      <c r="AY316" s="272">
        <f t="shared" si="242"/>
        <v>6100000</v>
      </c>
      <c r="AZ316" s="272">
        <f t="shared" si="242"/>
        <v>6100000</v>
      </c>
      <c r="BA316" s="272">
        <f t="shared" si="242"/>
        <v>6100000</v>
      </c>
      <c r="BB316" s="272">
        <f t="shared" si="242"/>
        <v>6100000</v>
      </c>
      <c r="BC316" s="272">
        <f t="shared" si="242"/>
        <v>6100000</v>
      </c>
      <c r="BD316" s="272">
        <f t="shared" si="242"/>
        <v>6100000</v>
      </c>
      <c r="BE316" s="272">
        <f t="shared" si="242"/>
        <v>6100000</v>
      </c>
      <c r="BF316" s="272">
        <f t="shared" si="242"/>
        <v>8100000</v>
      </c>
      <c r="BG316" s="272">
        <f t="shared" si="242"/>
        <v>8100000</v>
      </c>
      <c r="BH316" s="272">
        <f t="shared" si="242"/>
        <v>8100000</v>
      </c>
      <c r="BI316" s="272">
        <f t="shared" si="242"/>
        <v>8100000</v>
      </c>
      <c r="BJ316" s="272">
        <f t="shared" si="242"/>
        <v>8100000</v>
      </c>
      <c r="BK316" s="272">
        <f t="shared" si="242"/>
        <v>8100000</v>
      </c>
      <c r="BL316" s="272">
        <f t="shared" si="242"/>
        <v>8100000</v>
      </c>
      <c r="BM316" s="272">
        <f t="shared" si="242"/>
        <v>8100000</v>
      </c>
      <c r="BN316" s="272">
        <f t="shared" si="242"/>
        <v>8100000</v>
      </c>
      <c r="BO316" s="272">
        <f t="shared" si="242"/>
        <v>8100000</v>
      </c>
      <c r="BP316" s="272">
        <f t="shared" si="242"/>
        <v>8100000</v>
      </c>
      <c r="BQ316" s="272">
        <f t="shared" si="242"/>
        <v>8100000</v>
      </c>
      <c r="BR316" s="272">
        <f t="shared" si="242"/>
        <v>8100000</v>
      </c>
      <c r="BS316" s="272">
        <f t="shared" si="242"/>
        <v>8100000</v>
      </c>
      <c r="BT316" s="272">
        <f t="shared" si="242"/>
        <v>8100000</v>
      </c>
      <c r="BU316" s="272">
        <f t="shared" si="242"/>
        <v>8100000</v>
      </c>
      <c r="BV316" s="272">
        <f t="shared" si="242"/>
        <v>8100000</v>
      </c>
      <c r="BW316" s="272">
        <f t="shared" si="242"/>
        <v>8100000</v>
      </c>
      <c r="BX316" s="272">
        <f t="shared" si="242"/>
        <v>8100000</v>
      </c>
      <c r="BY316" s="272">
        <f t="shared" si="242"/>
        <v>8100000</v>
      </c>
      <c r="BZ316" s="272">
        <f t="shared" si="242"/>
        <v>8100000</v>
      </c>
      <c r="CA316" s="272">
        <f t="shared" si="242"/>
        <v>8100000</v>
      </c>
      <c r="CB316" s="272">
        <f t="shared" si="242"/>
        <v>8100000</v>
      </c>
      <c r="CC316" s="272">
        <f t="shared" si="242"/>
        <v>8100000</v>
      </c>
      <c r="CD316" s="272">
        <f t="shared" si="242"/>
        <v>8100000</v>
      </c>
      <c r="CE316" s="272">
        <f t="shared" si="242"/>
        <v>8100000</v>
      </c>
      <c r="CF316" s="272">
        <f t="shared" si="242"/>
        <v>8100000</v>
      </c>
      <c r="CG316" s="272">
        <f t="shared" si="242"/>
        <v>8100000</v>
      </c>
      <c r="CH316" s="272">
        <f t="shared" si="242"/>
        <v>8100000</v>
      </c>
      <c r="CI316" s="225"/>
      <c r="CJ316" s="225"/>
      <c r="CK316" s="105"/>
      <c r="CL316" s="105"/>
      <c r="CM316" s="105"/>
      <c r="CN316" s="105"/>
      <c r="CO316" s="105"/>
    </row>
    <row r="317" spans="1:93" ht="15" customHeight="1" outlineLevel="1">
      <c r="A317" s="105"/>
      <c r="B317" s="102" t="s">
        <v>273</v>
      </c>
      <c r="C317" s="256"/>
      <c r="D317" s="255"/>
      <c r="E317" s="218"/>
      <c r="F317" s="218"/>
      <c r="G317" s="225"/>
      <c r="H317" s="135" t="s">
        <v>116</v>
      </c>
      <c r="I317" s="181">
        <f>+IF($H317="SUM",SUMIFS($AA317:$CH317,$AA$1:$CH$1,I$1),IF($H317="AVG",AVERAGEIFS($AA317:$CH317,$AA$1:$CH$1,I$1),IF($H317="EOY",SUMIFS($AA317:$CH317,$AA$1:$CH$1,I$1,$AA$3:$CH$3,12))))</f>
        <v>4100000</v>
      </c>
      <c r="J317" s="181">
        <f>+IF($H317="SUM",SUMIFS($AA317:$CH317,$AA$1:$CH$1,J$1),IF($H317="AVG",AVERAGEIFS($AA317:$CH317,$AA$1:$CH$1,J$1),IF($H317="EOY",SUMIFS($AA317:$CH317,$AA$1:$CH$1,J$1,$AA$3:$CH$3,12))))</f>
        <v>2000000</v>
      </c>
      <c r="K317" s="181">
        <f>+IF($H317="SUM",SUMIFS($AA317:$CH317,$AA$1:$CH$1,K$1),IF($H317="AVG",AVERAGEIFS($AA317:$CH317,$AA$1:$CH$1,K$1),IF($H317="EOY",SUMIFS($AA317:$CH317,$AA$1:$CH$1,K$1,$AA$3:$CH$3,12))))</f>
        <v>2000000</v>
      </c>
      <c r="L317" s="181">
        <f>+IF($H317="SUM",SUMIFS($AA317:$CH317,$AA$1:$CH$1,L$1),IF($H317="AVG",AVERAGEIFS($AA317:$CH317,$AA$1:$CH$1,L$1),IF($H317="EOY",SUMIFS($AA317:$CH317,$AA$1:$CH$1,L$1,$AA$3:$CH$3,12))))</f>
        <v>0</v>
      </c>
      <c r="M317" s="181">
        <f>+IF($H317="SUM",SUMIFS($AA317:$CH317,$AA$1:$CH$1,M$1),IF($H317="AVG",AVERAGEIFS($AA317:$CH317,$AA$1:$CH$1,M$1),IF($H317="EOY",SUMIFS($AA317:$CH317,$AA$1:$CH$1,M$1,$AA$3:$CH$3,12))))</f>
        <v>0</v>
      </c>
      <c r="N317" s="179"/>
      <c r="O317" s="179"/>
      <c r="P317" s="179"/>
      <c r="Q317" s="179"/>
      <c r="R317" s="179"/>
      <c r="S317" s="179"/>
      <c r="T317" s="179"/>
      <c r="U317" s="179"/>
      <c r="V317" s="179"/>
      <c r="W317" s="179"/>
      <c r="X317" s="179"/>
      <c r="Y317" s="179"/>
      <c r="Z317" s="179"/>
      <c r="AA317" s="272">
        <f t="shared" ref="AA317:CH317" si="243">+AA314</f>
        <v>100000</v>
      </c>
      <c r="AB317" s="272">
        <f t="shared" si="243"/>
        <v>0</v>
      </c>
      <c r="AC317" s="272">
        <f t="shared" si="243"/>
        <v>0</v>
      </c>
      <c r="AD317" s="272">
        <f t="shared" si="243"/>
        <v>0</v>
      </c>
      <c r="AE317" s="272">
        <f t="shared" si="243"/>
        <v>0</v>
      </c>
      <c r="AF317" s="272">
        <f t="shared" si="243"/>
        <v>0</v>
      </c>
      <c r="AG317" s="272">
        <f t="shared" si="243"/>
        <v>4000000</v>
      </c>
      <c r="AH317" s="272">
        <f t="shared" si="243"/>
        <v>0</v>
      </c>
      <c r="AI317" s="272">
        <f t="shared" si="243"/>
        <v>0</v>
      </c>
      <c r="AJ317" s="272">
        <f t="shared" si="243"/>
        <v>0</v>
      </c>
      <c r="AK317" s="272">
        <f t="shared" si="243"/>
        <v>0</v>
      </c>
      <c r="AL317" s="272">
        <f t="shared" si="243"/>
        <v>0</v>
      </c>
      <c r="AM317" s="272">
        <f t="shared" si="243"/>
        <v>0</v>
      </c>
      <c r="AN317" s="272">
        <f t="shared" si="243"/>
        <v>0</v>
      </c>
      <c r="AO317" s="272">
        <f t="shared" si="243"/>
        <v>0</v>
      </c>
      <c r="AP317" s="272">
        <f t="shared" si="243"/>
        <v>0</v>
      </c>
      <c r="AQ317" s="272">
        <f t="shared" si="243"/>
        <v>0</v>
      </c>
      <c r="AR317" s="272">
        <f t="shared" si="243"/>
        <v>0</v>
      </c>
      <c r="AS317" s="272">
        <f t="shared" si="243"/>
        <v>2000000</v>
      </c>
      <c r="AT317" s="272">
        <f t="shared" si="243"/>
        <v>0</v>
      </c>
      <c r="AU317" s="272">
        <f t="shared" si="243"/>
        <v>0</v>
      </c>
      <c r="AV317" s="272">
        <f t="shared" si="243"/>
        <v>0</v>
      </c>
      <c r="AW317" s="272">
        <f t="shared" si="243"/>
        <v>0</v>
      </c>
      <c r="AX317" s="272">
        <f t="shared" si="243"/>
        <v>0</v>
      </c>
      <c r="AY317" s="272">
        <f t="shared" si="243"/>
        <v>0</v>
      </c>
      <c r="AZ317" s="272">
        <f t="shared" si="243"/>
        <v>0</v>
      </c>
      <c r="BA317" s="272">
        <f t="shared" si="243"/>
        <v>0</v>
      </c>
      <c r="BB317" s="272">
        <f t="shared" si="243"/>
        <v>0</v>
      </c>
      <c r="BC317" s="272">
        <f t="shared" si="243"/>
        <v>0</v>
      </c>
      <c r="BD317" s="272">
        <f t="shared" si="243"/>
        <v>0</v>
      </c>
      <c r="BE317" s="272">
        <f t="shared" si="243"/>
        <v>2000000</v>
      </c>
      <c r="BF317" s="272">
        <f t="shared" si="243"/>
        <v>0</v>
      </c>
      <c r="BG317" s="272">
        <f t="shared" si="243"/>
        <v>0</v>
      </c>
      <c r="BH317" s="272">
        <f t="shared" si="243"/>
        <v>0</v>
      </c>
      <c r="BI317" s="272">
        <f t="shared" si="243"/>
        <v>0</v>
      </c>
      <c r="BJ317" s="272">
        <f t="shared" si="243"/>
        <v>0</v>
      </c>
      <c r="BK317" s="272">
        <f t="shared" si="243"/>
        <v>0</v>
      </c>
      <c r="BL317" s="272">
        <f t="shared" si="243"/>
        <v>0</v>
      </c>
      <c r="BM317" s="272">
        <f t="shared" si="243"/>
        <v>0</v>
      </c>
      <c r="BN317" s="272">
        <f t="shared" si="243"/>
        <v>0</v>
      </c>
      <c r="BO317" s="272">
        <f t="shared" si="243"/>
        <v>0</v>
      </c>
      <c r="BP317" s="272">
        <f t="shared" si="243"/>
        <v>0</v>
      </c>
      <c r="BQ317" s="272">
        <f t="shared" si="243"/>
        <v>0</v>
      </c>
      <c r="BR317" s="272">
        <f t="shared" si="243"/>
        <v>0</v>
      </c>
      <c r="BS317" s="272">
        <f t="shared" si="243"/>
        <v>0</v>
      </c>
      <c r="BT317" s="272">
        <f t="shared" si="243"/>
        <v>0</v>
      </c>
      <c r="BU317" s="272">
        <f t="shared" si="243"/>
        <v>0</v>
      </c>
      <c r="BV317" s="272">
        <f t="shared" si="243"/>
        <v>0</v>
      </c>
      <c r="BW317" s="272">
        <f t="shared" si="243"/>
        <v>0</v>
      </c>
      <c r="BX317" s="272">
        <f t="shared" si="243"/>
        <v>0</v>
      </c>
      <c r="BY317" s="272">
        <f t="shared" si="243"/>
        <v>0</v>
      </c>
      <c r="BZ317" s="272">
        <f t="shared" si="243"/>
        <v>0</v>
      </c>
      <c r="CA317" s="272">
        <f t="shared" si="243"/>
        <v>0</v>
      </c>
      <c r="CB317" s="272">
        <f t="shared" si="243"/>
        <v>0</v>
      </c>
      <c r="CC317" s="272">
        <f t="shared" si="243"/>
        <v>0</v>
      </c>
      <c r="CD317" s="272">
        <f t="shared" si="243"/>
        <v>0</v>
      </c>
      <c r="CE317" s="272">
        <f t="shared" si="243"/>
        <v>0</v>
      </c>
      <c r="CF317" s="272">
        <f t="shared" si="243"/>
        <v>0</v>
      </c>
      <c r="CG317" s="272">
        <f t="shared" si="243"/>
        <v>0</v>
      </c>
      <c r="CH317" s="272">
        <f t="shared" si="243"/>
        <v>0</v>
      </c>
      <c r="CI317" s="225"/>
      <c r="CJ317" s="225"/>
      <c r="CK317" s="105"/>
      <c r="CL317" s="105"/>
      <c r="CM317" s="105"/>
      <c r="CN317" s="105"/>
      <c r="CO317" s="105"/>
    </row>
    <row r="318" spans="1:93" ht="15" customHeight="1" outlineLevel="1" thickBot="1">
      <c r="A318" s="105"/>
      <c r="B318" s="116" t="s">
        <v>274</v>
      </c>
      <c r="C318" s="273"/>
      <c r="D318" s="270"/>
      <c r="E318" s="268"/>
      <c r="F318" s="268"/>
      <c r="G318" s="177"/>
      <c r="H318" s="177"/>
      <c r="I318" s="274">
        <f t="shared" ref="I318:M318" si="244">+I316+I317</f>
        <v>4100000</v>
      </c>
      <c r="J318" s="274">
        <f t="shared" si="244"/>
        <v>6100000</v>
      </c>
      <c r="K318" s="274">
        <f t="shared" si="244"/>
        <v>8100000</v>
      </c>
      <c r="L318" s="274">
        <f t="shared" si="244"/>
        <v>8100000</v>
      </c>
      <c r="M318" s="274">
        <f t="shared" si="244"/>
        <v>8100000</v>
      </c>
      <c r="N318" s="178"/>
      <c r="O318" s="178"/>
      <c r="P318" s="178"/>
      <c r="Q318" s="178"/>
      <c r="R318" s="178"/>
      <c r="S318" s="178"/>
      <c r="T318" s="178"/>
      <c r="U318" s="178"/>
      <c r="V318" s="178"/>
      <c r="W318" s="178"/>
      <c r="X318" s="178"/>
      <c r="Y318" s="178"/>
      <c r="Z318" s="178"/>
      <c r="AA318" s="274">
        <f t="shared" ref="AA318:CH318" si="245">+AA316+AA317</f>
        <v>100000</v>
      </c>
      <c r="AB318" s="274">
        <f t="shared" si="245"/>
        <v>100000</v>
      </c>
      <c r="AC318" s="274">
        <f t="shared" si="245"/>
        <v>100000</v>
      </c>
      <c r="AD318" s="274">
        <f t="shared" si="245"/>
        <v>100000</v>
      </c>
      <c r="AE318" s="274">
        <f t="shared" si="245"/>
        <v>100000</v>
      </c>
      <c r="AF318" s="274">
        <f t="shared" si="245"/>
        <v>100000</v>
      </c>
      <c r="AG318" s="274">
        <f t="shared" si="245"/>
        <v>4100000</v>
      </c>
      <c r="AH318" s="274">
        <f t="shared" si="245"/>
        <v>4100000</v>
      </c>
      <c r="AI318" s="274">
        <f t="shared" si="245"/>
        <v>4100000</v>
      </c>
      <c r="AJ318" s="274">
        <f t="shared" si="245"/>
        <v>4100000</v>
      </c>
      <c r="AK318" s="274">
        <f t="shared" si="245"/>
        <v>4100000</v>
      </c>
      <c r="AL318" s="274">
        <f t="shared" si="245"/>
        <v>4100000</v>
      </c>
      <c r="AM318" s="274">
        <f t="shared" si="245"/>
        <v>4100000</v>
      </c>
      <c r="AN318" s="274">
        <f t="shared" si="245"/>
        <v>4100000</v>
      </c>
      <c r="AO318" s="274">
        <f t="shared" si="245"/>
        <v>4100000</v>
      </c>
      <c r="AP318" s="274">
        <f t="shared" si="245"/>
        <v>4100000</v>
      </c>
      <c r="AQ318" s="274">
        <f t="shared" si="245"/>
        <v>4100000</v>
      </c>
      <c r="AR318" s="274">
        <f t="shared" si="245"/>
        <v>4100000</v>
      </c>
      <c r="AS318" s="274">
        <f t="shared" si="245"/>
        <v>6100000</v>
      </c>
      <c r="AT318" s="274">
        <f t="shared" si="245"/>
        <v>6100000</v>
      </c>
      <c r="AU318" s="274">
        <f t="shared" si="245"/>
        <v>6100000</v>
      </c>
      <c r="AV318" s="274">
        <f t="shared" si="245"/>
        <v>6100000</v>
      </c>
      <c r="AW318" s="274">
        <f t="shared" si="245"/>
        <v>6100000</v>
      </c>
      <c r="AX318" s="274">
        <f t="shared" si="245"/>
        <v>6100000</v>
      </c>
      <c r="AY318" s="274">
        <f t="shared" si="245"/>
        <v>6100000</v>
      </c>
      <c r="AZ318" s="274">
        <f t="shared" si="245"/>
        <v>6100000</v>
      </c>
      <c r="BA318" s="274">
        <f t="shared" si="245"/>
        <v>6100000</v>
      </c>
      <c r="BB318" s="274">
        <f t="shared" si="245"/>
        <v>6100000</v>
      </c>
      <c r="BC318" s="274">
        <f t="shared" si="245"/>
        <v>6100000</v>
      </c>
      <c r="BD318" s="274">
        <f t="shared" si="245"/>
        <v>6100000</v>
      </c>
      <c r="BE318" s="274">
        <f t="shared" si="245"/>
        <v>8100000</v>
      </c>
      <c r="BF318" s="274">
        <f t="shared" si="245"/>
        <v>8100000</v>
      </c>
      <c r="BG318" s="274">
        <f t="shared" si="245"/>
        <v>8100000</v>
      </c>
      <c r="BH318" s="274">
        <f t="shared" si="245"/>
        <v>8100000</v>
      </c>
      <c r="BI318" s="274">
        <f t="shared" si="245"/>
        <v>8100000</v>
      </c>
      <c r="BJ318" s="274">
        <f t="shared" si="245"/>
        <v>8100000</v>
      </c>
      <c r="BK318" s="274">
        <f t="shared" si="245"/>
        <v>8100000</v>
      </c>
      <c r="BL318" s="274">
        <f t="shared" si="245"/>
        <v>8100000</v>
      </c>
      <c r="BM318" s="274">
        <f t="shared" si="245"/>
        <v>8100000</v>
      </c>
      <c r="BN318" s="274">
        <f t="shared" si="245"/>
        <v>8100000</v>
      </c>
      <c r="BO318" s="274">
        <f t="shared" si="245"/>
        <v>8100000</v>
      </c>
      <c r="BP318" s="274">
        <f t="shared" si="245"/>
        <v>8100000</v>
      </c>
      <c r="BQ318" s="274">
        <f t="shared" si="245"/>
        <v>8100000</v>
      </c>
      <c r="BR318" s="274">
        <f t="shared" si="245"/>
        <v>8100000</v>
      </c>
      <c r="BS318" s="274">
        <f t="shared" si="245"/>
        <v>8100000</v>
      </c>
      <c r="BT318" s="274">
        <f t="shared" si="245"/>
        <v>8100000</v>
      </c>
      <c r="BU318" s="274">
        <f t="shared" si="245"/>
        <v>8100000</v>
      </c>
      <c r="BV318" s="274">
        <f t="shared" si="245"/>
        <v>8100000</v>
      </c>
      <c r="BW318" s="274">
        <f t="shared" si="245"/>
        <v>8100000</v>
      </c>
      <c r="BX318" s="274">
        <f t="shared" si="245"/>
        <v>8100000</v>
      </c>
      <c r="BY318" s="274">
        <f t="shared" si="245"/>
        <v>8100000</v>
      </c>
      <c r="BZ318" s="274">
        <f t="shared" si="245"/>
        <v>8100000</v>
      </c>
      <c r="CA318" s="274">
        <f t="shared" si="245"/>
        <v>8100000</v>
      </c>
      <c r="CB318" s="274">
        <f t="shared" si="245"/>
        <v>8100000</v>
      </c>
      <c r="CC318" s="274">
        <f t="shared" si="245"/>
        <v>8100000</v>
      </c>
      <c r="CD318" s="274">
        <f t="shared" si="245"/>
        <v>8100000</v>
      </c>
      <c r="CE318" s="274">
        <f t="shared" si="245"/>
        <v>8100000</v>
      </c>
      <c r="CF318" s="274">
        <f t="shared" si="245"/>
        <v>8100000</v>
      </c>
      <c r="CG318" s="274">
        <f t="shared" si="245"/>
        <v>8100000</v>
      </c>
      <c r="CH318" s="274">
        <f t="shared" si="245"/>
        <v>8100000</v>
      </c>
      <c r="CI318" s="177"/>
      <c r="CJ318" s="177"/>
      <c r="CK318" s="105"/>
      <c r="CL318" s="105"/>
      <c r="CM318" s="105"/>
      <c r="CN318" s="105"/>
      <c r="CO318" s="105"/>
    </row>
    <row r="319" spans="1:93" ht="15" customHeight="1" outlineLevel="1" thickTop="1">
      <c r="A319" s="105"/>
      <c r="B319" s="102"/>
      <c r="C319" s="256"/>
      <c r="D319" s="255"/>
      <c r="E319" s="218"/>
      <c r="F319" s="218"/>
      <c r="G319" s="225"/>
      <c r="H319" s="225"/>
      <c r="I319" s="139"/>
      <c r="J319" s="139"/>
      <c r="K319" s="139"/>
      <c r="L319" s="139"/>
      <c r="M319" s="139"/>
      <c r="N319" s="179"/>
      <c r="O319" s="179"/>
      <c r="P319" s="179"/>
      <c r="Q319" s="179"/>
      <c r="R319" s="179"/>
      <c r="S319" s="179"/>
      <c r="T319" s="179"/>
      <c r="U319" s="179"/>
      <c r="V319" s="179"/>
      <c r="W319" s="179"/>
      <c r="X319" s="179"/>
      <c r="Y319" s="179"/>
      <c r="Z319" s="179"/>
      <c r="AA319" s="139"/>
      <c r="AB319" s="139"/>
      <c r="AC319" s="139"/>
      <c r="AD319" s="139"/>
      <c r="AE319" s="139"/>
      <c r="AF319" s="139"/>
      <c r="AG319" s="139"/>
      <c r="AH319" s="139"/>
      <c r="AI319" s="139"/>
      <c r="AJ319" s="139"/>
      <c r="AK319" s="139"/>
      <c r="AL319" s="139"/>
      <c r="AM319" s="139"/>
      <c r="AN319" s="139"/>
      <c r="AO319" s="139"/>
      <c r="AP319" s="139"/>
      <c r="AQ319" s="139"/>
      <c r="AR319" s="139"/>
      <c r="AS319" s="139"/>
      <c r="AT319" s="139"/>
      <c r="AU319" s="139"/>
      <c r="AV319" s="139"/>
      <c r="AW319" s="139"/>
      <c r="AX319" s="139"/>
      <c r="AY319" s="139"/>
      <c r="AZ319" s="139"/>
      <c r="BA319" s="139"/>
      <c r="BB319" s="139"/>
      <c r="BC319" s="139"/>
      <c r="BD319" s="139"/>
      <c r="BE319" s="139"/>
      <c r="BF319" s="139"/>
      <c r="BG319" s="139"/>
      <c r="BH319" s="139"/>
      <c r="BI319" s="139"/>
      <c r="BJ319" s="139"/>
      <c r="BK319" s="139"/>
      <c r="BL319" s="139"/>
      <c r="BM319" s="139"/>
      <c r="BN319" s="139"/>
      <c r="BO319" s="139"/>
      <c r="BP319" s="139"/>
      <c r="BQ319" s="139"/>
      <c r="BR319" s="139"/>
      <c r="BS319" s="139"/>
      <c r="BT319" s="139"/>
      <c r="BU319" s="139"/>
      <c r="BV319" s="139"/>
      <c r="BW319" s="139"/>
      <c r="BX319" s="139"/>
      <c r="BY319" s="139"/>
      <c r="BZ319" s="139"/>
      <c r="CA319" s="139"/>
      <c r="CB319" s="139"/>
      <c r="CC319" s="139"/>
      <c r="CD319" s="139"/>
      <c r="CE319" s="139"/>
      <c r="CF319" s="139"/>
      <c r="CG319" s="139"/>
      <c r="CH319" s="139"/>
      <c r="CI319" s="225"/>
      <c r="CJ319" s="225"/>
      <c r="CK319" s="105"/>
      <c r="CL319" s="105"/>
      <c r="CM319" s="105"/>
      <c r="CN319" s="105"/>
      <c r="CO319" s="105"/>
    </row>
    <row r="320" spans="1:93" ht="15" customHeight="1" outlineLevel="1" thickBot="1">
      <c r="A320" s="105"/>
      <c r="B320" s="116" t="s">
        <v>275</v>
      </c>
      <c r="C320" s="105"/>
      <c r="D320" s="269">
        <f>+AA19</f>
        <v>0</v>
      </c>
      <c r="E320" s="268"/>
      <c r="F320" s="268"/>
      <c r="G320" s="105"/>
      <c r="H320" s="105"/>
      <c r="I320" s="274">
        <f>+SUMIFS($AA320:$CH320,$AA$1:$CH$1,I$1)</f>
        <v>315000</v>
      </c>
      <c r="J320" s="274">
        <f>+SUMIFS($AA320:$CH320,$AA$1:$CH$1,J$1)</f>
        <v>765000</v>
      </c>
      <c r="K320" s="274">
        <f>+SUMIFS($AA320:$CH320,$AA$1:$CH$1,K$1)</f>
        <v>1065000</v>
      </c>
      <c r="L320" s="274">
        <f>+SUMIFS($AA320:$CH320,$AA$1:$CH$1,L$1)</f>
        <v>1215000</v>
      </c>
      <c r="M320" s="274">
        <f>+SUMIFS($AA320:$CH320,$AA$1:$CH$1,M$1)</f>
        <v>1215000</v>
      </c>
      <c r="N320" s="178"/>
      <c r="O320" s="178"/>
      <c r="P320" s="178"/>
      <c r="Q320" s="178"/>
      <c r="R320" s="178"/>
      <c r="S320" s="178"/>
      <c r="T320" s="178"/>
      <c r="U320" s="178"/>
      <c r="V320" s="178"/>
      <c r="W320" s="178"/>
      <c r="X320" s="178"/>
      <c r="Y320" s="178"/>
      <c r="Z320" s="215"/>
      <c r="AA320" s="274">
        <f>+SUMPRODUCT(AA290:AA312,$D$290:$D$312)/12+D320+$AA$316*$D$316/12</f>
        <v>1250</v>
      </c>
      <c r="AB320" s="274">
        <f t="shared" ref="AB320:BG320" si="246">+SUMPRODUCT(AB290:AB312,$D$290:$D$312)/12+AA320</f>
        <v>1250</v>
      </c>
      <c r="AC320" s="274">
        <f t="shared" si="246"/>
        <v>1250</v>
      </c>
      <c r="AD320" s="274">
        <f t="shared" si="246"/>
        <v>1250</v>
      </c>
      <c r="AE320" s="274">
        <f t="shared" si="246"/>
        <v>1250</v>
      </c>
      <c r="AF320" s="274">
        <f t="shared" si="246"/>
        <v>1250</v>
      </c>
      <c r="AG320" s="274">
        <f t="shared" si="246"/>
        <v>51250</v>
      </c>
      <c r="AH320" s="274">
        <f t="shared" si="246"/>
        <v>51250</v>
      </c>
      <c r="AI320" s="274">
        <f t="shared" si="246"/>
        <v>51250</v>
      </c>
      <c r="AJ320" s="274">
        <f t="shared" si="246"/>
        <v>51250</v>
      </c>
      <c r="AK320" s="274">
        <f t="shared" si="246"/>
        <v>51250</v>
      </c>
      <c r="AL320" s="274">
        <f t="shared" si="246"/>
        <v>51250</v>
      </c>
      <c r="AM320" s="274">
        <f t="shared" si="246"/>
        <v>51250</v>
      </c>
      <c r="AN320" s="274">
        <f t="shared" si="246"/>
        <v>51250</v>
      </c>
      <c r="AO320" s="274">
        <f t="shared" si="246"/>
        <v>51250</v>
      </c>
      <c r="AP320" s="274">
        <f t="shared" si="246"/>
        <v>51250</v>
      </c>
      <c r="AQ320" s="274">
        <f t="shared" si="246"/>
        <v>51250</v>
      </c>
      <c r="AR320" s="274">
        <f t="shared" si="246"/>
        <v>51250</v>
      </c>
      <c r="AS320" s="274">
        <f t="shared" si="246"/>
        <v>76250</v>
      </c>
      <c r="AT320" s="274">
        <f t="shared" si="246"/>
        <v>76250</v>
      </c>
      <c r="AU320" s="274">
        <f t="shared" si="246"/>
        <v>76250</v>
      </c>
      <c r="AV320" s="274">
        <f t="shared" si="246"/>
        <v>76250</v>
      </c>
      <c r="AW320" s="274">
        <f t="shared" si="246"/>
        <v>76250</v>
      </c>
      <c r="AX320" s="274">
        <f t="shared" si="246"/>
        <v>76250</v>
      </c>
      <c r="AY320" s="274">
        <f t="shared" si="246"/>
        <v>76250</v>
      </c>
      <c r="AZ320" s="274">
        <f t="shared" si="246"/>
        <v>76250</v>
      </c>
      <c r="BA320" s="274">
        <f t="shared" si="246"/>
        <v>76250</v>
      </c>
      <c r="BB320" s="274">
        <f t="shared" si="246"/>
        <v>76250</v>
      </c>
      <c r="BC320" s="274">
        <f t="shared" si="246"/>
        <v>76250</v>
      </c>
      <c r="BD320" s="274">
        <f t="shared" si="246"/>
        <v>76250</v>
      </c>
      <c r="BE320" s="274">
        <f t="shared" si="246"/>
        <v>101250</v>
      </c>
      <c r="BF320" s="274">
        <f t="shared" si="246"/>
        <v>101250</v>
      </c>
      <c r="BG320" s="274">
        <f t="shared" si="246"/>
        <v>101250</v>
      </c>
      <c r="BH320" s="274">
        <f t="shared" ref="BH320:CH320" si="247">+SUMPRODUCT(BH290:BH312,$D$290:$D$312)/12+BG320</f>
        <v>101250</v>
      </c>
      <c r="BI320" s="274">
        <f t="shared" si="247"/>
        <v>101250</v>
      </c>
      <c r="BJ320" s="274">
        <f t="shared" si="247"/>
        <v>101250</v>
      </c>
      <c r="BK320" s="274">
        <f t="shared" si="247"/>
        <v>101250</v>
      </c>
      <c r="BL320" s="274">
        <f t="shared" si="247"/>
        <v>101250</v>
      </c>
      <c r="BM320" s="274">
        <f t="shared" si="247"/>
        <v>101250</v>
      </c>
      <c r="BN320" s="274">
        <f t="shared" si="247"/>
        <v>101250</v>
      </c>
      <c r="BO320" s="274">
        <f t="shared" si="247"/>
        <v>101250</v>
      </c>
      <c r="BP320" s="274">
        <f t="shared" si="247"/>
        <v>101250</v>
      </c>
      <c r="BQ320" s="274">
        <f t="shared" si="247"/>
        <v>101250</v>
      </c>
      <c r="BR320" s="274">
        <f t="shared" si="247"/>
        <v>101250</v>
      </c>
      <c r="BS320" s="274">
        <f t="shared" si="247"/>
        <v>101250</v>
      </c>
      <c r="BT320" s="274">
        <f t="shared" si="247"/>
        <v>101250</v>
      </c>
      <c r="BU320" s="274">
        <f t="shared" si="247"/>
        <v>101250</v>
      </c>
      <c r="BV320" s="274">
        <f t="shared" si="247"/>
        <v>101250</v>
      </c>
      <c r="BW320" s="274">
        <f t="shared" si="247"/>
        <v>101250</v>
      </c>
      <c r="BX320" s="274">
        <f t="shared" si="247"/>
        <v>101250</v>
      </c>
      <c r="BY320" s="274">
        <f t="shared" si="247"/>
        <v>101250</v>
      </c>
      <c r="BZ320" s="274">
        <f t="shared" si="247"/>
        <v>101250</v>
      </c>
      <c r="CA320" s="274">
        <f t="shared" si="247"/>
        <v>101250</v>
      </c>
      <c r="CB320" s="274">
        <f t="shared" si="247"/>
        <v>101250</v>
      </c>
      <c r="CC320" s="274">
        <f t="shared" si="247"/>
        <v>101250</v>
      </c>
      <c r="CD320" s="274">
        <f t="shared" si="247"/>
        <v>101250</v>
      </c>
      <c r="CE320" s="274">
        <f t="shared" si="247"/>
        <v>101250</v>
      </c>
      <c r="CF320" s="274">
        <f t="shared" si="247"/>
        <v>101250</v>
      </c>
      <c r="CG320" s="274">
        <f t="shared" si="247"/>
        <v>101250</v>
      </c>
      <c r="CH320" s="274">
        <f t="shared" si="247"/>
        <v>101250</v>
      </c>
      <c r="CI320" s="177"/>
      <c r="CJ320" s="177"/>
      <c r="CK320" s="105"/>
      <c r="CL320" s="105"/>
      <c r="CM320" s="105"/>
      <c r="CN320" s="105"/>
      <c r="CO320" s="105"/>
    </row>
    <row r="321" spans="1:93" ht="15" customHeight="1" thickTop="1">
      <c r="A321" s="102"/>
      <c r="B321" s="102"/>
      <c r="C321" s="102"/>
      <c r="D321" s="103"/>
      <c r="E321" s="103"/>
      <c r="F321" s="103"/>
      <c r="G321" s="103"/>
      <c r="H321" s="103"/>
      <c r="I321" s="275"/>
      <c r="J321" s="275"/>
      <c r="K321" s="275"/>
      <c r="L321" s="275"/>
      <c r="M321" s="275"/>
      <c r="N321" s="139"/>
      <c r="O321" s="139"/>
      <c r="P321" s="139"/>
      <c r="Q321" s="139"/>
      <c r="R321" s="139"/>
      <c r="S321" s="139"/>
      <c r="T321" s="139"/>
      <c r="U321" s="139"/>
      <c r="V321" s="139"/>
      <c r="W321" s="139"/>
      <c r="X321" s="139"/>
      <c r="Y321" s="139"/>
      <c r="Z321" s="139"/>
      <c r="AA321" s="275"/>
      <c r="AB321" s="275"/>
      <c r="AC321" s="275"/>
      <c r="AD321" s="275"/>
      <c r="AE321" s="275"/>
      <c r="AF321" s="275"/>
      <c r="AG321" s="275"/>
      <c r="AH321" s="275"/>
      <c r="AI321" s="275"/>
      <c r="AJ321" s="275"/>
      <c r="AK321" s="275"/>
      <c r="AL321" s="275"/>
      <c r="AM321" s="275"/>
      <c r="AN321" s="275"/>
      <c r="AO321" s="275"/>
      <c r="AP321" s="275"/>
      <c r="AQ321" s="275"/>
      <c r="AR321" s="275"/>
      <c r="AS321" s="275"/>
      <c r="AT321" s="275"/>
      <c r="AU321" s="275"/>
      <c r="AV321" s="275"/>
      <c r="AW321" s="275"/>
      <c r="AX321" s="275"/>
      <c r="AY321" s="275"/>
      <c r="AZ321" s="275"/>
      <c r="BA321" s="275"/>
      <c r="BB321" s="275"/>
      <c r="BC321" s="275"/>
      <c r="BD321" s="275"/>
      <c r="BE321" s="275"/>
      <c r="BF321" s="275"/>
      <c r="BG321" s="275"/>
      <c r="BH321" s="275"/>
      <c r="BI321" s="275"/>
      <c r="BJ321" s="275"/>
      <c r="BK321" s="275"/>
      <c r="BL321" s="275"/>
      <c r="BM321" s="275"/>
      <c r="BN321" s="275"/>
      <c r="BO321" s="275"/>
      <c r="BP321" s="275"/>
      <c r="BQ321" s="275"/>
      <c r="BR321" s="275"/>
      <c r="BS321" s="275"/>
      <c r="BT321" s="275"/>
      <c r="BU321" s="275"/>
      <c r="BV321" s="275"/>
      <c r="BW321" s="275"/>
      <c r="BX321" s="275"/>
      <c r="BY321" s="275"/>
      <c r="BZ321" s="275"/>
      <c r="CA321" s="275"/>
      <c r="CB321" s="275"/>
      <c r="CC321" s="275"/>
      <c r="CD321" s="275"/>
      <c r="CE321" s="275"/>
      <c r="CF321" s="275"/>
      <c r="CG321" s="275"/>
      <c r="CH321" s="275"/>
      <c r="CI321" s="103"/>
      <c r="CJ321" s="103"/>
      <c r="CK321" s="105"/>
      <c r="CL321" s="105"/>
      <c r="CM321" s="105"/>
      <c r="CN321" s="105"/>
      <c r="CO321" s="105"/>
    </row>
    <row r="322" spans="1:93" ht="18" customHeight="1" thickBot="1">
      <c r="A322" s="106" t="s">
        <v>276</v>
      </c>
      <c r="B322" s="107"/>
      <c r="C322" s="107"/>
      <c r="D322" s="108"/>
      <c r="E322" s="108"/>
      <c r="F322" s="108"/>
      <c r="G322" s="108"/>
      <c r="H322" s="108"/>
      <c r="I322" s="167"/>
      <c r="J322" s="167"/>
      <c r="K322" s="167"/>
      <c r="L322" s="167"/>
      <c r="M322" s="167"/>
      <c r="N322" s="168"/>
      <c r="O322" s="168"/>
      <c r="P322" s="168"/>
      <c r="Q322" s="168"/>
      <c r="R322" s="168"/>
      <c r="S322" s="168"/>
      <c r="T322" s="168"/>
      <c r="U322" s="168"/>
      <c r="V322" s="168"/>
      <c r="W322" s="168"/>
      <c r="X322" s="168"/>
      <c r="Y322" s="168"/>
      <c r="Z322" s="168"/>
      <c r="AA322" s="167"/>
      <c r="AB322" s="167"/>
      <c r="AC322" s="167"/>
      <c r="AD322" s="167"/>
      <c r="AE322" s="167"/>
      <c r="AF322" s="167"/>
      <c r="AG322" s="167"/>
      <c r="AH322" s="167"/>
      <c r="AI322" s="167"/>
      <c r="AJ322" s="167"/>
      <c r="AK322" s="167"/>
      <c r="AL322" s="167"/>
      <c r="AM322" s="167"/>
      <c r="AN322" s="167"/>
      <c r="AO322" s="167"/>
      <c r="AP322" s="167"/>
      <c r="AQ322" s="167"/>
      <c r="AR322" s="167"/>
      <c r="AS322" s="167"/>
      <c r="AT322" s="167"/>
      <c r="AU322" s="167"/>
      <c r="AV322" s="167"/>
      <c r="AW322" s="167"/>
      <c r="AX322" s="167"/>
      <c r="AY322" s="167"/>
      <c r="AZ322" s="167"/>
      <c r="BA322" s="167"/>
      <c r="BB322" s="167"/>
      <c r="BC322" s="167"/>
      <c r="BD322" s="167"/>
      <c r="BE322" s="167"/>
      <c r="BF322" s="167"/>
      <c r="BG322" s="167"/>
      <c r="BH322" s="167"/>
      <c r="BI322" s="167"/>
      <c r="BJ322" s="167"/>
      <c r="BK322" s="167"/>
      <c r="BL322" s="167"/>
      <c r="BM322" s="167"/>
      <c r="BN322" s="167"/>
      <c r="BO322" s="167"/>
      <c r="BP322" s="167"/>
      <c r="BQ322" s="167"/>
      <c r="BR322" s="167"/>
      <c r="BS322" s="167"/>
      <c r="BT322" s="167"/>
      <c r="BU322" s="167"/>
      <c r="BV322" s="167"/>
      <c r="BW322" s="167"/>
      <c r="BX322" s="167"/>
      <c r="BY322" s="167"/>
      <c r="BZ322" s="167"/>
      <c r="CA322" s="167"/>
      <c r="CB322" s="167"/>
      <c r="CC322" s="167"/>
      <c r="CD322" s="167"/>
      <c r="CE322" s="167"/>
      <c r="CF322" s="167"/>
      <c r="CG322" s="167"/>
      <c r="CH322" s="167"/>
      <c r="CI322" s="109"/>
      <c r="CJ322" s="109"/>
      <c r="CK322" s="110"/>
      <c r="CL322" s="110"/>
      <c r="CM322" s="110"/>
      <c r="CN322" s="110"/>
      <c r="CO322" s="110"/>
    </row>
    <row r="323" spans="1:93" ht="15" customHeight="1" outlineLevel="1" thickTop="1">
      <c r="A323" s="102"/>
      <c r="B323" s="102"/>
      <c r="C323" s="102"/>
      <c r="D323" s="103"/>
      <c r="E323" s="103"/>
      <c r="F323" s="103"/>
      <c r="G323" s="103"/>
      <c r="H323" s="103"/>
      <c r="I323" s="275"/>
      <c r="J323" s="275"/>
      <c r="K323" s="275"/>
      <c r="L323" s="275"/>
      <c r="M323" s="275"/>
      <c r="N323" s="139"/>
      <c r="O323" s="139"/>
      <c r="P323" s="139"/>
      <c r="Q323" s="139"/>
      <c r="R323" s="139"/>
      <c r="S323" s="139"/>
      <c r="T323" s="139"/>
      <c r="U323" s="139"/>
      <c r="V323" s="139"/>
      <c r="W323" s="139"/>
      <c r="X323" s="139"/>
      <c r="Y323" s="139"/>
      <c r="Z323" s="139"/>
      <c r="AA323" s="275"/>
      <c r="AB323" s="275"/>
      <c r="AC323" s="275"/>
      <c r="AD323" s="275"/>
      <c r="AE323" s="275"/>
      <c r="AF323" s="275"/>
      <c r="AG323" s="275"/>
      <c r="AH323" s="275"/>
      <c r="AI323" s="275"/>
      <c r="AJ323" s="275"/>
      <c r="AK323" s="275"/>
      <c r="AL323" s="275"/>
      <c r="AM323" s="275"/>
      <c r="AN323" s="275"/>
      <c r="AO323" s="275"/>
      <c r="AP323" s="275"/>
      <c r="AQ323" s="275"/>
      <c r="AR323" s="275"/>
      <c r="AS323" s="275"/>
      <c r="AT323" s="275"/>
      <c r="AU323" s="275"/>
      <c r="AV323" s="275"/>
      <c r="AW323" s="275"/>
      <c r="AX323" s="275"/>
      <c r="AY323" s="275"/>
      <c r="AZ323" s="275"/>
      <c r="BA323" s="275"/>
      <c r="BB323" s="275"/>
      <c r="BC323" s="275"/>
      <c r="BD323" s="275"/>
      <c r="BE323" s="275"/>
      <c r="BF323" s="275"/>
      <c r="BG323" s="275"/>
      <c r="BH323" s="275"/>
      <c r="BI323" s="275"/>
      <c r="BJ323" s="275"/>
      <c r="BK323" s="275"/>
      <c r="BL323" s="275"/>
      <c r="BM323" s="275"/>
      <c r="BN323" s="275"/>
      <c r="BO323" s="275"/>
      <c r="BP323" s="275"/>
      <c r="BQ323" s="275"/>
      <c r="BR323" s="275"/>
      <c r="BS323" s="275"/>
      <c r="BT323" s="275"/>
      <c r="BU323" s="275"/>
      <c r="BV323" s="275"/>
      <c r="BW323" s="275"/>
      <c r="BX323" s="275"/>
      <c r="BY323" s="275"/>
      <c r="BZ323" s="275"/>
      <c r="CA323" s="275"/>
      <c r="CB323" s="275"/>
      <c r="CC323" s="275"/>
      <c r="CD323" s="275"/>
      <c r="CE323" s="275"/>
      <c r="CF323" s="275"/>
      <c r="CG323" s="275"/>
      <c r="CH323" s="275"/>
      <c r="CI323" s="103"/>
      <c r="CJ323" s="103"/>
      <c r="CK323" s="105"/>
      <c r="CL323" s="105"/>
      <c r="CM323" s="105"/>
      <c r="CN323" s="105"/>
      <c r="CO323" s="105"/>
    </row>
    <row r="324" spans="1:93" ht="15" customHeight="1" outlineLevel="1">
      <c r="A324" s="105"/>
      <c r="B324" s="102" t="s">
        <v>51</v>
      </c>
      <c r="C324" s="105"/>
      <c r="D324" s="225"/>
      <c r="E324" s="225"/>
      <c r="F324" s="225"/>
      <c r="G324" s="225"/>
      <c r="H324" s="135" t="s">
        <v>116</v>
      </c>
      <c r="I324" s="181">
        <f t="shared" ref="I324:M325" si="248">+IF($H324="SUM",SUMIFS($AA324:$CH324,$AA$1:$CH$1,I$1),IF($H324="AVG",AVERAGEIFS($AA324:$CH324,$AA$1:$CH$1,I$1),IF($H324="EOY",SUMIFS($AA324:$CH324,$AA$1:$CH$1,I$1,$AA$3:$CH$3,12))))</f>
        <v>359102.59172948787</v>
      </c>
      <c r="J324" s="181">
        <f t="shared" si="248"/>
        <v>1726330.2682592836</v>
      </c>
      <c r="K324" s="181">
        <f t="shared" si="248"/>
        <v>13153450.922062624</v>
      </c>
      <c r="L324" s="181">
        <f t="shared" si="248"/>
        <v>58081725.304055646</v>
      </c>
      <c r="M324" s="181">
        <f t="shared" si="248"/>
        <v>121097572.52583988</v>
      </c>
      <c r="N324" s="179"/>
      <c r="O324" s="179"/>
      <c r="P324" s="179"/>
      <c r="Q324" s="179"/>
      <c r="R324" s="179"/>
      <c r="S324" s="179"/>
      <c r="T324" s="179"/>
      <c r="U324" s="179"/>
      <c r="V324" s="179"/>
      <c r="W324" s="179"/>
      <c r="X324" s="179"/>
      <c r="Y324" s="179"/>
      <c r="Z324" s="179"/>
      <c r="AA324" s="276">
        <f t="shared" ref="AA324:CH324" si="249">+AA126</f>
        <v>14880.065000000001</v>
      </c>
      <c r="AB324" s="276">
        <f t="shared" si="249"/>
        <v>16665.672800000004</v>
      </c>
      <c r="AC324" s="276">
        <f t="shared" si="249"/>
        <v>18665.553536000007</v>
      </c>
      <c r="AD324" s="276">
        <f t="shared" si="249"/>
        <v>20905.419960320003</v>
      </c>
      <c r="AE324" s="276">
        <f t="shared" si="249"/>
        <v>23414.070355558408</v>
      </c>
      <c r="AF324" s="276">
        <f t="shared" si="249"/>
        <v>26223.758798225419</v>
      </c>
      <c r="AG324" s="276">
        <f t="shared" si="249"/>
        <v>29370.609854012473</v>
      </c>
      <c r="AH324" s="276">
        <f t="shared" si="249"/>
        <v>32895.083036493976</v>
      </c>
      <c r="AI324" s="276">
        <f t="shared" si="249"/>
        <v>36842.493000873255</v>
      </c>
      <c r="AJ324" s="276">
        <f t="shared" si="249"/>
        <v>41263.592160978049</v>
      </c>
      <c r="AK324" s="276">
        <f t="shared" si="249"/>
        <v>46215.223220295411</v>
      </c>
      <c r="AL324" s="276">
        <f t="shared" si="249"/>
        <v>51761.050006730875</v>
      </c>
      <c r="AM324" s="276">
        <f t="shared" si="249"/>
        <v>59525.207507740502</v>
      </c>
      <c r="AN324" s="276">
        <f t="shared" si="249"/>
        <v>68453.988633901579</v>
      </c>
      <c r="AO324" s="276">
        <f t="shared" si="249"/>
        <v>78722.086928986799</v>
      </c>
      <c r="AP324" s="276">
        <f t="shared" si="249"/>
        <v>90530.399968334823</v>
      </c>
      <c r="AQ324" s="276">
        <f t="shared" si="249"/>
        <v>104109.95996358503</v>
      </c>
      <c r="AR324" s="276">
        <f t="shared" si="249"/>
        <v>119726.45395812277</v>
      </c>
      <c r="AS324" s="276">
        <f t="shared" si="249"/>
        <v>137685.42205184119</v>
      </c>
      <c r="AT324" s="276">
        <f t="shared" si="249"/>
        <v>158338.23535961733</v>
      </c>
      <c r="AU324" s="276">
        <f t="shared" si="249"/>
        <v>182088.97066355994</v>
      </c>
      <c r="AV324" s="276">
        <f t="shared" si="249"/>
        <v>209402.31626309388</v>
      </c>
      <c r="AW324" s="276">
        <f t="shared" si="249"/>
        <v>240812.66370255797</v>
      </c>
      <c r="AX324" s="276">
        <f t="shared" si="249"/>
        <v>276934.56325794163</v>
      </c>
      <c r="AY324" s="276">
        <f t="shared" si="249"/>
        <v>332321.47590952995</v>
      </c>
      <c r="AZ324" s="276">
        <f t="shared" si="249"/>
        <v>398785.77109143592</v>
      </c>
      <c r="BA324" s="276">
        <f t="shared" si="249"/>
        <v>478542.92530972307</v>
      </c>
      <c r="BB324" s="276">
        <f t="shared" si="249"/>
        <v>574251.5103716678</v>
      </c>
      <c r="BC324" s="276">
        <f t="shared" si="249"/>
        <v>689101.81244600122</v>
      </c>
      <c r="BD324" s="276">
        <f t="shared" si="249"/>
        <v>826922.17493520142</v>
      </c>
      <c r="BE324" s="276">
        <f t="shared" si="249"/>
        <v>992306.60992224189</v>
      </c>
      <c r="BF324" s="276">
        <f t="shared" si="249"/>
        <v>1190767.9319066899</v>
      </c>
      <c r="BG324" s="276">
        <f t="shared" si="249"/>
        <v>1428921.518288028</v>
      </c>
      <c r="BH324" s="276">
        <f t="shared" si="249"/>
        <v>1714705.8219456335</v>
      </c>
      <c r="BI324" s="276">
        <f t="shared" si="249"/>
        <v>2057646.9863347597</v>
      </c>
      <c r="BJ324" s="276">
        <f t="shared" si="249"/>
        <v>2469176.3836017121</v>
      </c>
      <c r="BK324" s="276">
        <f t="shared" si="249"/>
        <v>2716094.0219618836</v>
      </c>
      <c r="BL324" s="276">
        <f t="shared" si="249"/>
        <v>2987703.4241580721</v>
      </c>
      <c r="BM324" s="276">
        <f t="shared" si="249"/>
        <v>3286473.7665738789</v>
      </c>
      <c r="BN324" s="276">
        <f t="shared" si="249"/>
        <v>3615121.143231268</v>
      </c>
      <c r="BO324" s="276">
        <f t="shared" si="249"/>
        <v>3976633.2575543947</v>
      </c>
      <c r="BP324" s="276">
        <f t="shared" si="249"/>
        <v>4374296.5833098348</v>
      </c>
      <c r="BQ324" s="276">
        <f t="shared" si="249"/>
        <v>4811726.2416408192</v>
      </c>
      <c r="BR324" s="276">
        <f t="shared" si="249"/>
        <v>5292898.8658049004</v>
      </c>
      <c r="BS324" s="276">
        <f t="shared" si="249"/>
        <v>5822188.7523853909</v>
      </c>
      <c r="BT324" s="276">
        <f t="shared" si="249"/>
        <v>6404407.6276239315</v>
      </c>
      <c r="BU324" s="276">
        <f t="shared" si="249"/>
        <v>7044848.3903863244</v>
      </c>
      <c r="BV324" s="276">
        <f t="shared" si="249"/>
        <v>7749333.2294249572</v>
      </c>
      <c r="BW324" s="276">
        <f t="shared" si="249"/>
        <v>8059306.5586019559</v>
      </c>
      <c r="BX324" s="276">
        <f t="shared" si="249"/>
        <v>8381678.820946034</v>
      </c>
      <c r="BY324" s="276">
        <f t="shared" si="249"/>
        <v>8716945.9737838767</v>
      </c>
      <c r="BZ324" s="276">
        <f t="shared" si="249"/>
        <v>9065623.8127352316</v>
      </c>
      <c r="CA324" s="276">
        <f t="shared" si="249"/>
        <v>9428248.7652446423</v>
      </c>
      <c r="CB324" s="276">
        <f t="shared" si="249"/>
        <v>9805378.7158544287</v>
      </c>
      <c r="CC324" s="276">
        <f t="shared" si="249"/>
        <v>10197593.864488605</v>
      </c>
      <c r="CD324" s="276">
        <f t="shared" si="249"/>
        <v>10605497.619068149</v>
      </c>
      <c r="CE324" s="276">
        <f t="shared" si="249"/>
        <v>11029717.523830876</v>
      </c>
      <c r="CF324" s="276">
        <f t="shared" si="249"/>
        <v>11470906.22478411</v>
      </c>
      <c r="CG324" s="276">
        <f t="shared" si="249"/>
        <v>11929742.473775472</v>
      </c>
      <c r="CH324" s="276">
        <f t="shared" si="249"/>
        <v>12406932.172726495</v>
      </c>
      <c r="CI324" s="225"/>
      <c r="CJ324" s="225"/>
      <c r="CK324" s="105"/>
      <c r="CL324" s="105"/>
      <c r="CM324" s="105"/>
      <c r="CN324" s="105"/>
      <c r="CO324" s="105"/>
    </row>
    <row r="325" spans="1:93" ht="15" customHeight="1" outlineLevel="1" thickBot="1">
      <c r="A325" s="105"/>
      <c r="B325" s="116" t="s">
        <v>277</v>
      </c>
      <c r="C325" s="256"/>
      <c r="D325" s="277" t="s">
        <v>278</v>
      </c>
      <c r="E325" s="225"/>
      <c r="F325" s="216">
        <v>0.25</v>
      </c>
      <c r="G325" s="225"/>
      <c r="H325" s="135" t="s">
        <v>116</v>
      </c>
      <c r="I325" s="278">
        <f t="shared" si="248"/>
        <v>89776</v>
      </c>
      <c r="J325" s="278">
        <f t="shared" si="248"/>
        <v>431583</v>
      </c>
      <c r="K325" s="278">
        <f t="shared" si="248"/>
        <v>3288362</v>
      </c>
      <c r="L325" s="278">
        <f t="shared" si="248"/>
        <v>14520431</v>
      </c>
      <c r="M325" s="278">
        <f t="shared" si="248"/>
        <v>30274393</v>
      </c>
      <c r="N325" s="179"/>
      <c r="O325" s="179"/>
      <c r="P325" s="179"/>
      <c r="Q325" s="179"/>
      <c r="R325" s="179"/>
      <c r="S325" s="179"/>
      <c r="T325" s="179"/>
      <c r="U325" s="179"/>
      <c r="V325" s="179"/>
      <c r="W325" s="179"/>
      <c r="X325" s="179"/>
      <c r="Y325" s="179"/>
      <c r="Z325" s="179"/>
      <c r="AA325" s="278">
        <f t="shared" ref="AA325:BF325" si="250">+ROUND(AA324*$F$325,0)</f>
        <v>3720</v>
      </c>
      <c r="AB325" s="278">
        <f t="shared" si="250"/>
        <v>4166</v>
      </c>
      <c r="AC325" s="278">
        <f t="shared" si="250"/>
        <v>4666</v>
      </c>
      <c r="AD325" s="278">
        <f t="shared" si="250"/>
        <v>5226</v>
      </c>
      <c r="AE325" s="278">
        <f t="shared" si="250"/>
        <v>5854</v>
      </c>
      <c r="AF325" s="278">
        <f t="shared" si="250"/>
        <v>6556</v>
      </c>
      <c r="AG325" s="278">
        <f t="shared" si="250"/>
        <v>7343</v>
      </c>
      <c r="AH325" s="278">
        <f t="shared" si="250"/>
        <v>8224</v>
      </c>
      <c r="AI325" s="278">
        <f t="shared" si="250"/>
        <v>9211</v>
      </c>
      <c r="AJ325" s="278">
        <f t="shared" si="250"/>
        <v>10316</v>
      </c>
      <c r="AK325" s="278">
        <f t="shared" si="250"/>
        <v>11554</v>
      </c>
      <c r="AL325" s="278">
        <f t="shared" si="250"/>
        <v>12940</v>
      </c>
      <c r="AM325" s="278">
        <f t="shared" si="250"/>
        <v>14881</v>
      </c>
      <c r="AN325" s="278">
        <f t="shared" si="250"/>
        <v>17113</v>
      </c>
      <c r="AO325" s="278">
        <f t="shared" si="250"/>
        <v>19681</v>
      </c>
      <c r="AP325" s="278">
        <f t="shared" si="250"/>
        <v>22633</v>
      </c>
      <c r="AQ325" s="278">
        <f t="shared" si="250"/>
        <v>26027</v>
      </c>
      <c r="AR325" s="278">
        <f t="shared" si="250"/>
        <v>29932</v>
      </c>
      <c r="AS325" s="278">
        <f t="shared" si="250"/>
        <v>34421</v>
      </c>
      <c r="AT325" s="278">
        <f t="shared" si="250"/>
        <v>39585</v>
      </c>
      <c r="AU325" s="278">
        <f t="shared" si="250"/>
        <v>45522</v>
      </c>
      <c r="AV325" s="278">
        <f t="shared" si="250"/>
        <v>52351</v>
      </c>
      <c r="AW325" s="278">
        <f t="shared" si="250"/>
        <v>60203</v>
      </c>
      <c r="AX325" s="278">
        <f t="shared" si="250"/>
        <v>69234</v>
      </c>
      <c r="AY325" s="278">
        <f t="shared" si="250"/>
        <v>83080</v>
      </c>
      <c r="AZ325" s="278">
        <f t="shared" si="250"/>
        <v>99696</v>
      </c>
      <c r="BA325" s="278">
        <f t="shared" si="250"/>
        <v>119636</v>
      </c>
      <c r="BB325" s="278">
        <f t="shared" si="250"/>
        <v>143563</v>
      </c>
      <c r="BC325" s="278">
        <f t="shared" si="250"/>
        <v>172275</v>
      </c>
      <c r="BD325" s="278">
        <f t="shared" si="250"/>
        <v>206731</v>
      </c>
      <c r="BE325" s="278">
        <f t="shared" si="250"/>
        <v>248077</v>
      </c>
      <c r="BF325" s="278">
        <f t="shared" si="250"/>
        <v>297692</v>
      </c>
      <c r="BG325" s="278">
        <f t="shared" ref="BG325:CH325" si="251">+ROUND(BG324*$F$325,0)</f>
        <v>357230</v>
      </c>
      <c r="BH325" s="278">
        <f t="shared" si="251"/>
        <v>428676</v>
      </c>
      <c r="BI325" s="278">
        <f t="shared" si="251"/>
        <v>514412</v>
      </c>
      <c r="BJ325" s="278">
        <f t="shared" si="251"/>
        <v>617294</v>
      </c>
      <c r="BK325" s="278">
        <f t="shared" si="251"/>
        <v>679024</v>
      </c>
      <c r="BL325" s="278">
        <f t="shared" si="251"/>
        <v>746926</v>
      </c>
      <c r="BM325" s="278">
        <f t="shared" si="251"/>
        <v>821618</v>
      </c>
      <c r="BN325" s="278">
        <f t="shared" si="251"/>
        <v>903780</v>
      </c>
      <c r="BO325" s="278">
        <f t="shared" si="251"/>
        <v>994158</v>
      </c>
      <c r="BP325" s="278">
        <f t="shared" si="251"/>
        <v>1093574</v>
      </c>
      <c r="BQ325" s="278">
        <f t="shared" si="251"/>
        <v>1202932</v>
      </c>
      <c r="BR325" s="278">
        <f t="shared" si="251"/>
        <v>1323225</v>
      </c>
      <c r="BS325" s="278">
        <f t="shared" si="251"/>
        <v>1455547</v>
      </c>
      <c r="BT325" s="278">
        <f t="shared" si="251"/>
        <v>1601102</v>
      </c>
      <c r="BU325" s="278">
        <f t="shared" si="251"/>
        <v>1761212</v>
      </c>
      <c r="BV325" s="278">
        <f t="shared" si="251"/>
        <v>1937333</v>
      </c>
      <c r="BW325" s="278">
        <f t="shared" si="251"/>
        <v>2014827</v>
      </c>
      <c r="BX325" s="278">
        <f t="shared" si="251"/>
        <v>2095420</v>
      </c>
      <c r="BY325" s="278">
        <f t="shared" si="251"/>
        <v>2179236</v>
      </c>
      <c r="BZ325" s="278">
        <f t="shared" si="251"/>
        <v>2266406</v>
      </c>
      <c r="CA325" s="278">
        <f t="shared" si="251"/>
        <v>2357062</v>
      </c>
      <c r="CB325" s="278">
        <f t="shared" si="251"/>
        <v>2451345</v>
      </c>
      <c r="CC325" s="278">
        <f t="shared" si="251"/>
        <v>2549398</v>
      </c>
      <c r="CD325" s="278">
        <f t="shared" si="251"/>
        <v>2651374</v>
      </c>
      <c r="CE325" s="278">
        <f t="shared" si="251"/>
        <v>2757429</v>
      </c>
      <c r="CF325" s="278">
        <f t="shared" si="251"/>
        <v>2867727</v>
      </c>
      <c r="CG325" s="278">
        <f t="shared" si="251"/>
        <v>2982436</v>
      </c>
      <c r="CH325" s="278">
        <f t="shared" si="251"/>
        <v>3101733</v>
      </c>
      <c r="CI325" s="225"/>
      <c r="CJ325" s="225"/>
      <c r="CK325" s="105"/>
      <c r="CL325" s="105"/>
      <c r="CM325" s="105"/>
      <c r="CN325" s="105"/>
      <c r="CO325" s="105"/>
    </row>
    <row r="326" spans="1:93" ht="15" customHeight="1" thickTop="1">
      <c r="A326" s="105"/>
      <c r="B326" s="279"/>
      <c r="C326" s="256"/>
      <c r="D326" s="225"/>
      <c r="E326" s="225"/>
      <c r="F326" s="225"/>
      <c r="G326" s="225"/>
      <c r="H326" s="225"/>
      <c r="I326" s="280"/>
      <c r="J326" s="280"/>
      <c r="K326" s="280"/>
      <c r="L326" s="280"/>
      <c r="M326" s="280"/>
      <c r="N326" s="225"/>
      <c r="O326" s="225"/>
      <c r="P326" s="225"/>
      <c r="Q326" s="225"/>
      <c r="R326" s="225"/>
      <c r="S326" s="225"/>
      <c r="T326" s="225"/>
      <c r="U326" s="225"/>
      <c r="V326" s="225"/>
      <c r="W326" s="225"/>
      <c r="X326" s="225"/>
      <c r="Y326" s="225"/>
      <c r="Z326" s="225"/>
      <c r="AA326" s="281"/>
      <c r="AB326" s="281" t="s">
        <v>279</v>
      </c>
      <c r="AC326" s="281"/>
      <c r="AD326" s="281"/>
      <c r="AE326" s="281"/>
      <c r="AF326" s="281"/>
      <c r="AG326" s="281"/>
      <c r="AH326" s="281"/>
      <c r="AI326" s="281"/>
      <c r="AJ326" s="281"/>
      <c r="AK326" s="281"/>
      <c r="AL326" s="281"/>
      <c r="AM326" s="281"/>
      <c r="AN326" s="281"/>
      <c r="AO326" s="281"/>
      <c r="AP326" s="281"/>
      <c r="AQ326" s="281"/>
      <c r="AR326" s="281"/>
      <c r="AS326" s="281"/>
      <c r="AT326" s="281"/>
      <c r="AU326" s="281"/>
      <c r="AV326" s="281"/>
      <c r="AW326" s="281"/>
      <c r="AX326" s="281"/>
      <c r="AY326" s="281"/>
      <c r="AZ326" s="281"/>
      <c r="BA326" s="281"/>
      <c r="BB326" s="281"/>
      <c r="BC326" s="281"/>
      <c r="BD326" s="281"/>
      <c r="BE326" s="281"/>
      <c r="BF326" s="281"/>
      <c r="BG326" s="281"/>
      <c r="BH326" s="281"/>
      <c r="BI326" s="281"/>
      <c r="BJ326" s="281"/>
      <c r="BK326" s="281"/>
      <c r="BL326" s="281"/>
      <c r="BM326" s="281"/>
      <c r="BN326" s="281"/>
      <c r="BO326" s="281"/>
      <c r="BP326" s="281"/>
      <c r="BQ326" s="281"/>
      <c r="BR326" s="281"/>
      <c r="BS326" s="281"/>
      <c r="BT326" s="281"/>
      <c r="BU326" s="281"/>
      <c r="BV326" s="281"/>
      <c r="BW326" s="281"/>
      <c r="BX326" s="281"/>
      <c r="BY326" s="281"/>
      <c r="BZ326" s="281"/>
      <c r="CA326" s="281"/>
      <c r="CB326" s="281"/>
      <c r="CC326" s="281"/>
      <c r="CD326" s="281"/>
      <c r="CE326" s="281"/>
      <c r="CF326" s="281"/>
      <c r="CG326" s="281"/>
      <c r="CH326" s="281"/>
      <c r="CI326" s="225"/>
      <c r="CJ326" s="225"/>
      <c r="CK326" s="105"/>
      <c r="CL326" s="105"/>
      <c r="CM326" s="105"/>
      <c r="CN326" s="105"/>
      <c r="CO326" s="105"/>
    </row>
    <row r="327" spans="1:93" ht="18" customHeight="1" thickBot="1">
      <c r="A327" s="106" t="s">
        <v>280</v>
      </c>
      <c r="B327" s="107"/>
      <c r="C327" s="107"/>
      <c r="D327" s="108"/>
      <c r="E327" s="108"/>
      <c r="F327" s="108"/>
      <c r="G327" s="108"/>
      <c r="H327" s="108"/>
      <c r="I327" s="109"/>
      <c r="J327" s="109"/>
      <c r="K327" s="109"/>
      <c r="L327" s="109"/>
      <c r="M327" s="109"/>
      <c r="N327" s="108"/>
      <c r="O327" s="108"/>
      <c r="P327" s="108"/>
      <c r="Q327" s="108"/>
      <c r="R327" s="108"/>
      <c r="S327" s="108"/>
      <c r="T327" s="108"/>
      <c r="U327" s="108"/>
      <c r="V327" s="108"/>
      <c r="W327" s="108"/>
      <c r="X327" s="108"/>
      <c r="Y327" s="108"/>
      <c r="Z327" s="108"/>
      <c r="AA327" s="109"/>
      <c r="AB327" s="109"/>
      <c r="AC327" s="109"/>
      <c r="AD327" s="109"/>
      <c r="AE327" s="109"/>
      <c r="AF327" s="109"/>
      <c r="AG327" s="109"/>
      <c r="AH327" s="109"/>
      <c r="AI327" s="109"/>
      <c r="AJ327" s="109"/>
      <c r="AK327" s="109"/>
      <c r="AL327" s="109"/>
      <c r="AM327" s="109"/>
      <c r="AN327" s="109"/>
      <c r="AO327" s="109"/>
      <c r="AP327" s="109"/>
      <c r="AQ327" s="109"/>
      <c r="AR327" s="109"/>
      <c r="AS327" s="109"/>
      <c r="AT327" s="109"/>
      <c r="AU327" s="109"/>
      <c r="AV327" s="109"/>
      <c r="AW327" s="109"/>
      <c r="AX327" s="109"/>
      <c r="AY327" s="109"/>
      <c r="AZ327" s="109"/>
      <c r="BA327" s="109"/>
      <c r="BB327" s="109"/>
      <c r="BC327" s="109"/>
      <c r="BD327" s="109"/>
      <c r="BE327" s="109"/>
      <c r="BF327" s="109"/>
      <c r="BG327" s="109"/>
      <c r="BH327" s="109"/>
      <c r="BI327" s="109"/>
      <c r="BJ327" s="109"/>
      <c r="BK327" s="109"/>
      <c r="BL327" s="109"/>
      <c r="BM327" s="109"/>
      <c r="BN327" s="109"/>
      <c r="BO327" s="109"/>
      <c r="BP327" s="109"/>
      <c r="BQ327" s="109"/>
      <c r="BR327" s="109"/>
      <c r="BS327" s="109"/>
      <c r="BT327" s="109"/>
      <c r="BU327" s="109"/>
      <c r="BV327" s="109"/>
      <c r="BW327" s="109"/>
      <c r="BX327" s="109"/>
      <c r="BY327" s="109"/>
      <c r="BZ327" s="109"/>
      <c r="CA327" s="109"/>
      <c r="CB327" s="109"/>
      <c r="CC327" s="109"/>
      <c r="CD327" s="109"/>
      <c r="CE327" s="109"/>
      <c r="CF327" s="109"/>
      <c r="CG327" s="109"/>
      <c r="CH327" s="109"/>
      <c r="CI327" s="109"/>
      <c r="CJ327" s="109"/>
      <c r="CK327" s="110"/>
      <c r="CL327" s="110"/>
      <c r="CM327" s="110"/>
      <c r="CN327" s="110"/>
      <c r="CO327" s="110"/>
    </row>
    <row r="328" spans="1:93" ht="15" customHeight="1" outlineLevel="1" thickTop="1">
      <c r="A328" s="102"/>
      <c r="B328" s="102"/>
      <c r="C328" s="102"/>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202"/>
      <c r="AD328" s="102"/>
      <c r="AE328" s="202"/>
      <c r="AF328" s="202"/>
      <c r="AG328" s="202"/>
      <c r="AH328" s="202"/>
      <c r="AI328" s="103"/>
      <c r="AJ328" s="103"/>
      <c r="AK328" s="103"/>
      <c r="AL328" s="103"/>
      <c r="AM328" s="103"/>
      <c r="AN328" s="103"/>
      <c r="AO328" s="103"/>
      <c r="AP328" s="103"/>
      <c r="AQ328" s="103"/>
      <c r="AR328" s="103"/>
      <c r="AS328" s="103"/>
      <c r="AT328" s="103"/>
      <c r="AU328" s="103"/>
      <c r="AV328" s="103"/>
      <c r="AW328" s="103"/>
      <c r="AX328" s="103"/>
      <c r="AY328" s="103"/>
      <c r="AZ328" s="103"/>
      <c r="BA328" s="103"/>
      <c r="BB328" s="103"/>
      <c r="BC328" s="103"/>
      <c r="BD328" s="103"/>
      <c r="BE328" s="103"/>
      <c r="BF328" s="103"/>
      <c r="BG328" s="103"/>
      <c r="BH328" s="103"/>
      <c r="BI328" s="103"/>
      <c r="BJ328" s="103"/>
      <c r="BK328" s="103"/>
      <c r="BL328" s="103"/>
      <c r="BM328" s="103"/>
      <c r="BN328" s="103"/>
      <c r="BO328" s="103"/>
      <c r="BP328" s="103"/>
      <c r="BQ328" s="103"/>
      <c r="BR328" s="103"/>
      <c r="BS328" s="103"/>
      <c r="BT328" s="103"/>
      <c r="BU328" s="103"/>
      <c r="BV328" s="103"/>
      <c r="BW328" s="103"/>
      <c r="BX328" s="103"/>
      <c r="BY328" s="103"/>
      <c r="BZ328" s="103"/>
      <c r="CA328" s="103"/>
      <c r="CB328" s="103"/>
      <c r="CC328" s="103"/>
      <c r="CD328" s="103"/>
      <c r="CE328" s="103"/>
      <c r="CF328" s="103"/>
      <c r="CG328" s="103"/>
      <c r="CH328" s="103"/>
      <c r="CI328" s="103"/>
      <c r="CJ328" s="103"/>
      <c r="CK328" s="105"/>
      <c r="CL328" s="105"/>
      <c r="CM328" s="105"/>
      <c r="CN328" s="105"/>
      <c r="CO328" s="105"/>
    </row>
    <row r="329" spans="1:93" ht="15" customHeight="1" outlineLevel="1" thickBot="1">
      <c r="A329" s="105"/>
      <c r="B329" s="116" t="s">
        <v>281</v>
      </c>
      <c r="C329" s="256"/>
      <c r="D329" s="225"/>
      <c r="E329" s="282"/>
      <c r="F329" s="225"/>
      <c r="G329" s="225"/>
      <c r="H329" s="225"/>
      <c r="I329" s="225"/>
      <c r="J329" s="225"/>
      <c r="K329" s="225"/>
      <c r="L329" s="225"/>
      <c r="M329" s="225"/>
      <c r="N329" s="225"/>
      <c r="O329" s="225"/>
      <c r="P329" s="225"/>
      <c r="Q329" s="225"/>
      <c r="R329" s="225"/>
      <c r="S329" s="225"/>
      <c r="T329" s="225"/>
      <c r="U329" s="225"/>
      <c r="V329" s="225"/>
      <c r="W329" s="225"/>
      <c r="X329" s="225"/>
      <c r="Y329" s="225"/>
      <c r="Z329" s="225"/>
      <c r="AA329" s="283">
        <f ca="1">+CF!D39</f>
        <v>12016812.4312</v>
      </c>
      <c r="AB329" s="283">
        <f ca="1">+CF!E39</f>
        <v>9968054.2880393993</v>
      </c>
      <c r="AC329" s="283">
        <f ca="1">+CF!F39</f>
        <v>9422043.0038073435</v>
      </c>
      <c r="AD329" s="283">
        <f ca="1">+CF!G39</f>
        <v>8878639.1066642255</v>
      </c>
      <c r="AE329" s="283">
        <f ca="1">+CF!H39</f>
        <v>8338607.5418639323</v>
      </c>
      <c r="AF329" s="283">
        <f ca="1">+CF!I39</f>
        <v>7802350.8292876044</v>
      </c>
      <c r="AG329" s="283">
        <f ca="1">+CF!J39</f>
        <v>3270324.071202117</v>
      </c>
      <c r="AH329" s="283">
        <f ca="1">+CF!K39</f>
        <v>2694033.6621463709</v>
      </c>
      <c r="AI329" s="283">
        <f ca="1">+CF!L39</f>
        <v>2102048.6840039352</v>
      </c>
      <c r="AJ329" s="283">
        <f ca="1">+CF!M39</f>
        <v>1516005.0684844074</v>
      </c>
      <c r="AK329" s="283">
        <f ca="1">+CF!N39</f>
        <v>936616.61910253647</v>
      </c>
      <c r="AL329" s="283">
        <f ca="1">+CF!O39</f>
        <v>364680.99579484086</v>
      </c>
      <c r="AM329" s="283">
        <f ca="1">+CF!P39</f>
        <v>39733379.726548515</v>
      </c>
      <c r="AN329" s="283">
        <f ca="1">+CF!Q39</f>
        <v>39083914.075857341</v>
      </c>
      <c r="AO329" s="283">
        <f ca="1">+CF!R39</f>
        <v>38448025.17157764</v>
      </c>
      <c r="AP329" s="283">
        <f ca="1">+CF!S39</f>
        <v>37827971.731655985</v>
      </c>
      <c r="AQ329" s="283">
        <f ca="1">+CF!T39</f>
        <v>37226129.475746088</v>
      </c>
      <c r="AR329" s="283">
        <f ca="1">+CF!U39</f>
        <v>36645232.781449705</v>
      </c>
      <c r="AS329" s="283">
        <f ca="1">+CF!V39</f>
        <v>20088419.833008859</v>
      </c>
      <c r="AT329" s="283">
        <f ca="1">+CF!W39</f>
        <v>13559306.59230189</v>
      </c>
      <c r="AU329" s="283">
        <f ca="1">+CF!X39</f>
        <v>13062044.765488874</v>
      </c>
      <c r="AV329" s="283">
        <f ca="1">+CF!Y39</f>
        <v>12601415.114653906</v>
      </c>
      <c r="AW329" s="283">
        <f ca="1">+CF!Z39</f>
        <v>12182909.666193692</v>
      </c>
      <c r="AX329" s="283">
        <f ca="1">+CF!AA39</f>
        <v>11812849.600464446</v>
      </c>
      <c r="AY329" s="283">
        <f ca="1">+CF!AB39</f>
        <v>11461188.311392754</v>
      </c>
      <c r="AZ329" s="283">
        <f ca="1">+CF!AC39</f>
        <v>11172652.472411659</v>
      </c>
      <c r="BA329" s="283">
        <f ca="1">+CF!AD39</f>
        <v>10989178.349725021</v>
      </c>
      <c r="BB329" s="283">
        <f ca="1">+CF!AE39</f>
        <v>10933727.069167722</v>
      </c>
      <c r="BC329" s="283">
        <f ca="1">+CF!AF39</f>
        <v>11031903.799165629</v>
      </c>
      <c r="BD329" s="283">
        <f ca="1">+CF!AG39</f>
        <v>11314436.141829785</v>
      </c>
      <c r="BE329" s="283">
        <f ca="1">+CF!AH39</f>
        <v>75818192.41969344</v>
      </c>
      <c r="BF329" s="283">
        <f ca="1">+CF!AI39</f>
        <v>70587418.419796497</v>
      </c>
      <c r="BG329" s="283">
        <f ca="1">+CF!AJ39</f>
        <v>71675208.286586821</v>
      </c>
      <c r="BH329" s="283">
        <f ca="1">+CF!AK39</f>
        <v>73145275.193401888</v>
      </c>
      <c r="BI329" s="283">
        <f ca="1">+CF!AL39</f>
        <v>75074074.948246628</v>
      </c>
      <c r="BJ329" s="283">
        <f ca="1">+CF!AM39</f>
        <v>77553352.120726973</v>
      </c>
      <c r="BK329" s="283">
        <f ca="1">+CF!AN39</f>
        <v>80266401.600859821</v>
      </c>
      <c r="BL329" s="283">
        <f ca="1">+CF!AO39</f>
        <v>83338882.094988137</v>
      </c>
      <c r="BM329" s="283">
        <f ca="1">+CF!AP39</f>
        <v>86843873.43637459</v>
      </c>
      <c r="BN329" s="283">
        <f ca="1">+CF!AQ39</f>
        <v>90791293.828566343</v>
      </c>
      <c r="BO329" s="283">
        <f ca="1">+CF!AR39</f>
        <v>95225385.176643938</v>
      </c>
      <c r="BP329" s="283">
        <f ca="1">+CF!AS39</f>
        <v>100194814.97619596</v>
      </c>
      <c r="BQ329" s="283">
        <f ca="1">+CF!AT39</f>
        <v>91753117.272369862</v>
      </c>
      <c r="BR329" s="283">
        <f ca="1">+CF!AU39</f>
        <v>91959178.114827812</v>
      </c>
      <c r="BS329" s="283">
        <f ca="1">+CF!AV39</f>
        <v>98877773.858198225</v>
      </c>
      <c r="BT329" s="283">
        <f ca="1">+CF!AW39</f>
        <v>106580159.09257236</v>
      </c>
      <c r="BU329" s="283">
        <f ca="1">+CF!AX39</f>
        <v>115144711.46705057</v>
      </c>
      <c r="BV329" s="283">
        <f ca="1">+CF!AY39</f>
        <v>124657648.19564326</v>
      </c>
      <c r="BW329" s="283">
        <f ca="1">+CF!AZ39</f>
        <v>134457861.00763232</v>
      </c>
      <c r="BX329" s="283">
        <f ca="1">+CF!BA39</f>
        <v>144718641.33477476</v>
      </c>
      <c r="BY329" s="283">
        <f ca="1">+CF!BB39</f>
        <v>147204580.63008869</v>
      </c>
      <c r="BZ329" s="283">
        <f ca="1">+CF!BC39</f>
        <v>158458009.18357471</v>
      </c>
      <c r="CA329" s="283">
        <f ca="1">+CF!BD39</f>
        <v>170202825.53853351</v>
      </c>
      <c r="CB329" s="283">
        <f ca="1">+CF!BE39</f>
        <v>182458686.76702398</v>
      </c>
      <c r="CC329" s="283">
        <f ca="1">+CF!BF39</f>
        <v>167246032.58398741</v>
      </c>
      <c r="CD329" s="283">
        <f ca="1">+CF!BG39</f>
        <v>168586124.5729627</v>
      </c>
      <c r="CE329" s="283">
        <f ca="1">+CF!BH39</f>
        <v>182501071.66083035</v>
      </c>
      <c r="CF329" s="283">
        <f ca="1">+CF!BI39</f>
        <v>197013868.89154604</v>
      </c>
      <c r="CG329" s="283">
        <f ca="1">+CF!BJ39</f>
        <v>212148428.55082369</v>
      </c>
      <c r="CH329" s="283">
        <f ca="1">+CF!BK39</f>
        <v>227929621.69580579</v>
      </c>
      <c r="CI329" s="225"/>
      <c r="CJ329" s="225"/>
      <c r="CK329" s="105"/>
      <c r="CL329" s="105"/>
      <c r="CM329" s="105"/>
      <c r="CN329" s="105"/>
      <c r="CO329" s="105"/>
    </row>
    <row r="330" spans="1:93" ht="15" customHeight="1" outlineLevel="1" thickTop="1">
      <c r="A330" s="105"/>
      <c r="B330" s="102"/>
      <c r="C330" s="256"/>
      <c r="D330" s="225"/>
      <c r="E330" s="225"/>
      <c r="F330" s="225"/>
      <c r="G330" s="225"/>
      <c r="H330" s="225"/>
      <c r="I330" s="225"/>
      <c r="J330" s="225"/>
      <c r="K330" s="225"/>
      <c r="L330" s="225"/>
      <c r="M330" s="225"/>
      <c r="N330" s="225"/>
      <c r="O330" s="225"/>
      <c r="P330" s="225"/>
      <c r="Q330" s="225"/>
      <c r="R330" s="225"/>
      <c r="S330" s="225"/>
      <c r="T330" s="225"/>
      <c r="U330" s="225"/>
      <c r="V330" s="225"/>
      <c r="W330" s="225"/>
      <c r="X330" s="225"/>
      <c r="Y330" s="225"/>
      <c r="Z330" s="225"/>
      <c r="AA330" s="225"/>
      <c r="AB330" s="225"/>
      <c r="AC330" s="284"/>
      <c r="AD330" s="256"/>
      <c r="AE330" s="284"/>
      <c r="AF330" s="284"/>
      <c r="AG330" s="284"/>
      <c r="AH330" s="284"/>
      <c r="AI330" s="225"/>
      <c r="AJ330" s="225"/>
      <c r="AK330" s="225"/>
      <c r="AL330" s="225"/>
      <c r="AM330" s="225"/>
      <c r="AN330" s="225"/>
      <c r="AO330" s="225"/>
      <c r="AP330" s="225"/>
      <c r="AQ330" s="225"/>
      <c r="AR330" s="225"/>
      <c r="AS330" s="225"/>
      <c r="AT330" s="225"/>
      <c r="AU330" s="225"/>
      <c r="AV330" s="225"/>
      <c r="AW330" s="225"/>
      <c r="AX330" s="225"/>
      <c r="AY330" s="225"/>
      <c r="AZ330" s="225"/>
      <c r="BA330" s="225"/>
      <c r="BB330" s="225"/>
      <c r="BC330" s="225"/>
      <c r="BD330" s="225"/>
      <c r="BE330" s="225"/>
      <c r="BF330" s="225"/>
      <c r="BG330" s="225"/>
      <c r="BH330" s="225"/>
      <c r="BI330" s="225"/>
      <c r="BJ330" s="225"/>
      <c r="BK330" s="225"/>
      <c r="BL330" s="225"/>
      <c r="BM330" s="225"/>
      <c r="BN330" s="225"/>
      <c r="BO330" s="225"/>
      <c r="BP330" s="225"/>
      <c r="BQ330" s="225"/>
      <c r="BR330" s="225"/>
      <c r="BS330" s="225"/>
      <c r="BT330" s="225"/>
      <c r="BU330" s="225"/>
      <c r="BV330" s="225"/>
      <c r="BW330" s="225"/>
      <c r="BX330" s="225"/>
      <c r="BY330" s="225"/>
      <c r="BZ330" s="225"/>
      <c r="CA330" s="225"/>
      <c r="CB330" s="225"/>
      <c r="CC330" s="225"/>
      <c r="CD330" s="225"/>
      <c r="CE330" s="225"/>
      <c r="CF330" s="225"/>
      <c r="CG330" s="225"/>
      <c r="CH330" s="225"/>
      <c r="CI330" s="225"/>
      <c r="CJ330" s="225"/>
      <c r="CK330" s="105"/>
      <c r="CL330" s="105"/>
      <c r="CM330" s="105"/>
      <c r="CN330" s="105"/>
      <c r="CO330" s="105"/>
    </row>
    <row r="331" spans="1:93" ht="15" customHeight="1" outlineLevel="2">
      <c r="A331" s="105"/>
      <c r="B331" s="116"/>
      <c r="C331" s="206"/>
      <c r="D331" s="236"/>
      <c r="E331" s="236"/>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285"/>
      <c r="AB331" s="286" t="s">
        <v>282</v>
      </c>
      <c r="AC331" s="103"/>
      <c r="AD331" s="202"/>
      <c r="AE331" s="103"/>
      <c r="AF331" s="103"/>
      <c r="AG331" s="202"/>
      <c r="AH331" s="103"/>
      <c r="AI331" s="103"/>
      <c r="AJ331" s="202"/>
      <c r="AK331" s="103"/>
      <c r="AL331" s="103"/>
      <c r="AM331" s="202"/>
      <c r="AN331" s="103"/>
      <c r="AO331" s="103"/>
      <c r="AP331" s="202"/>
      <c r="AQ331" s="103"/>
      <c r="AR331" s="103"/>
      <c r="AS331" s="202"/>
      <c r="AT331" s="103"/>
      <c r="AU331" s="103"/>
      <c r="AV331" s="202"/>
      <c r="AW331" s="103"/>
      <c r="AX331" s="103"/>
      <c r="AY331" s="202"/>
      <c r="AZ331" s="103"/>
      <c r="BA331" s="103"/>
      <c r="BB331" s="202"/>
      <c r="BC331" s="103"/>
      <c r="BD331" s="103"/>
      <c r="BE331" s="202"/>
      <c r="BF331" s="103"/>
      <c r="BG331" s="103"/>
      <c r="BH331" s="202"/>
      <c r="BI331" s="103"/>
      <c r="BJ331" s="103"/>
      <c r="BK331" s="202"/>
      <c r="BL331" s="103"/>
      <c r="BM331" s="103"/>
      <c r="BN331" s="202"/>
      <c r="BO331" s="103"/>
      <c r="BP331" s="103"/>
      <c r="BQ331" s="202"/>
      <c r="BR331" s="103"/>
      <c r="BS331" s="103"/>
      <c r="BT331" s="202"/>
      <c r="BU331" s="103"/>
      <c r="BV331" s="103"/>
      <c r="BW331" s="202"/>
      <c r="BX331" s="103"/>
      <c r="BY331" s="103"/>
      <c r="BZ331" s="202"/>
      <c r="CA331" s="103"/>
      <c r="CB331" s="103"/>
      <c r="CC331" s="103"/>
      <c r="CD331" s="103"/>
      <c r="CE331" s="103"/>
      <c r="CF331" s="103"/>
      <c r="CG331" s="103"/>
      <c r="CH331" s="103"/>
      <c r="CI331" s="103"/>
      <c r="CJ331" s="103"/>
      <c r="CK331" s="105"/>
      <c r="CL331" s="105"/>
      <c r="CM331" s="105"/>
      <c r="CN331" s="105"/>
      <c r="CO331" s="105"/>
    </row>
    <row r="332" spans="1:93" ht="15" customHeight="1" outlineLevel="2">
      <c r="A332" s="105"/>
      <c r="B332" s="116"/>
      <c r="C332" s="206"/>
      <c r="D332" s="236"/>
      <c r="E332" s="236"/>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287" t="s">
        <v>283</v>
      </c>
      <c r="AB332" s="288">
        <f>+AA4</f>
        <v>44562</v>
      </c>
      <c r="AC332" s="103"/>
      <c r="AD332" s="202"/>
      <c r="AE332" s="103"/>
      <c r="AF332" s="103"/>
      <c r="AG332" s="202"/>
      <c r="AH332" s="103"/>
      <c r="AI332" s="103"/>
      <c r="AJ332" s="202"/>
      <c r="AK332" s="103"/>
      <c r="AL332" s="103"/>
      <c r="AM332" s="202"/>
      <c r="AN332" s="103"/>
      <c r="AO332" s="103"/>
      <c r="AP332" s="202"/>
      <c r="AQ332" s="103"/>
      <c r="AR332" s="103"/>
      <c r="AS332" s="202"/>
      <c r="AT332" s="103"/>
      <c r="AU332" s="103"/>
      <c r="AV332" s="202"/>
      <c r="AW332" s="103"/>
      <c r="AX332" s="103"/>
      <c r="AY332" s="202"/>
      <c r="AZ332" s="103"/>
      <c r="BA332" s="103"/>
      <c r="BB332" s="202"/>
      <c r="BC332" s="103"/>
      <c r="BD332" s="103"/>
      <c r="BE332" s="202"/>
      <c r="BF332" s="103"/>
      <c r="BG332" s="103"/>
      <c r="BH332" s="202"/>
      <c r="BI332" s="103"/>
      <c r="BJ332" s="103"/>
      <c r="BK332" s="202"/>
      <c r="BL332" s="103"/>
      <c r="BM332" s="103"/>
      <c r="BN332" s="202"/>
      <c r="BO332" s="103"/>
      <c r="BP332" s="103"/>
      <c r="BQ332" s="202"/>
      <c r="BR332" s="103"/>
      <c r="BS332" s="103"/>
      <c r="BT332" s="202"/>
      <c r="BU332" s="103"/>
      <c r="BV332" s="103"/>
      <c r="BW332" s="202"/>
      <c r="BX332" s="103"/>
      <c r="BY332" s="103"/>
      <c r="BZ332" s="202"/>
      <c r="CA332" s="103"/>
      <c r="CB332" s="103"/>
      <c r="CC332" s="103"/>
      <c r="CD332" s="103"/>
      <c r="CE332" s="103"/>
      <c r="CF332" s="103"/>
      <c r="CG332" s="103"/>
      <c r="CH332" s="103"/>
      <c r="CI332" s="103"/>
      <c r="CJ332" s="103"/>
      <c r="CK332" s="105"/>
      <c r="CL332" s="105"/>
      <c r="CM332" s="105"/>
      <c r="CN332" s="105"/>
      <c r="CO332" s="105"/>
    </row>
    <row r="333" spans="1:93" ht="15" customHeight="1" outlineLevel="2">
      <c r="A333" s="105"/>
      <c r="B333" s="102" t="s">
        <v>284</v>
      </c>
      <c r="C333" s="102"/>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289"/>
      <c r="AB333" s="194" t="e">
        <f ca="1">+DATEDIF(AB332,D1,"M")+1</f>
        <v>#NUM!</v>
      </c>
      <c r="AC333" s="225"/>
      <c r="AD333" s="225"/>
      <c r="AE333" s="225"/>
      <c r="AF333" s="105"/>
      <c r="AG333" s="103"/>
      <c r="AH333" s="103"/>
      <c r="AI333" s="103"/>
      <c r="AJ333" s="103"/>
      <c r="AK333" s="103"/>
      <c r="AL333" s="103"/>
      <c r="AM333" s="103"/>
      <c r="AN333" s="103"/>
      <c r="AO333" s="103"/>
      <c r="AP333" s="103"/>
      <c r="AQ333" s="103"/>
      <c r="AR333" s="103"/>
      <c r="AS333" s="103"/>
      <c r="AT333" s="103"/>
      <c r="AU333" s="103"/>
      <c r="AV333" s="103"/>
      <c r="AW333" s="103"/>
      <c r="AX333" s="103"/>
      <c r="AY333" s="103"/>
      <c r="AZ333" s="103"/>
      <c r="BA333" s="103"/>
      <c r="BB333" s="103"/>
      <c r="BC333" s="103"/>
      <c r="BD333" s="103"/>
      <c r="BE333" s="103"/>
      <c r="BF333" s="103"/>
      <c r="BG333" s="103"/>
      <c r="BH333" s="103"/>
      <c r="BI333" s="103"/>
      <c r="BJ333" s="103"/>
      <c r="BK333" s="103"/>
      <c r="BL333" s="103"/>
      <c r="BM333" s="103"/>
      <c r="BN333" s="103"/>
      <c r="BO333" s="103"/>
      <c r="BP333" s="103"/>
      <c r="BQ333" s="103"/>
      <c r="BR333" s="103"/>
      <c r="BS333" s="103"/>
      <c r="BT333" s="103"/>
      <c r="BU333" s="103"/>
      <c r="BV333" s="103"/>
      <c r="BW333" s="103"/>
      <c r="BX333" s="103"/>
      <c r="BY333" s="103"/>
      <c r="BZ333" s="103"/>
      <c r="CA333" s="103"/>
      <c r="CB333" s="103"/>
      <c r="CC333" s="103"/>
      <c r="CD333" s="103"/>
      <c r="CE333" s="103"/>
      <c r="CF333" s="103"/>
      <c r="CG333" s="103"/>
      <c r="CH333" s="103"/>
      <c r="CI333" s="103"/>
      <c r="CJ333" s="103"/>
      <c r="CK333" s="105"/>
      <c r="CL333" s="105"/>
      <c r="CM333" s="105"/>
      <c r="CN333" s="105"/>
      <c r="CO333" s="105"/>
    </row>
    <row r="334" spans="1:93" ht="15" customHeight="1" outlineLevel="2">
      <c r="A334" s="105"/>
      <c r="B334" s="102"/>
      <c r="C334" s="102"/>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289"/>
      <c r="AB334" s="290" t="s">
        <v>285</v>
      </c>
      <c r="AC334" s="291" t="s">
        <v>286</v>
      </c>
      <c r="AD334" s="291" t="s">
        <v>287</v>
      </c>
      <c r="AE334" s="291"/>
      <c r="AF334" s="292"/>
      <c r="AG334" s="103"/>
      <c r="AH334" s="293"/>
      <c r="AI334" s="103"/>
      <c r="AJ334" s="103"/>
      <c r="AK334" s="103"/>
      <c r="AL334" s="103"/>
      <c r="AM334" s="103"/>
      <c r="AN334" s="103"/>
      <c r="AO334" s="103"/>
      <c r="AP334" s="103"/>
      <c r="AQ334" s="103"/>
      <c r="AR334" s="103"/>
      <c r="AS334" s="103"/>
      <c r="AT334" s="103"/>
      <c r="AU334" s="103"/>
      <c r="AV334" s="103"/>
      <c r="AW334" s="103"/>
      <c r="AX334" s="103"/>
      <c r="AY334" s="103"/>
      <c r="AZ334" s="103"/>
      <c r="BA334" s="103"/>
      <c r="BB334" s="103"/>
      <c r="BC334" s="103"/>
      <c r="BD334" s="103"/>
      <c r="BE334" s="103"/>
      <c r="BF334" s="103"/>
      <c r="BG334" s="103"/>
      <c r="BH334" s="103"/>
      <c r="BI334" s="103"/>
      <c r="BJ334" s="103"/>
      <c r="BK334" s="103"/>
      <c r="BL334" s="103"/>
      <c r="BM334" s="103"/>
      <c r="BN334" s="103"/>
      <c r="BO334" s="103"/>
      <c r="BP334" s="103"/>
      <c r="BQ334" s="103"/>
      <c r="BR334" s="103"/>
      <c r="BS334" s="103"/>
      <c r="BT334" s="103"/>
      <c r="BU334" s="103"/>
      <c r="BV334" s="103"/>
      <c r="BW334" s="103"/>
      <c r="BX334" s="103"/>
      <c r="BY334" s="103"/>
      <c r="BZ334" s="103"/>
      <c r="CA334" s="103"/>
      <c r="CB334" s="103"/>
      <c r="CC334" s="103"/>
      <c r="CD334" s="103"/>
      <c r="CE334" s="103"/>
      <c r="CF334" s="103"/>
      <c r="CG334" s="103"/>
      <c r="CH334" s="103"/>
      <c r="CI334" s="103"/>
      <c r="CJ334" s="103"/>
      <c r="CK334" s="105"/>
      <c r="CL334" s="105"/>
      <c r="CM334" s="105"/>
      <c r="CN334" s="105"/>
      <c r="CO334" s="105"/>
    </row>
    <row r="335" spans="1:93" ht="15.75" customHeight="1" outlineLevel="2">
      <c r="A335" s="105"/>
      <c r="B335" s="116" t="s">
        <v>288</v>
      </c>
      <c r="C335" s="102"/>
      <c r="D335" s="103"/>
      <c r="E335" s="103"/>
      <c r="F335" s="135"/>
      <c r="G335" s="103"/>
      <c r="H335" s="103"/>
      <c r="I335" s="103"/>
      <c r="J335" s="103"/>
      <c r="K335" s="103"/>
      <c r="L335" s="103"/>
      <c r="M335" s="103"/>
      <c r="N335" s="103"/>
      <c r="O335" s="103"/>
      <c r="P335" s="103"/>
      <c r="Q335" s="103"/>
      <c r="R335" s="103"/>
      <c r="S335" s="103"/>
      <c r="T335" s="103"/>
      <c r="U335" s="103"/>
      <c r="V335" s="103"/>
      <c r="W335" s="103"/>
      <c r="X335" s="103"/>
      <c r="Y335" s="103"/>
      <c r="Z335" s="103"/>
      <c r="AA335" s="287" t="s">
        <v>289</v>
      </c>
      <c r="AB335" s="294" t="s">
        <v>290</v>
      </c>
      <c r="AC335" s="294" t="s">
        <v>291</v>
      </c>
      <c r="AD335" s="294" t="s">
        <v>292</v>
      </c>
      <c r="AE335" s="294" t="s">
        <v>293</v>
      </c>
      <c r="AF335" s="208" t="s">
        <v>294</v>
      </c>
      <c r="AG335" s="131"/>
      <c r="AH335" s="295"/>
      <c r="AI335" s="296"/>
      <c r="AJ335" s="103"/>
      <c r="AK335" s="103"/>
      <c r="AL335" s="103"/>
      <c r="AM335" s="103"/>
      <c r="AN335" s="103"/>
      <c r="AO335" s="103"/>
      <c r="AP335" s="103"/>
      <c r="AQ335" s="103"/>
      <c r="AR335" s="103"/>
      <c r="AS335" s="103"/>
      <c r="AT335" s="103"/>
      <c r="AU335" s="103"/>
      <c r="AV335" s="103"/>
      <c r="AW335" s="103"/>
      <c r="AX335" s="103"/>
      <c r="AY335" s="103"/>
      <c r="AZ335" s="103"/>
      <c r="BA335" s="103"/>
      <c r="BB335" s="103"/>
      <c r="BC335" s="103"/>
      <c r="BD335" s="103"/>
      <c r="BE335" s="103"/>
      <c r="BF335" s="103"/>
      <c r="BG335" s="103"/>
      <c r="BH335" s="103"/>
      <c r="BI335" s="103"/>
      <c r="BJ335" s="103"/>
      <c r="BK335" s="103"/>
      <c r="BL335" s="103"/>
      <c r="BM335" s="103"/>
      <c r="BN335" s="103"/>
      <c r="BO335" s="103"/>
      <c r="BP335" s="103"/>
      <c r="BQ335" s="103"/>
      <c r="BR335" s="103"/>
      <c r="BS335" s="103"/>
      <c r="BT335" s="103"/>
      <c r="BU335" s="103"/>
      <c r="BV335" s="103"/>
      <c r="BW335" s="103"/>
      <c r="BX335" s="103"/>
      <c r="BY335" s="103"/>
      <c r="BZ335" s="103"/>
      <c r="CA335" s="103"/>
      <c r="CB335" s="103"/>
      <c r="CC335" s="103"/>
      <c r="CD335" s="103"/>
      <c r="CE335" s="103"/>
      <c r="CF335" s="103"/>
      <c r="CG335" s="103"/>
      <c r="CH335" s="103"/>
      <c r="CI335" s="103"/>
      <c r="CJ335" s="103"/>
      <c r="CK335" s="105"/>
      <c r="CL335" s="105"/>
      <c r="CM335" s="105"/>
      <c r="CN335" s="105"/>
      <c r="CO335" s="105"/>
    </row>
    <row r="336" spans="1:93" ht="15" customHeight="1" outlineLevel="2">
      <c r="A336" s="105"/>
      <c r="B336" s="102" t="s">
        <v>295</v>
      </c>
      <c r="C336" s="102"/>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297" t="str">
        <f t="shared" ref="AA336:AA342" ca="1" si="252">+IFERROR(EDATE(AB$332,AB$333-1),"")</f>
        <v/>
      </c>
      <c r="AB336" s="298">
        <f ca="1">-SUMIFS(150:150,$4:$4,"&gt;="&amp;AB$332,$4:$4,"&lt;="&amp;AA336)</f>
        <v>0</v>
      </c>
      <c r="AC336" s="298" t="e">
        <f ca="1">-$AB$342*AB336/SUM($AB$336:$AB$341)</f>
        <v>#DIV/0!</v>
      </c>
      <c r="AD336" s="298" t="e">
        <f t="shared" ref="AD336:AD341" ca="1" si="253">AB336-AC336</f>
        <v>#DIV/0!</v>
      </c>
      <c r="AE336" s="298" t="e">
        <f t="shared" ref="AE336:AE342" ca="1" si="254">ROUND(AD336/50000,0)*50000</f>
        <v>#DIV/0!</v>
      </c>
      <c r="AF336" s="299" t="e">
        <f t="shared" ref="AF336:AF343" ca="1" si="255">AD336/$AD$344</f>
        <v>#DIV/0!</v>
      </c>
      <c r="AG336" s="131"/>
      <c r="AH336" s="295"/>
      <c r="AI336" s="296"/>
      <c r="AJ336" s="103"/>
      <c r="AK336" s="103"/>
      <c r="AL336" s="103"/>
      <c r="AM336" s="103"/>
      <c r="AN336" s="103"/>
      <c r="AO336" s="103"/>
      <c r="AP336" s="103"/>
      <c r="AQ336" s="103"/>
      <c r="AR336" s="103"/>
      <c r="AS336" s="103"/>
      <c r="AT336" s="103"/>
      <c r="AU336" s="103"/>
      <c r="AV336" s="103"/>
      <c r="AW336" s="103"/>
      <c r="AX336" s="103"/>
      <c r="AY336" s="103"/>
      <c r="AZ336" s="103"/>
      <c r="BA336" s="103"/>
      <c r="BB336" s="103"/>
      <c r="BC336" s="103"/>
      <c r="BD336" s="103"/>
      <c r="BE336" s="103"/>
      <c r="BF336" s="103"/>
      <c r="BG336" s="103"/>
      <c r="BH336" s="103"/>
      <c r="BI336" s="103"/>
      <c r="BJ336" s="103"/>
      <c r="BK336" s="103"/>
      <c r="BL336" s="103"/>
      <c r="BM336" s="103"/>
      <c r="BN336" s="103"/>
      <c r="BO336" s="103"/>
      <c r="BP336" s="103"/>
      <c r="BQ336" s="103"/>
      <c r="BR336" s="103"/>
      <c r="BS336" s="103"/>
      <c r="BT336" s="103"/>
      <c r="BU336" s="103"/>
      <c r="BV336" s="103"/>
      <c r="BW336" s="103"/>
      <c r="BX336" s="103"/>
      <c r="BY336" s="103"/>
      <c r="BZ336" s="103"/>
      <c r="CA336" s="103"/>
      <c r="CB336" s="103"/>
      <c r="CC336" s="103"/>
      <c r="CD336" s="103"/>
      <c r="CE336" s="103"/>
      <c r="CF336" s="103"/>
      <c r="CG336" s="103"/>
      <c r="CH336" s="103"/>
      <c r="CI336" s="103"/>
      <c r="CJ336" s="103"/>
      <c r="CK336" s="105"/>
      <c r="CL336" s="105"/>
      <c r="CM336" s="105"/>
      <c r="CN336" s="105"/>
      <c r="CO336" s="105"/>
    </row>
    <row r="337" spans="1:93" ht="15" customHeight="1" outlineLevel="2">
      <c r="A337" s="105"/>
      <c r="B337" s="102" t="s">
        <v>296</v>
      </c>
      <c r="C337" s="102"/>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297" t="str">
        <f t="shared" ca="1" si="252"/>
        <v/>
      </c>
      <c r="AB337" s="298">
        <f ca="1">+SUMIFS(137:137,$4:$4,"&gt;="&amp;AB$332,$4:$4,"&lt;="&amp;AA337)</f>
        <v>0</v>
      </c>
      <c r="AC337" s="298" t="e">
        <f t="shared" ref="AC336:AC341" ca="1" si="256">-$AB$342*AB337/SUM($AB$336:$AB$341)</f>
        <v>#DIV/0!</v>
      </c>
      <c r="AD337" s="298" t="e">
        <f t="shared" ca="1" si="253"/>
        <v>#DIV/0!</v>
      </c>
      <c r="AE337" s="298" t="e">
        <f t="shared" ca="1" si="254"/>
        <v>#DIV/0!</v>
      </c>
      <c r="AF337" s="299" t="e">
        <f t="shared" ca="1" si="255"/>
        <v>#DIV/0!</v>
      </c>
      <c r="AG337" s="131"/>
      <c r="AH337" s="295"/>
      <c r="AI337" s="296"/>
      <c r="AJ337" s="103"/>
      <c r="AK337" s="103"/>
      <c r="AL337" s="103"/>
      <c r="AM337" s="103"/>
      <c r="AN337" s="103"/>
      <c r="AO337" s="103"/>
      <c r="AP337" s="103"/>
      <c r="AQ337" s="103"/>
      <c r="AR337" s="103"/>
      <c r="AS337" s="103"/>
      <c r="AT337" s="103"/>
      <c r="AU337" s="103"/>
      <c r="AV337" s="103"/>
      <c r="AW337" s="103"/>
      <c r="AX337" s="103"/>
      <c r="AY337" s="103"/>
      <c r="AZ337" s="103"/>
      <c r="BA337" s="103"/>
      <c r="BB337" s="103"/>
      <c r="BC337" s="103"/>
      <c r="BD337" s="103"/>
      <c r="BE337" s="103"/>
      <c r="BF337" s="103"/>
      <c r="BG337" s="103"/>
      <c r="BH337" s="103"/>
      <c r="BI337" s="103"/>
      <c r="BJ337" s="103"/>
      <c r="BK337" s="103"/>
      <c r="BL337" s="103"/>
      <c r="BM337" s="103"/>
      <c r="BN337" s="103"/>
      <c r="BO337" s="103"/>
      <c r="BP337" s="103"/>
      <c r="BQ337" s="103"/>
      <c r="BR337" s="103"/>
      <c r="BS337" s="103"/>
      <c r="BT337" s="103"/>
      <c r="BU337" s="103"/>
      <c r="BV337" s="103"/>
      <c r="BW337" s="103"/>
      <c r="BX337" s="103"/>
      <c r="BY337" s="103"/>
      <c r="BZ337" s="103"/>
      <c r="CA337" s="103"/>
      <c r="CB337" s="103"/>
      <c r="CC337" s="103"/>
      <c r="CD337" s="103"/>
      <c r="CE337" s="103"/>
      <c r="CF337" s="103"/>
      <c r="CG337" s="103"/>
      <c r="CH337" s="103"/>
      <c r="CI337" s="103"/>
      <c r="CJ337" s="103"/>
      <c r="CK337" s="105"/>
      <c r="CL337" s="105"/>
      <c r="CM337" s="105"/>
      <c r="CN337" s="105"/>
      <c r="CO337" s="105"/>
    </row>
    <row r="338" spans="1:93" ht="15" customHeight="1" outlineLevel="2">
      <c r="A338" s="105"/>
      <c r="B338" s="102" t="s">
        <v>297</v>
      </c>
      <c r="C338" s="102"/>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297" t="str">
        <f t="shared" ca="1" si="252"/>
        <v/>
      </c>
      <c r="AB338" s="298">
        <f ca="1">+SUMIFS(281:281,$4:$4,"&gt;="&amp;AB$332,$4:$4,"&lt;="&amp;AA338)</f>
        <v>0</v>
      </c>
      <c r="AC338" s="298" t="e">
        <f t="shared" ca="1" si="256"/>
        <v>#DIV/0!</v>
      </c>
      <c r="AD338" s="298" t="e">
        <f t="shared" ca="1" si="253"/>
        <v>#DIV/0!</v>
      </c>
      <c r="AE338" s="298" t="e">
        <f t="shared" ca="1" si="254"/>
        <v>#DIV/0!</v>
      </c>
      <c r="AF338" s="299" t="e">
        <f t="shared" ca="1" si="255"/>
        <v>#DIV/0!</v>
      </c>
      <c r="AG338" s="131"/>
      <c r="AH338" s="295"/>
      <c r="AI338" s="296"/>
      <c r="AJ338" s="103"/>
      <c r="AK338" s="103"/>
      <c r="AL338" s="103"/>
      <c r="AM338" s="103"/>
      <c r="AN338" s="103"/>
      <c r="AO338" s="103"/>
      <c r="AP338" s="103"/>
      <c r="AQ338" s="103"/>
      <c r="AR338" s="103"/>
      <c r="AS338" s="103"/>
      <c r="AT338" s="103"/>
      <c r="AU338" s="103"/>
      <c r="AV338" s="103"/>
      <c r="AW338" s="103"/>
      <c r="AX338" s="103"/>
      <c r="AY338" s="103"/>
      <c r="AZ338" s="103"/>
      <c r="BA338" s="103"/>
      <c r="BB338" s="103"/>
      <c r="BC338" s="103"/>
      <c r="BD338" s="103"/>
      <c r="BE338" s="103"/>
      <c r="BF338" s="103"/>
      <c r="BG338" s="103"/>
      <c r="BH338" s="103"/>
      <c r="BI338" s="103"/>
      <c r="BJ338" s="103"/>
      <c r="BK338" s="103"/>
      <c r="BL338" s="103"/>
      <c r="BM338" s="103"/>
      <c r="BN338" s="103"/>
      <c r="BO338" s="103"/>
      <c r="BP338" s="103"/>
      <c r="BQ338" s="103"/>
      <c r="BR338" s="103"/>
      <c r="BS338" s="103"/>
      <c r="BT338" s="103"/>
      <c r="BU338" s="103"/>
      <c r="BV338" s="103"/>
      <c r="BW338" s="103"/>
      <c r="BX338" s="103"/>
      <c r="BY338" s="103"/>
      <c r="BZ338" s="103"/>
      <c r="CA338" s="103"/>
      <c r="CB338" s="103"/>
      <c r="CC338" s="103"/>
      <c r="CD338" s="103"/>
      <c r="CE338" s="103"/>
      <c r="CF338" s="103"/>
      <c r="CG338" s="103"/>
      <c r="CH338" s="103"/>
      <c r="CI338" s="103"/>
      <c r="CJ338" s="103"/>
      <c r="CK338" s="105"/>
      <c r="CL338" s="105"/>
      <c r="CM338" s="105"/>
      <c r="CN338" s="105"/>
      <c r="CO338" s="105"/>
    </row>
    <row r="339" spans="1:93" ht="15" customHeight="1" outlineLevel="2">
      <c r="A339" s="105"/>
      <c r="B339" s="102" t="s">
        <v>298</v>
      </c>
      <c r="C339" s="102"/>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297" t="str">
        <f t="shared" ca="1" si="252"/>
        <v/>
      </c>
      <c r="AB339" s="298">
        <f ca="1">+SUMIFS(257:257,$4:$4,"&gt;="&amp;AB$332,$4:$4,"&lt;="&amp;AA339)</f>
        <v>0</v>
      </c>
      <c r="AC339" s="298" t="e">
        <f t="shared" ca="1" si="256"/>
        <v>#DIV/0!</v>
      </c>
      <c r="AD339" s="298" t="e">
        <f t="shared" ca="1" si="253"/>
        <v>#DIV/0!</v>
      </c>
      <c r="AE339" s="298" t="e">
        <f t="shared" ca="1" si="254"/>
        <v>#DIV/0!</v>
      </c>
      <c r="AF339" s="299" t="e">
        <f t="shared" ca="1" si="255"/>
        <v>#DIV/0!</v>
      </c>
      <c r="AG339" s="131"/>
      <c r="AH339" s="295"/>
      <c r="AI339" s="296"/>
      <c r="AJ339" s="103"/>
      <c r="AK339" s="103"/>
      <c r="AL339" s="103"/>
      <c r="AM339" s="103"/>
      <c r="AN339" s="103"/>
      <c r="AO339" s="103"/>
      <c r="AP339" s="103"/>
      <c r="AQ339" s="103"/>
      <c r="AR339" s="103"/>
      <c r="AS339" s="103"/>
      <c r="AT339" s="103"/>
      <c r="AU339" s="103"/>
      <c r="AV339" s="103"/>
      <c r="AW339" s="103"/>
      <c r="AX339" s="103"/>
      <c r="AY339" s="103"/>
      <c r="AZ339" s="103"/>
      <c r="BA339" s="103"/>
      <c r="BB339" s="103"/>
      <c r="BC339" s="103"/>
      <c r="BD339" s="103"/>
      <c r="BE339" s="103"/>
      <c r="BF339" s="103"/>
      <c r="BG339" s="103"/>
      <c r="BH339" s="103"/>
      <c r="BI339" s="103"/>
      <c r="BJ339" s="103"/>
      <c r="BK339" s="103"/>
      <c r="BL339" s="103"/>
      <c r="BM339" s="103"/>
      <c r="BN339" s="103"/>
      <c r="BO339" s="103"/>
      <c r="BP339" s="103"/>
      <c r="BQ339" s="103"/>
      <c r="BR339" s="103"/>
      <c r="BS339" s="103"/>
      <c r="BT339" s="103"/>
      <c r="BU339" s="103"/>
      <c r="BV339" s="103"/>
      <c r="BW339" s="103"/>
      <c r="BX339" s="103"/>
      <c r="BY339" s="103"/>
      <c r="BZ339" s="103"/>
      <c r="CA339" s="103"/>
      <c r="CB339" s="103"/>
      <c r="CC339" s="103"/>
      <c r="CD339" s="103"/>
      <c r="CE339" s="103"/>
      <c r="CF339" s="103"/>
      <c r="CG339" s="103"/>
      <c r="CH339" s="103"/>
      <c r="CI339" s="103"/>
      <c r="CJ339" s="103"/>
      <c r="CK339" s="105"/>
      <c r="CL339" s="105"/>
      <c r="CM339" s="105"/>
      <c r="CN339" s="105"/>
      <c r="CO339" s="105"/>
    </row>
    <row r="340" spans="1:93" ht="15" customHeight="1" outlineLevel="2">
      <c r="A340" s="105"/>
      <c r="B340" s="102" t="s">
        <v>299</v>
      </c>
      <c r="C340" s="102"/>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297" t="str">
        <f t="shared" ca="1" si="252"/>
        <v/>
      </c>
      <c r="AB340" s="298">
        <f ca="1">+SUMIFS(268:268,$4:$4,"&gt;="&amp;AB$332,$4:$4,"&lt;="&amp;AA340)</f>
        <v>0</v>
      </c>
      <c r="AC340" s="298" t="e">
        <f t="shared" ca="1" si="256"/>
        <v>#DIV/0!</v>
      </c>
      <c r="AD340" s="298" t="e">
        <f t="shared" ca="1" si="253"/>
        <v>#DIV/0!</v>
      </c>
      <c r="AE340" s="298" t="e">
        <f t="shared" ca="1" si="254"/>
        <v>#DIV/0!</v>
      </c>
      <c r="AF340" s="299" t="e">
        <f t="shared" ca="1" si="255"/>
        <v>#DIV/0!</v>
      </c>
      <c r="AG340" s="131"/>
      <c r="AH340" s="300"/>
      <c r="AI340" s="103"/>
      <c r="AJ340" s="103"/>
      <c r="AK340" s="103"/>
      <c r="AL340" s="103"/>
      <c r="AM340" s="103"/>
      <c r="AN340" s="103"/>
      <c r="AO340" s="103"/>
      <c r="AP340" s="103"/>
      <c r="AQ340" s="103"/>
      <c r="AR340" s="103"/>
      <c r="AS340" s="103"/>
      <c r="AT340" s="103"/>
      <c r="AU340" s="103"/>
      <c r="AV340" s="103"/>
      <c r="AW340" s="103"/>
      <c r="AX340" s="103"/>
      <c r="AY340" s="103"/>
      <c r="AZ340" s="103"/>
      <c r="BA340" s="103"/>
      <c r="BB340" s="103"/>
      <c r="BC340" s="103"/>
      <c r="BD340" s="103"/>
      <c r="BE340" s="103"/>
      <c r="BF340" s="103"/>
      <c r="BG340" s="103"/>
      <c r="BH340" s="103"/>
      <c r="BI340" s="103"/>
      <c r="BJ340" s="103"/>
      <c r="BK340" s="103"/>
      <c r="BL340" s="103"/>
      <c r="BM340" s="103"/>
      <c r="BN340" s="103"/>
      <c r="BO340" s="103"/>
      <c r="BP340" s="103"/>
      <c r="BQ340" s="103"/>
      <c r="BR340" s="103"/>
      <c r="BS340" s="103"/>
      <c r="BT340" s="103"/>
      <c r="BU340" s="103"/>
      <c r="BV340" s="103"/>
      <c r="BW340" s="103"/>
      <c r="BX340" s="103"/>
      <c r="BY340" s="103"/>
      <c r="BZ340" s="103"/>
      <c r="CA340" s="103"/>
      <c r="CB340" s="103"/>
      <c r="CC340" s="103"/>
      <c r="CD340" s="103"/>
      <c r="CE340" s="103"/>
      <c r="CF340" s="103"/>
      <c r="CG340" s="103"/>
      <c r="CH340" s="103"/>
      <c r="CI340" s="103"/>
      <c r="CJ340" s="103"/>
      <c r="CK340" s="105"/>
      <c r="CL340" s="105"/>
      <c r="CM340" s="105"/>
      <c r="CN340" s="105"/>
      <c r="CO340" s="105"/>
    </row>
    <row r="341" spans="1:93" ht="15" customHeight="1" outlineLevel="2">
      <c r="A341" s="105"/>
      <c r="B341" s="102" t="s">
        <v>2</v>
      </c>
      <c r="C341" s="102"/>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297" t="str">
        <f t="shared" ca="1" si="252"/>
        <v/>
      </c>
      <c r="AB341" s="298">
        <f ca="1">+SUMIFS(314:314,4:4,"&gt;="&amp;AB$332,4:4,"&lt;="&amp;AA341)</f>
        <v>0</v>
      </c>
      <c r="AC341" s="298" t="e">
        <f t="shared" ca="1" si="256"/>
        <v>#DIV/0!</v>
      </c>
      <c r="AD341" s="298" t="e">
        <f t="shared" ca="1" si="253"/>
        <v>#DIV/0!</v>
      </c>
      <c r="AE341" s="298" t="e">
        <f t="shared" ca="1" si="254"/>
        <v>#DIV/0!</v>
      </c>
      <c r="AF341" s="299" t="e">
        <f t="shared" ca="1" si="255"/>
        <v>#DIV/0!</v>
      </c>
      <c r="AG341" s="105"/>
      <c r="AH341" s="105"/>
      <c r="AI341" s="105"/>
      <c r="AJ341" s="103"/>
      <c r="AK341" s="103"/>
      <c r="AL341" s="103"/>
      <c r="AM341" s="103"/>
      <c r="AN341" s="103"/>
      <c r="AO341" s="103"/>
      <c r="AP341" s="103"/>
      <c r="AQ341" s="103"/>
      <c r="AR341" s="103"/>
      <c r="AS341" s="103"/>
      <c r="AT341" s="103"/>
      <c r="AU341" s="103"/>
      <c r="AV341" s="103"/>
      <c r="AW341" s="103"/>
      <c r="AX341" s="103"/>
      <c r="AY341" s="103"/>
      <c r="AZ341" s="103"/>
      <c r="BA341" s="103"/>
      <c r="BB341" s="103"/>
      <c r="BC341" s="103"/>
      <c r="BD341" s="103"/>
      <c r="BE341" s="103"/>
      <c r="BF341" s="103"/>
      <c r="BG341" s="103"/>
      <c r="BH341" s="103"/>
      <c r="BI341" s="103"/>
      <c r="BJ341" s="103"/>
      <c r="BK341" s="103"/>
      <c r="BL341" s="103"/>
      <c r="BM341" s="103"/>
      <c r="BN341" s="103"/>
      <c r="BO341" s="103"/>
      <c r="BP341" s="103"/>
      <c r="BQ341" s="103"/>
      <c r="BR341" s="103"/>
      <c r="BS341" s="103"/>
      <c r="BT341" s="103"/>
      <c r="BU341" s="103"/>
      <c r="BV341" s="103"/>
      <c r="BW341" s="103"/>
      <c r="BX341" s="103"/>
      <c r="BY341" s="103"/>
      <c r="BZ341" s="103"/>
      <c r="CA341" s="103"/>
      <c r="CB341" s="103"/>
      <c r="CC341" s="103"/>
      <c r="CD341" s="103"/>
      <c r="CE341" s="103"/>
      <c r="CF341" s="103"/>
      <c r="CG341" s="103"/>
      <c r="CH341" s="103"/>
      <c r="CI341" s="103"/>
      <c r="CJ341" s="103"/>
      <c r="CK341" s="105"/>
      <c r="CL341" s="105"/>
      <c r="CM341" s="105"/>
      <c r="CN341" s="105"/>
      <c r="CO341" s="105"/>
    </row>
    <row r="342" spans="1:93" ht="15" customHeight="1" outlineLevel="2">
      <c r="A342" s="105"/>
      <c r="B342" s="102" t="s">
        <v>300</v>
      </c>
      <c r="C342" s="102"/>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297" t="str">
        <f t="shared" ca="1" si="252"/>
        <v/>
      </c>
      <c r="AB342" s="298">
        <f ca="1">-SUMIFS(126:126,4:4,"&gt;="&amp;AB$332,4:4,"&lt;="&amp;AA342)</f>
        <v>0</v>
      </c>
      <c r="AC342" s="298"/>
      <c r="AD342" s="298">
        <v>0</v>
      </c>
      <c r="AE342" s="298">
        <f t="shared" si="254"/>
        <v>0</v>
      </c>
      <c r="AF342" s="299" t="e">
        <f t="shared" ca="1" si="255"/>
        <v>#DIV/0!</v>
      </c>
      <c r="AG342" s="103"/>
      <c r="AH342" s="103"/>
      <c r="AI342" s="103"/>
      <c r="AJ342" s="103"/>
      <c r="AK342" s="103"/>
      <c r="AL342" s="103"/>
      <c r="AM342" s="103"/>
      <c r="AN342" s="103"/>
      <c r="AO342" s="103"/>
      <c r="AP342" s="103"/>
      <c r="AQ342" s="103"/>
      <c r="AR342" s="103"/>
      <c r="AS342" s="103"/>
      <c r="AT342" s="103"/>
      <c r="AU342" s="103"/>
      <c r="AV342" s="103"/>
      <c r="AW342" s="103"/>
      <c r="AX342" s="103"/>
      <c r="AY342" s="103"/>
      <c r="AZ342" s="103"/>
      <c r="BA342" s="103"/>
      <c r="BB342" s="103"/>
      <c r="BC342" s="103"/>
      <c r="BD342" s="103"/>
      <c r="BE342" s="103"/>
      <c r="BF342" s="103"/>
      <c r="BG342" s="103"/>
      <c r="BH342" s="103"/>
      <c r="BI342" s="103"/>
      <c r="BJ342" s="103"/>
      <c r="BK342" s="103"/>
      <c r="BL342" s="103"/>
      <c r="BM342" s="103"/>
      <c r="BN342" s="103"/>
      <c r="BO342" s="103"/>
      <c r="BP342" s="103"/>
      <c r="BQ342" s="103"/>
      <c r="BR342" s="103"/>
      <c r="BS342" s="103"/>
      <c r="BT342" s="103"/>
      <c r="BU342" s="103"/>
      <c r="BV342" s="103"/>
      <c r="BW342" s="103"/>
      <c r="BX342" s="103"/>
      <c r="BY342" s="103"/>
      <c r="BZ342" s="103"/>
      <c r="CA342" s="103"/>
      <c r="CB342" s="103"/>
      <c r="CC342" s="103"/>
      <c r="CD342" s="103"/>
      <c r="CE342" s="103"/>
      <c r="CF342" s="103"/>
      <c r="CG342" s="103"/>
      <c r="CH342" s="103"/>
      <c r="CI342" s="103"/>
      <c r="CJ342" s="103"/>
      <c r="CK342" s="105"/>
      <c r="CL342" s="105"/>
      <c r="CM342" s="105"/>
      <c r="CN342" s="105"/>
      <c r="CO342" s="105"/>
    </row>
    <row r="343" spans="1:93" ht="15" customHeight="1" outlineLevel="2">
      <c r="A343" s="105"/>
      <c r="B343" s="102" t="s">
        <v>301</v>
      </c>
      <c r="C343" s="102"/>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301"/>
      <c r="AB343" s="298">
        <f ca="1">AB348-SUM(AB336:AB342)</f>
        <v>16000000</v>
      </c>
      <c r="AC343" s="298"/>
      <c r="AD343" s="298">
        <f ca="1">AB343</f>
        <v>16000000</v>
      </c>
      <c r="AE343" s="298" t="e">
        <f ca="1">AE344-SUM(AE336:AE342)</f>
        <v>#DIV/0!</v>
      </c>
      <c r="AF343" s="299" t="e">
        <f t="shared" ca="1" si="255"/>
        <v>#DIV/0!</v>
      </c>
      <c r="AG343" s="103"/>
      <c r="AH343" s="103"/>
      <c r="AI343" s="103"/>
      <c r="AJ343" s="103"/>
      <c r="AK343" s="103"/>
      <c r="AL343" s="103"/>
      <c r="AM343" s="103"/>
      <c r="AN343" s="103"/>
      <c r="AO343" s="103"/>
      <c r="AP343" s="103"/>
      <c r="AQ343" s="103"/>
      <c r="AR343" s="103"/>
      <c r="AS343" s="103"/>
      <c r="AT343" s="103"/>
      <c r="AU343" s="103"/>
      <c r="AV343" s="103"/>
      <c r="AW343" s="103"/>
      <c r="AX343" s="103"/>
      <c r="AY343" s="103"/>
      <c r="AZ343" s="103"/>
      <c r="BA343" s="103"/>
      <c r="BB343" s="103"/>
      <c r="BC343" s="103"/>
      <c r="BD343" s="103"/>
      <c r="BE343" s="103"/>
      <c r="BF343" s="103"/>
      <c r="BG343" s="103"/>
      <c r="BH343" s="103"/>
      <c r="BI343" s="103"/>
      <c r="BJ343" s="103"/>
      <c r="BK343" s="103"/>
      <c r="BL343" s="103"/>
      <c r="BM343" s="103"/>
      <c r="BN343" s="103"/>
      <c r="BO343" s="103"/>
      <c r="BP343" s="103"/>
      <c r="BQ343" s="103"/>
      <c r="BR343" s="103"/>
      <c r="BS343" s="103"/>
      <c r="BT343" s="103"/>
      <c r="BU343" s="103"/>
      <c r="BV343" s="103"/>
      <c r="BW343" s="103"/>
      <c r="BX343" s="103"/>
      <c r="BY343" s="103"/>
      <c r="BZ343" s="103"/>
      <c r="CA343" s="103"/>
      <c r="CB343" s="103"/>
      <c r="CC343" s="103"/>
      <c r="CD343" s="103"/>
      <c r="CE343" s="103"/>
      <c r="CF343" s="103"/>
      <c r="CG343" s="103"/>
      <c r="CH343" s="103"/>
      <c r="CI343" s="103"/>
      <c r="CJ343" s="103"/>
      <c r="CK343" s="105"/>
      <c r="CL343" s="105"/>
      <c r="CM343" s="105"/>
      <c r="CN343" s="105"/>
      <c r="CO343" s="105"/>
    </row>
    <row r="344" spans="1:93" ht="15" customHeight="1" outlineLevel="2" thickBot="1">
      <c r="A344" s="105"/>
      <c r="B344" s="102" t="s">
        <v>302</v>
      </c>
      <c r="C344" s="102"/>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301"/>
      <c r="AB344" s="302">
        <f t="shared" ref="AB344:AD344" ca="1" si="257">SUM(AB336:AB343)</f>
        <v>16000000</v>
      </c>
      <c r="AC344" s="302" t="e">
        <f t="shared" ca="1" si="257"/>
        <v>#DIV/0!</v>
      </c>
      <c r="AD344" s="302" t="e">
        <f t="shared" ca="1" si="257"/>
        <v>#DIV/0!</v>
      </c>
      <c r="AE344" s="302" t="e">
        <f ca="1">AD344</f>
        <v>#DIV/0!</v>
      </c>
      <c r="AF344" s="103"/>
      <c r="AG344" s="103"/>
      <c r="AH344" s="103"/>
      <c r="AI344" s="103"/>
      <c r="AJ344" s="103"/>
      <c r="AK344" s="103"/>
      <c r="AL344" s="103"/>
      <c r="AM344" s="103"/>
      <c r="AN344" s="103"/>
      <c r="AO344" s="103"/>
      <c r="AP344" s="103"/>
      <c r="AQ344" s="103"/>
      <c r="AR344" s="103"/>
      <c r="AS344" s="103"/>
      <c r="AT344" s="103"/>
      <c r="AU344" s="103"/>
      <c r="AV344" s="103"/>
      <c r="AW344" s="103"/>
      <c r="AX344" s="103"/>
      <c r="AY344" s="103"/>
      <c r="AZ344" s="103"/>
      <c r="BA344" s="103"/>
      <c r="BB344" s="103"/>
      <c r="BC344" s="103"/>
      <c r="BD344" s="103"/>
      <c r="BE344" s="103"/>
      <c r="BF344" s="103"/>
      <c r="BG344" s="103"/>
      <c r="BH344" s="103"/>
      <c r="BI344" s="103"/>
      <c r="BJ344" s="103"/>
      <c r="BK344" s="103"/>
      <c r="BL344" s="103"/>
      <c r="BM344" s="103"/>
      <c r="BN344" s="103"/>
      <c r="BO344" s="103"/>
      <c r="BP344" s="103"/>
      <c r="BQ344" s="103"/>
      <c r="BR344" s="103"/>
      <c r="BS344" s="103"/>
      <c r="BT344" s="103"/>
      <c r="BU344" s="103"/>
      <c r="BV344" s="103"/>
      <c r="BW344" s="103"/>
      <c r="BX344" s="103"/>
      <c r="BY344" s="103"/>
      <c r="BZ344" s="103"/>
      <c r="CA344" s="103"/>
      <c r="CB344" s="103"/>
      <c r="CC344" s="103"/>
      <c r="CD344" s="103"/>
      <c r="CE344" s="103"/>
      <c r="CF344" s="103"/>
      <c r="CG344" s="103"/>
      <c r="CH344" s="103"/>
      <c r="CI344" s="103"/>
      <c r="CJ344" s="103"/>
      <c r="CK344" s="105"/>
      <c r="CL344" s="105"/>
      <c r="CM344" s="105"/>
      <c r="CN344" s="105"/>
      <c r="CO344" s="105"/>
    </row>
    <row r="345" spans="1:93" ht="15" customHeight="1" outlineLevel="2" thickTop="1">
      <c r="A345" s="105"/>
      <c r="B345" s="102" t="s">
        <v>303</v>
      </c>
      <c r="C345" s="102"/>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275">
        <f ca="1">AB344-AB343</f>
        <v>0</v>
      </c>
      <c r="AC345" s="275"/>
      <c r="AD345" s="275"/>
      <c r="AE345" s="139"/>
      <c r="AF345" s="103"/>
      <c r="AG345" s="103"/>
      <c r="AH345" s="103"/>
      <c r="AI345" s="103"/>
      <c r="AJ345" s="103"/>
      <c r="AK345" s="103"/>
      <c r="AL345" s="103"/>
      <c r="AM345" s="103"/>
      <c r="AN345" s="103"/>
      <c r="AO345" s="103"/>
      <c r="AP345" s="103"/>
      <c r="AQ345" s="103"/>
      <c r="AR345" s="103"/>
      <c r="AS345" s="103"/>
      <c r="AT345" s="103"/>
      <c r="AU345" s="103"/>
      <c r="AV345" s="103"/>
      <c r="AW345" s="103"/>
      <c r="AX345" s="103"/>
      <c r="AY345" s="103"/>
      <c r="AZ345" s="103"/>
      <c r="BA345" s="103"/>
      <c r="BB345" s="103"/>
      <c r="BC345" s="103"/>
      <c r="BD345" s="103"/>
      <c r="BE345" s="103"/>
      <c r="BF345" s="103"/>
      <c r="BG345" s="103"/>
      <c r="BH345" s="103"/>
      <c r="BI345" s="103"/>
      <c r="BJ345" s="103"/>
      <c r="BK345" s="103"/>
      <c r="BL345" s="103"/>
      <c r="BM345" s="103"/>
      <c r="BN345" s="103"/>
      <c r="BO345" s="103"/>
      <c r="BP345" s="103"/>
      <c r="BQ345" s="103"/>
      <c r="BR345" s="103"/>
      <c r="BS345" s="103"/>
      <c r="BT345" s="103"/>
      <c r="BU345" s="103"/>
      <c r="BV345" s="103"/>
      <c r="BW345" s="103"/>
      <c r="BX345" s="103"/>
      <c r="BY345" s="103"/>
      <c r="BZ345" s="103"/>
      <c r="CA345" s="103"/>
      <c r="CB345" s="103"/>
      <c r="CC345" s="103"/>
      <c r="CD345" s="103"/>
      <c r="CE345" s="103"/>
      <c r="CF345" s="103"/>
      <c r="CG345" s="103"/>
      <c r="CH345" s="103"/>
      <c r="CI345" s="103"/>
      <c r="CJ345" s="103"/>
      <c r="CK345" s="105"/>
      <c r="CL345" s="105"/>
      <c r="CM345" s="105"/>
      <c r="CN345" s="105"/>
      <c r="CO345" s="105"/>
    </row>
    <row r="346" spans="1:93" ht="15" customHeight="1" outlineLevel="2">
      <c r="A346" s="105"/>
      <c r="B346" s="102"/>
      <c r="C346" s="130"/>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303"/>
      <c r="AC346" s="131"/>
      <c r="AD346" s="303"/>
      <c r="AE346" s="131"/>
      <c r="AF346" s="303"/>
      <c r="AG346" s="131"/>
      <c r="AH346" s="303"/>
      <c r="AI346" s="131"/>
      <c r="AJ346" s="131"/>
      <c r="AK346" s="131"/>
      <c r="AL346" s="131"/>
      <c r="AM346" s="131"/>
      <c r="AN346" s="131"/>
      <c r="AO346" s="131"/>
      <c r="AP346" s="131"/>
      <c r="AQ346" s="131"/>
      <c r="AR346" s="131"/>
      <c r="AS346" s="131"/>
      <c r="AT346" s="131"/>
      <c r="AU346" s="131"/>
      <c r="AV346" s="131"/>
      <c r="AW346" s="131"/>
      <c r="AX346" s="131"/>
      <c r="AY346" s="131"/>
      <c r="AZ346" s="131"/>
      <c r="BA346" s="131"/>
      <c r="BB346" s="131"/>
      <c r="BC346" s="131"/>
      <c r="BD346" s="131"/>
      <c r="BE346" s="131"/>
      <c r="BF346" s="131"/>
      <c r="BG346" s="131"/>
      <c r="BH346" s="131"/>
      <c r="BI346" s="131"/>
      <c r="BJ346" s="131"/>
      <c r="BK346" s="131"/>
      <c r="BL346" s="131"/>
      <c r="BM346" s="131"/>
      <c r="BN346" s="131"/>
      <c r="BO346" s="131"/>
      <c r="BP346" s="131"/>
      <c r="BQ346" s="131"/>
      <c r="BR346" s="131"/>
      <c r="BS346" s="131"/>
      <c r="BT346" s="131"/>
      <c r="BU346" s="131"/>
      <c r="BV346" s="131"/>
      <c r="BW346" s="131"/>
      <c r="BX346" s="131"/>
      <c r="BY346" s="131"/>
      <c r="BZ346" s="131"/>
      <c r="CA346" s="131"/>
      <c r="CB346" s="131"/>
      <c r="CC346" s="131"/>
      <c r="CD346" s="131"/>
      <c r="CE346" s="131"/>
      <c r="CF346" s="131"/>
      <c r="CG346" s="131"/>
      <c r="CH346" s="131"/>
      <c r="CI346" s="131"/>
      <c r="CJ346" s="131"/>
      <c r="CK346" s="105"/>
      <c r="CL346" s="105"/>
      <c r="CM346" s="105"/>
      <c r="CN346" s="105"/>
      <c r="CO346" s="105"/>
    </row>
    <row r="347" spans="1:93" ht="15" customHeight="1" outlineLevel="1">
      <c r="A347" s="105"/>
      <c r="B347" s="102"/>
      <c r="C347" s="130"/>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303" t="s">
        <v>304</v>
      </c>
      <c r="AC347" s="131"/>
      <c r="AD347" s="303" t="s">
        <v>305</v>
      </c>
      <c r="AE347" s="131"/>
      <c r="AF347" s="303" t="s">
        <v>305</v>
      </c>
      <c r="AG347" s="131"/>
      <c r="AH347" s="303" t="s">
        <v>306</v>
      </c>
      <c r="AI347" s="131"/>
      <c r="AJ347" s="131"/>
      <c r="AK347" s="131"/>
      <c r="AL347" s="131"/>
      <c r="AM347" s="131"/>
      <c r="AN347" s="131"/>
      <c r="AO347" s="131"/>
      <c r="AP347" s="131"/>
      <c r="AQ347" s="131"/>
      <c r="AR347" s="131"/>
      <c r="AS347" s="131"/>
      <c r="AT347" s="131"/>
      <c r="AU347" s="131"/>
      <c r="AV347" s="131"/>
      <c r="AW347" s="131"/>
      <c r="AX347" s="131"/>
      <c r="AY347" s="131"/>
      <c r="AZ347" s="131"/>
      <c r="BA347" s="131"/>
      <c r="BB347" s="131"/>
      <c r="BC347" s="131"/>
      <c r="BD347" s="131"/>
      <c r="BE347" s="131"/>
      <c r="BF347" s="131"/>
      <c r="BG347" s="131"/>
      <c r="BH347" s="131"/>
      <c r="BI347" s="131"/>
      <c r="BJ347" s="131"/>
      <c r="BK347" s="131"/>
      <c r="BL347" s="131"/>
      <c r="BM347" s="131"/>
      <c r="BN347" s="131"/>
      <c r="BO347" s="131"/>
      <c r="BP347" s="131"/>
      <c r="BQ347" s="131"/>
      <c r="BR347" s="131"/>
      <c r="BS347" s="131"/>
      <c r="BT347" s="131"/>
      <c r="BU347" s="131"/>
      <c r="BV347" s="131"/>
      <c r="BW347" s="131"/>
      <c r="BX347" s="131"/>
      <c r="BY347" s="131"/>
      <c r="BZ347" s="131"/>
      <c r="CA347" s="131"/>
      <c r="CB347" s="131"/>
      <c r="CC347" s="131"/>
      <c r="CD347" s="131"/>
      <c r="CE347" s="131"/>
      <c r="CF347" s="131"/>
      <c r="CG347" s="131"/>
      <c r="CH347" s="131"/>
      <c r="CI347" s="131"/>
      <c r="CJ347" s="131"/>
      <c r="CK347" s="105"/>
      <c r="CL347" s="105"/>
      <c r="CM347" s="105"/>
      <c r="CN347" s="105"/>
      <c r="CO347" s="105"/>
    </row>
    <row r="348" spans="1:93" ht="15" customHeight="1" outlineLevel="1">
      <c r="A348" s="105"/>
      <c r="B348" s="102" t="s">
        <v>307</v>
      </c>
      <c r="C348" s="256"/>
      <c r="D348" s="103"/>
      <c r="E348" s="225"/>
      <c r="F348" s="103"/>
      <c r="G348" s="103"/>
      <c r="H348" s="103"/>
      <c r="I348" s="225"/>
      <c r="J348" s="225"/>
      <c r="K348" s="225"/>
      <c r="L348" s="225"/>
      <c r="M348" s="225"/>
      <c r="N348" s="103"/>
      <c r="O348" s="103"/>
      <c r="P348" s="103"/>
      <c r="Q348" s="103"/>
      <c r="R348" s="103"/>
      <c r="S348" s="103"/>
      <c r="T348" s="103"/>
      <c r="U348" s="103"/>
      <c r="V348" s="103"/>
      <c r="W348" s="103"/>
      <c r="X348" s="103"/>
      <c r="Y348" s="103"/>
      <c r="Z348" s="103"/>
      <c r="AA348" s="210">
        <v>44562</v>
      </c>
      <c r="AB348" s="304">
        <v>16000000</v>
      </c>
      <c r="AC348" s="132">
        <v>44927</v>
      </c>
      <c r="AD348" s="305">
        <v>40000000</v>
      </c>
      <c r="AE348" s="210">
        <f>+EDATE(AC348,18)</f>
        <v>45474</v>
      </c>
      <c r="AF348" s="304">
        <v>80000000</v>
      </c>
      <c r="AG348" s="210">
        <v>44197</v>
      </c>
      <c r="AH348" s="304">
        <v>0</v>
      </c>
      <c r="AI348" s="306">
        <f>+AH348+AF348+AD348+AB348</f>
        <v>136000000</v>
      </c>
      <c r="AJ348" s="225"/>
      <c r="AK348" s="225"/>
      <c r="AL348" s="225"/>
      <c r="AM348" s="225"/>
      <c r="AN348" s="225"/>
      <c r="AO348" s="225"/>
      <c r="AP348" s="225"/>
      <c r="AQ348" s="225"/>
      <c r="AR348" s="225"/>
      <c r="AS348" s="225"/>
      <c r="AT348" s="225"/>
      <c r="AU348" s="225"/>
      <c r="AV348" s="225"/>
      <c r="AW348" s="225"/>
      <c r="AX348" s="225"/>
      <c r="AY348" s="225"/>
      <c r="AZ348" s="225"/>
      <c r="BA348" s="225"/>
      <c r="BB348" s="225"/>
      <c r="BC348" s="225"/>
      <c r="BD348" s="225"/>
      <c r="BE348" s="225"/>
      <c r="BF348" s="225"/>
      <c r="BG348" s="225"/>
      <c r="BH348" s="225"/>
      <c r="BI348" s="225"/>
      <c r="BJ348" s="225"/>
      <c r="BK348" s="225"/>
      <c r="BL348" s="225"/>
      <c r="BM348" s="225"/>
      <c r="BN348" s="225"/>
      <c r="BO348" s="225"/>
      <c r="BP348" s="225"/>
      <c r="BQ348" s="225"/>
      <c r="BR348" s="225"/>
      <c r="BS348" s="225"/>
      <c r="BT348" s="225"/>
      <c r="BU348" s="225"/>
      <c r="BV348" s="225"/>
      <c r="BW348" s="225"/>
      <c r="BX348" s="225"/>
      <c r="BY348" s="225"/>
      <c r="BZ348" s="225"/>
      <c r="CA348" s="225"/>
      <c r="CB348" s="225"/>
      <c r="CC348" s="225"/>
      <c r="CD348" s="225"/>
      <c r="CE348" s="225"/>
      <c r="CF348" s="225"/>
      <c r="CG348" s="225"/>
      <c r="CH348" s="225"/>
      <c r="CI348" s="225"/>
      <c r="CJ348" s="225"/>
      <c r="CK348" s="105"/>
      <c r="CL348" s="105"/>
      <c r="CM348" s="105"/>
      <c r="CN348" s="105"/>
      <c r="CO348" s="105"/>
    </row>
    <row r="349" spans="1:93" ht="15" customHeight="1" outlineLevel="1">
      <c r="A349" s="105"/>
      <c r="B349" s="102"/>
      <c r="C349" s="102"/>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202"/>
      <c r="AB349" s="139"/>
      <c r="AC349" s="202"/>
      <c r="AD349" s="139"/>
      <c r="AE349" s="202"/>
      <c r="AF349" s="139"/>
      <c r="AG349" s="202"/>
      <c r="AH349" s="139"/>
      <c r="AI349" s="103"/>
      <c r="AJ349" s="103"/>
      <c r="AK349" s="103"/>
      <c r="AL349" s="103"/>
      <c r="AM349" s="103"/>
      <c r="AN349" s="103"/>
      <c r="AO349" s="103"/>
      <c r="AP349" s="103"/>
      <c r="AQ349" s="103"/>
      <c r="AR349" s="103"/>
      <c r="AS349" s="103"/>
      <c r="AT349" s="103"/>
      <c r="AU349" s="103"/>
      <c r="AV349" s="103"/>
      <c r="AW349" s="103"/>
      <c r="AX349" s="103"/>
      <c r="AY349" s="103"/>
      <c r="AZ349" s="103"/>
      <c r="BA349" s="103"/>
      <c r="BB349" s="103"/>
      <c r="BC349" s="103"/>
      <c r="BD349" s="103"/>
      <c r="BE349" s="103"/>
      <c r="BF349" s="103"/>
      <c r="BG349" s="103"/>
      <c r="BH349" s="103"/>
      <c r="BI349" s="103"/>
      <c r="BJ349" s="103"/>
      <c r="BK349" s="103"/>
      <c r="BL349" s="103"/>
      <c r="BM349" s="103"/>
      <c r="BN349" s="103"/>
      <c r="BO349" s="103"/>
      <c r="BP349" s="103"/>
      <c r="BQ349" s="103"/>
      <c r="BR349" s="103"/>
      <c r="BS349" s="103"/>
      <c r="BT349" s="103"/>
      <c r="BU349" s="103"/>
      <c r="BV349" s="103"/>
      <c r="BW349" s="103"/>
      <c r="BX349" s="103"/>
      <c r="BY349" s="103"/>
      <c r="BZ349" s="103"/>
      <c r="CA349" s="103"/>
      <c r="CB349" s="103"/>
      <c r="CC349" s="103"/>
      <c r="CD349" s="103"/>
      <c r="CE349" s="103"/>
      <c r="CF349" s="103"/>
      <c r="CG349" s="103"/>
      <c r="CH349" s="103"/>
      <c r="CI349" s="103"/>
      <c r="CJ349" s="103"/>
      <c r="CK349" s="105"/>
      <c r="CL349" s="105"/>
      <c r="CM349" s="105"/>
      <c r="CN349" s="105"/>
      <c r="CO349" s="105"/>
    </row>
    <row r="350" spans="1:93" ht="15" customHeight="1" outlineLevel="1">
      <c r="A350" s="105"/>
      <c r="B350" s="102" t="s">
        <v>104</v>
      </c>
      <c r="C350" s="102"/>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307">
        <v>1</v>
      </c>
      <c r="AB350" s="306">
        <f t="shared" ref="AB350:AB351" si="258">+ROUND(AB$348*AA350,0)</f>
        <v>16000000</v>
      </c>
      <c r="AC350" s="307">
        <v>1</v>
      </c>
      <c r="AD350" s="306">
        <f t="shared" ref="AD350:AD351" si="259">+ROUND(AD$348*AC350,0)</f>
        <v>40000000</v>
      </c>
      <c r="AE350" s="307">
        <v>1</v>
      </c>
      <c r="AF350" s="306">
        <f t="shared" ref="AF350:AF351" si="260">+ROUND(AF$348*AE350,0)</f>
        <v>80000000</v>
      </c>
      <c r="AG350" s="307">
        <v>1</v>
      </c>
      <c r="AH350" s="306">
        <f t="shared" ref="AH350:AH351" si="261">+ROUND(AH$348*AG350,0)</f>
        <v>0</v>
      </c>
      <c r="AI350" s="103"/>
      <c r="AJ350" s="103"/>
      <c r="AK350" s="103"/>
      <c r="AL350" s="103"/>
      <c r="AM350" s="103"/>
      <c r="AN350" s="103"/>
      <c r="AO350" s="103"/>
      <c r="AP350" s="103"/>
      <c r="AQ350" s="103"/>
      <c r="AR350" s="103"/>
      <c r="AS350" s="103"/>
      <c r="AT350" s="103"/>
      <c r="AU350" s="103"/>
      <c r="AV350" s="103"/>
      <c r="AW350" s="103"/>
      <c r="AX350" s="103"/>
      <c r="AY350" s="103"/>
      <c r="AZ350" s="103"/>
      <c r="BA350" s="103"/>
      <c r="BB350" s="103"/>
      <c r="BC350" s="103"/>
      <c r="BD350" s="103"/>
      <c r="BE350" s="103"/>
      <c r="BF350" s="103"/>
      <c r="BG350" s="103"/>
      <c r="BH350" s="103"/>
      <c r="BI350" s="103"/>
      <c r="BJ350" s="103"/>
      <c r="BK350" s="103"/>
      <c r="BL350" s="103"/>
      <c r="BM350" s="103"/>
      <c r="BN350" s="103"/>
      <c r="BO350" s="103"/>
      <c r="BP350" s="103"/>
      <c r="BQ350" s="103"/>
      <c r="BR350" s="103"/>
      <c r="BS350" s="103"/>
      <c r="BT350" s="103"/>
      <c r="BU350" s="103"/>
      <c r="BV350" s="103"/>
      <c r="BW350" s="103"/>
      <c r="BX350" s="103"/>
      <c r="BY350" s="103"/>
      <c r="BZ350" s="103"/>
      <c r="CA350" s="103"/>
      <c r="CB350" s="103"/>
      <c r="CC350" s="103"/>
      <c r="CD350" s="103"/>
      <c r="CE350" s="103"/>
      <c r="CF350" s="103"/>
      <c r="CG350" s="103"/>
      <c r="CH350" s="103"/>
      <c r="CI350" s="103"/>
      <c r="CJ350" s="103"/>
      <c r="CK350" s="105"/>
      <c r="CL350" s="105"/>
      <c r="CM350" s="105"/>
      <c r="CN350" s="105"/>
      <c r="CO350" s="105"/>
    </row>
    <row r="351" spans="1:93" ht="15" customHeight="1" outlineLevel="1">
      <c r="A351" s="105"/>
      <c r="B351" s="102" t="s">
        <v>308</v>
      </c>
      <c r="C351" s="102"/>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308">
        <f>1-AA350</f>
        <v>0</v>
      </c>
      <c r="AB351" s="306">
        <f t="shared" si="258"/>
        <v>0</v>
      </c>
      <c r="AC351" s="308">
        <f>1-AC350</f>
        <v>0</v>
      </c>
      <c r="AD351" s="306">
        <f t="shared" si="259"/>
        <v>0</v>
      </c>
      <c r="AE351" s="308">
        <f>1-AE350</f>
        <v>0</v>
      </c>
      <c r="AF351" s="306">
        <f t="shared" si="260"/>
        <v>0</v>
      </c>
      <c r="AG351" s="308">
        <f>1-AG350</f>
        <v>0</v>
      </c>
      <c r="AH351" s="306">
        <f t="shared" si="261"/>
        <v>0</v>
      </c>
      <c r="AI351" s="135"/>
      <c r="AJ351" s="103"/>
      <c r="AK351" s="103"/>
      <c r="AL351" s="103"/>
      <c r="AM351" s="103"/>
      <c r="AN351" s="103"/>
      <c r="AO351" s="103"/>
      <c r="AP351" s="103"/>
      <c r="AQ351" s="103"/>
      <c r="AR351" s="103"/>
      <c r="AS351" s="103"/>
      <c r="AT351" s="103"/>
      <c r="AU351" s="103"/>
      <c r="AV351" s="103"/>
      <c r="AW351" s="103"/>
      <c r="AX351" s="103"/>
      <c r="AY351" s="103"/>
      <c r="AZ351" s="103"/>
      <c r="BA351" s="103"/>
      <c r="BB351" s="103"/>
      <c r="BC351" s="103"/>
      <c r="BD351" s="103"/>
      <c r="BE351" s="103"/>
      <c r="BF351" s="103"/>
      <c r="BG351" s="103"/>
      <c r="BH351" s="103"/>
      <c r="BI351" s="103"/>
      <c r="BJ351" s="103"/>
      <c r="BK351" s="103"/>
      <c r="BL351" s="103"/>
      <c r="BM351" s="103"/>
      <c r="BN351" s="103"/>
      <c r="BO351" s="103"/>
      <c r="BP351" s="103"/>
      <c r="BQ351" s="103"/>
      <c r="BR351" s="103"/>
      <c r="BS351" s="103"/>
      <c r="BT351" s="103"/>
      <c r="BU351" s="103"/>
      <c r="BV351" s="103"/>
      <c r="BW351" s="103"/>
      <c r="BX351" s="103"/>
      <c r="BY351" s="103"/>
      <c r="BZ351" s="103"/>
      <c r="CA351" s="103"/>
      <c r="CB351" s="103"/>
      <c r="CC351" s="103"/>
      <c r="CD351" s="103"/>
      <c r="CE351" s="103"/>
      <c r="CF351" s="103"/>
      <c r="CG351" s="103"/>
      <c r="CH351" s="103"/>
      <c r="CI351" s="103"/>
      <c r="CJ351" s="103"/>
      <c r="CK351" s="105"/>
      <c r="CL351" s="105"/>
      <c r="CM351" s="105"/>
      <c r="CN351" s="105"/>
      <c r="CO351" s="105"/>
    </row>
    <row r="352" spans="1:93" ht="15" customHeight="1">
      <c r="A352" s="102"/>
      <c r="B352" s="102"/>
      <c r="C352" s="102"/>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c r="AD352" s="103"/>
      <c r="AE352" s="103"/>
      <c r="AF352" s="103"/>
      <c r="AG352" s="103"/>
      <c r="AH352" s="103"/>
      <c r="AI352" s="103"/>
      <c r="AJ352" s="103"/>
      <c r="AK352" s="103"/>
      <c r="AL352" s="103"/>
      <c r="AM352" s="103"/>
      <c r="AN352" s="103"/>
      <c r="AO352" s="103"/>
      <c r="AP352" s="103"/>
      <c r="AQ352" s="103"/>
      <c r="AR352" s="103"/>
      <c r="AS352" s="103"/>
      <c r="AT352" s="103"/>
      <c r="AU352" s="103"/>
      <c r="AV352" s="103"/>
      <c r="AW352" s="103"/>
      <c r="AX352" s="103"/>
      <c r="AY352" s="103"/>
      <c r="AZ352" s="103"/>
      <c r="BA352" s="103"/>
      <c r="BB352" s="103"/>
      <c r="BC352" s="103"/>
      <c r="BD352" s="103"/>
      <c r="BE352" s="103"/>
      <c r="BF352" s="103"/>
      <c r="BG352" s="103"/>
      <c r="BH352" s="103"/>
      <c r="BI352" s="103"/>
      <c r="BJ352" s="103"/>
      <c r="BK352" s="103"/>
      <c r="BL352" s="103"/>
      <c r="BM352" s="103"/>
      <c r="BN352" s="103"/>
      <c r="BO352" s="103"/>
      <c r="BP352" s="103"/>
      <c r="BQ352" s="103"/>
      <c r="BR352" s="103"/>
      <c r="BS352" s="103"/>
      <c r="BT352" s="103"/>
      <c r="BU352" s="103"/>
      <c r="BV352" s="103"/>
      <c r="BW352" s="103"/>
      <c r="BX352" s="103"/>
      <c r="BY352" s="103"/>
      <c r="BZ352" s="103"/>
      <c r="CA352" s="103"/>
      <c r="CB352" s="103"/>
      <c r="CC352" s="103"/>
      <c r="CD352" s="103"/>
      <c r="CE352" s="103"/>
      <c r="CF352" s="103"/>
      <c r="CG352" s="103"/>
      <c r="CH352" s="103"/>
      <c r="CI352" s="103"/>
      <c r="CJ352" s="103"/>
      <c r="CK352" s="105"/>
      <c r="CL352" s="105"/>
      <c r="CM352" s="105"/>
      <c r="CN352" s="105"/>
      <c r="CO352" s="105"/>
    </row>
    <row r="353" spans="1:93" ht="18" customHeight="1" thickBot="1">
      <c r="A353" s="106" t="s">
        <v>309</v>
      </c>
      <c r="B353" s="107"/>
      <c r="C353" s="107"/>
      <c r="D353" s="108"/>
      <c r="E353" s="108"/>
      <c r="F353" s="108"/>
      <c r="G353" s="108"/>
      <c r="H353" s="108"/>
      <c r="I353" s="109"/>
      <c r="J353" s="109"/>
      <c r="K353" s="109"/>
      <c r="L353" s="109"/>
      <c r="M353" s="109"/>
      <c r="N353" s="108"/>
      <c r="O353" s="108"/>
      <c r="P353" s="108"/>
      <c r="Q353" s="108"/>
      <c r="R353" s="108"/>
      <c r="S353" s="108"/>
      <c r="T353" s="108"/>
      <c r="U353" s="108"/>
      <c r="V353" s="108"/>
      <c r="W353" s="108"/>
      <c r="X353" s="108"/>
      <c r="Y353" s="108"/>
      <c r="Z353" s="108"/>
      <c r="AA353" s="109"/>
      <c r="AB353" s="109"/>
      <c r="AC353" s="109"/>
      <c r="AD353" s="109"/>
      <c r="AE353" s="109"/>
      <c r="AF353" s="109"/>
      <c r="AG353" s="109"/>
      <c r="AH353" s="109"/>
      <c r="AI353" s="109"/>
      <c r="AJ353" s="109"/>
      <c r="AK353" s="109"/>
      <c r="AL353" s="109"/>
      <c r="AM353" s="109"/>
      <c r="AN353" s="109"/>
      <c r="AO353" s="109"/>
      <c r="AP353" s="109"/>
      <c r="AQ353" s="109"/>
      <c r="AR353" s="109"/>
      <c r="AS353" s="109"/>
      <c r="AT353" s="109"/>
      <c r="AU353" s="109"/>
      <c r="AV353" s="109"/>
      <c r="AW353" s="109"/>
      <c r="AX353" s="109"/>
      <c r="AY353" s="109"/>
      <c r="AZ353" s="109"/>
      <c r="BA353" s="109"/>
      <c r="BB353" s="109"/>
      <c r="BC353" s="109"/>
      <c r="BD353" s="109"/>
      <c r="BE353" s="109"/>
      <c r="BF353" s="109"/>
      <c r="BG353" s="109"/>
      <c r="BH353" s="109"/>
      <c r="BI353" s="109"/>
      <c r="BJ353" s="109"/>
      <c r="BK353" s="109"/>
      <c r="BL353" s="109"/>
      <c r="BM353" s="109"/>
      <c r="BN353" s="109"/>
      <c r="BO353" s="109"/>
      <c r="BP353" s="109"/>
      <c r="BQ353" s="109"/>
      <c r="BR353" s="109"/>
      <c r="BS353" s="109"/>
      <c r="BT353" s="109"/>
      <c r="BU353" s="109"/>
      <c r="BV353" s="109"/>
      <c r="BW353" s="109"/>
      <c r="BX353" s="109"/>
      <c r="BY353" s="109"/>
      <c r="BZ353" s="109"/>
      <c r="CA353" s="109"/>
      <c r="CB353" s="109"/>
      <c r="CC353" s="109"/>
      <c r="CD353" s="109"/>
      <c r="CE353" s="109"/>
      <c r="CF353" s="109"/>
      <c r="CG353" s="109"/>
      <c r="CH353" s="109"/>
      <c r="CI353" s="109"/>
      <c r="CJ353" s="109"/>
      <c r="CK353" s="110"/>
      <c r="CL353" s="110"/>
      <c r="CM353" s="110"/>
      <c r="CN353" s="110"/>
      <c r="CO353" s="110"/>
    </row>
    <row r="354" spans="1:93" ht="15" customHeight="1" outlineLevel="1" thickTop="1">
      <c r="A354" s="102"/>
      <c r="B354" s="102"/>
      <c r="C354" s="102"/>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202"/>
      <c r="AD354" s="202"/>
      <c r="AE354" s="202"/>
      <c r="AF354" s="202"/>
      <c r="AG354" s="202"/>
      <c r="AH354" s="202"/>
      <c r="AI354" s="103"/>
      <c r="AJ354" s="103"/>
      <c r="AK354" s="103"/>
      <c r="AL354" s="103"/>
      <c r="AM354" s="103"/>
      <c r="AN354" s="103"/>
      <c r="AO354" s="103"/>
      <c r="AP354" s="103"/>
      <c r="AQ354" s="103"/>
      <c r="AR354" s="103"/>
      <c r="AS354" s="103"/>
      <c r="AT354" s="103"/>
      <c r="AU354" s="103"/>
      <c r="AV354" s="103"/>
      <c r="AW354" s="103"/>
      <c r="AX354" s="103"/>
      <c r="AY354" s="103"/>
      <c r="AZ354" s="103"/>
      <c r="BA354" s="103"/>
      <c r="BB354" s="103"/>
      <c r="BC354" s="103"/>
      <c r="BD354" s="103"/>
      <c r="BE354" s="103"/>
      <c r="BF354" s="103"/>
      <c r="BG354" s="103"/>
      <c r="BH354" s="103"/>
      <c r="BI354" s="103"/>
      <c r="BJ354" s="103"/>
      <c r="BK354" s="103"/>
      <c r="BL354" s="103"/>
      <c r="BM354" s="103"/>
      <c r="BN354" s="103"/>
      <c r="BO354" s="103"/>
      <c r="BP354" s="103"/>
      <c r="BQ354" s="103"/>
      <c r="BR354" s="103"/>
      <c r="BS354" s="103"/>
      <c r="BT354" s="103"/>
      <c r="BU354" s="103"/>
      <c r="BV354" s="103"/>
      <c r="BW354" s="103"/>
      <c r="BX354" s="103"/>
      <c r="BY354" s="103"/>
      <c r="BZ354" s="103"/>
      <c r="CA354" s="103"/>
      <c r="CB354" s="103"/>
      <c r="CC354" s="103"/>
      <c r="CD354" s="103"/>
      <c r="CE354" s="103"/>
      <c r="CF354" s="103"/>
      <c r="CG354" s="103"/>
      <c r="CH354" s="103"/>
      <c r="CI354" s="103"/>
      <c r="CJ354" s="103"/>
      <c r="CK354" s="105"/>
      <c r="CL354" s="105"/>
      <c r="CM354" s="105"/>
      <c r="CN354" s="105"/>
      <c r="CO354" s="105"/>
    </row>
    <row r="355" spans="1:93" ht="15" customHeight="1" outlineLevel="1">
      <c r="A355" s="105"/>
      <c r="B355" s="116" t="s">
        <v>310</v>
      </c>
      <c r="C355" s="273"/>
      <c r="D355" s="177"/>
      <c r="E355" s="177"/>
      <c r="F355" s="177"/>
      <c r="G355" s="177"/>
      <c r="H355" s="135" t="s">
        <v>116</v>
      </c>
      <c r="I355" s="181">
        <f>+IF($H355="SUM",SUMIFS($AA355:$CH355,$AA$1:$CH$1,I$1),IF($H355="AVG",AVERAGEIFS($AA355:$CH355,$AA$1:$CH$1,I$1),IF($H355="EOY",SUMIFS($AA355:$CH355,$AA$1:$CH$1,I$1,$AA$3:$CH$3,12))))</f>
        <v>16000000</v>
      </c>
      <c r="J355" s="181">
        <f>+IF($H355="SUM",SUMIFS($AA355:$CH355,$AA$1:$CH$1,J$1),IF($H355="AVG",AVERAGEIFS($AA355:$CH355,$AA$1:$CH$1,J$1),IF($H355="EOY",SUMIFS($AA355:$CH355,$AA$1:$CH$1,J$1,$AA$3:$CH$3,12))))</f>
        <v>40000000</v>
      </c>
      <c r="K355" s="181">
        <f>+IF($H355="SUM",SUMIFS($AA355:$CH355,$AA$1:$CH$1,K$1),IF($H355="AVG",AVERAGEIFS($AA355:$CH355,$AA$1:$CH$1,K$1),IF($H355="EOY",SUMIFS($AA355:$CH355,$AA$1:$CH$1,K$1,$AA$3:$CH$3,12))))</f>
        <v>80000000</v>
      </c>
      <c r="L355" s="181">
        <f>+IF($H355="SUM",SUMIFS($AA355:$CH355,$AA$1:$CH$1,L$1),IF($H355="AVG",AVERAGEIFS($AA355:$CH355,$AA$1:$CH$1,L$1),IF($H355="EOY",SUMIFS($AA355:$CH355,$AA$1:$CH$1,L$1,$AA$3:$CH$3,12))))</f>
        <v>0</v>
      </c>
      <c r="M355" s="181">
        <f>+IF($H355="SUM",SUMIFS($AA355:$CH355,$AA$1:$CH$1,M$1),IF($H355="AVG",AVERAGEIFS($AA355:$CH355,$AA$1:$CH$1,M$1),IF($H355="EOY",SUMIFS($AA355:$CH355,$AA$1:$CH$1,M$1,$AA$3:$CH$3,12))))</f>
        <v>0</v>
      </c>
      <c r="N355" s="178"/>
      <c r="O355" s="178"/>
      <c r="P355" s="178"/>
      <c r="Q355" s="178"/>
      <c r="R355" s="178"/>
      <c r="S355" s="178"/>
      <c r="T355" s="178"/>
      <c r="U355" s="178"/>
      <c r="V355" s="178"/>
      <c r="W355" s="178"/>
      <c r="X355" s="178"/>
      <c r="Y355" s="178"/>
      <c r="Z355" s="178"/>
      <c r="AA355" s="309">
        <f t="shared" ref="AA355:BF355" si="262">+SUMIF($AA$348,AA$4,$AB$350)+SUMIF($AC$348,AA$4,$AD$350)+SUMIF($AE$348,AA$4,$AF$350)+SUMIF($AG$348,AA$4,$AH$350)</f>
        <v>16000000</v>
      </c>
      <c r="AB355" s="309">
        <f t="shared" si="262"/>
        <v>0</v>
      </c>
      <c r="AC355" s="309">
        <f t="shared" si="262"/>
        <v>0</v>
      </c>
      <c r="AD355" s="309">
        <f t="shared" si="262"/>
        <v>0</v>
      </c>
      <c r="AE355" s="309">
        <f t="shared" si="262"/>
        <v>0</v>
      </c>
      <c r="AF355" s="309">
        <f t="shared" si="262"/>
        <v>0</v>
      </c>
      <c r="AG355" s="309">
        <f t="shared" si="262"/>
        <v>0</v>
      </c>
      <c r="AH355" s="309">
        <f t="shared" si="262"/>
        <v>0</v>
      </c>
      <c r="AI355" s="309">
        <f t="shared" si="262"/>
        <v>0</v>
      </c>
      <c r="AJ355" s="309">
        <f t="shared" si="262"/>
        <v>0</v>
      </c>
      <c r="AK355" s="309">
        <f t="shared" si="262"/>
        <v>0</v>
      </c>
      <c r="AL355" s="309">
        <f t="shared" si="262"/>
        <v>0</v>
      </c>
      <c r="AM355" s="309">
        <f t="shared" si="262"/>
        <v>40000000</v>
      </c>
      <c r="AN355" s="309">
        <f t="shared" si="262"/>
        <v>0</v>
      </c>
      <c r="AO355" s="309">
        <f t="shared" si="262"/>
        <v>0</v>
      </c>
      <c r="AP355" s="309">
        <f t="shared" si="262"/>
        <v>0</v>
      </c>
      <c r="AQ355" s="309">
        <f t="shared" si="262"/>
        <v>0</v>
      </c>
      <c r="AR355" s="309">
        <f t="shared" si="262"/>
        <v>0</v>
      </c>
      <c r="AS355" s="309">
        <f t="shared" si="262"/>
        <v>0</v>
      </c>
      <c r="AT355" s="309">
        <f t="shared" si="262"/>
        <v>0</v>
      </c>
      <c r="AU355" s="309">
        <f t="shared" si="262"/>
        <v>0</v>
      </c>
      <c r="AV355" s="309">
        <f t="shared" si="262"/>
        <v>0</v>
      </c>
      <c r="AW355" s="309">
        <f t="shared" si="262"/>
        <v>0</v>
      </c>
      <c r="AX355" s="309">
        <f t="shared" si="262"/>
        <v>0</v>
      </c>
      <c r="AY355" s="309">
        <f t="shared" si="262"/>
        <v>0</v>
      </c>
      <c r="AZ355" s="309">
        <f t="shared" si="262"/>
        <v>0</v>
      </c>
      <c r="BA355" s="309">
        <f t="shared" si="262"/>
        <v>0</v>
      </c>
      <c r="BB355" s="309">
        <f t="shared" si="262"/>
        <v>0</v>
      </c>
      <c r="BC355" s="309">
        <f t="shared" si="262"/>
        <v>0</v>
      </c>
      <c r="BD355" s="309">
        <f t="shared" si="262"/>
        <v>0</v>
      </c>
      <c r="BE355" s="309">
        <f t="shared" si="262"/>
        <v>80000000</v>
      </c>
      <c r="BF355" s="309">
        <f t="shared" si="262"/>
        <v>0</v>
      </c>
      <c r="BG355" s="309">
        <f t="shared" ref="BG355:CH355" si="263">+SUMIF($AA$348,BG$4,$AB$350)+SUMIF($AC$348,BG$4,$AD$350)+SUMIF($AE$348,BG$4,$AF$350)+SUMIF($AG$348,BG$4,$AH$350)</f>
        <v>0</v>
      </c>
      <c r="BH355" s="309">
        <f t="shared" si="263"/>
        <v>0</v>
      </c>
      <c r="BI355" s="309">
        <f t="shared" si="263"/>
        <v>0</v>
      </c>
      <c r="BJ355" s="309">
        <f t="shared" si="263"/>
        <v>0</v>
      </c>
      <c r="BK355" s="309">
        <f t="shared" si="263"/>
        <v>0</v>
      </c>
      <c r="BL355" s="309">
        <f t="shared" si="263"/>
        <v>0</v>
      </c>
      <c r="BM355" s="309">
        <f t="shared" si="263"/>
        <v>0</v>
      </c>
      <c r="BN355" s="309">
        <f t="shared" si="263"/>
        <v>0</v>
      </c>
      <c r="BO355" s="309">
        <f t="shared" si="263"/>
        <v>0</v>
      </c>
      <c r="BP355" s="309">
        <f t="shared" si="263"/>
        <v>0</v>
      </c>
      <c r="BQ355" s="309">
        <f t="shared" si="263"/>
        <v>0</v>
      </c>
      <c r="BR355" s="309">
        <f t="shared" si="263"/>
        <v>0</v>
      </c>
      <c r="BS355" s="309">
        <f t="shared" si="263"/>
        <v>0</v>
      </c>
      <c r="BT355" s="309">
        <f t="shared" si="263"/>
        <v>0</v>
      </c>
      <c r="BU355" s="309">
        <f t="shared" si="263"/>
        <v>0</v>
      </c>
      <c r="BV355" s="309">
        <f t="shared" si="263"/>
        <v>0</v>
      </c>
      <c r="BW355" s="309">
        <f t="shared" si="263"/>
        <v>0</v>
      </c>
      <c r="BX355" s="309">
        <f t="shared" si="263"/>
        <v>0</v>
      </c>
      <c r="BY355" s="309">
        <f t="shared" si="263"/>
        <v>0</v>
      </c>
      <c r="BZ355" s="309">
        <f t="shared" si="263"/>
        <v>0</v>
      </c>
      <c r="CA355" s="309">
        <f t="shared" si="263"/>
        <v>0</v>
      </c>
      <c r="CB355" s="309">
        <f t="shared" si="263"/>
        <v>0</v>
      </c>
      <c r="CC355" s="309">
        <f t="shared" si="263"/>
        <v>0</v>
      </c>
      <c r="CD355" s="309">
        <f t="shared" si="263"/>
        <v>0</v>
      </c>
      <c r="CE355" s="309">
        <f t="shared" si="263"/>
        <v>0</v>
      </c>
      <c r="CF355" s="309">
        <f t="shared" si="263"/>
        <v>0</v>
      </c>
      <c r="CG355" s="309">
        <f t="shared" si="263"/>
        <v>0</v>
      </c>
      <c r="CH355" s="309">
        <f t="shared" si="263"/>
        <v>0</v>
      </c>
      <c r="CI355" s="177"/>
      <c r="CJ355" s="177"/>
      <c r="CK355" s="105"/>
      <c r="CL355" s="105"/>
      <c r="CM355" s="105"/>
      <c r="CN355" s="105"/>
      <c r="CO355" s="105"/>
    </row>
    <row r="356" spans="1:93" ht="15" customHeight="1" outlineLevel="1" thickBot="1">
      <c r="A356" s="105"/>
      <c r="B356" s="102"/>
      <c r="C356" s="256"/>
      <c r="D356" s="225"/>
      <c r="E356" s="225"/>
      <c r="F356" s="225"/>
      <c r="G356" s="225"/>
      <c r="H356" s="225"/>
      <c r="I356" s="196">
        <f t="shared" ref="I356:M356" si="264">+I355</f>
        <v>16000000</v>
      </c>
      <c r="J356" s="196">
        <f t="shared" si="264"/>
        <v>40000000</v>
      </c>
      <c r="K356" s="196">
        <f t="shared" si="264"/>
        <v>80000000</v>
      </c>
      <c r="L356" s="196">
        <f t="shared" si="264"/>
        <v>0</v>
      </c>
      <c r="M356" s="196">
        <f t="shared" si="264"/>
        <v>0</v>
      </c>
      <c r="N356" s="179"/>
      <c r="O356" s="179"/>
      <c r="P356" s="179"/>
      <c r="Q356" s="179"/>
      <c r="R356" s="179"/>
      <c r="S356" s="179"/>
      <c r="T356" s="179"/>
      <c r="U356" s="179"/>
      <c r="V356" s="179"/>
      <c r="W356" s="179"/>
      <c r="X356" s="179"/>
      <c r="Y356" s="179"/>
      <c r="Z356" s="179"/>
      <c r="AA356" s="196">
        <f t="shared" ref="AA356:CH356" si="265">+AA355</f>
        <v>16000000</v>
      </c>
      <c r="AB356" s="196">
        <f t="shared" si="265"/>
        <v>0</v>
      </c>
      <c r="AC356" s="196">
        <f t="shared" si="265"/>
        <v>0</v>
      </c>
      <c r="AD356" s="196">
        <f t="shared" si="265"/>
        <v>0</v>
      </c>
      <c r="AE356" s="196">
        <f t="shared" si="265"/>
        <v>0</v>
      </c>
      <c r="AF356" s="196">
        <f t="shared" si="265"/>
        <v>0</v>
      </c>
      <c r="AG356" s="196">
        <f t="shared" si="265"/>
        <v>0</v>
      </c>
      <c r="AH356" s="196">
        <f t="shared" si="265"/>
        <v>0</v>
      </c>
      <c r="AI356" s="196">
        <f t="shared" si="265"/>
        <v>0</v>
      </c>
      <c r="AJ356" s="196">
        <f t="shared" si="265"/>
        <v>0</v>
      </c>
      <c r="AK356" s="196">
        <f t="shared" si="265"/>
        <v>0</v>
      </c>
      <c r="AL356" s="196">
        <f t="shared" si="265"/>
        <v>0</v>
      </c>
      <c r="AM356" s="196">
        <f t="shared" si="265"/>
        <v>40000000</v>
      </c>
      <c r="AN356" s="196">
        <f t="shared" si="265"/>
        <v>0</v>
      </c>
      <c r="AO356" s="196">
        <f t="shared" si="265"/>
        <v>0</v>
      </c>
      <c r="AP356" s="196">
        <f t="shared" si="265"/>
        <v>0</v>
      </c>
      <c r="AQ356" s="196">
        <f t="shared" si="265"/>
        <v>0</v>
      </c>
      <c r="AR356" s="196">
        <f t="shared" si="265"/>
        <v>0</v>
      </c>
      <c r="AS356" s="196">
        <f t="shared" si="265"/>
        <v>0</v>
      </c>
      <c r="AT356" s="196">
        <f t="shared" si="265"/>
        <v>0</v>
      </c>
      <c r="AU356" s="196">
        <f t="shared" si="265"/>
        <v>0</v>
      </c>
      <c r="AV356" s="196">
        <f t="shared" si="265"/>
        <v>0</v>
      </c>
      <c r="AW356" s="196">
        <f t="shared" si="265"/>
        <v>0</v>
      </c>
      <c r="AX356" s="196">
        <f t="shared" si="265"/>
        <v>0</v>
      </c>
      <c r="AY356" s="196">
        <f t="shared" si="265"/>
        <v>0</v>
      </c>
      <c r="AZ356" s="196">
        <f t="shared" si="265"/>
        <v>0</v>
      </c>
      <c r="BA356" s="196">
        <f t="shared" si="265"/>
        <v>0</v>
      </c>
      <c r="BB356" s="196">
        <f t="shared" si="265"/>
        <v>0</v>
      </c>
      <c r="BC356" s="196">
        <f t="shared" si="265"/>
        <v>0</v>
      </c>
      <c r="BD356" s="196">
        <f t="shared" si="265"/>
        <v>0</v>
      </c>
      <c r="BE356" s="196">
        <f t="shared" si="265"/>
        <v>80000000</v>
      </c>
      <c r="BF356" s="196">
        <f t="shared" si="265"/>
        <v>0</v>
      </c>
      <c r="BG356" s="196">
        <f t="shared" si="265"/>
        <v>0</v>
      </c>
      <c r="BH356" s="196">
        <f t="shared" si="265"/>
        <v>0</v>
      </c>
      <c r="BI356" s="196">
        <f t="shared" si="265"/>
        <v>0</v>
      </c>
      <c r="BJ356" s="196">
        <f t="shared" si="265"/>
        <v>0</v>
      </c>
      <c r="BK356" s="196">
        <f t="shared" si="265"/>
        <v>0</v>
      </c>
      <c r="BL356" s="196">
        <f t="shared" si="265"/>
        <v>0</v>
      </c>
      <c r="BM356" s="196">
        <f t="shared" si="265"/>
        <v>0</v>
      </c>
      <c r="BN356" s="196">
        <f t="shared" si="265"/>
        <v>0</v>
      </c>
      <c r="BO356" s="196">
        <f t="shared" si="265"/>
        <v>0</v>
      </c>
      <c r="BP356" s="196">
        <f t="shared" si="265"/>
        <v>0</v>
      </c>
      <c r="BQ356" s="196">
        <f t="shared" si="265"/>
        <v>0</v>
      </c>
      <c r="BR356" s="196">
        <f t="shared" si="265"/>
        <v>0</v>
      </c>
      <c r="BS356" s="196">
        <f t="shared" si="265"/>
        <v>0</v>
      </c>
      <c r="BT356" s="196">
        <f t="shared" si="265"/>
        <v>0</v>
      </c>
      <c r="BU356" s="196">
        <f t="shared" si="265"/>
        <v>0</v>
      </c>
      <c r="BV356" s="196">
        <f t="shared" si="265"/>
        <v>0</v>
      </c>
      <c r="BW356" s="196">
        <f t="shared" si="265"/>
        <v>0</v>
      </c>
      <c r="BX356" s="196">
        <f t="shared" si="265"/>
        <v>0</v>
      </c>
      <c r="BY356" s="196">
        <f t="shared" si="265"/>
        <v>0</v>
      </c>
      <c r="BZ356" s="196">
        <f t="shared" si="265"/>
        <v>0</v>
      </c>
      <c r="CA356" s="196">
        <f t="shared" si="265"/>
        <v>0</v>
      </c>
      <c r="CB356" s="196">
        <f t="shared" si="265"/>
        <v>0</v>
      </c>
      <c r="CC356" s="196">
        <f t="shared" si="265"/>
        <v>0</v>
      </c>
      <c r="CD356" s="196">
        <f t="shared" si="265"/>
        <v>0</v>
      </c>
      <c r="CE356" s="196">
        <f t="shared" si="265"/>
        <v>0</v>
      </c>
      <c r="CF356" s="196">
        <f t="shared" si="265"/>
        <v>0</v>
      </c>
      <c r="CG356" s="196">
        <f t="shared" si="265"/>
        <v>0</v>
      </c>
      <c r="CH356" s="196">
        <f t="shared" si="265"/>
        <v>0</v>
      </c>
      <c r="CI356" s="225"/>
      <c r="CJ356" s="225"/>
      <c r="CK356" s="105"/>
      <c r="CL356" s="105"/>
      <c r="CM356" s="105"/>
      <c r="CN356" s="105"/>
      <c r="CO356" s="105"/>
    </row>
    <row r="357" spans="1:93" ht="15" customHeight="1" outlineLevel="1" thickTop="1">
      <c r="A357" s="105"/>
      <c r="B357" s="102"/>
      <c r="C357" s="256"/>
      <c r="D357" s="225"/>
      <c r="E357" s="225"/>
      <c r="F357" s="225"/>
      <c r="G357" s="225"/>
      <c r="H357" s="225"/>
      <c r="I357" s="225"/>
      <c r="J357" s="225"/>
      <c r="K357" s="225"/>
      <c r="L357" s="225"/>
      <c r="M357" s="225"/>
      <c r="N357" s="225"/>
      <c r="O357" s="225"/>
      <c r="P357" s="225"/>
      <c r="Q357" s="225"/>
      <c r="R357" s="225"/>
      <c r="S357" s="225"/>
      <c r="T357" s="225"/>
      <c r="U357" s="225"/>
      <c r="V357" s="225"/>
      <c r="W357" s="225"/>
      <c r="X357" s="225"/>
      <c r="Y357" s="225"/>
      <c r="Z357" s="225"/>
      <c r="AA357" s="225"/>
      <c r="AB357" s="225"/>
      <c r="AC357" s="284"/>
      <c r="AD357" s="284"/>
      <c r="AE357" s="284"/>
      <c r="AF357" s="284"/>
      <c r="AG357" s="284"/>
      <c r="AH357" s="284"/>
      <c r="AI357" s="225"/>
      <c r="AJ357" s="225"/>
      <c r="AK357" s="225"/>
      <c r="AL357" s="225"/>
      <c r="AM357" s="225"/>
      <c r="AN357" s="225"/>
      <c r="AO357" s="225"/>
      <c r="AP357" s="225"/>
      <c r="AQ357" s="225"/>
      <c r="AR357" s="225"/>
      <c r="AS357" s="225"/>
      <c r="AT357" s="225"/>
      <c r="AU357" s="225"/>
      <c r="AV357" s="225"/>
      <c r="AW357" s="225"/>
      <c r="AX357" s="225"/>
      <c r="AY357" s="225"/>
      <c r="AZ357" s="225"/>
      <c r="BA357" s="225"/>
      <c r="BB357" s="225"/>
      <c r="BC357" s="225"/>
      <c r="BD357" s="225"/>
      <c r="BE357" s="225"/>
      <c r="BF357" s="225"/>
      <c r="BG357" s="225"/>
      <c r="BH357" s="225"/>
      <c r="BI357" s="225"/>
      <c r="BJ357" s="225"/>
      <c r="BK357" s="225"/>
      <c r="BL357" s="225"/>
      <c r="BM357" s="225"/>
      <c r="BN357" s="225"/>
      <c r="BO357" s="225"/>
      <c r="BP357" s="225"/>
      <c r="BQ357" s="225"/>
      <c r="BR357" s="225"/>
      <c r="BS357" s="225"/>
      <c r="BT357" s="225"/>
      <c r="BU357" s="225"/>
      <c r="BV357" s="225"/>
      <c r="BW357" s="225"/>
      <c r="BX357" s="225"/>
      <c r="BY357" s="225"/>
      <c r="BZ357" s="225"/>
      <c r="CA357" s="225"/>
      <c r="CB357" s="225"/>
      <c r="CC357" s="225"/>
      <c r="CD357" s="225"/>
      <c r="CE357" s="225"/>
      <c r="CF357" s="225"/>
      <c r="CG357" s="225"/>
      <c r="CH357" s="225"/>
      <c r="CI357" s="225"/>
      <c r="CJ357" s="225"/>
      <c r="CK357" s="105"/>
      <c r="CL357" s="105"/>
      <c r="CM357" s="105"/>
      <c r="CN357" s="105"/>
      <c r="CO357" s="105"/>
    </row>
    <row r="358" spans="1:93" ht="15" customHeight="1" outlineLevel="1">
      <c r="A358" s="105"/>
      <c r="B358" s="116" t="s">
        <v>311</v>
      </c>
      <c r="C358" s="256"/>
      <c r="D358" s="256"/>
      <c r="E358" s="225"/>
      <c r="F358" s="225"/>
      <c r="G358" s="225"/>
      <c r="H358" s="225"/>
      <c r="I358" s="225"/>
      <c r="J358" s="225"/>
      <c r="K358" s="225"/>
      <c r="L358" s="225"/>
      <c r="M358" s="225"/>
      <c r="N358" s="225"/>
      <c r="O358" s="225"/>
      <c r="P358" s="225"/>
      <c r="Q358" s="225"/>
      <c r="R358" s="225"/>
      <c r="S358" s="225"/>
      <c r="T358" s="225"/>
      <c r="U358" s="225"/>
      <c r="V358" s="225"/>
      <c r="W358" s="225"/>
      <c r="X358" s="225"/>
      <c r="Y358" s="225"/>
      <c r="Z358" s="225"/>
      <c r="AA358" s="225"/>
      <c r="AB358" s="310" t="s">
        <v>312</v>
      </c>
      <c r="AC358" s="225"/>
      <c r="AD358" s="310" t="s">
        <v>313</v>
      </c>
      <c r="AE358" s="225"/>
      <c r="AF358" s="310" t="s">
        <v>314</v>
      </c>
      <c r="AG358" s="225"/>
      <c r="AH358" s="310" t="s">
        <v>315</v>
      </c>
      <c r="AI358" s="225"/>
      <c r="AJ358" s="225"/>
      <c r="AK358" s="225"/>
      <c r="AL358" s="225"/>
      <c r="AM358" s="225"/>
      <c r="AN358" s="225"/>
      <c r="AO358" s="225"/>
      <c r="AP358" s="225"/>
      <c r="AQ358" s="225"/>
      <c r="AR358" s="225"/>
      <c r="AS358" s="225"/>
      <c r="AT358" s="225"/>
      <c r="AU358" s="225"/>
      <c r="AV358" s="225"/>
      <c r="AW358" s="225"/>
      <c r="AX358" s="225"/>
      <c r="AY358" s="225"/>
      <c r="AZ358" s="225"/>
      <c r="BA358" s="225"/>
      <c r="BB358" s="225"/>
      <c r="BC358" s="225"/>
      <c r="BD358" s="225"/>
      <c r="BE358" s="225"/>
      <c r="BF358" s="225"/>
      <c r="BG358" s="225"/>
      <c r="BH358" s="225"/>
      <c r="BI358" s="225"/>
      <c r="BJ358" s="225"/>
      <c r="BK358" s="225"/>
      <c r="BL358" s="225"/>
      <c r="BM358" s="225"/>
      <c r="BN358" s="225"/>
      <c r="BO358" s="225"/>
      <c r="BP358" s="225"/>
      <c r="BQ358" s="225"/>
      <c r="BR358" s="225"/>
      <c r="BS358" s="225"/>
      <c r="BT358" s="225"/>
      <c r="BU358" s="225"/>
      <c r="BV358" s="225"/>
      <c r="BW358" s="225"/>
      <c r="BX358" s="225"/>
      <c r="BY358" s="225"/>
      <c r="BZ358" s="225"/>
      <c r="CA358" s="225"/>
      <c r="CB358" s="225"/>
      <c r="CC358" s="225"/>
      <c r="CD358" s="225"/>
      <c r="CE358" s="225"/>
      <c r="CF358" s="225"/>
      <c r="CG358" s="225"/>
      <c r="CH358" s="225"/>
      <c r="CI358" s="225"/>
      <c r="CJ358" s="225"/>
      <c r="CK358" s="105"/>
      <c r="CL358" s="105"/>
      <c r="CM358" s="105"/>
      <c r="CN358" s="105"/>
      <c r="CO358" s="105"/>
    </row>
    <row r="359" spans="1:93" ht="15" customHeight="1" outlineLevel="1">
      <c r="A359" s="215"/>
      <c r="B359" s="139" t="s">
        <v>316</v>
      </c>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c r="AA359" s="179"/>
      <c r="AB359" s="311">
        <f>+AB351</f>
        <v>0</v>
      </c>
      <c r="AC359" s="139"/>
      <c r="AD359" s="311">
        <f>+AD351</f>
        <v>0</v>
      </c>
      <c r="AE359" s="139"/>
      <c r="AF359" s="311">
        <f>+AF351</f>
        <v>0</v>
      </c>
      <c r="AG359" s="139"/>
      <c r="AH359" s="311">
        <f>+AH351</f>
        <v>0</v>
      </c>
      <c r="AI359" s="179"/>
      <c r="AJ359" s="179"/>
      <c r="AK359" s="179"/>
      <c r="AL359" s="179"/>
      <c r="AM359" s="179"/>
      <c r="AN359" s="179"/>
      <c r="AO359" s="179"/>
      <c r="AP359" s="179"/>
      <c r="AQ359" s="179"/>
      <c r="AR359" s="179"/>
      <c r="AS359" s="179"/>
      <c r="AT359" s="179"/>
      <c r="AU359" s="179"/>
      <c r="AV359" s="179"/>
      <c r="AW359" s="179"/>
      <c r="AX359" s="179"/>
      <c r="AY359" s="179"/>
      <c r="AZ359" s="179"/>
      <c r="BA359" s="179"/>
      <c r="BB359" s="179"/>
      <c r="BC359" s="179"/>
      <c r="BD359" s="179"/>
      <c r="BE359" s="179"/>
      <c r="BF359" s="179"/>
      <c r="BG359" s="179"/>
      <c r="BH359" s="179"/>
      <c r="BI359" s="179"/>
      <c r="BJ359" s="179"/>
      <c r="BK359" s="179"/>
      <c r="BL359" s="179"/>
      <c r="BM359" s="179"/>
      <c r="BN359" s="179"/>
      <c r="BO359" s="179"/>
      <c r="BP359" s="179"/>
      <c r="BQ359" s="179"/>
      <c r="BR359" s="179"/>
      <c r="BS359" s="179"/>
      <c r="BT359" s="179"/>
      <c r="BU359" s="179"/>
      <c r="BV359" s="179"/>
      <c r="BW359" s="179"/>
      <c r="BX359" s="179"/>
      <c r="BY359" s="179"/>
      <c r="BZ359" s="179"/>
      <c r="CA359" s="179"/>
      <c r="CB359" s="179"/>
      <c r="CC359" s="179"/>
      <c r="CD359" s="179"/>
      <c r="CE359" s="179"/>
      <c r="CF359" s="179"/>
      <c r="CG359" s="179"/>
      <c r="CH359" s="179"/>
      <c r="CI359" s="179"/>
      <c r="CJ359" s="179"/>
      <c r="CK359" s="215"/>
      <c r="CL359" s="215"/>
      <c r="CM359" s="215"/>
      <c r="CN359" s="215"/>
      <c r="CO359" s="215"/>
    </row>
    <row r="360" spans="1:93" ht="15" customHeight="1" outlineLevel="1">
      <c r="A360" s="105"/>
      <c r="B360" s="102" t="s">
        <v>317</v>
      </c>
      <c r="C360" s="256"/>
      <c r="D360" s="256"/>
      <c r="E360" s="256"/>
      <c r="F360" s="225"/>
      <c r="G360" s="225"/>
      <c r="H360" s="225"/>
      <c r="I360" s="225"/>
      <c r="J360" s="225"/>
      <c r="K360" s="225"/>
      <c r="L360" s="225"/>
      <c r="M360" s="225"/>
      <c r="N360" s="225"/>
      <c r="O360" s="225"/>
      <c r="P360" s="225"/>
      <c r="Q360" s="225"/>
      <c r="R360" s="225"/>
      <c r="S360" s="225"/>
      <c r="T360" s="225"/>
      <c r="U360" s="225"/>
      <c r="V360" s="225"/>
      <c r="W360" s="225"/>
      <c r="X360" s="225"/>
      <c r="Y360" s="225"/>
      <c r="Z360" s="225"/>
      <c r="AA360" s="225"/>
      <c r="AB360" s="312">
        <f>+AA348</f>
        <v>44562</v>
      </c>
      <c r="AC360" s="103"/>
      <c r="AD360" s="312">
        <f>+AC348</f>
        <v>44927</v>
      </c>
      <c r="AE360" s="103"/>
      <c r="AF360" s="312">
        <f>+AE348</f>
        <v>45474</v>
      </c>
      <c r="AG360" s="103"/>
      <c r="AH360" s="312">
        <f>+AG348</f>
        <v>44197</v>
      </c>
      <c r="AI360" s="225"/>
      <c r="AJ360" s="225"/>
      <c r="AK360" s="225"/>
      <c r="AL360" s="225"/>
      <c r="AM360" s="225"/>
      <c r="AN360" s="225"/>
      <c r="AO360" s="225"/>
      <c r="AP360" s="225"/>
      <c r="AQ360" s="225"/>
      <c r="AR360" s="225"/>
      <c r="AS360" s="225"/>
      <c r="AT360" s="225"/>
      <c r="AU360" s="225"/>
      <c r="AV360" s="225"/>
      <c r="AW360" s="225"/>
      <c r="AX360" s="225"/>
      <c r="AY360" s="225"/>
      <c r="AZ360" s="225"/>
      <c r="BA360" s="225"/>
      <c r="BB360" s="225"/>
      <c r="BC360" s="225"/>
      <c r="BD360" s="225"/>
      <c r="BE360" s="225"/>
      <c r="BF360" s="225"/>
      <c r="BG360" s="225"/>
      <c r="BH360" s="225"/>
      <c r="BI360" s="225"/>
      <c r="BJ360" s="225"/>
      <c r="BK360" s="225"/>
      <c r="BL360" s="225"/>
      <c r="BM360" s="225"/>
      <c r="BN360" s="225"/>
      <c r="BO360" s="225"/>
      <c r="BP360" s="225"/>
      <c r="BQ360" s="225"/>
      <c r="BR360" s="225"/>
      <c r="BS360" s="225"/>
      <c r="BT360" s="225"/>
      <c r="BU360" s="225"/>
      <c r="BV360" s="225"/>
      <c r="BW360" s="225"/>
      <c r="BX360" s="225"/>
      <c r="BY360" s="225"/>
      <c r="BZ360" s="225"/>
      <c r="CA360" s="225"/>
      <c r="CB360" s="225"/>
      <c r="CC360" s="225"/>
      <c r="CD360" s="225"/>
      <c r="CE360" s="225"/>
      <c r="CF360" s="225"/>
      <c r="CG360" s="225"/>
      <c r="CH360" s="225"/>
      <c r="CI360" s="225"/>
      <c r="CJ360" s="225"/>
      <c r="CK360" s="105"/>
      <c r="CL360" s="105"/>
      <c r="CM360" s="105"/>
      <c r="CN360" s="105"/>
      <c r="CO360" s="105"/>
    </row>
    <row r="361" spans="1:93" ht="15" customHeight="1" outlineLevel="1">
      <c r="A361" s="105"/>
      <c r="B361" s="102" t="s">
        <v>318</v>
      </c>
      <c r="C361" s="256"/>
      <c r="D361" s="256"/>
      <c r="E361" s="256"/>
      <c r="F361" s="225"/>
      <c r="G361" s="225"/>
      <c r="H361" s="225"/>
      <c r="I361" s="225"/>
      <c r="J361" s="225"/>
      <c r="K361" s="225"/>
      <c r="L361" s="225"/>
      <c r="M361" s="225"/>
      <c r="N361" s="225"/>
      <c r="O361" s="225"/>
      <c r="P361" s="225"/>
      <c r="Q361" s="225"/>
      <c r="R361" s="225"/>
      <c r="S361" s="225"/>
      <c r="T361" s="225"/>
      <c r="U361" s="225"/>
      <c r="V361" s="225"/>
      <c r="W361" s="225"/>
      <c r="X361" s="225"/>
      <c r="Y361" s="225"/>
      <c r="Z361" s="225"/>
      <c r="AA361" s="225"/>
      <c r="AB361" s="183">
        <v>9.5000000000000001E-2</v>
      </c>
      <c r="AC361" s="218"/>
      <c r="AD361" s="183">
        <v>9.5000000000000001E-2</v>
      </c>
      <c r="AE361" s="218"/>
      <c r="AF361" s="183">
        <v>9.5000000000000001E-2</v>
      </c>
      <c r="AG361" s="218"/>
      <c r="AH361" s="183">
        <v>9.5000000000000001E-2</v>
      </c>
      <c r="AI361" s="225"/>
      <c r="AJ361" s="225"/>
      <c r="AK361" s="225"/>
      <c r="AL361" s="225"/>
      <c r="AM361" s="225"/>
      <c r="AN361" s="225"/>
      <c r="AO361" s="225"/>
      <c r="AP361" s="225"/>
      <c r="AQ361" s="225"/>
      <c r="AR361" s="225"/>
      <c r="AS361" s="225"/>
      <c r="AT361" s="225"/>
      <c r="AU361" s="225"/>
      <c r="AV361" s="225"/>
      <c r="AW361" s="225"/>
      <c r="AX361" s="225"/>
      <c r="AY361" s="225"/>
      <c r="AZ361" s="225"/>
      <c r="BA361" s="225"/>
      <c r="BB361" s="225"/>
      <c r="BC361" s="225"/>
      <c r="BD361" s="225"/>
      <c r="BE361" s="225"/>
      <c r="BF361" s="225"/>
      <c r="BG361" s="225"/>
      <c r="BH361" s="225"/>
      <c r="BI361" s="225"/>
      <c r="BJ361" s="225"/>
      <c r="BK361" s="225"/>
      <c r="BL361" s="225"/>
      <c r="BM361" s="225"/>
      <c r="BN361" s="225"/>
      <c r="BO361" s="225"/>
      <c r="BP361" s="225"/>
      <c r="BQ361" s="225"/>
      <c r="BR361" s="225"/>
      <c r="BS361" s="225"/>
      <c r="BT361" s="225"/>
      <c r="BU361" s="225"/>
      <c r="BV361" s="225"/>
      <c r="BW361" s="225"/>
      <c r="BX361" s="225"/>
      <c r="BY361" s="225"/>
      <c r="BZ361" s="225"/>
      <c r="CA361" s="225"/>
      <c r="CB361" s="225"/>
      <c r="CC361" s="225"/>
      <c r="CD361" s="225"/>
      <c r="CE361" s="225"/>
      <c r="CF361" s="225"/>
      <c r="CG361" s="225"/>
      <c r="CH361" s="225"/>
      <c r="CI361" s="225"/>
      <c r="CJ361" s="225"/>
      <c r="CK361" s="105"/>
      <c r="CL361" s="105"/>
      <c r="CM361" s="105"/>
      <c r="CN361" s="105"/>
      <c r="CO361" s="105"/>
    </row>
    <row r="362" spans="1:93" ht="15" customHeight="1" outlineLevel="1">
      <c r="A362" s="105"/>
      <c r="B362" s="102" t="s">
        <v>319</v>
      </c>
      <c r="C362" s="256"/>
      <c r="D362" s="256"/>
      <c r="E362" s="256"/>
      <c r="F362" s="225"/>
      <c r="G362" s="225"/>
      <c r="H362" s="225"/>
      <c r="I362" s="225"/>
      <c r="J362" s="225"/>
      <c r="K362" s="225"/>
      <c r="L362" s="225"/>
      <c r="M362" s="225"/>
      <c r="N362" s="225"/>
      <c r="O362" s="225"/>
      <c r="P362" s="225"/>
      <c r="Q362" s="225"/>
      <c r="R362" s="225"/>
      <c r="S362" s="225"/>
      <c r="T362" s="225"/>
      <c r="U362" s="225"/>
      <c r="V362" s="225"/>
      <c r="W362" s="225"/>
      <c r="X362" s="225"/>
      <c r="Y362" s="225"/>
      <c r="Z362" s="225"/>
      <c r="AA362" s="225"/>
      <c r="AB362" s="194">
        <v>60</v>
      </c>
      <c r="AC362" s="218"/>
      <c r="AD362" s="194">
        <v>60</v>
      </c>
      <c r="AE362" s="218"/>
      <c r="AF362" s="194">
        <v>60</v>
      </c>
      <c r="AG362" s="218"/>
      <c r="AH362" s="194">
        <v>60</v>
      </c>
      <c r="AI362" s="225"/>
      <c r="AJ362" s="225"/>
      <c r="AK362" s="225"/>
      <c r="AL362" s="225"/>
      <c r="AM362" s="225"/>
      <c r="AN362" s="225"/>
      <c r="AO362" s="225"/>
      <c r="AP362" s="225"/>
      <c r="AQ362" s="225"/>
      <c r="AR362" s="225"/>
      <c r="AS362" s="225"/>
      <c r="AT362" s="225"/>
      <c r="AU362" s="225"/>
      <c r="AV362" s="225"/>
      <c r="AW362" s="225"/>
      <c r="AX362" s="225"/>
      <c r="AY362" s="225"/>
      <c r="AZ362" s="225"/>
      <c r="BA362" s="225"/>
      <c r="BB362" s="225"/>
      <c r="BC362" s="225"/>
      <c r="BD362" s="225"/>
      <c r="BE362" s="225"/>
      <c r="BF362" s="225"/>
      <c r="BG362" s="225"/>
      <c r="BH362" s="225"/>
      <c r="BI362" s="225"/>
      <c r="BJ362" s="225"/>
      <c r="BK362" s="225"/>
      <c r="BL362" s="225"/>
      <c r="BM362" s="225"/>
      <c r="BN362" s="225"/>
      <c r="BO362" s="225"/>
      <c r="BP362" s="225"/>
      <c r="BQ362" s="225"/>
      <c r="BR362" s="225"/>
      <c r="BS362" s="225"/>
      <c r="BT362" s="225"/>
      <c r="BU362" s="225"/>
      <c r="BV362" s="225"/>
      <c r="BW362" s="225"/>
      <c r="BX362" s="225"/>
      <c r="BY362" s="225"/>
      <c r="BZ362" s="225"/>
      <c r="CA362" s="225"/>
      <c r="CB362" s="225"/>
      <c r="CC362" s="225"/>
      <c r="CD362" s="225"/>
      <c r="CE362" s="225"/>
      <c r="CF362" s="225"/>
      <c r="CG362" s="225"/>
      <c r="CH362" s="225"/>
      <c r="CI362" s="225"/>
      <c r="CJ362" s="225"/>
      <c r="CK362" s="105"/>
      <c r="CL362" s="105"/>
      <c r="CM362" s="105"/>
      <c r="CN362" s="105"/>
      <c r="CO362" s="105"/>
    </row>
    <row r="363" spans="1:93" ht="15" customHeight="1" outlineLevel="1">
      <c r="A363" s="105"/>
      <c r="B363" s="102" t="s">
        <v>320</v>
      </c>
      <c r="C363" s="256"/>
      <c r="D363" s="256"/>
      <c r="E363" s="256"/>
      <c r="F363" s="225"/>
      <c r="G363" s="225"/>
      <c r="H363" s="225"/>
      <c r="I363" s="225"/>
      <c r="J363" s="225"/>
      <c r="K363" s="225"/>
      <c r="L363" s="225"/>
      <c r="M363" s="225"/>
      <c r="N363" s="225"/>
      <c r="O363" s="225"/>
      <c r="P363" s="225"/>
      <c r="Q363" s="225"/>
      <c r="R363" s="225"/>
      <c r="S363" s="225"/>
      <c r="T363" s="225"/>
      <c r="U363" s="225"/>
      <c r="V363" s="225"/>
      <c r="W363" s="225"/>
      <c r="X363" s="225"/>
      <c r="Y363" s="225"/>
      <c r="Z363" s="225"/>
      <c r="AA363" s="225"/>
      <c r="AB363" s="194">
        <v>0</v>
      </c>
      <c r="AC363" s="218"/>
      <c r="AD363" s="194">
        <v>0</v>
      </c>
      <c r="AE363" s="218"/>
      <c r="AF363" s="194">
        <v>0</v>
      </c>
      <c r="AG363" s="218"/>
      <c r="AH363" s="194">
        <v>0</v>
      </c>
      <c r="AI363" s="225"/>
      <c r="AJ363" s="225"/>
      <c r="AK363" s="225"/>
      <c r="AL363" s="225"/>
      <c r="AM363" s="225"/>
      <c r="AN363" s="225"/>
      <c r="AO363" s="225"/>
      <c r="AP363" s="225"/>
      <c r="AQ363" s="225"/>
      <c r="AR363" s="225"/>
      <c r="AS363" s="225"/>
      <c r="AT363" s="225"/>
      <c r="AU363" s="225"/>
      <c r="AV363" s="225"/>
      <c r="AW363" s="225"/>
      <c r="AX363" s="225"/>
      <c r="AY363" s="225"/>
      <c r="AZ363" s="225"/>
      <c r="BA363" s="225"/>
      <c r="BB363" s="225"/>
      <c r="BC363" s="225"/>
      <c r="BD363" s="225"/>
      <c r="BE363" s="225"/>
      <c r="BF363" s="225"/>
      <c r="BG363" s="225"/>
      <c r="BH363" s="225"/>
      <c r="BI363" s="225"/>
      <c r="BJ363" s="225"/>
      <c r="BK363" s="225"/>
      <c r="BL363" s="225"/>
      <c r="BM363" s="225"/>
      <c r="BN363" s="225"/>
      <c r="BO363" s="225"/>
      <c r="BP363" s="225"/>
      <c r="BQ363" s="225"/>
      <c r="BR363" s="225"/>
      <c r="BS363" s="225"/>
      <c r="BT363" s="225"/>
      <c r="BU363" s="225"/>
      <c r="BV363" s="225"/>
      <c r="BW363" s="225"/>
      <c r="BX363" s="225"/>
      <c r="BY363" s="225"/>
      <c r="BZ363" s="225"/>
      <c r="CA363" s="225"/>
      <c r="CB363" s="225"/>
      <c r="CC363" s="225"/>
      <c r="CD363" s="225"/>
      <c r="CE363" s="225"/>
      <c r="CF363" s="225"/>
      <c r="CG363" s="225"/>
      <c r="CH363" s="225"/>
      <c r="CI363" s="225"/>
      <c r="CJ363" s="225"/>
      <c r="CK363" s="105"/>
      <c r="CL363" s="105"/>
      <c r="CM363" s="105"/>
      <c r="CN363" s="105"/>
      <c r="CO363" s="105"/>
    </row>
    <row r="364" spans="1:93" ht="15" customHeight="1" outlineLevel="1">
      <c r="A364" s="215"/>
      <c r="B364" s="139" t="s">
        <v>321</v>
      </c>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c r="AA364" s="179"/>
      <c r="AB364" s="313">
        <f>+ROUND(PMT(AB361/12,AB362-AB363,IF(AB366="Yes",AB359,AB359*(1+AB361/12)^AB363)),2)</f>
        <v>0</v>
      </c>
      <c r="AC364" s="139"/>
      <c r="AD364" s="313">
        <f>+ROUND(PMT(AD361/12,AD362-AD363,IF(AD366="Yes",AD359,AD359*(1+AD361/12)^AD363)),2)</f>
        <v>0</v>
      </c>
      <c r="AE364" s="139"/>
      <c r="AF364" s="313">
        <f>+ROUND(PMT(AF361/12,AF362-AF363,IF(AF366="Yes",AF359,AF359*(1+AF361/12)^AF363)),2)</f>
        <v>0</v>
      </c>
      <c r="AG364" s="139"/>
      <c r="AH364" s="313">
        <f>+ROUND(PMT(AH361/12,AH362-AH363,IF(AH366="Yes",AH359,AH359*(1+AH361/12)^AH363)),2)</f>
        <v>0</v>
      </c>
      <c r="AI364" s="179"/>
      <c r="AJ364" s="179"/>
      <c r="AK364" s="179"/>
      <c r="AL364" s="179"/>
      <c r="AM364" s="179"/>
      <c r="AN364" s="179"/>
      <c r="AO364" s="179"/>
      <c r="AP364" s="179"/>
      <c r="AQ364" s="179"/>
      <c r="AR364" s="179"/>
      <c r="AS364" s="179"/>
      <c r="AT364" s="179"/>
      <c r="AU364" s="179"/>
      <c r="AV364" s="179"/>
      <c r="AW364" s="179"/>
      <c r="AX364" s="179"/>
      <c r="AY364" s="179"/>
      <c r="AZ364" s="179"/>
      <c r="BA364" s="179"/>
      <c r="BB364" s="179"/>
      <c r="BC364" s="179"/>
      <c r="BD364" s="179"/>
      <c r="BE364" s="179"/>
      <c r="BF364" s="179"/>
      <c r="BG364" s="179"/>
      <c r="BH364" s="179"/>
      <c r="BI364" s="179"/>
      <c r="BJ364" s="179"/>
      <c r="BK364" s="179"/>
      <c r="BL364" s="179"/>
      <c r="BM364" s="179"/>
      <c r="BN364" s="179"/>
      <c r="BO364" s="179"/>
      <c r="BP364" s="179"/>
      <c r="BQ364" s="179"/>
      <c r="BR364" s="179"/>
      <c r="BS364" s="179"/>
      <c r="BT364" s="179"/>
      <c r="BU364" s="179"/>
      <c r="BV364" s="179"/>
      <c r="BW364" s="179"/>
      <c r="BX364" s="179"/>
      <c r="BY364" s="179"/>
      <c r="BZ364" s="179"/>
      <c r="CA364" s="179"/>
      <c r="CB364" s="179"/>
      <c r="CC364" s="179"/>
      <c r="CD364" s="179"/>
      <c r="CE364" s="179"/>
      <c r="CF364" s="179"/>
      <c r="CG364" s="179"/>
      <c r="CH364" s="179"/>
      <c r="CI364" s="179"/>
      <c r="CJ364" s="179"/>
      <c r="CK364" s="215"/>
      <c r="CL364" s="215"/>
      <c r="CM364" s="215"/>
      <c r="CN364" s="215"/>
      <c r="CO364" s="215"/>
    </row>
    <row r="365" spans="1:93" ht="15" customHeight="1" outlineLevel="1">
      <c r="A365" s="105"/>
      <c r="B365" s="102" t="s">
        <v>322</v>
      </c>
      <c r="C365" s="256"/>
      <c r="D365" s="256"/>
      <c r="E365" s="256"/>
      <c r="F365" s="225"/>
      <c r="G365" s="225"/>
      <c r="H365" s="225"/>
      <c r="I365" s="225"/>
      <c r="J365" s="225"/>
      <c r="K365" s="225"/>
      <c r="L365" s="225"/>
      <c r="M365" s="225"/>
      <c r="N365" s="225"/>
      <c r="O365" s="225"/>
      <c r="P365" s="225"/>
      <c r="Q365" s="225"/>
      <c r="R365" s="225"/>
      <c r="S365" s="225"/>
      <c r="T365" s="225"/>
      <c r="U365" s="225"/>
      <c r="V365" s="225"/>
      <c r="W365" s="225"/>
      <c r="X365" s="225"/>
      <c r="Y365" s="225"/>
      <c r="Z365" s="225"/>
      <c r="AA365" s="225"/>
      <c r="AB365" s="312">
        <f>+EDATE(AB360,AB363)</f>
        <v>44562</v>
      </c>
      <c r="AC365" s="103"/>
      <c r="AD365" s="312">
        <f>+EDATE(AD360,AD363)</f>
        <v>44927</v>
      </c>
      <c r="AE365" s="103"/>
      <c r="AF365" s="312">
        <f>+EDATE(AF360,AF363)</f>
        <v>45474</v>
      </c>
      <c r="AG365" s="103"/>
      <c r="AH365" s="312">
        <f>+EDATE(AH360,AH363)</f>
        <v>44197</v>
      </c>
      <c r="AI365" s="225"/>
      <c r="AJ365" s="225"/>
      <c r="AK365" s="225"/>
      <c r="AL365" s="225"/>
      <c r="AM365" s="225"/>
      <c r="AN365" s="225"/>
      <c r="AO365" s="225"/>
      <c r="AP365" s="225"/>
      <c r="AQ365" s="225"/>
      <c r="AR365" s="225"/>
      <c r="AS365" s="225"/>
      <c r="AT365" s="225"/>
      <c r="AU365" s="225"/>
      <c r="AV365" s="225"/>
      <c r="AW365" s="225"/>
      <c r="AX365" s="225"/>
      <c r="AY365" s="225"/>
      <c r="AZ365" s="225"/>
      <c r="BA365" s="225"/>
      <c r="BB365" s="225"/>
      <c r="BC365" s="225"/>
      <c r="BD365" s="225"/>
      <c r="BE365" s="225"/>
      <c r="BF365" s="225"/>
      <c r="BG365" s="225"/>
      <c r="BH365" s="225"/>
      <c r="BI365" s="225"/>
      <c r="BJ365" s="225"/>
      <c r="BK365" s="225"/>
      <c r="BL365" s="225"/>
      <c r="BM365" s="225"/>
      <c r="BN365" s="225"/>
      <c r="BO365" s="225"/>
      <c r="BP365" s="225"/>
      <c r="BQ365" s="225"/>
      <c r="BR365" s="225"/>
      <c r="BS365" s="225"/>
      <c r="BT365" s="225"/>
      <c r="BU365" s="225"/>
      <c r="BV365" s="225"/>
      <c r="BW365" s="225"/>
      <c r="BX365" s="225"/>
      <c r="BY365" s="225"/>
      <c r="BZ365" s="225"/>
      <c r="CA365" s="225"/>
      <c r="CB365" s="225"/>
      <c r="CC365" s="225"/>
      <c r="CD365" s="225"/>
      <c r="CE365" s="225"/>
      <c r="CF365" s="225"/>
      <c r="CG365" s="225"/>
      <c r="CH365" s="225"/>
      <c r="CI365" s="225"/>
      <c r="CJ365" s="225"/>
      <c r="CK365" s="105"/>
      <c r="CL365" s="105"/>
      <c r="CM365" s="105"/>
      <c r="CN365" s="105"/>
      <c r="CO365" s="105"/>
    </row>
    <row r="366" spans="1:93" ht="15" customHeight="1" outlineLevel="1">
      <c r="A366" s="105"/>
      <c r="B366" s="102" t="s">
        <v>323</v>
      </c>
      <c r="C366" s="256"/>
      <c r="D366" s="256"/>
      <c r="E366" s="256"/>
      <c r="F366" s="225"/>
      <c r="G366" s="225"/>
      <c r="H366" s="225"/>
      <c r="I366" s="225"/>
      <c r="J366" s="225"/>
      <c r="K366" s="225"/>
      <c r="L366" s="225"/>
      <c r="M366" s="225"/>
      <c r="N366" s="225"/>
      <c r="O366" s="225"/>
      <c r="P366" s="225"/>
      <c r="Q366" s="225"/>
      <c r="R366" s="225"/>
      <c r="S366" s="225"/>
      <c r="T366" s="225"/>
      <c r="U366" s="225"/>
      <c r="V366" s="225"/>
      <c r="W366" s="225"/>
      <c r="X366" s="225"/>
      <c r="Y366" s="225"/>
      <c r="Z366" s="225"/>
      <c r="AA366" s="225"/>
      <c r="AB366" s="314" t="s">
        <v>324</v>
      </c>
      <c r="AC366" s="218"/>
      <c r="AD366" s="314" t="s">
        <v>324</v>
      </c>
      <c r="AE366" s="218"/>
      <c r="AF366" s="314" t="s">
        <v>324</v>
      </c>
      <c r="AG366" s="218"/>
      <c r="AH366" s="314" t="s">
        <v>324</v>
      </c>
      <c r="AI366" s="225"/>
      <c r="AJ366" s="225"/>
      <c r="AK366" s="225"/>
      <c r="AL366" s="225"/>
      <c r="AM366" s="225"/>
      <c r="AN366" s="225"/>
      <c r="AO366" s="225"/>
      <c r="AP366" s="225"/>
      <c r="AQ366" s="225"/>
      <c r="AR366" s="225"/>
      <c r="AS366" s="225"/>
      <c r="AT366" s="225"/>
      <c r="AU366" s="225"/>
      <c r="AV366" s="225"/>
      <c r="AW366" s="225"/>
      <c r="AX366" s="225"/>
      <c r="AY366" s="225"/>
      <c r="AZ366" s="225"/>
      <c r="BA366" s="225"/>
      <c r="BB366" s="225"/>
      <c r="BC366" s="225"/>
      <c r="BD366" s="225"/>
      <c r="BE366" s="225"/>
      <c r="BF366" s="225"/>
      <c r="BG366" s="225"/>
      <c r="BH366" s="225"/>
      <c r="BI366" s="225"/>
      <c r="BJ366" s="225"/>
      <c r="BK366" s="225"/>
      <c r="BL366" s="225"/>
      <c r="BM366" s="225"/>
      <c r="BN366" s="225"/>
      <c r="BO366" s="225"/>
      <c r="BP366" s="225"/>
      <c r="BQ366" s="225"/>
      <c r="BR366" s="225"/>
      <c r="BS366" s="225"/>
      <c r="BT366" s="225"/>
      <c r="BU366" s="225"/>
      <c r="BV366" s="225"/>
      <c r="BW366" s="225"/>
      <c r="BX366" s="225"/>
      <c r="BY366" s="225"/>
      <c r="BZ366" s="225"/>
      <c r="CA366" s="225"/>
      <c r="CB366" s="225"/>
      <c r="CC366" s="225"/>
      <c r="CD366" s="225"/>
      <c r="CE366" s="225"/>
      <c r="CF366" s="225"/>
      <c r="CG366" s="225"/>
      <c r="CH366" s="225"/>
      <c r="CI366" s="225"/>
      <c r="CJ366" s="225"/>
      <c r="CK366" s="105"/>
      <c r="CL366" s="105"/>
      <c r="CM366" s="105"/>
      <c r="CN366" s="105"/>
      <c r="CO366" s="105"/>
    </row>
    <row r="367" spans="1:93" ht="15" customHeight="1" outlineLevel="1">
      <c r="A367" s="105"/>
      <c r="B367" s="102" t="s">
        <v>325</v>
      </c>
      <c r="C367" s="256"/>
      <c r="D367" s="256"/>
      <c r="E367" s="256"/>
      <c r="F367" s="225"/>
      <c r="G367" s="225"/>
      <c r="H367" s="225"/>
      <c r="I367" s="225"/>
      <c r="J367" s="225"/>
      <c r="K367" s="225"/>
      <c r="L367" s="225"/>
      <c r="M367" s="225"/>
      <c r="N367" s="225"/>
      <c r="O367" s="225"/>
      <c r="P367" s="225"/>
      <c r="Q367" s="225"/>
      <c r="R367" s="225"/>
      <c r="S367" s="225"/>
      <c r="T367" s="225"/>
      <c r="U367" s="225"/>
      <c r="V367" s="225"/>
      <c r="W367" s="225"/>
      <c r="X367" s="225"/>
      <c r="Y367" s="225"/>
      <c r="Z367" s="225"/>
      <c r="AA367" s="225"/>
      <c r="AB367" s="312">
        <f>+EDATE(AB360,AB362)</f>
        <v>46388</v>
      </c>
      <c r="AC367" s="103"/>
      <c r="AD367" s="312">
        <f>+EDATE(AD360,AD362)</f>
        <v>46753</v>
      </c>
      <c r="AE367" s="103"/>
      <c r="AF367" s="312">
        <f>+EDATE(AF360,AF362)</f>
        <v>47300</v>
      </c>
      <c r="AG367" s="103"/>
      <c r="AH367" s="312">
        <f>+EDATE(AH360,AH362)</f>
        <v>46023</v>
      </c>
      <c r="AI367" s="225"/>
      <c r="AJ367" s="225"/>
      <c r="AK367" s="225"/>
      <c r="AL367" s="225"/>
      <c r="AM367" s="225"/>
      <c r="AN367" s="225"/>
      <c r="AO367" s="225"/>
      <c r="AP367" s="225"/>
      <c r="AQ367" s="225"/>
      <c r="AR367" s="225"/>
      <c r="AS367" s="225"/>
      <c r="AT367" s="225"/>
      <c r="AU367" s="225"/>
      <c r="AV367" s="225"/>
      <c r="AW367" s="225"/>
      <c r="AX367" s="225"/>
      <c r="AY367" s="225"/>
      <c r="AZ367" s="225"/>
      <c r="BA367" s="225"/>
      <c r="BB367" s="225"/>
      <c r="BC367" s="225"/>
      <c r="BD367" s="225"/>
      <c r="BE367" s="225"/>
      <c r="BF367" s="225"/>
      <c r="BG367" s="225"/>
      <c r="BH367" s="225"/>
      <c r="BI367" s="225"/>
      <c r="BJ367" s="225"/>
      <c r="BK367" s="225"/>
      <c r="BL367" s="225"/>
      <c r="BM367" s="225"/>
      <c r="BN367" s="225"/>
      <c r="BO367" s="225"/>
      <c r="BP367" s="225"/>
      <c r="BQ367" s="225"/>
      <c r="BR367" s="225"/>
      <c r="BS367" s="225"/>
      <c r="BT367" s="225"/>
      <c r="BU367" s="225"/>
      <c r="BV367" s="225"/>
      <c r="BW367" s="225"/>
      <c r="BX367" s="225"/>
      <c r="BY367" s="225"/>
      <c r="BZ367" s="225"/>
      <c r="CA367" s="225"/>
      <c r="CB367" s="225"/>
      <c r="CC367" s="225"/>
      <c r="CD367" s="225"/>
      <c r="CE367" s="225"/>
      <c r="CF367" s="225"/>
      <c r="CG367" s="225"/>
      <c r="CH367" s="225"/>
      <c r="CI367" s="225"/>
      <c r="CJ367" s="225"/>
      <c r="CK367" s="105"/>
      <c r="CL367" s="105"/>
      <c r="CM367" s="105"/>
      <c r="CN367" s="105"/>
      <c r="CO367" s="105"/>
    </row>
    <row r="368" spans="1:93" ht="15" customHeight="1" outlineLevel="1">
      <c r="A368" s="105"/>
      <c r="B368" s="102"/>
      <c r="C368" s="256"/>
      <c r="D368" s="256"/>
      <c r="E368" s="256"/>
      <c r="F368" s="225"/>
      <c r="G368" s="225"/>
      <c r="H368" s="225"/>
      <c r="I368" s="225"/>
      <c r="J368" s="225"/>
      <c r="K368" s="225"/>
      <c r="L368" s="225"/>
      <c r="M368" s="225"/>
      <c r="N368" s="225"/>
      <c r="O368" s="225"/>
      <c r="P368" s="225"/>
      <c r="Q368" s="225"/>
      <c r="R368" s="225"/>
      <c r="S368" s="225"/>
      <c r="T368" s="225"/>
      <c r="U368" s="225"/>
      <c r="V368" s="225"/>
      <c r="W368" s="225"/>
      <c r="X368" s="225"/>
      <c r="Y368" s="225"/>
      <c r="Z368" s="225"/>
      <c r="AA368" s="225"/>
      <c r="AB368" s="225"/>
      <c r="AC368" s="225"/>
      <c r="AD368" s="225"/>
      <c r="AE368" s="225"/>
      <c r="AF368" s="284"/>
      <c r="AG368" s="225"/>
      <c r="AH368" s="225"/>
      <c r="AI368" s="225"/>
      <c r="AJ368" s="225"/>
      <c r="AK368" s="225"/>
      <c r="AL368" s="225"/>
      <c r="AM368" s="225"/>
      <c r="AN368" s="225"/>
      <c r="AO368" s="225"/>
      <c r="AP368" s="225"/>
      <c r="AQ368" s="225"/>
      <c r="AR368" s="225"/>
      <c r="AS368" s="225"/>
      <c r="AT368" s="225"/>
      <c r="AU368" s="225"/>
      <c r="AV368" s="225"/>
      <c r="AW368" s="225"/>
      <c r="AX368" s="225"/>
      <c r="AY368" s="225"/>
      <c r="AZ368" s="225"/>
      <c r="BA368" s="225"/>
      <c r="BB368" s="225"/>
      <c r="BC368" s="225"/>
      <c r="BD368" s="225"/>
      <c r="BE368" s="225"/>
      <c r="BF368" s="225"/>
      <c r="BG368" s="225"/>
      <c r="BH368" s="225"/>
      <c r="BI368" s="225"/>
      <c r="BJ368" s="225"/>
      <c r="BK368" s="225"/>
      <c r="BL368" s="225"/>
      <c r="BM368" s="225"/>
      <c r="BN368" s="225"/>
      <c r="BO368" s="225"/>
      <c r="BP368" s="225"/>
      <c r="BQ368" s="225"/>
      <c r="BR368" s="225"/>
      <c r="BS368" s="225"/>
      <c r="BT368" s="225"/>
      <c r="BU368" s="225"/>
      <c r="BV368" s="225"/>
      <c r="BW368" s="225"/>
      <c r="BX368" s="225"/>
      <c r="BY368" s="225"/>
      <c r="BZ368" s="225"/>
      <c r="CA368" s="225"/>
      <c r="CB368" s="225"/>
      <c r="CC368" s="225"/>
      <c r="CD368" s="225"/>
      <c r="CE368" s="225"/>
      <c r="CF368" s="225"/>
      <c r="CG368" s="225"/>
      <c r="CH368" s="225"/>
      <c r="CI368" s="225"/>
      <c r="CJ368" s="225"/>
      <c r="CK368" s="105"/>
      <c r="CL368" s="105"/>
      <c r="CM368" s="105"/>
      <c r="CN368" s="105"/>
      <c r="CO368" s="105"/>
    </row>
    <row r="369" spans="1:93" ht="15" customHeight="1" outlineLevel="1">
      <c r="A369" s="105"/>
      <c r="B369" s="116" t="s">
        <v>326</v>
      </c>
      <c r="C369" s="256"/>
      <c r="D369" s="256"/>
      <c r="E369" s="256"/>
      <c r="F369" s="225"/>
      <c r="G369" s="225"/>
      <c r="H369" s="225"/>
      <c r="I369" s="225"/>
      <c r="J369" s="225"/>
      <c r="K369" s="225"/>
      <c r="L369" s="225"/>
      <c r="M369" s="225"/>
      <c r="N369" s="225"/>
      <c r="O369" s="225"/>
      <c r="P369" s="225"/>
      <c r="Q369" s="225"/>
      <c r="R369" s="225"/>
      <c r="S369" s="225"/>
      <c r="T369" s="225"/>
      <c r="U369" s="225"/>
      <c r="V369" s="225"/>
      <c r="W369" s="225"/>
      <c r="X369" s="225"/>
      <c r="Y369" s="225"/>
      <c r="Z369" s="225"/>
      <c r="AA369" s="225"/>
      <c r="AB369" s="225"/>
      <c r="AC369" s="225"/>
      <c r="AD369" s="225"/>
      <c r="AE369" s="225"/>
      <c r="AF369" s="284"/>
      <c r="AG369" s="225"/>
      <c r="AH369" s="225"/>
      <c r="AI369" s="225"/>
      <c r="AJ369" s="225"/>
      <c r="AK369" s="225"/>
      <c r="AL369" s="225"/>
      <c r="AM369" s="225"/>
      <c r="AN369" s="225"/>
      <c r="AO369" s="225"/>
      <c r="AP369" s="225"/>
      <c r="AQ369" s="225"/>
      <c r="AR369" s="225"/>
      <c r="AS369" s="225"/>
      <c r="AT369" s="225"/>
      <c r="AU369" s="225"/>
      <c r="AV369" s="225"/>
      <c r="AW369" s="225"/>
      <c r="AX369" s="225"/>
      <c r="AY369" s="225"/>
      <c r="AZ369" s="225"/>
      <c r="BA369" s="225"/>
      <c r="BB369" s="225"/>
      <c r="BC369" s="225"/>
      <c r="BD369" s="225"/>
      <c r="BE369" s="225"/>
      <c r="BF369" s="225"/>
      <c r="BG369" s="225"/>
      <c r="BH369" s="225"/>
      <c r="BI369" s="225"/>
      <c r="BJ369" s="225"/>
      <c r="BK369" s="225"/>
      <c r="BL369" s="225"/>
      <c r="BM369" s="225"/>
      <c r="BN369" s="225"/>
      <c r="BO369" s="225"/>
      <c r="BP369" s="225"/>
      <c r="BQ369" s="225"/>
      <c r="BR369" s="225"/>
      <c r="BS369" s="225"/>
      <c r="BT369" s="225"/>
      <c r="BU369" s="225"/>
      <c r="BV369" s="225"/>
      <c r="BW369" s="225"/>
      <c r="BX369" s="225"/>
      <c r="BY369" s="225"/>
      <c r="BZ369" s="225"/>
      <c r="CA369" s="225"/>
      <c r="CB369" s="225"/>
      <c r="CC369" s="225"/>
      <c r="CD369" s="225"/>
      <c r="CE369" s="225"/>
      <c r="CF369" s="225"/>
      <c r="CG369" s="225"/>
      <c r="CH369" s="225"/>
      <c r="CI369" s="225"/>
      <c r="CJ369" s="225"/>
      <c r="CK369" s="105"/>
      <c r="CL369" s="105"/>
      <c r="CM369" s="105"/>
      <c r="CN369" s="105"/>
      <c r="CO369" s="105"/>
    </row>
    <row r="370" spans="1:93" ht="15" customHeight="1" outlineLevel="1">
      <c r="A370" s="105"/>
      <c r="B370" s="102" t="s">
        <v>272</v>
      </c>
      <c r="C370" s="256"/>
      <c r="D370" s="177"/>
      <c r="E370" s="177"/>
      <c r="F370" s="225"/>
      <c r="G370" s="225"/>
      <c r="H370" s="225"/>
      <c r="I370" s="181">
        <f>+AA370</f>
        <v>0</v>
      </c>
      <c r="J370" s="181">
        <f t="shared" ref="J370:M370" si="266">+I374</f>
        <v>0</v>
      </c>
      <c r="K370" s="181">
        <f t="shared" si="266"/>
        <v>0</v>
      </c>
      <c r="L370" s="181">
        <f t="shared" si="266"/>
        <v>0</v>
      </c>
      <c r="M370" s="181">
        <f t="shared" si="266"/>
        <v>0</v>
      </c>
      <c r="N370" s="179"/>
      <c r="O370" s="179"/>
      <c r="P370" s="179"/>
      <c r="Q370" s="179"/>
      <c r="R370" s="179"/>
      <c r="S370" s="179"/>
      <c r="T370" s="179"/>
      <c r="U370" s="179"/>
      <c r="V370" s="179"/>
      <c r="W370" s="179"/>
      <c r="X370" s="179"/>
      <c r="Y370" s="179"/>
      <c r="Z370" s="179"/>
      <c r="AA370" s="315">
        <f>+H374</f>
        <v>0</v>
      </c>
      <c r="AB370" s="315">
        <f t="shared" ref="AB370:CH370" si="267">+AA374</f>
        <v>0</v>
      </c>
      <c r="AC370" s="315">
        <f t="shared" si="267"/>
        <v>0</v>
      </c>
      <c r="AD370" s="315">
        <f t="shared" si="267"/>
        <v>0</v>
      </c>
      <c r="AE370" s="315">
        <f t="shared" si="267"/>
        <v>0</v>
      </c>
      <c r="AF370" s="315">
        <f t="shared" si="267"/>
        <v>0</v>
      </c>
      <c r="AG370" s="315">
        <f t="shared" si="267"/>
        <v>0</v>
      </c>
      <c r="AH370" s="315">
        <f t="shared" si="267"/>
        <v>0</v>
      </c>
      <c r="AI370" s="315">
        <f t="shared" si="267"/>
        <v>0</v>
      </c>
      <c r="AJ370" s="315">
        <f t="shared" si="267"/>
        <v>0</v>
      </c>
      <c r="AK370" s="315">
        <f t="shared" si="267"/>
        <v>0</v>
      </c>
      <c r="AL370" s="315">
        <f t="shared" si="267"/>
        <v>0</v>
      </c>
      <c r="AM370" s="315">
        <f t="shared" si="267"/>
        <v>0</v>
      </c>
      <c r="AN370" s="315">
        <f t="shared" si="267"/>
        <v>0</v>
      </c>
      <c r="AO370" s="315">
        <f t="shared" si="267"/>
        <v>0</v>
      </c>
      <c r="AP370" s="315">
        <f t="shared" si="267"/>
        <v>0</v>
      </c>
      <c r="AQ370" s="315">
        <f t="shared" si="267"/>
        <v>0</v>
      </c>
      <c r="AR370" s="315">
        <f t="shared" si="267"/>
        <v>0</v>
      </c>
      <c r="AS370" s="315">
        <f t="shared" si="267"/>
        <v>0</v>
      </c>
      <c r="AT370" s="315">
        <f t="shared" si="267"/>
        <v>0</v>
      </c>
      <c r="AU370" s="315">
        <f t="shared" si="267"/>
        <v>0</v>
      </c>
      <c r="AV370" s="315">
        <f t="shared" si="267"/>
        <v>0</v>
      </c>
      <c r="AW370" s="315">
        <f t="shared" si="267"/>
        <v>0</v>
      </c>
      <c r="AX370" s="315">
        <f t="shared" si="267"/>
        <v>0</v>
      </c>
      <c r="AY370" s="315">
        <f t="shared" si="267"/>
        <v>0</v>
      </c>
      <c r="AZ370" s="315">
        <f t="shared" si="267"/>
        <v>0</v>
      </c>
      <c r="BA370" s="315">
        <f t="shared" si="267"/>
        <v>0</v>
      </c>
      <c r="BB370" s="315">
        <f t="shared" si="267"/>
        <v>0</v>
      </c>
      <c r="BC370" s="315">
        <f t="shared" si="267"/>
        <v>0</v>
      </c>
      <c r="BD370" s="315">
        <f t="shared" si="267"/>
        <v>0</v>
      </c>
      <c r="BE370" s="315">
        <f t="shared" si="267"/>
        <v>0</v>
      </c>
      <c r="BF370" s="315">
        <f t="shared" si="267"/>
        <v>0</v>
      </c>
      <c r="BG370" s="315">
        <f t="shared" si="267"/>
        <v>0</v>
      </c>
      <c r="BH370" s="315">
        <f t="shared" si="267"/>
        <v>0</v>
      </c>
      <c r="BI370" s="315">
        <f t="shared" si="267"/>
        <v>0</v>
      </c>
      <c r="BJ370" s="315">
        <f t="shared" si="267"/>
        <v>0</v>
      </c>
      <c r="BK370" s="315">
        <f t="shared" si="267"/>
        <v>0</v>
      </c>
      <c r="BL370" s="315">
        <f t="shared" si="267"/>
        <v>0</v>
      </c>
      <c r="BM370" s="315">
        <f t="shared" si="267"/>
        <v>0</v>
      </c>
      <c r="BN370" s="315">
        <f t="shared" si="267"/>
        <v>0</v>
      </c>
      <c r="BO370" s="315">
        <f t="shared" si="267"/>
        <v>0</v>
      </c>
      <c r="BP370" s="315">
        <f t="shared" si="267"/>
        <v>0</v>
      </c>
      <c r="BQ370" s="315">
        <f t="shared" si="267"/>
        <v>0</v>
      </c>
      <c r="BR370" s="315">
        <f t="shared" si="267"/>
        <v>0</v>
      </c>
      <c r="BS370" s="315">
        <f t="shared" si="267"/>
        <v>0</v>
      </c>
      <c r="BT370" s="315">
        <f t="shared" si="267"/>
        <v>0</v>
      </c>
      <c r="BU370" s="315">
        <f t="shared" si="267"/>
        <v>0</v>
      </c>
      <c r="BV370" s="315">
        <f t="shared" si="267"/>
        <v>0</v>
      </c>
      <c r="BW370" s="315">
        <f t="shared" si="267"/>
        <v>0</v>
      </c>
      <c r="BX370" s="315">
        <f t="shared" si="267"/>
        <v>0</v>
      </c>
      <c r="BY370" s="315">
        <f t="shared" si="267"/>
        <v>0</v>
      </c>
      <c r="BZ370" s="315">
        <f t="shared" si="267"/>
        <v>0</v>
      </c>
      <c r="CA370" s="315">
        <f t="shared" si="267"/>
        <v>0</v>
      </c>
      <c r="CB370" s="315">
        <f t="shared" si="267"/>
        <v>0</v>
      </c>
      <c r="CC370" s="315">
        <f t="shared" si="267"/>
        <v>0</v>
      </c>
      <c r="CD370" s="315">
        <f t="shared" si="267"/>
        <v>0</v>
      </c>
      <c r="CE370" s="315">
        <f t="shared" si="267"/>
        <v>0</v>
      </c>
      <c r="CF370" s="315">
        <f t="shared" si="267"/>
        <v>0</v>
      </c>
      <c r="CG370" s="315">
        <f t="shared" si="267"/>
        <v>0</v>
      </c>
      <c r="CH370" s="315">
        <f t="shared" si="267"/>
        <v>0</v>
      </c>
      <c r="CI370" s="225"/>
      <c r="CJ370" s="225"/>
      <c r="CK370" s="105"/>
      <c r="CL370" s="105"/>
      <c r="CM370" s="105"/>
      <c r="CN370" s="105"/>
      <c r="CO370" s="105"/>
    </row>
    <row r="371" spans="1:93" ht="15" customHeight="1" outlineLevel="1">
      <c r="A371" s="105"/>
      <c r="B371" s="102" t="s">
        <v>327</v>
      </c>
      <c r="C371" s="256"/>
      <c r="D371" s="177"/>
      <c r="E371" s="177"/>
      <c r="F371" s="225"/>
      <c r="G371" s="225"/>
      <c r="H371" s="135" t="s">
        <v>116</v>
      </c>
      <c r="I371" s="181">
        <f t="shared" ref="I371:M373" si="268">+IF($H371="SUM",SUMIFS($AA371:$CH371,$AA$1:$CH$1,I$1),IF($H371="AVG",AVERAGEIFS($AA371:$CH371,$AA$1:$CH$1,I$1),IF($H371="EOY",SUMIFS($AA371:$CH371,$AA$1:$CH$1,I$1,$AA$3:$CH$3,12))))</f>
        <v>0</v>
      </c>
      <c r="J371" s="181">
        <f t="shared" si="268"/>
        <v>0</v>
      </c>
      <c r="K371" s="181">
        <f t="shared" si="268"/>
        <v>0</v>
      </c>
      <c r="L371" s="181">
        <f t="shared" si="268"/>
        <v>0</v>
      </c>
      <c r="M371" s="181">
        <f t="shared" si="268"/>
        <v>0</v>
      </c>
      <c r="N371" s="179"/>
      <c r="O371" s="179"/>
      <c r="P371" s="179"/>
      <c r="Q371" s="179"/>
      <c r="R371" s="179"/>
      <c r="S371" s="179"/>
      <c r="T371" s="179"/>
      <c r="U371" s="179"/>
      <c r="V371" s="179"/>
      <c r="W371" s="179"/>
      <c r="X371" s="179"/>
      <c r="Y371" s="179"/>
      <c r="Z371" s="179"/>
      <c r="AA371" s="315">
        <f t="shared" ref="AA371:BF371" si="269">+IF($AB$360=AA$4,$AB$359,0)</f>
        <v>0</v>
      </c>
      <c r="AB371" s="315">
        <f t="shared" si="269"/>
        <v>0</v>
      </c>
      <c r="AC371" s="315">
        <f t="shared" si="269"/>
        <v>0</v>
      </c>
      <c r="AD371" s="315">
        <f t="shared" si="269"/>
        <v>0</v>
      </c>
      <c r="AE371" s="315">
        <f t="shared" si="269"/>
        <v>0</v>
      </c>
      <c r="AF371" s="315">
        <f t="shared" si="269"/>
        <v>0</v>
      </c>
      <c r="AG371" s="315">
        <f t="shared" si="269"/>
        <v>0</v>
      </c>
      <c r="AH371" s="315">
        <f t="shared" si="269"/>
        <v>0</v>
      </c>
      <c r="AI371" s="315">
        <f t="shared" si="269"/>
        <v>0</v>
      </c>
      <c r="AJ371" s="315">
        <f t="shared" si="269"/>
        <v>0</v>
      </c>
      <c r="AK371" s="315">
        <f t="shared" si="269"/>
        <v>0</v>
      </c>
      <c r="AL371" s="315">
        <f t="shared" si="269"/>
        <v>0</v>
      </c>
      <c r="AM371" s="315">
        <f t="shared" si="269"/>
        <v>0</v>
      </c>
      <c r="AN371" s="315">
        <f t="shared" si="269"/>
        <v>0</v>
      </c>
      <c r="AO371" s="315">
        <f t="shared" si="269"/>
        <v>0</v>
      </c>
      <c r="AP371" s="315">
        <f t="shared" si="269"/>
        <v>0</v>
      </c>
      <c r="AQ371" s="315">
        <f t="shared" si="269"/>
        <v>0</v>
      </c>
      <c r="AR371" s="315">
        <f t="shared" si="269"/>
        <v>0</v>
      </c>
      <c r="AS371" s="315">
        <f t="shared" si="269"/>
        <v>0</v>
      </c>
      <c r="AT371" s="315">
        <f t="shared" si="269"/>
        <v>0</v>
      </c>
      <c r="AU371" s="315">
        <f t="shared" si="269"/>
        <v>0</v>
      </c>
      <c r="AV371" s="315">
        <f t="shared" si="269"/>
        <v>0</v>
      </c>
      <c r="AW371" s="315">
        <f t="shared" si="269"/>
        <v>0</v>
      </c>
      <c r="AX371" s="315">
        <f t="shared" si="269"/>
        <v>0</v>
      </c>
      <c r="AY371" s="315">
        <f t="shared" si="269"/>
        <v>0</v>
      </c>
      <c r="AZ371" s="315">
        <f t="shared" si="269"/>
        <v>0</v>
      </c>
      <c r="BA371" s="315">
        <f t="shared" si="269"/>
        <v>0</v>
      </c>
      <c r="BB371" s="315">
        <f t="shared" si="269"/>
        <v>0</v>
      </c>
      <c r="BC371" s="315">
        <f t="shared" si="269"/>
        <v>0</v>
      </c>
      <c r="BD371" s="315">
        <f t="shared" si="269"/>
        <v>0</v>
      </c>
      <c r="BE371" s="315">
        <f t="shared" si="269"/>
        <v>0</v>
      </c>
      <c r="BF371" s="315">
        <f t="shared" si="269"/>
        <v>0</v>
      </c>
      <c r="BG371" s="315">
        <f t="shared" ref="BG371:CH371" si="270">+IF($AB$360=BG$4,$AB$359,0)</f>
        <v>0</v>
      </c>
      <c r="BH371" s="315">
        <f t="shared" si="270"/>
        <v>0</v>
      </c>
      <c r="BI371" s="315">
        <f t="shared" si="270"/>
        <v>0</v>
      </c>
      <c r="BJ371" s="315">
        <f t="shared" si="270"/>
        <v>0</v>
      </c>
      <c r="BK371" s="315">
        <f t="shared" si="270"/>
        <v>0</v>
      </c>
      <c r="BL371" s="315">
        <f t="shared" si="270"/>
        <v>0</v>
      </c>
      <c r="BM371" s="315">
        <f t="shared" si="270"/>
        <v>0</v>
      </c>
      <c r="BN371" s="315">
        <f t="shared" si="270"/>
        <v>0</v>
      </c>
      <c r="BO371" s="315">
        <f t="shared" si="270"/>
        <v>0</v>
      </c>
      <c r="BP371" s="315">
        <f t="shared" si="270"/>
        <v>0</v>
      </c>
      <c r="BQ371" s="315">
        <f t="shared" si="270"/>
        <v>0</v>
      </c>
      <c r="BR371" s="315">
        <f t="shared" si="270"/>
        <v>0</v>
      </c>
      <c r="BS371" s="315">
        <f t="shared" si="270"/>
        <v>0</v>
      </c>
      <c r="BT371" s="315">
        <f t="shared" si="270"/>
        <v>0</v>
      </c>
      <c r="BU371" s="315">
        <f t="shared" si="270"/>
        <v>0</v>
      </c>
      <c r="BV371" s="315">
        <f t="shared" si="270"/>
        <v>0</v>
      </c>
      <c r="BW371" s="315">
        <f t="shared" si="270"/>
        <v>0</v>
      </c>
      <c r="BX371" s="315">
        <f t="shared" si="270"/>
        <v>0</v>
      </c>
      <c r="BY371" s="315">
        <f t="shared" si="270"/>
        <v>0</v>
      </c>
      <c r="BZ371" s="315">
        <f t="shared" si="270"/>
        <v>0</v>
      </c>
      <c r="CA371" s="315">
        <f t="shared" si="270"/>
        <v>0</v>
      </c>
      <c r="CB371" s="315">
        <f t="shared" si="270"/>
        <v>0</v>
      </c>
      <c r="CC371" s="315">
        <f t="shared" si="270"/>
        <v>0</v>
      </c>
      <c r="CD371" s="315">
        <f t="shared" si="270"/>
        <v>0</v>
      </c>
      <c r="CE371" s="315">
        <f t="shared" si="270"/>
        <v>0</v>
      </c>
      <c r="CF371" s="315">
        <f t="shared" si="270"/>
        <v>0</v>
      </c>
      <c r="CG371" s="315">
        <f t="shared" si="270"/>
        <v>0</v>
      </c>
      <c r="CH371" s="315">
        <f t="shared" si="270"/>
        <v>0</v>
      </c>
      <c r="CI371" s="225"/>
      <c r="CJ371" s="225"/>
      <c r="CK371" s="105"/>
      <c r="CL371" s="105"/>
      <c r="CM371" s="105"/>
      <c r="CN371" s="105"/>
      <c r="CO371" s="105"/>
    </row>
    <row r="372" spans="1:93" ht="15" customHeight="1" outlineLevel="1">
      <c r="A372" s="105"/>
      <c r="B372" s="102" t="s">
        <v>59</v>
      </c>
      <c r="C372" s="256"/>
      <c r="D372" s="177"/>
      <c r="E372" s="177"/>
      <c r="F372" s="225"/>
      <c r="G372" s="225"/>
      <c r="H372" s="135" t="s">
        <v>116</v>
      </c>
      <c r="I372" s="181">
        <f t="shared" si="268"/>
        <v>0</v>
      </c>
      <c r="J372" s="181">
        <f t="shared" si="268"/>
        <v>0</v>
      </c>
      <c r="K372" s="181">
        <f t="shared" si="268"/>
        <v>0</v>
      </c>
      <c r="L372" s="181">
        <f t="shared" si="268"/>
        <v>0</v>
      </c>
      <c r="M372" s="181">
        <f t="shared" si="268"/>
        <v>0</v>
      </c>
      <c r="N372" s="179"/>
      <c r="O372" s="179"/>
      <c r="P372" s="179"/>
      <c r="Q372" s="179"/>
      <c r="R372" s="179"/>
      <c r="S372" s="179"/>
      <c r="T372" s="179"/>
      <c r="U372" s="179"/>
      <c r="V372" s="179"/>
      <c r="W372" s="179"/>
      <c r="X372" s="179"/>
      <c r="Y372" s="179"/>
      <c r="Z372" s="179"/>
      <c r="AA372" s="315">
        <f t="shared" ref="AA372:BF372" si="271">MAX(0,(AA370+AA371)*$AB$361/12)</f>
        <v>0</v>
      </c>
      <c r="AB372" s="315">
        <f t="shared" si="271"/>
        <v>0</v>
      </c>
      <c r="AC372" s="315">
        <f t="shared" si="271"/>
        <v>0</v>
      </c>
      <c r="AD372" s="315">
        <f t="shared" si="271"/>
        <v>0</v>
      </c>
      <c r="AE372" s="315">
        <f t="shared" si="271"/>
        <v>0</v>
      </c>
      <c r="AF372" s="315">
        <f t="shared" si="271"/>
        <v>0</v>
      </c>
      <c r="AG372" s="315">
        <f t="shared" si="271"/>
        <v>0</v>
      </c>
      <c r="AH372" s="315">
        <f t="shared" si="271"/>
        <v>0</v>
      </c>
      <c r="AI372" s="315">
        <f t="shared" si="271"/>
        <v>0</v>
      </c>
      <c r="AJ372" s="315">
        <f t="shared" si="271"/>
        <v>0</v>
      </c>
      <c r="AK372" s="315">
        <f t="shared" si="271"/>
        <v>0</v>
      </c>
      <c r="AL372" s="315">
        <f t="shared" si="271"/>
        <v>0</v>
      </c>
      <c r="AM372" s="315">
        <f t="shared" si="271"/>
        <v>0</v>
      </c>
      <c r="AN372" s="315">
        <f t="shared" si="271"/>
        <v>0</v>
      </c>
      <c r="AO372" s="315">
        <f t="shared" si="271"/>
        <v>0</v>
      </c>
      <c r="AP372" s="315">
        <f t="shared" si="271"/>
        <v>0</v>
      </c>
      <c r="AQ372" s="315">
        <f t="shared" si="271"/>
        <v>0</v>
      </c>
      <c r="AR372" s="315">
        <f t="shared" si="271"/>
        <v>0</v>
      </c>
      <c r="AS372" s="315">
        <f t="shared" si="271"/>
        <v>0</v>
      </c>
      <c r="AT372" s="315">
        <f t="shared" si="271"/>
        <v>0</v>
      </c>
      <c r="AU372" s="315">
        <f t="shared" si="271"/>
        <v>0</v>
      </c>
      <c r="AV372" s="315">
        <f t="shared" si="271"/>
        <v>0</v>
      </c>
      <c r="AW372" s="315">
        <f t="shared" si="271"/>
        <v>0</v>
      </c>
      <c r="AX372" s="315">
        <f t="shared" si="271"/>
        <v>0</v>
      </c>
      <c r="AY372" s="315">
        <f t="shared" si="271"/>
        <v>0</v>
      </c>
      <c r="AZ372" s="315">
        <f t="shared" si="271"/>
        <v>0</v>
      </c>
      <c r="BA372" s="315">
        <f t="shared" si="271"/>
        <v>0</v>
      </c>
      <c r="BB372" s="315">
        <f t="shared" si="271"/>
        <v>0</v>
      </c>
      <c r="BC372" s="315">
        <f t="shared" si="271"/>
        <v>0</v>
      </c>
      <c r="BD372" s="315">
        <f t="shared" si="271"/>
        <v>0</v>
      </c>
      <c r="BE372" s="315">
        <f t="shared" si="271"/>
        <v>0</v>
      </c>
      <c r="BF372" s="315">
        <f t="shared" si="271"/>
        <v>0</v>
      </c>
      <c r="BG372" s="315">
        <f t="shared" ref="BG372:CH372" si="272">MAX(0,(BG370+BG371)*$AB$361/12)</f>
        <v>0</v>
      </c>
      <c r="BH372" s="315">
        <f t="shared" si="272"/>
        <v>0</v>
      </c>
      <c r="BI372" s="315">
        <f t="shared" si="272"/>
        <v>0</v>
      </c>
      <c r="BJ372" s="315">
        <f t="shared" si="272"/>
        <v>0</v>
      </c>
      <c r="BK372" s="315">
        <f t="shared" si="272"/>
        <v>0</v>
      </c>
      <c r="BL372" s="315">
        <f t="shared" si="272"/>
        <v>0</v>
      </c>
      <c r="BM372" s="315">
        <f t="shared" si="272"/>
        <v>0</v>
      </c>
      <c r="BN372" s="315">
        <f t="shared" si="272"/>
        <v>0</v>
      </c>
      <c r="BO372" s="315">
        <f t="shared" si="272"/>
        <v>0</v>
      </c>
      <c r="BP372" s="315">
        <f t="shared" si="272"/>
        <v>0</v>
      </c>
      <c r="BQ372" s="315">
        <f t="shared" si="272"/>
        <v>0</v>
      </c>
      <c r="BR372" s="315">
        <f t="shared" si="272"/>
        <v>0</v>
      </c>
      <c r="BS372" s="315">
        <f t="shared" si="272"/>
        <v>0</v>
      </c>
      <c r="BT372" s="315">
        <f t="shared" si="272"/>
        <v>0</v>
      </c>
      <c r="BU372" s="315">
        <f t="shared" si="272"/>
        <v>0</v>
      </c>
      <c r="BV372" s="315">
        <f t="shared" si="272"/>
        <v>0</v>
      </c>
      <c r="BW372" s="315">
        <f t="shared" si="272"/>
        <v>0</v>
      </c>
      <c r="BX372" s="315">
        <f t="shared" si="272"/>
        <v>0</v>
      </c>
      <c r="BY372" s="315">
        <f t="shared" si="272"/>
        <v>0</v>
      </c>
      <c r="BZ372" s="315">
        <f t="shared" si="272"/>
        <v>0</v>
      </c>
      <c r="CA372" s="315">
        <f t="shared" si="272"/>
        <v>0</v>
      </c>
      <c r="CB372" s="315">
        <f t="shared" si="272"/>
        <v>0</v>
      </c>
      <c r="CC372" s="315">
        <f t="shared" si="272"/>
        <v>0</v>
      </c>
      <c r="CD372" s="315">
        <f t="shared" si="272"/>
        <v>0</v>
      </c>
      <c r="CE372" s="315">
        <f t="shared" si="272"/>
        <v>0</v>
      </c>
      <c r="CF372" s="315">
        <f t="shared" si="272"/>
        <v>0</v>
      </c>
      <c r="CG372" s="315">
        <f t="shared" si="272"/>
        <v>0</v>
      </c>
      <c r="CH372" s="315">
        <f t="shared" si="272"/>
        <v>0</v>
      </c>
      <c r="CI372" s="225"/>
      <c r="CJ372" s="225"/>
      <c r="CK372" s="105"/>
      <c r="CL372" s="105"/>
      <c r="CM372" s="105"/>
      <c r="CN372" s="105"/>
      <c r="CO372" s="105"/>
    </row>
    <row r="373" spans="1:93" ht="15" customHeight="1" outlineLevel="1">
      <c r="A373" s="105"/>
      <c r="B373" s="102" t="s">
        <v>328</v>
      </c>
      <c r="C373" s="256"/>
      <c r="D373" s="177"/>
      <c r="E373" s="177"/>
      <c r="F373" s="225"/>
      <c r="G373" s="225"/>
      <c r="H373" s="135" t="s">
        <v>116</v>
      </c>
      <c r="I373" s="181">
        <f t="shared" si="268"/>
        <v>0</v>
      </c>
      <c r="J373" s="181">
        <f t="shared" si="268"/>
        <v>0</v>
      </c>
      <c r="K373" s="181">
        <f t="shared" si="268"/>
        <v>0</v>
      </c>
      <c r="L373" s="181">
        <f t="shared" si="268"/>
        <v>0</v>
      </c>
      <c r="M373" s="181">
        <f t="shared" si="268"/>
        <v>0</v>
      </c>
      <c r="N373" s="179"/>
      <c r="O373" s="179"/>
      <c r="P373" s="179"/>
      <c r="Q373" s="179"/>
      <c r="R373" s="179"/>
      <c r="S373" s="179"/>
      <c r="T373" s="179"/>
      <c r="U373" s="179"/>
      <c r="V373" s="179"/>
      <c r="W373" s="179"/>
      <c r="X373" s="179"/>
      <c r="Y373" s="179"/>
      <c r="Z373" s="179"/>
      <c r="AA373" s="315">
        <f>+MAX(-AA370-AA371-AA372,IF(AND(H374=0,AA371=0),0,IF(AND(AA$4&lt;$AB$365,$AB$366="No"),0,IF(AA$4&lt;$AB$365,-AA372,$AB$364))))</f>
        <v>0</v>
      </c>
      <c r="AB373" s="315">
        <f t="shared" ref="AB373:BG373" si="273">+MAX(-AB370-AB371-AB372,IF(AND(AA374=0,AB371=0),0,IF(AND(AB$4&lt;$AB$365,$AB$366="No"),0,IF(AB$4&lt;$AB$365,-AB372,$AB$364))))</f>
        <v>0</v>
      </c>
      <c r="AC373" s="315">
        <f t="shared" si="273"/>
        <v>0</v>
      </c>
      <c r="AD373" s="315">
        <f t="shared" si="273"/>
        <v>0</v>
      </c>
      <c r="AE373" s="315">
        <f t="shared" si="273"/>
        <v>0</v>
      </c>
      <c r="AF373" s="315">
        <f t="shared" si="273"/>
        <v>0</v>
      </c>
      <c r="AG373" s="315">
        <f t="shared" si="273"/>
        <v>0</v>
      </c>
      <c r="AH373" s="315">
        <f t="shared" si="273"/>
        <v>0</v>
      </c>
      <c r="AI373" s="315">
        <f t="shared" si="273"/>
        <v>0</v>
      </c>
      <c r="AJ373" s="315">
        <f t="shared" si="273"/>
        <v>0</v>
      </c>
      <c r="AK373" s="315">
        <f t="shared" si="273"/>
        <v>0</v>
      </c>
      <c r="AL373" s="315">
        <f t="shared" si="273"/>
        <v>0</v>
      </c>
      <c r="AM373" s="315">
        <f t="shared" si="273"/>
        <v>0</v>
      </c>
      <c r="AN373" s="315">
        <f t="shared" si="273"/>
        <v>0</v>
      </c>
      <c r="AO373" s="315">
        <f t="shared" si="273"/>
        <v>0</v>
      </c>
      <c r="AP373" s="315">
        <f t="shared" si="273"/>
        <v>0</v>
      </c>
      <c r="AQ373" s="315">
        <f t="shared" si="273"/>
        <v>0</v>
      </c>
      <c r="AR373" s="315">
        <f t="shared" si="273"/>
        <v>0</v>
      </c>
      <c r="AS373" s="315">
        <f t="shared" si="273"/>
        <v>0</v>
      </c>
      <c r="AT373" s="315">
        <f t="shared" si="273"/>
        <v>0</v>
      </c>
      <c r="AU373" s="315">
        <f t="shared" si="273"/>
        <v>0</v>
      </c>
      <c r="AV373" s="315">
        <f t="shared" si="273"/>
        <v>0</v>
      </c>
      <c r="AW373" s="315">
        <f t="shared" si="273"/>
        <v>0</v>
      </c>
      <c r="AX373" s="315">
        <f t="shared" si="273"/>
        <v>0</v>
      </c>
      <c r="AY373" s="315">
        <f t="shared" si="273"/>
        <v>0</v>
      </c>
      <c r="AZ373" s="315">
        <f t="shared" si="273"/>
        <v>0</v>
      </c>
      <c r="BA373" s="315">
        <f t="shared" si="273"/>
        <v>0</v>
      </c>
      <c r="BB373" s="315">
        <f t="shared" si="273"/>
        <v>0</v>
      </c>
      <c r="BC373" s="315">
        <f t="shared" si="273"/>
        <v>0</v>
      </c>
      <c r="BD373" s="315">
        <f t="shared" si="273"/>
        <v>0</v>
      </c>
      <c r="BE373" s="315">
        <f t="shared" si="273"/>
        <v>0</v>
      </c>
      <c r="BF373" s="315">
        <f t="shared" si="273"/>
        <v>0</v>
      </c>
      <c r="BG373" s="315">
        <f t="shared" si="273"/>
        <v>0</v>
      </c>
      <c r="BH373" s="315">
        <f t="shared" ref="BH373:CM373" si="274">+MAX(-BH370-BH371-BH372,IF(AND(BG374=0,BH371=0),0,IF(AND(BH$4&lt;$AB$365,$AB$366="No"),0,IF(BH$4&lt;$AB$365,-BH372,$AB$364))))</f>
        <v>0</v>
      </c>
      <c r="BI373" s="315">
        <f t="shared" si="274"/>
        <v>0</v>
      </c>
      <c r="BJ373" s="315">
        <f t="shared" si="274"/>
        <v>0</v>
      </c>
      <c r="BK373" s="315">
        <f t="shared" si="274"/>
        <v>0</v>
      </c>
      <c r="BL373" s="315">
        <f t="shared" si="274"/>
        <v>0</v>
      </c>
      <c r="BM373" s="315">
        <f t="shared" si="274"/>
        <v>0</v>
      </c>
      <c r="BN373" s="315">
        <f t="shared" si="274"/>
        <v>0</v>
      </c>
      <c r="BO373" s="315">
        <f t="shared" si="274"/>
        <v>0</v>
      </c>
      <c r="BP373" s="315">
        <f t="shared" si="274"/>
        <v>0</v>
      </c>
      <c r="BQ373" s="315">
        <f t="shared" si="274"/>
        <v>0</v>
      </c>
      <c r="BR373" s="315">
        <f t="shared" si="274"/>
        <v>0</v>
      </c>
      <c r="BS373" s="315">
        <f t="shared" si="274"/>
        <v>0</v>
      </c>
      <c r="BT373" s="315">
        <f t="shared" si="274"/>
        <v>0</v>
      </c>
      <c r="BU373" s="315">
        <f t="shared" si="274"/>
        <v>0</v>
      </c>
      <c r="BV373" s="315">
        <f t="shared" si="274"/>
        <v>0</v>
      </c>
      <c r="BW373" s="315">
        <f t="shared" si="274"/>
        <v>0</v>
      </c>
      <c r="BX373" s="315">
        <f t="shared" si="274"/>
        <v>0</v>
      </c>
      <c r="BY373" s="315">
        <f t="shared" si="274"/>
        <v>0</v>
      </c>
      <c r="BZ373" s="315">
        <f t="shared" si="274"/>
        <v>0</v>
      </c>
      <c r="CA373" s="315">
        <f t="shared" si="274"/>
        <v>0</v>
      </c>
      <c r="CB373" s="315">
        <f t="shared" si="274"/>
        <v>0</v>
      </c>
      <c r="CC373" s="315">
        <f t="shared" si="274"/>
        <v>0</v>
      </c>
      <c r="CD373" s="315">
        <f t="shared" si="274"/>
        <v>0</v>
      </c>
      <c r="CE373" s="315">
        <f t="shared" si="274"/>
        <v>0</v>
      </c>
      <c r="CF373" s="315">
        <f t="shared" si="274"/>
        <v>0</v>
      </c>
      <c r="CG373" s="315">
        <f t="shared" si="274"/>
        <v>0</v>
      </c>
      <c r="CH373" s="315">
        <f t="shared" si="274"/>
        <v>0</v>
      </c>
      <c r="CI373" s="225"/>
      <c r="CJ373" s="225"/>
      <c r="CK373" s="105"/>
      <c r="CL373" s="105"/>
      <c r="CM373" s="105"/>
      <c r="CN373" s="105"/>
      <c r="CO373" s="105"/>
    </row>
    <row r="374" spans="1:93" ht="15" customHeight="1" outlineLevel="1" thickBot="1">
      <c r="A374" s="105"/>
      <c r="B374" s="116" t="s">
        <v>274</v>
      </c>
      <c r="C374" s="273"/>
      <c r="D374" s="177"/>
      <c r="E374" s="177"/>
      <c r="F374" s="177"/>
      <c r="G374" s="177"/>
      <c r="H374" s="177"/>
      <c r="I374" s="283">
        <f t="shared" ref="I374:M374" si="275">MAX(0,(SUM(I370:I373)))</f>
        <v>0</v>
      </c>
      <c r="J374" s="283">
        <f t="shared" si="275"/>
        <v>0</v>
      </c>
      <c r="K374" s="283">
        <f t="shared" si="275"/>
        <v>0</v>
      </c>
      <c r="L374" s="283">
        <f t="shared" si="275"/>
        <v>0</v>
      </c>
      <c r="M374" s="283">
        <f t="shared" si="275"/>
        <v>0</v>
      </c>
      <c r="N374" s="178"/>
      <c r="O374" s="178"/>
      <c r="P374" s="178"/>
      <c r="Q374" s="178"/>
      <c r="R374" s="178"/>
      <c r="S374" s="178"/>
      <c r="T374" s="178"/>
      <c r="U374" s="178"/>
      <c r="V374" s="178"/>
      <c r="W374" s="178"/>
      <c r="X374" s="178"/>
      <c r="Y374" s="178"/>
      <c r="Z374" s="178"/>
      <c r="AA374" s="283">
        <f t="shared" ref="AA374:CH374" si="276">MAX(0,(SUM(AA370:AA373)))</f>
        <v>0</v>
      </c>
      <c r="AB374" s="283">
        <f t="shared" si="276"/>
        <v>0</v>
      </c>
      <c r="AC374" s="283">
        <f t="shared" si="276"/>
        <v>0</v>
      </c>
      <c r="AD374" s="283">
        <f t="shared" si="276"/>
        <v>0</v>
      </c>
      <c r="AE374" s="283">
        <f t="shared" si="276"/>
        <v>0</v>
      </c>
      <c r="AF374" s="283">
        <f t="shared" si="276"/>
        <v>0</v>
      </c>
      <c r="AG374" s="283">
        <f t="shared" si="276"/>
        <v>0</v>
      </c>
      <c r="AH374" s="283">
        <f t="shared" si="276"/>
        <v>0</v>
      </c>
      <c r="AI374" s="283">
        <f t="shared" si="276"/>
        <v>0</v>
      </c>
      <c r="AJ374" s="283">
        <f t="shared" si="276"/>
        <v>0</v>
      </c>
      <c r="AK374" s="283">
        <f t="shared" si="276"/>
        <v>0</v>
      </c>
      <c r="AL374" s="283">
        <f t="shared" si="276"/>
        <v>0</v>
      </c>
      <c r="AM374" s="283">
        <f t="shared" si="276"/>
        <v>0</v>
      </c>
      <c r="AN374" s="283">
        <f t="shared" si="276"/>
        <v>0</v>
      </c>
      <c r="AO374" s="283">
        <f t="shared" si="276"/>
        <v>0</v>
      </c>
      <c r="AP374" s="283">
        <f t="shared" si="276"/>
        <v>0</v>
      </c>
      <c r="AQ374" s="283">
        <f t="shared" si="276"/>
        <v>0</v>
      </c>
      <c r="AR374" s="283">
        <f t="shared" si="276"/>
        <v>0</v>
      </c>
      <c r="AS374" s="283">
        <f t="shared" si="276"/>
        <v>0</v>
      </c>
      <c r="AT374" s="283">
        <f t="shared" si="276"/>
        <v>0</v>
      </c>
      <c r="AU374" s="283">
        <f t="shared" si="276"/>
        <v>0</v>
      </c>
      <c r="AV374" s="283">
        <f t="shared" si="276"/>
        <v>0</v>
      </c>
      <c r="AW374" s="283">
        <f t="shared" si="276"/>
        <v>0</v>
      </c>
      <c r="AX374" s="283">
        <f t="shared" si="276"/>
        <v>0</v>
      </c>
      <c r="AY374" s="283">
        <f t="shared" si="276"/>
        <v>0</v>
      </c>
      <c r="AZ374" s="283">
        <f t="shared" si="276"/>
        <v>0</v>
      </c>
      <c r="BA374" s="283">
        <f t="shared" si="276"/>
        <v>0</v>
      </c>
      <c r="BB374" s="283">
        <f t="shared" si="276"/>
        <v>0</v>
      </c>
      <c r="BC374" s="283">
        <f t="shared" si="276"/>
        <v>0</v>
      </c>
      <c r="BD374" s="283">
        <f t="shared" si="276"/>
        <v>0</v>
      </c>
      <c r="BE374" s="283">
        <f t="shared" si="276"/>
        <v>0</v>
      </c>
      <c r="BF374" s="283">
        <f t="shared" si="276"/>
        <v>0</v>
      </c>
      <c r="BG374" s="283">
        <f t="shared" si="276"/>
        <v>0</v>
      </c>
      <c r="BH374" s="283">
        <f t="shared" si="276"/>
        <v>0</v>
      </c>
      <c r="BI374" s="283">
        <f t="shared" si="276"/>
        <v>0</v>
      </c>
      <c r="BJ374" s="283">
        <f t="shared" si="276"/>
        <v>0</v>
      </c>
      <c r="BK374" s="283">
        <f t="shared" si="276"/>
        <v>0</v>
      </c>
      <c r="BL374" s="283">
        <f t="shared" si="276"/>
        <v>0</v>
      </c>
      <c r="BM374" s="283">
        <f t="shared" si="276"/>
        <v>0</v>
      </c>
      <c r="BN374" s="283">
        <f t="shared" si="276"/>
        <v>0</v>
      </c>
      <c r="BO374" s="283">
        <f t="shared" si="276"/>
        <v>0</v>
      </c>
      <c r="BP374" s="283">
        <f t="shared" si="276"/>
        <v>0</v>
      </c>
      <c r="BQ374" s="283">
        <f t="shared" si="276"/>
        <v>0</v>
      </c>
      <c r="BR374" s="283">
        <f t="shared" si="276"/>
        <v>0</v>
      </c>
      <c r="BS374" s="283">
        <f t="shared" si="276"/>
        <v>0</v>
      </c>
      <c r="BT374" s="283">
        <f t="shared" si="276"/>
        <v>0</v>
      </c>
      <c r="BU374" s="283">
        <f t="shared" si="276"/>
        <v>0</v>
      </c>
      <c r="BV374" s="283">
        <f t="shared" si="276"/>
        <v>0</v>
      </c>
      <c r="BW374" s="283">
        <f t="shared" si="276"/>
        <v>0</v>
      </c>
      <c r="BX374" s="283">
        <f t="shared" si="276"/>
        <v>0</v>
      </c>
      <c r="BY374" s="283">
        <f t="shared" si="276"/>
        <v>0</v>
      </c>
      <c r="BZ374" s="283">
        <f t="shared" si="276"/>
        <v>0</v>
      </c>
      <c r="CA374" s="283">
        <f t="shared" si="276"/>
        <v>0</v>
      </c>
      <c r="CB374" s="283">
        <f t="shared" si="276"/>
        <v>0</v>
      </c>
      <c r="CC374" s="283">
        <f t="shared" si="276"/>
        <v>0</v>
      </c>
      <c r="CD374" s="283">
        <f t="shared" si="276"/>
        <v>0</v>
      </c>
      <c r="CE374" s="283">
        <f t="shared" si="276"/>
        <v>0</v>
      </c>
      <c r="CF374" s="283">
        <f t="shared" si="276"/>
        <v>0</v>
      </c>
      <c r="CG374" s="283">
        <f t="shared" si="276"/>
        <v>0</v>
      </c>
      <c r="CH374" s="283">
        <f t="shared" si="276"/>
        <v>0</v>
      </c>
      <c r="CI374" s="177"/>
      <c r="CJ374" s="177"/>
      <c r="CK374" s="105"/>
      <c r="CL374" s="105"/>
      <c r="CM374" s="105"/>
      <c r="CN374" s="105"/>
      <c r="CO374" s="105"/>
    </row>
    <row r="375" spans="1:93" ht="15" customHeight="1" outlineLevel="1" thickTop="1">
      <c r="A375" s="105"/>
      <c r="B375" s="185" t="s">
        <v>220</v>
      </c>
      <c r="C375" s="282"/>
      <c r="D375" s="316"/>
      <c r="E375" s="316"/>
      <c r="F375" s="282"/>
      <c r="G375" s="282"/>
      <c r="H375" s="282"/>
      <c r="I375" s="317">
        <f t="shared" ref="I375:M375" si="277">+SUM(I370:I373)-I374</f>
        <v>0</v>
      </c>
      <c r="J375" s="317">
        <f t="shared" si="277"/>
        <v>0</v>
      </c>
      <c r="K375" s="317">
        <f t="shared" si="277"/>
        <v>0</v>
      </c>
      <c r="L375" s="317">
        <f t="shared" si="277"/>
        <v>0</v>
      </c>
      <c r="M375" s="317">
        <f t="shared" si="277"/>
        <v>0</v>
      </c>
      <c r="N375" s="318"/>
      <c r="O375" s="318"/>
      <c r="P375" s="318"/>
      <c r="Q375" s="318"/>
      <c r="R375" s="318"/>
      <c r="S375" s="318"/>
      <c r="T375" s="318"/>
      <c r="U375" s="318"/>
      <c r="V375" s="318"/>
      <c r="W375" s="318"/>
      <c r="X375" s="318"/>
      <c r="Y375" s="318"/>
      <c r="Z375" s="318"/>
      <c r="AA375" s="317">
        <f t="shared" ref="AA375:CH375" si="278">+SUM(AA370:AA373)-AA374</f>
        <v>0</v>
      </c>
      <c r="AB375" s="317">
        <f t="shared" si="278"/>
        <v>0</v>
      </c>
      <c r="AC375" s="317">
        <f t="shared" si="278"/>
        <v>0</v>
      </c>
      <c r="AD375" s="317">
        <f t="shared" si="278"/>
        <v>0</v>
      </c>
      <c r="AE375" s="317">
        <f t="shared" si="278"/>
        <v>0</v>
      </c>
      <c r="AF375" s="317">
        <f t="shared" si="278"/>
        <v>0</v>
      </c>
      <c r="AG375" s="317">
        <f t="shared" si="278"/>
        <v>0</v>
      </c>
      <c r="AH375" s="317">
        <f t="shared" si="278"/>
        <v>0</v>
      </c>
      <c r="AI375" s="317">
        <f t="shared" si="278"/>
        <v>0</v>
      </c>
      <c r="AJ375" s="317">
        <f t="shared" si="278"/>
        <v>0</v>
      </c>
      <c r="AK375" s="317">
        <f t="shared" si="278"/>
        <v>0</v>
      </c>
      <c r="AL375" s="317">
        <f t="shared" si="278"/>
        <v>0</v>
      </c>
      <c r="AM375" s="317">
        <f t="shared" si="278"/>
        <v>0</v>
      </c>
      <c r="AN375" s="317">
        <f t="shared" si="278"/>
        <v>0</v>
      </c>
      <c r="AO375" s="317">
        <f t="shared" si="278"/>
        <v>0</v>
      </c>
      <c r="AP375" s="317">
        <f t="shared" si="278"/>
        <v>0</v>
      </c>
      <c r="AQ375" s="317">
        <f t="shared" si="278"/>
        <v>0</v>
      </c>
      <c r="AR375" s="317">
        <f t="shared" si="278"/>
        <v>0</v>
      </c>
      <c r="AS375" s="317">
        <f t="shared" si="278"/>
        <v>0</v>
      </c>
      <c r="AT375" s="317">
        <f t="shared" si="278"/>
        <v>0</v>
      </c>
      <c r="AU375" s="317">
        <f t="shared" si="278"/>
        <v>0</v>
      </c>
      <c r="AV375" s="317">
        <f t="shared" si="278"/>
        <v>0</v>
      </c>
      <c r="AW375" s="317">
        <f t="shared" si="278"/>
        <v>0</v>
      </c>
      <c r="AX375" s="317">
        <f t="shared" si="278"/>
        <v>0</v>
      </c>
      <c r="AY375" s="317">
        <f t="shared" si="278"/>
        <v>0</v>
      </c>
      <c r="AZ375" s="317">
        <f t="shared" si="278"/>
        <v>0</v>
      </c>
      <c r="BA375" s="317">
        <f t="shared" si="278"/>
        <v>0</v>
      </c>
      <c r="BB375" s="317">
        <f t="shared" si="278"/>
        <v>0</v>
      </c>
      <c r="BC375" s="317">
        <f t="shared" si="278"/>
        <v>0</v>
      </c>
      <c r="BD375" s="317">
        <f t="shared" si="278"/>
        <v>0</v>
      </c>
      <c r="BE375" s="317">
        <f t="shared" si="278"/>
        <v>0</v>
      </c>
      <c r="BF375" s="317">
        <f t="shared" si="278"/>
        <v>0</v>
      </c>
      <c r="BG375" s="317">
        <f t="shared" si="278"/>
        <v>0</v>
      </c>
      <c r="BH375" s="317">
        <f t="shared" si="278"/>
        <v>0</v>
      </c>
      <c r="BI375" s="317">
        <f t="shared" si="278"/>
        <v>0</v>
      </c>
      <c r="BJ375" s="317">
        <f t="shared" si="278"/>
        <v>0</v>
      </c>
      <c r="BK375" s="317">
        <f t="shared" si="278"/>
        <v>0</v>
      </c>
      <c r="BL375" s="317">
        <f t="shared" si="278"/>
        <v>0</v>
      </c>
      <c r="BM375" s="317">
        <f t="shared" si="278"/>
        <v>0</v>
      </c>
      <c r="BN375" s="317">
        <f t="shared" si="278"/>
        <v>0</v>
      </c>
      <c r="BO375" s="317">
        <f t="shared" si="278"/>
        <v>0</v>
      </c>
      <c r="BP375" s="317">
        <f t="shared" si="278"/>
        <v>0</v>
      </c>
      <c r="BQ375" s="317">
        <f t="shared" si="278"/>
        <v>0</v>
      </c>
      <c r="BR375" s="317">
        <f t="shared" si="278"/>
        <v>0</v>
      </c>
      <c r="BS375" s="317">
        <f t="shared" si="278"/>
        <v>0</v>
      </c>
      <c r="BT375" s="317">
        <f t="shared" si="278"/>
        <v>0</v>
      </c>
      <c r="BU375" s="317">
        <f t="shared" si="278"/>
        <v>0</v>
      </c>
      <c r="BV375" s="317">
        <f t="shared" si="278"/>
        <v>0</v>
      </c>
      <c r="BW375" s="317">
        <f t="shared" si="278"/>
        <v>0</v>
      </c>
      <c r="BX375" s="317">
        <f t="shared" si="278"/>
        <v>0</v>
      </c>
      <c r="BY375" s="317">
        <f t="shared" si="278"/>
        <v>0</v>
      </c>
      <c r="BZ375" s="317">
        <f t="shared" si="278"/>
        <v>0</v>
      </c>
      <c r="CA375" s="317">
        <f t="shared" si="278"/>
        <v>0</v>
      </c>
      <c r="CB375" s="317">
        <f t="shared" si="278"/>
        <v>0</v>
      </c>
      <c r="CC375" s="317">
        <f t="shared" si="278"/>
        <v>0</v>
      </c>
      <c r="CD375" s="317">
        <f t="shared" si="278"/>
        <v>0</v>
      </c>
      <c r="CE375" s="317">
        <f t="shared" si="278"/>
        <v>0</v>
      </c>
      <c r="CF375" s="317">
        <f t="shared" si="278"/>
        <v>0</v>
      </c>
      <c r="CG375" s="317">
        <f t="shared" si="278"/>
        <v>0</v>
      </c>
      <c r="CH375" s="317">
        <f t="shared" si="278"/>
        <v>0</v>
      </c>
      <c r="CI375" s="282"/>
      <c r="CJ375" s="282"/>
      <c r="CK375" s="105"/>
      <c r="CL375" s="105"/>
      <c r="CM375" s="105"/>
      <c r="CN375" s="105"/>
      <c r="CO375" s="105"/>
    </row>
    <row r="376" spans="1:93" ht="15" customHeight="1" outlineLevel="1">
      <c r="A376" s="105"/>
      <c r="B376" s="185" t="s">
        <v>329</v>
      </c>
      <c r="C376" s="282"/>
      <c r="D376" s="282"/>
      <c r="E376" s="282"/>
      <c r="F376" s="282"/>
      <c r="G376" s="282"/>
      <c r="H376" s="282"/>
      <c r="I376" s="317">
        <f t="shared" ref="I376:M376" si="279">IF(I373=0,0,+I373-I377)</f>
        <v>0</v>
      </c>
      <c r="J376" s="317">
        <f t="shared" si="279"/>
        <v>0</v>
      </c>
      <c r="K376" s="317">
        <f t="shared" si="279"/>
        <v>0</v>
      </c>
      <c r="L376" s="317">
        <f t="shared" si="279"/>
        <v>0</v>
      </c>
      <c r="M376" s="317">
        <f t="shared" si="279"/>
        <v>0</v>
      </c>
      <c r="N376" s="318"/>
      <c r="O376" s="318"/>
      <c r="P376" s="318"/>
      <c r="Q376" s="318"/>
      <c r="R376" s="318"/>
      <c r="S376" s="318"/>
      <c r="T376" s="318"/>
      <c r="U376" s="318"/>
      <c r="V376" s="318"/>
      <c r="W376" s="318"/>
      <c r="X376" s="318"/>
      <c r="Y376" s="318"/>
      <c r="Z376" s="318"/>
      <c r="AA376" s="317">
        <f t="shared" ref="AA376:CH376" si="280">IF(AA373=0,0,+AA373-AA377)</f>
        <v>0</v>
      </c>
      <c r="AB376" s="317">
        <f t="shared" si="280"/>
        <v>0</v>
      </c>
      <c r="AC376" s="317">
        <f t="shared" si="280"/>
        <v>0</v>
      </c>
      <c r="AD376" s="317">
        <f t="shared" si="280"/>
        <v>0</v>
      </c>
      <c r="AE376" s="317">
        <f t="shared" si="280"/>
        <v>0</v>
      </c>
      <c r="AF376" s="317">
        <f t="shared" si="280"/>
        <v>0</v>
      </c>
      <c r="AG376" s="317">
        <f t="shared" si="280"/>
        <v>0</v>
      </c>
      <c r="AH376" s="317">
        <f t="shared" si="280"/>
        <v>0</v>
      </c>
      <c r="AI376" s="317">
        <f t="shared" si="280"/>
        <v>0</v>
      </c>
      <c r="AJ376" s="317">
        <f t="shared" si="280"/>
        <v>0</v>
      </c>
      <c r="AK376" s="317">
        <f t="shared" si="280"/>
        <v>0</v>
      </c>
      <c r="AL376" s="317">
        <f t="shared" si="280"/>
        <v>0</v>
      </c>
      <c r="AM376" s="317">
        <f t="shared" si="280"/>
        <v>0</v>
      </c>
      <c r="AN376" s="317">
        <f t="shared" si="280"/>
        <v>0</v>
      </c>
      <c r="AO376" s="317">
        <f t="shared" si="280"/>
        <v>0</v>
      </c>
      <c r="AP376" s="317">
        <f t="shared" si="280"/>
        <v>0</v>
      </c>
      <c r="AQ376" s="317">
        <f t="shared" si="280"/>
        <v>0</v>
      </c>
      <c r="AR376" s="317">
        <f t="shared" si="280"/>
        <v>0</v>
      </c>
      <c r="AS376" s="317">
        <f t="shared" si="280"/>
        <v>0</v>
      </c>
      <c r="AT376" s="317">
        <f t="shared" si="280"/>
        <v>0</v>
      </c>
      <c r="AU376" s="317">
        <f t="shared" si="280"/>
        <v>0</v>
      </c>
      <c r="AV376" s="317">
        <f t="shared" si="280"/>
        <v>0</v>
      </c>
      <c r="AW376" s="317">
        <f t="shared" si="280"/>
        <v>0</v>
      </c>
      <c r="AX376" s="317">
        <f t="shared" si="280"/>
        <v>0</v>
      </c>
      <c r="AY376" s="317">
        <f t="shared" si="280"/>
        <v>0</v>
      </c>
      <c r="AZ376" s="317">
        <f t="shared" si="280"/>
        <v>0</v>
      </c>
      <c r="BA376" s="317">
        <f t="shared" si="280"/>
        <v>0</v>
      </c>
      <c r="BB376" s="317">
        <f t="shared" si="280"/>
        <v>0</v>
      </c>
      <c r="BC376" s="317">
        <f t="shared" si="280"/>
        <v>0</v>
      </c>
      <c r="BD376" s="317">
        <f t="shared" si="280"/>
        <v>0</v>
      </c>
      <c r="BE376" s="317">
        <f t="shared" si="280"/>
        <v>0</v>
      </c>
      <c r="BF376" s="317">
        <f t="shared" si="280"/>
        <v>0</v>
      </c>
      <c r="BG376" s="317">
        <f t="shared" si="280"/>
        <v>0</v>
      </c>
      <c r="BH376" s="317">
        <f t="shared" si="280"/>
        <v>0</v>
      </c>
      <c r="BI376" s="317">
        <f t="shared" si="280"/>
        <v>0</v>
      </c>
      <c r="BJ376" s="317">
        <f t="shared" si="280"/>
        <v>0</v>
      </c>
      <c r="BK376" s="317">
        <f t="shared" si="280"/>
        <v>0</v>
      </c>
      <c r="BL376" s="317">
        <f t="shared" si="280"/>
        <v>0</v>
      </c>
      <c r="BM376" s="317">
        <f t="shared" si="280"/>
        <v>0</v>
      </c>
      <c r="BN376" s="317">
        <f t="shared" si="280"/>
        <v>0</v>
      </c>
      <c r="BO376" s="317">
        <f t="shared" si="280"/>
        <v>0</v>
      </c>
      <c r="BP376" s="317">
        <f t="shared" si="280"/>
        <v>0</v>
      </c>
      <c r="BQ376" s="317">
        <f t="shared" si="280"/>
        <v>0</v>
      </c>
      <c r="BR376" s="317">
        <f t="shared" si="280"/>
        <v>0</v>
      </c>
      <c r="BS376" s="317">
        <f t="shared" si="280"/>
        <v>0</v>
      </c>
      <c r="BT376" s="317">
        <f t="shared" si="280"/>
        <v>0</v>
      </c>
      <c r="BU376" s="317">
        <f t="shared" si="280"/>
        <v>0</v>
      </c>
      <c r="BV376" s="317">
        <f t="shared" si="280"/>
        <v>0</v>
      </c>
      <c r="BW376" s="317">
        <f t="shared" si="280"/>
        <v>0</v>
      </c>
      <c r="BX376" s="317">
        <f t="shared" si="280"/>
        <v>0</v>
      </c>
      <c r="BY376" s="317">
        <f t="shared" si="280"/>
        <v>0</v>
      </c>
      <c r="BZ376" s="317">
        <f t="shared" si="280"/>
        <v>0</v>
      </c>
      <c r="CA376" s="317">
        <f t="shared" si="280"/>
        <v>0</v>
      </c>
      <c r="CB376" s="317">
        <f t="shared" si="280"/>
        <v>0</v>
      </c>
      <c r="CC376" s="317">
        <f t="shared" si="280"/>
        <v>0</v>
      </c>
      <c r="CD376" s="317">
        <f t="shared" si="280"/>
        <v>0</v>
      </c>
      <c r="CE376" s="317">
        <f t="shared" si="280"/>
        <v>0</v>
      </c>
      <c r="CF376" s="317">
        <f t="shared" si="280"/>
        <v>0</v>
      </c>
      <c r="CG376" s="317">
        <f t="shared" si="280"/>
        <v>0</v>
      </c>
      <c r="CH376" s="317">
        <f t="shared" si="280"/>
        <v>0</v>
      </c>
      <c r="CI376" s="282"/>
      <c r="CJ376" s="282"/>
      <c r="CK376" s="105"/>
      <c r="CL376" s="105"/>
      <c r="CM376" s="105"/>
      <c r="CN376" s="105"/>
      <c r="CO376" s="105"/>
    </row>
    <row r="377" spans="1:93" ht="15" customHeight="1" outlineLevel="1">
      <c r="A377" s="105"/>
      <c r="B377" s="185" t="s">
        <v>330</v>
      </c>
      <c r="C377" s="282"/>
      <c r="D377" s="282"/>
      <c r="E377" s="282"/>
      <c r="F377" s="282"/>
      <c r="G377" s="282"/>
      <c r="H377" s="282"/>
      <c r="I377" s="317">
        <f t="shared" ref="I377:M377" si="281">IF(I373=0,0,+I373+I372)</f>
        <v>0</v>
      </c>
      <c r="J377" s="317">
        <f t="shared" si="281"/>
        <v>0</v>
      </c>
      <c r="K377" s="317">
        <f t="shared" si="281"/>
        <v>0</v>
      </c>
      <c r="L377" s="317">
        <f t="shared" si="281"/>
        <v>0</v>
      </c>
      <c r="M377" s="317">
        <f t="shared" si="281"/>
        <v>0</v>
      </c>
      <c r="N377" s="318"/>
      <c r="O377" s="318"/>
      <c r="P377" s="318"/>
      <c r="Q377" s="318"/>
      <c r="R377" s="318"/>
      <c r="S377" s="318"/>
      <c r="T377" s="318"/>
      <c r="U377" s="318"/>
      <c r="V377" s="318"/>
      <c r="W377" s="318"/>
      <c r="X377" s="318"/>
      <c r="Y377" s="318"/>
      <c r="Z377" s="318"/>
      <c r="AA377" s="317">
        <f t="shared" ref="AA377:CH377" si="282">IF(AA373=0,0,+AA373+AA372)</f>
        <v>0</v>
      </c>
      <c r="AB377" s="317">
        <f t="shared" si="282"/>
        <v>0</v>
      </c>
      <c r="AC377" s="317">
        <f t="shared" si="282"/>
        <v>0</v>
      </c>
      <c r="AD377" s="317">
        <f t="shared" si="282"/>
        <v>0</v>
      </c>
      <c r="AE377" s="317">
        <f t="shared" si="282"/>
        <v>0</v>
      </c>
      <c r="AF377" s="317">
        <f t="shared" si="282"/>
        <v>0</v>
      </c>
      <c r="AG377" s="317">
        <f t="shared" si="282"/>
        <v>0</v>
      </c>
      <c r="AH377" s="317">
        <f t="shared" si="282"/>
        <v>0</v>
      </c>
      <c r="AI377" s="317">
        <f t="shared" si="282"/>
        <v>0</v>
      </c>
      <c r="AJ377" s="317">
        <f t="shared" si="282"/>
        <v>0</v>
      </c>
      <c r="AK377" s="317">
        <f t="shared" si="282"/>
        <v>0</v>
      </c>
      <c r="AL377" s="317">
        <f t="shared" si="282"/>
        <v>0</v>
      </c>
      <c r="AM377" s="317">
        <f t="shared" si="282"/>
        <v>0</v>
      </c>
      <c r="AN377" s="317">
        <f t="shared" si="282"/>
        <v>0</v>
      </c>
      <c r="AO377" s="317">
        <f t="shared" si="282"/>
        <v>0</v>
      </c>
      <c r="AP377" s="317">
        <f t="shared" si="282"/>
        <v>0</v>
      </c>
      <c r="AQ377" s="317">
        <f t="shared" si="282"/>
        <v>0</v>
      </c>
      <c r="AR377" s="317">
        <f t="shared" si="282"/>
        <v>0</v>
      </c>
      <c r="AS377" s="317">
        <f t="shared" si="282"/>
        <v>0</v>
      </c>
      <c r="AT377" s="317">
        <f t="shared" si="282"/>
        <v>0</v>
      </c>
      <c r="AU377" s="317">
        <f t="shared" si="282"/>
        <v>0</v>
      </c>
      <c r="AV377" s="317">
        <f t="shared" si="282"/>
        <v>0</v>
      </c>
      <c r="AW377" s="317">
        <f t="shared" si="282"/>
        <v>0</v>
      </c>
      <c r="AX377" s="317">
        <f t="shared" si="282"/>
        <v>0</v>
      </c>
      <c r="AY377" s="317">
        <f t="shared" si="282"/>
        <v>0</v>
      </c>
      <c r="AZ377" s="317">
        <f t="shared" si="282"/>
        <v>0</v>
      </c>
      <c r="BA377" s="317">
        <f t="shared" si="282"/>
        <v>0</v>
      </c>
      <c r="BB377" s="317">
        <f t="shared" si="282"/>
        <v>0</v>
      </c>
      <c r="BC377" s="317">
        <f t="shared" si="282"/>
        <v>0</v>
      </c>
      <c r="BD377" s="317">
        <f t="shared" si="282"/>
        <v>0</v>
      </c>
      <c r="BE377" s="317">
        <f t="shared" si="282"/>
        <v>0</v>
      </c>
      <c r="BF377" s="317">
        <f t="shared" si="282"/>
        <v>0</v>
      </c>
      <c r="BG377" s="317">
        <f t="shared" si="282"/>
        <v>0</v>
      </c>
      <c r="BH377" s="317">
        <f t="shared" si="282"/>
        <v>0</v>
      </c>
      <c r="BI377" s="317">
        <f t="shared" si="282"/>
        <v>0</v>
      </c>
      <c r="BJ377" s="317">
        <f t="shared" si="282"/>
        <v>0</v>
      </c>
      <c r="BK377" s="317">
        <f t="shared" si="282"/>
        <v>0</v>
      </c>
      <c r="BL377" s="317">
        <f t="shared" si="282"/>
        <v>0</v>
      </c>
      <c r="BM377" s="317">
        <f t="shared" si="282"/>
        <v>0</v>
      </c>
      <c r="BN377" s="317">
        <f t="shared" si="282"/>
        <v>0</v>
      </c>
      <c r="BO377" s="317">
        <f t="shared" si="282"/>
        <v>0</v>
      </c>
      <c r="BP377" s="317">
        <f t="shared" si="282"/>
        <v>0</v>
      </c>
      <c r="BQ377" s="317">
        <f t="shared" si="282"/>
        <v>0</v>
      </c>
      <c r="BR377" s="317">
        <f t="shared" si="282"/>
        <v>0</v>
      </c>
      <c r="BS377" s="317">
        <f t="shared" si="282"/>
        <v>0</v>
      </c>
      <c r="BT377" s="317">
        <f t="shared" si="282"/>
        <v>0</v>
      </c>
      <c r="BU377" s="317">
        <f t="shared" si="282"/>
        <v>0</v>
      </c>
      <c r="BV377" s="317">
        <f t="shared" si="282"/>
        <v>0</v>
      </c>
      <c r="BW377" s="317">
        <f t="shared" si="282"/>
        <v>0</v>
      </c>
      <c r="BX377" s="317">
        <f t="shared" si="282"/>
        <v>0</v>
      </c>
      <c r="BY377" s="317">
        <f t="shared" si="282"/>
        <v>0</v>
      </c>
      <c r="BZ377" s="317">
        <f t="shared" si="282"/>
        <v>0</v>
      </c>
      <c r="CA377" s="317">
        <f t="shared" si="282"/>
        <v>0</v>
      </c>
      <c r="CB377" s="317">
        <f t="shared" si="282"/>
        <v>0</v>
      </c>
      <c r="CC377" s="317">
        <f t="shared" si="282"/>
        <v>0</v>
      </c>
      <c r="CD377" s="317">
        <f t="shared" si="282"/>
        <v>0</v>
      </c>
      <c r="CE377" s="317">
        <f t="shared" si="282"/>
        <v>0</v>
      </c>
      <c r="CF377" s="317">
        <f t="shared" si="282"/>
        <v>0</v>
      </c>
      <c r="CG377" s="317">
        <f t="shared" si="282"/>
        <v>0</v>
      </c>
      <c r="CH377" s="317">
        <f t="shared" si="282"/>
        <v>0</v>
      </c>
      <c r="CI377" s="282"/>
      <c r="CJ377" s="282"/>
      <c r="CK377" s="105"/>
      <c r="CL377" s="105"/>
      <c r="CM377" s="105"/>
      <c r="CN377" s="105"/>
      <c r="CO377" s="105"/>
    </row>
    <row r="378" spans="1:93" ht="15" customHeight="1" outlineLevel="1">
      <c r="A378" s="105"/>
      <c r="B378" s="102"/>
      <c r="C378" s="225"/>
      <c r="D378" s="225"/>
      <c r="E378" s="225"/>
      <c r="F378" s="225"/>
      <c r="G378" s="225"/>
      <c r="H378" s="225"/>
      <c r="I378" s="179"/>
      <c r="J378" s="179"/>
      <c r="K378" s="179"/>
      <c r="L378" s="179"/>
      <c r="M378" s="179"/>
      <c r="N378" s="179"/>
      <c r="O378" s="179"/>
      <c r="P378" s="179"/>
      <c r="Q378" s="179"/>
      <c r="R378" s="179"/>
      <c r="S378" s="179"/>
      <c r="T378" s="179"/>
      <c r="U378" s="179"/>
      <c r="V378" s="179"/>
      <c r="W378" s="179"/>
      <c r="X378" s="179"/>
      <c r="Y378" s="179"/>
      <c r="Z378" s="179"/>
      <c r="AA378" s="179"/>
      <c r="AB378" s="179"/>
      <c r="AC378" s="179"/>
      <c r="AD378" s="179"/>
      <c r="AE378" s="179"/>
      <c r="AF378" s="179"/>
      <c r="AG378" s="179"/>
      <c r="AH378" s="179"/>
      <c r="AI378" s="179"/>
      <c r="AJ378" s="179"/>
      <c r="AK378" s="179"/>
      <c r="AL378" s="179"/>
      <c r="AM378" s="179"/>
      <c r="AN378" s="179"/>
      <c r="AO378" s="179"/>
      <c r="AP378" s="179"/>
      <c r="AQ378" s="179"/>
      <c r="AR378" s="179"/>
      <c r="AS378" s="179"/>
      <c r="AT378" s="179"/>
      <c r="AU378" s="179"/>
      <c r="AV378" s="179"/>
      <c r="AW378" s="179"/>
      <c r="AX378" s="179"/>
      <c r="AY378" s="179"/>
      <c r="AZ378" s="179"/>
      <c r="BA378" s="179"/>
      <c r="BB378" s="179"/>
      <c r="BC378" s="179"/>
      <c r="BD378" s="179"/>
      <c r="BE378" s="179"/>
      <c r="BF378" s="179"/>
      <c r="BG378" s="179"/>
      <c r="BH378" s="179"/>
      <c r="BI378" s="179"/>
      <c r="BJ378" s="179"/>
      <c r="BK378" s="179"/>
      <c r="BL378" s="179"/>
      <c r="BM378" s="179"/>
      <c r="BN378" s="179"/>
      <c r="BO378" s="179"/>
      <c r="BP378" s="179"/>
      <c r="BQ378" s="179"/>
      <c r="BR378" s="179"/>
      <c r="BS378" s="179"/>
      <c r="BT378" s="179"/>
      <c r="BU378" s="179"/>
      <c r="BV378" s="179"/>
      <c r="BW378" s="179"/>
      <c r="BX378" s="179"/>
      <c r="BY378" s="179"/>
      <c r="BZ378" s="179"/>
      <c r="CA378" s="179"/>
      <c r="CB378" s="179"/>
      <c r="CC378" s="179"/>
      <c r="CD378" s="179"/>
      <c r="CE378" s="179"/>
      <c r="CF378" s="179"/>
      <c r="CG378" s="179"/>
      <c r="CH378" s="179"/>
      <c r="CI378" s="225"/>
      <c r="CJ378" s="225"/>
      <c r="CK378" s="105"/>
      <c r="CL378" s="105"/>
      <c r="CM378" s="105"/>
      <c r="CN378" s="105"/>
      <c r="CO378" s="105"/>
    </row>
    <row r="379" spans="1:93" ht="15" customHeight="1" outlineLevel="1">
      <c r="A379" s="105"/>
      <c r="B379" s="116" t="s">
        <v>331</v>
      </c>
      <c r="C379" s="256"/>
      <c r="D379" s="256"/>
      <c r="E379" s="256"/>
      <c r="F379" s="225"/>
      <c r="G379" s="225"/>
      <c r="H379" s="225"/>
      <c r="I379" s="179"/>
      <c r="J379" s="179"/>
      <c r="K379" s="179"/>
      <c r="L379" s="179"/>
      <c r="M379" s="179"/>
      <c r="N379" s="179"/>
      <c r="O379" s="179"/>
      <c r="P379" s="179"/>
      <c r="Q379" s="179"/>
      <c r="R379" s="179"/>
      <c r="S379" s="179"/>
      <c r="T379" s="179"/>
      <c r="U379" s="179"/>
      <c r="V379" s="179"/>
      <c r="W379" s="179"/>
      <c r="X379" s="179"/>
      <c r="Y379" s="179"/>
      <c r="Z379" s="179"/>
      <c r="AA379" s="179"/>
      <c r="AB379" s="179"/>
      <c r="AC379" s="179"/>
      <c r="AD379" s="179"/>
      <c r="AE379" s="179"/>
      <c r="AF379" s="179"/>
      <c r="AG379" s="179"/>
      <c r="AH379" s="179"/>
      <c r="AI379" s="179"/>
      <c r="AJ379" s="179"/>
      <c r="AK379" s="179"/>
      <c r="AL379" s="179"/>
      <c r="AM379" s="179"/>
      <c r="AN379" s="179"/>
      <c r="AO379" s="179"/>
      <c r="AP379" s="179"/>
      <c r="AQ379" s="179"/>
      <c r="AR379" s="179"/>
      <c r="AS379" s="179"/>
      <c r="AT379" s="179"/>
      <c r="AU379" s="179"/>
      <c r="AV379" s="179"/>
      <c r="AW379" s="179"/>
      <c r="AX379" s="179"/>
      <c r="AY379" s="179"/>
      <c r="AZ379" s="179"/>
      <c r="BA379" s="179"/>
      <c r="BB379" s="179"/>
      <c r="BC379" s="179"/>
      <c r="BD379" s="179"/>
      <c r="BE379" s="179"/>
      <c r="BF379" s="179"/>
      <c r="BG379" s="179"/>
      <c r="BH379" s="179"/>
      <c r="BI379" s="179"/>
      <c r="BJ379" s="179"/>
      <c r="BK379" s="179"/>
      <c r="BL379" s="179"/>
      <c r="BM379" s="179"/>
      <c r="BN379" s="179"/>
      <c r="BO379" s="179"/>
      <c r="BP379" s="179"/>
      <c r="BQ379" s="179"/>
      <c r="BR379" s="179"/>
      <c r="BS379" s="179"/>
      <c r="BT379" s="179"/>
      <c r="BU379" s="179"/>
      <c r="BV379" s="179"/>
      <c r="BW379" s="179"/>
      <c r="BX379" s="179"/>
      <c r="BY379" s="179"/>
      <c r="BZ379" s="179"/>
      <c r="CA379" s="179"/>
      <c r="CB379" s="179"/>
      <c r="CC379" s="179"/>
      <c r="CD379" s="179"/>
      <c r="CE379" s="179"/>
      <c r="CF379" s="179"/>
      <c r="CG379" s="179"/>
      <c r="CH379" s="179"/>
      <c r="CI379" s="225"/>
      <c r="CJ379" s="225"/>
      <c r="CK379" s="105"/>
      <c r="CL379" s="105"/>
      <c r="CM379" s="105"/>
      <c r="CN379" s="105"/>
      <c r="CO379" s="105"/>
    </row>
    <row r="380" spans="1:93" ht="15" customHeight="1" outlineLevel="1">
      <c r="A380" s="105"/>
      <c r="B380" s="102" t="s">
        <v>272</v>
      </c>
      <c r="C380" s="256"/>
      <c r="D380" s="177"/>
      <c r="E380" s="177"/>
      <c r="F380" s="225"/>
      <c r="G380" s="225"/>
      <c r="H380" s="225"/>
      <c r="I380" s="181">
        <f>+AA380</f>
        <v>0</v>
      </c>
      <c r="J380" s="181">
        <f t="shared" ref="J380:M380" si="283">+I384</f>
        <v>0</v>
      </c>
      <c r="K380" s="181">
        <f t="shared" si="283"/>
        <v>0</v>
      </c>
      <c r="L380" s="181">
        <f t="shared" si="283"/>
        <v>0</v>
      </c>
      <c r="M380" s="181">
        <f t="shared" si="283"/>
        <v>0</v>
      </c>
      <c r="N380" s="179"/>
      <c r="O380" s="179"/>
      <c r="P380" s="179"/>
      <c r="Q380" s="179"/>
      <c r="R380" s="179"/>
      <c r="S380" s="179"/>
      <c r="T380" s="179"/>
      <c r="U380" s="179"/>
      <c r="V380" s="179"/>
      <c r="W380" s="179"/>
      <c r="X380" s="179"/>
      <c r="Y380" s="179"/>
      <c r="Z380" s="179"/>
      <c r="AA380" s="315">
        <f>+H384</f>
        <v>0</v>
      </c>
      <c r="AB380" s="315">
        <f t="shared" ref="AB380:CH380" si="284">+AA384</f>
        <v>0</v>
      </c>
      <c r="AC380" s="315">
        <f t="shared" si="284"/>
        <v>0</v>
      </c>
      <c r="AD380" s="315">
        <f t="shared" si="284"/>
        <v>0</v>
      </c>
      <c r="AE380" s="315">
        <f t="shared" si="284"/>
        <v>0</v>
      </c>
      <c r="AF380" s="315">
        <f t="shared" si="284"/>
        <v>0</v>
      </c>
      <c r="AG380" s="315">
        <f t="shared" si="284"/>
        <v>0</v>
      </c>
      <c r="AH380" s="315">
        <f t="shared" si="284"/>
        <v>0</v>
      </c>
      <c r="AI380" s="315">
        <f t="shared" si="284"/>
        <v>0</v>
      </c>
      <c r="AJ380" s="315">
        <f t="shared" si="284"/>
        <v>0</v>
      </c>
      <c r="AK380" s="315">
        <f t="shared" si="284"/>
        <v>0</v>
      </c>
      <c r="AL380" s="315">
        <f t="shared" si="284"/>
        <v>0</v>
      </c>
      <c r="AM380" s="315">
        <f t="shared" si="284"/>
        <v>0</v>
      </c>
      <c r="AN380" s="315">
        <f t="shared" si="284"/>
        <v>0</v>
      </c>
      <c r="AO380" s="315">
        <f t="shared" si="284"/>
        <v>0</v>
      </c>
      <c r="AP380" s="315">
        <f t="shared" si="284"/>
        <v>0</v>
      </c>
      <c r="AQ380" s="315">
        <f t="shared" si="284"/>
        <v>0</v>
      </c>
      <c r="AR380" s="315">
        <f t="shared" si="284"/>
        <v>0</v>
      </c>
      <c r="AS380" s="315">
        <f t="shared" si="284"/>
        <v>0</v>
      </c>
      <c r="AT380" s="315">
        <f t="shared" si="284"/>
        <v>0</v>
      </c>
      <c r="AU380" s="315">
        <f t="shared" si="284"/>
        <v>0</v>
      </c>
      <c r="AV380" s="315">
        <f t="shared" si="284"/>
        <v>0</v>
      </c>
      <c r="AW380" s="315">
        <f t="shared" si="284"/>
        <v>0</v>
      </c>
      <c r="AX380" s="315">
        <f t="shared" si="284"/>
        <v>0</v>
      </c>
      <c r="AY380" s="315">
        <f t="shared" si="284"/>
        <v>0</v>
      </c>
      <c r="AZ380" s="315">
        <f t="shared" si="284"/>
        <v>0</v>
      </c>
      <c r="BA380" s="315">
        <f t="shared" si="284"/>
        <v>0</v>
      </c>
      <c r="BB380" s="315">
        <f t="shared" si="284"/>
        <v>0</v>
      </c>
      <c r="BC380" s="315">
        <f t="shared" si="284"/>
        <v>0</v>
      </c>
      <c r="BD380" s="315">
        <f t="shared" si="284"/>
        <v>0</v>
      </c>
      <c r="BE380" s="315">
        <f t="shared" si="284"/>
        <v>0</v>
      </c>
      <c r="BF380" s="315">
        <f t="shared" si="284"/>
        <v>0</v>
      </c>
      <c r="BG380" s="315">
        <f t="shared" si="284"/>
        <v>0</v>
      </c>
      <c r="BH380" s="315">
        <f t="shared" si="284"/>
        <v>0</v>
      </c>
      <c r="BI380" s="315">
        <f t="shared" si="284"/>
        <v>0</v>
      </c>
      <c r="BJ380" s="315">
        <f t="shared" si="284"/>
        <v>0</v>
      </c>
      <c r="BK380" s="315">
        <f t="shared" si="284"/>
        <v>0</v>
      </c>
      <c r="BL380" s="315">
        <f t="shared" si="284"/>
        <v>0</v>
      </c>
      <c r="BM380" s="315">
        <f t="shared" si="284"/>
        <v>0</v>
      </c>
      <c r="BN380" s="315">
        <f t="shared" si="284"/>
        <v>0</v>
      </c>
      <c r="BO380" s="315">
        <f t="shared" si="284"/>
        <v>0</v>
      </c>
      <c r="BP380" s="315">
        <f t="shared" si="284"/>
        <v>0</v>
      </c>
      <c r="BQ380" s="315">
        <f t="shared" si="284"/>
        <v>0</v>
      </c>
      <c r="BR380" s="315">
        <f t="shared" si="284"/>
        <v>0</v>
      </c>
      <c r="BS380" s="315">
        <f t="shared" si="284"/>
        <v>0</v>
      </c>
      <c r="BT380" s="315">
        <f t="shared" si="284"/>
        <v>0</v>
      </c>
      <c r="BU380" s="315">
        <f t="shared" si="284"/>
        <v>0</v>
      </c>
      <c r="BV380" s="315">
        <f t="shared" si="284"/>
        <v>0</v>
      </c>
      <c r="BW380" s="315">
        <f t="shared" si="284"/>
        <v>0</v>
      </c>
      <c r="BX380" s="315">
        <f t="shared" si="284"/>
        <v>0</v>
      </c>
      <c r="BY380" s="315">
        <f t="shared" si="284"/>
        <v>0</v>
      </c>
      <c r="BZ380" s="315">
        <f t="shared" si="284"/>
        <v>0</v>
      </c>
      <c r="CA380" s="315">
        <f t="shared" si="284"/>
        <v>0</v>
      </c>
      <c r="CB380" s="315">
        <f t="shared" si="284"/>
        <v>0</v>
      </c>
      <c r="CC380" s="315">
        <f t="shared" si="284"/>
        <v>0</v>
      </c>
      <c r="CD380" s="315">
        <f t="shared" si="284"/>
        <v>0</v>
      </c>
      <c r="CE380" s="315">
        <f t="shared" si="284"/>
        <v>0</v>
      </c>
      <c r="CF380" s="315">
        <f t="shared" si="284"/>
        <v>0</v>
      </c>
      <c r="CG380" s="315">
        <f t="shared" si="284"/>
        <v>0</v>
      </c>
      <c r="CH380" s="315">
        <f t="shared" si="284"/>
        <v>0</v>
      </c>
      <c r="CI380" s="225"/>
      <c r="CJ380" s="225"/>
      <c r="CK380" s="105"/>
      <c r="CL380" s="105"/>
      <c r="CM380" s="105"/>
      <c r="CN380" s="105"/>
      <c r="CO380" s="105"/>
    </row>
    <row r="381" spans="1:93" ht="15" customHeight="1" outlineLevel="1">
      <c r="A381" s="105"/>
      <c r="B381" s="102" t="s">
        <v>327</v>
      </c>
      <c r="C381" s="256"/>
      <c r="D381" s="177"/>
      <c r="E381" s="177"/>
      <c r="F381" s="225"/>
      <c r="G381" s="225"/>
      <c r="H381" s="135" t="s">
        <v>116</v>
      </c>
      <c r="I381" s="181">
        <f t="shared" ref="I381:M383" si="285">+IF($H381="SUM",SUMIFS($AA381:$CH381,$AA$1:$CH$1,I$1),IF($H381="AVG",AVERAGEIFS($AA381:$CH381,$AA$1:$CH$1,I$1),IF($H381="EOY",SUMIFS($AA381:$CH381,$AA$1:$CH$1,I$1,$AA$3:$CH$3,12))))</f>
        <v>0</v>
      </c>
      <c r="J381" s="181">
        <f t="shared" si="285"/>
        <v>0</v>
      </c>
      <c r="K381" s="181">
        <f t="shared" si="285"/>
        <v>0</v>
      </c>
      <c r="L381" s="181">
        <f t="shared" si="285"/>
        <v>0</v>
      </c>
      <c r="M381" s="181">
        <f t="shared" si="285"/>
        <v>0</v>
      </c>
      <c r="N381" s="179"/>
      <c r="O381" s="179"/>
      <c r="P381" s="179"/>
      <c r="Q381" s="179"/>
      <c r="R381" s="179"/>
      <c r="S381" s="179"/>
      <c r="T381" s="179"/>
      <c r="U381" s="179"/>
      <c r="V381" s="179"/>
      <c r="W381" s="179"/>
      <c r="X381" s="179"/>
      <c r="Y381" s="179"/>
      <c r="Z381" s="179"/>
      <c r="AA381" s="315">
        <f t="shared" ref="AA381:BF381" si="286">+IF($AD$360=AA$4,$AD$359,0)</f>
        <v>0</v>
      </c>
      <c r="AB381" s="315">
        <f t="shared" si="286"/>
        <v>0</v>
      </c>
      <c r="AC381" s="315">
        <f t="shared" si="286"/>
        <v>0</v>
      </c>
      <c r="AD381" s="315">
        <f t="shared" si="286"/>
        <v>0</v>
      </c>
      <c r="AE381" s="315">
        <f t="shared" si="286"/>
        <v>0</v>
      </c>
      <c r="AF381" s="315">
        <f t="shared" si="286"/>
        <v>0</v>
      </c>
      <c r="AG381" s="315">
        <f t="shared" si="286"/>
        <v>0</v>
      </c>
      <c r="AH381" s="315">
        <f t="shared" si="286"/>
        <v>0</v>
      </c>
      <c r="AI381" s="315">
        <f t="shared" si="286"/>
        <v>0</v>
      </c>
      <c r="AJ381" s="315">
        <f t="shared" si="286"/>
        <v>0</v>
      </c>
      <c r="AK381" s="315">
        <f t="shared" si="286"/>
        <v>0</v>
      </c>
      <c r="AL381" s="315">
        <f t="shared" si="286"/>
        <v>0</v>
      </c>
      <c r="AM381" s="315">
        <f t="shared" si="286"/>
        <v>0</v>
      </c>
      <c r="AN381" s="315">
        <f t="shared" si="286"/>
        <v>0</v>
      </c>
      <c r="AO381" s="315">
        <f t="shared" si="286"/>
        <v>0</v>
      </c>
      <c r="AP381" s="315">
        <f t="shared" si="286"/>
        <v>0</v>
      </c>
      <c r="AQ381" s="315">
        <f t="shared" si="286"/>
        <v>0</v>
      </c>
      <c r="AR381" s="315">
        <f t="shared" si="286"/>
        <v>0</v>
      </c>
      <c r="AS381" s="315">
        <f t="shared" si="286"/>
        <v>0</v>
      </c>
      <c r="AT381" s="315">
        <f t="shared" si="286"/>
        <v>0</v>
      </c>
      <c r="AU381" s="315">
        <f t="shared" si="286"/>
        <v>0</v>
      </c>
      <c r="AV381" s="315">
        <f t="shared" si="286"/>
        <v>0</v>
      </c>
      <c r="AW381" s="315">
        <f t="shared" si="286"/>
        <v>0</v>
      </c>
      <c r="AX381" s="315">
        <f t="shared" si="286"/>
        <v>0</v>
      </c>
      <c r="AY381" s="315">
        <f t="shared" si="286"/>
        <v>0</v>
      </c>
      <c r="AZ381" s="315">
        <f t="shared" si="286"/>
        <v>0</v>
      </c>
      <c r="BA381" s="315">
        <f t="shared" si="286"/>
        <v>0</v>
      </c>
      <c r="BB381" s="315">
        <f t="shared" si="286"/>
        <v>0</v>
      </c>
      <c r="BC381" s="315">
        <f t="shared" si="286"/>
        <v>0</v>
      </c>
      <c r="BD381" s="315">
        <f t="shared" si="286"/>
        <v>0</v>
      </c>
      <c r="BE381" s="315">
        <f t="shared" si="286"/>
        <v>0</v>
      </c>
      <c r="BF381" s="315">
        <f t="shared" si="286"/>
        <v>0</v>
      </c>
      <c r="BG381" s="315">
        <f t="shared" ref="BG381:CH381" si="287">+IF($AD$360=BG$4,$AD$359,0)</f>
        <v>0</v>
      </c>
      <c r="BH381" s="315">
        <f t="shared" si="287"/>
        <v>0</v>
      </c>
      <c r="BI381" s="315">
        <f t="shared" si="287"/>
        <v>0</v>
      </c>
      <c r="BJ381" s="315">
        <f t="shared" si="287"/>
        <v>0</v>
      </c>
      <c r="BK381" s="315">
        <f t="shared" si="287"/>
        <v>0</v>
      </c>
      <c r="BL381" s="315">
        <f t="shared" si="287"/>
        <v>0</v>
      </c>
      <c r="BM381" s="315">
        <f t="shared" si="287"/>
        <v>0</v>
      </c>
      <c r="BN381" s="315">
        <f t="shared" si="287"/>
        <v>0</v>
      </c>
      <c r="BO381" s="315">
        <f t="shared" si="287"/>
        <v>0</v>
      </c>
      <c r="BP381" s="315">
        <f t="shared" si="287"/>
        <v>0</v>
      </c>
      <c r="BQ381" s="315">
        <f t="shared" si="287"/>
        <v>0</v>
      </c>
      <c r="BR381" s="315">
        <f t="shared" si="287"/>
        <v>0</v>
      </c>
      <c r="BS381" s="315">
        <f t="shared" si="287"/>
        <v>0</v>
      </c>
      <c r="BT381" s="315">
        <f t="shared" si="287"/>
        <v>0</v>
      </c>
      <c r="BU381" s="315">
        <f t="shared" si="287"/>
        <v>0</v>
      </c>
      <c r="BV381" s="315">
        <f t="shared" si="287"/>
        <v>0</v>
      </c>
      <c r="BW381" s="315">
        <f t="shared" si="287"/>
        <v>0</v>
      </c>
      <c r="BX381" s="315">
        <f t="shared" si="287"/>
        <v>0</v>
      </c>
      <c r="BY381" s="315">
        <f t="shared" si="287"/>
        <v>0</v>
      </c>
      <c r="BZ381" s="315">
        <f t="shared" si="287"/>
        <v>0</v>
      </c>
      <c r="CA381" s="315">
        <f t="shared" si="287"/>
        <v>0</v>
      </c>
      <c r="CB381" s="315">
        <f t="shared" si="287"/>
        <v>0</v>
      </c>
      <c r="CC381" s="315">
        <f t="shared" si="287"/>
        <v>0</v>
      </c>
      <c r="CD381" s="315">
        <f t="shared" si="287"/>
        <v>0</v>
      </c>
      <c r="CE381" s="315">
        <f t="shared" si="287"/>
        <v>0</v>
      </c>
      <c r="CF381" s="315">
        <f t="shared" si="287"/>
        <v>0</v>
      </c>
      <c r="CG381" s="315">
        <f t="shared" si="287"/>
        <v>0</v>
      </c>
      <c r="CH381" s="315">
        <f t="shared" si="287"/>
        <v>0</v>
      </c>
      <c r="CI381" s="225"/>
      <c r="CJ381" s="225"/>
      <c r="CK381" s="105"/>
      <c r="CL381" s="105"/>
      <c r="CM381" s="105"/>
      <c r="CN381" s="105"/>
      <c r="CO381" s="105"/>
    </row>
    <row r="382" spans="1:93" ht="15" customHeight="1" outlineLevel="1">
      <c r="A382" s="105"/>
      <c r="B382" s="102" t="s">
        <v>59</v>
      </c>
      <c r="C382" s="256"/>
      <c r="D382" s="177"/>
      <c r="E382" s="177"/>
      <c r="F382" s="225"/>
      <c r="G382" s="225"/>
      <c r="H382" s="135" t="s">
        <v>116</v>
      </c>
      <c r="I382" s="181">
        <f t="shared" si="285"/>
        <v>0</v>
      </c>
      <c r="J382" s="181">
        <f t="shared" si="285"/>
        <v>0</v>
      </c>
      <c r="K382" s="181">
        <f t="shared" si="285"/>
        <v>0</v>
      </c>
      <c r="L382" s="181">
        <f t="shared" si="285"/>
        <v>0</v>
      </c>
      <c r="M382" s="181">
        <f t="shared" si="285"/>
        <v>0</v>
      </c>
      <c r="N382" s="179"/>
      <c r="O382" s="179"/>
      <c r="P382" s="179"/>
      <c r="Q382" s="179"/>
      <c r="R382" s="179"/>
      <c r="S382" s="179"/>
      <c r="T382" s="179"/>
      <c r="U382" s="179"/>
      <c r="V382" s="179"/>
      <c r="W382" s="179"/>
      <c r="X382" s="179"/>
      <c r="Y382" s="179"/>
      <c r="Z382" s="179"/>
      <c r="AA382" s="315">
        <f t="shared" ref="AA382:BF382" si="288">MAX(0,(AA380+AA381)*$AD$361/12)</f>
        <v>0</v>
      </c>
      <c r="AB382" s="315">
        <f t="shared" si="288"/>
        <v>0</v>
      </c>
      <c r="AC382" s="315">
        <f t="shared" si="288"/>
        <v>0</v>
      </c>
      <c r="AD382" s="315">
        <f t="shared" si="288"/>
        <v>0</v>
      </c>
      <c r="AE382" s="315">
        <f t="shared" si="288"/>
        <v>0</v>
      </c>
      <c r="AF382" s="315">
        <f t="shared" si="288"/>
        <v>0</v>
      </c>
      <c r="AG382" s="315">
        <f t="shared" si="288"/>
        <v>0</v>
      </c>
      <c r="AH382" s="315">
        <f t="shared" si="288"/>
        <v>0</v>
      </c>
      <c r="AI382" s="315">
        <f t="shared" si="288"/>
        <v>0</v>
      </c>
      <c r="AJ382" s="315">
        <f t="shared" si="288"/>
        <v>0</v>
      </c>
      <c r="AK382" s="315">
        <f t="shared" si="288"/>
        <v>0</v>
      </c>
      <c r="AL382" s="315">
        <f t="shared" si="288"/>
        <v>0</v>
      </c>
      <c r="AM382" s="315">
        <f t="shared" si="288"/>
        <v>0</v>
      </c>
      <c r="AN382" s="315">
        <f t="shared" si="288"/>
        <v>0</v>
      </c>
      <c r="AO382" s="315">
        <f t="shared" si="288"/>
        <v>0</v>
      </c>
      <c r="AP382" s="315">
        <f t="shared" si="288"/>
        <v>0</v>
      </c>
      <c r="AQ382" s="315">
        <f t="shared" si="288"/>
        <v>0</v>
      </c>
      <c r="AR382" s="315">
        <f t="shared" si="288"/>
        <v>0</v>
      </c>
      <c r="AS382" s="315">
        <f t="shared" si="288"/>
        <v>0</v>
      </c>
      <c r="AT382" s="315">
        <f t="shared" si="288"/>
        <v>0</v>
      </c>
      <c r="AU382" s="315">
        <f t="shared" si="288"/>
        <v>0</v>
      </c>
      <c r="AV382" s="315">
        <f t="shared" si="288"/>
        <v>0</v>
      </c>
      <c r="AW382" s="315">
        <f t="shared" si="288"/>
        <v>0</v>
      </c>
      <c r="AX382" s="315">
        <f t="shared" si="288"/>
        <v>0</v>
      </c>
      <c r="AY382" s="315">
        <f t="shared" si="288"/>
        <v>0</v>
      </c>
      <c r="AZ382" s="315">
        <f t="shared" si="288"/>
        <v>0</v>
      </c>
      <c r="BA382" s="315">
        <f t="shared" si="288"/>
        <v>0</v>
      </c>
      <c r="BB382" s="315">
        <f t="shared" si="288"/>
        <v>0</v>
      </c>
      <c r="BC382" s="315">
        <f t="shared" si="288"/>
        <v>0</v>
      </c>
      <c r="BD382" s="315">
        <f t="shared" si="288"/>
        <v>0</v>
      </c>
      <c r="BE382" s="315">
        <f t="shared" si="288"/>
        <v>0</v>
      </c>
      <c r="BF382" s="315">
        <f t="shared" si="288"/>
        <v>0</v>
      </c>
      <c r="BG382" s="315">
        <f t="shared" ref="BG382:CH382" si="289">MAX(0,(BG380+BG381)*$AD$361/12)</f>
        <v>0</v>
      </c>
      <c r="BH382" s="315">
        <f t="shared" si="289"/>
        <v>0</v>
      </c>
      <c r="BI382" s="315">
        <f t="shared" si="289"/>
        <v>0</v>
      </c>
      <c r="BJ382" s="315">
        <f t="shared" si="289"/>
        <v>0</v>
      </c>
      <c r="BK382" s="315">
        <f t="shared" si="289"/>
        <v>0</v>
      </c>
      <c r="BL382" s="315">
        <f t="shared" si="289"/>
        <v>0</v>
      </c>
      <c r="BM382" s="315">
        <f t="shared" si="289"/>
        <v>0</v>
      </c>
      <c r="BN382" s="315">
        <f t="shared" si="289"/>
        <v>0</v>
      </c>
      <c r="BO382" s="315">
        <f t="shared" si="289"/>
        <v>0</v>
      </c>
      <c r="BP382" s="315">
        <f t="shared" si="289"/>
        <v>0</v>
      </c>
      <c r="BQ382" s="315">
        <f t="shared" si="289"/>
        <v>0</v>
      </c>
      <c r="BR382" s="315">
        <f t="shared" si="289"/>
        <v>0</v>
      </c>
      <c r="BS382" s="315">
        <f t="shared" si="289"/>
        <v>0</v>
      </c>
      <c r="BT382" s="315">
        <f t="shared" si="289"/>
        <v>0</v>
      </c>
      <c r="BU382" s="315">
        <f t="shared" si="289"/>
        <v>0</v>
      </c>
      <c r="BV382" s="315">
        <f t="shared" si="289"/>
        <v>0</v>
      </c>
      <c r="BW382" s="315">
        <f t="shared" si="289"/>
        <v>0</v>
      </c>
      <c r="BX382" s="315">
        <f t="shared" si="289"/>
        <v>0</v>
      </c>
      <c r="BY382" s="315">
        <f t="shared" si="289"/>
        <v>0</v>
      </c>
      <c r="BZ382" s="315">
        <f t="shared" si="289"/>
        <v>0</v>
      </c>
      <c r="CA382" s="315">
        <f t="shared" si="289"/>
        <v>0</v>
      </c>
      <c r="CB382" s="315">
        <f t="shared" si="289"/>
        <v>0</v>
      </c>
      <c r="CC382" s="315">
        <f t="shared" si="289"/>
        <v>0</v>
      </c>
      <c r="CD382" s="315">
        <f t="shared" si="289"/>
        <v>0</v>
      </c>
      <c r="CE382" s="315">
        <f t="shared" si="289"/>
        <v>0</v>
      </c>
      <c r="CF382" s="315">
        <f t="shared" si="289"/>
        <v>0</v>
      </c>
      <c r="CG382" s="315">
        <f t="shared" si="289"/>
        <v>0</v>
      </c>
      <c r="CH382" s="315">
        <f t="shared" si="289"/>
        <v>0</v>
      </c>
      <c r="CI382" s="225"/>
      <c r="CJ382" s="225"/>
      <c r="CK382" s="105"/>
      <c r="CL382" s="105"/>
      <c r="CM382" s="105"/>
      <c r="CN382" s="105"/>
      <c r="CO382" s="105"/>
    </row>
    <row r="383" spans="1:93" ht="15" customHeight="1" outlineLevel="1">
      <c r="A383" s="105"/>
      <c r="B383" s="102" t="s">
        <v>328</v>
      </c>
      <c r="C383" s="256"/>
      <c r="D383" s="177"/>
      <c r="E383" s="177"/>
      <c r="F383" s="225"/>
      <c r="G383" s="225"/>
      <c r="H383" s="135" t="s">
        <v>116</v>
      </c>
      <c r="I383" s="181">
        <f t="shared" si="285"/>
        <v>0</v>
      </c>
      <c r="J383" s="181">
        <f t="shared" si="285"/>
        <v>0</v>
      </c>
      <c r="K383" s="181">
        <f t="shared" si="285"/>
        <v>0</v>
      </c>
      <c r="L383" s="181">
        <f t="shared" si="285"/>
        <v>0</v>
      </c>
      <c r="M383" s="181">
        <f t="shared" si="285"/>
        <v>0</v>
      </c>
      <c r="N383" s="179"/>
      <c r="O383" s="179"/>
      <c r="P383" s="179"/>
      <c r="Q383" s="179"/>
      <c r="R383" s="179"/>
      <c r="S383" s="179"/>
      <c r="T383" s="179"/>
      <c r="U383" s="179"/>
      <c r="V383" s="179"/>
      <c r="W383" s="179"/>
      <c r="X383" s="179"/>
      <c r="Y383" s="179"/>
      <c r="Z383" s="179"/>
      <c r="AA383" s="315">
        <f>+MAX(-AA380-AA381-AA382,IF(AND(H384=0,AA381=0),0,IF(AND(AA$4&lt;$AD$365,$AD$366="No"),0,IF(AA$4&lt;$AD$365,-AA382,$AD$364))))</f>
        <v>0</v>
      </c>
      <c r="AB383" s="315">
        <f t="shared" ref="AB383:BG383" si="290">+MAX(-AB380-AB381-AB382,IF(AND(AA384=0,AB381=0),0,IF(AND(AB$4&lt;$AD$365,$AD$366="No"),0,IF(AB$4&lt;$AD$365,-AB382,$AD$364))))</f>
        <v>0</v>
      </c>
      <c r="AC383" s="315">
        <f t="shared" si="290"/>
        <v>0</v>
      </c>
      <c r="AD383" s="315">
        <f t="shared" si="290"/>
        <v>0</v>
      </c>
      <c r="AE383" s="315">
        <f t="shared" si="290"/>
        <v>0</v>
      </c>
      <c r="AF383" s="315">
        <f t="shared" si="290"/>
        <v>0</v>
      </c>
      <c r="AG383" s="315">
        <f t="shared" si="290"/>
        <v>0</v>
      </c>
      <c r="AH383" s="315">
        <f t="shared" si="290"/>
        <v>0</v>
      </c>
      <c r="AI383" s="315">
        <f t="shared" si="290"/>
        <v>0</v>
      </c>
      <c r="AJ383" s="315">
        <f t="shared" si="290"/>
        <v>0</v>
      </c>
      <c r="AK383" s="315">
        <f t="shared" si="290"/>
        <v>0</v>
      </c>
      <c r="AL383" s="315">
        <f t="shared" si="290"/>
        <v>0</v>
      </c>
      <c r="AM383" s="315">
        <f t="shared" si="290"/>
        <v>0</v>
      </c>
      <c r="AN383" s="315">
        <f t="shared" si="290"/>
        <v>0</v>
      </c>
      <c r="AO383" s="315">
        <f t="shared" si="290"/>
        <v>0</v>
      </c>
      <c r="AP383" s="315">
        <f t="shared" si="290"/>
        <v>0</v>
      </c>
      <c r="AQ383" s="315">
        <f t="shared" si="290"/>
        <v>0</v>
      </c>
      <c r="AR383" s="315">
        <f t="shared" si="290"/>
        <v>0</v>
      </c>
      <c r="AS383" s="315">
        <f t="shared" si="290"/>
        <v>0</v>
      </c>
      <c r="AT383" s="315">
        <f t="shared" si="290"/>
        <v>0</v>
      </c>
      <c r="AU383" s="315">
        <f t="shared" si="290"/>
        <v>0</v>
      </c>
      <c r="AV383" s="315">
        <f t="shared" si="290"/>
        <v>0</v>
      </c>
      <c r="AW383" s="315">
        <f t="shared" si="290"/>
        <v>0</v>
      </c>
      <c r="AX383" s="315">
        <f t="shared" si="290"/>
        <v>0</v>
      </c>
      <c r="AY383" s="315">
        <f t="shared" si="290"/>
        <v>0</v>
      </c>
      <c r="AZ383" s="315">
        <f t="shared" si="290"/>
        <v>0</v>
      </c>
      <c r="BA383" s="315">
        <f t="shared" si="290"/>
        <v>0</v>
      </c>
      <c r="BB383" s="315">
        <f t="shared" si="290"/>
        <v>0</v>
      </c>
      <c r="BC383" s="315">
        <f t="shared" si="290"/>
        <v>0</v>
      </c>
      <c r="BD383" s="315">
        <f t="shared" si="290"/>
        <v>0</v>
      </c>
      <c r="BE383" s="315">
        <f t="shared" si="290"/>
        <v>0</v>
      </c>
      <c r="BF383" s="315">
        <f t="shared" si="290"/>
        <v>0</v>
      </c>
      <c r="BG383" s="315">
        <f t="shared" si="290"/>
        <v>0</v>
      </c>
      <c r="BH383" s="315">
        <f t="shared" ref="BH383:CM383" si="291">+MAX(-BH380-BH381-BH382,IF(AND(BG384=0,BH381=0),0,IF(AND(BH$4&lt;$AD$365,$AD$366="No"),0,IF(BH$4&lt;$AD$365,-BH382,$AD$364))))</f>
        <v>0</v>
      </c>
      <c r="BI383" s="315">
        <f t="shared" si="291"/>
        <v>0</v>
      </c>
      <c r="BJ383" s="315">
        <f t="shared" si="291"/>
        <v>0</v>
      </c>
      <c r="BK383" s="315">
        <f t="shared" si="291"/>
        <v>0</v>
      </c>
      <c r="BL383" s="315">
        <f t="shared" si="291"/>
        <v>0</v>
      </c>
      <c r="BM383" s="315">
        <f t="shared" si="291"/>
        <v>0</v>
      </c>
      <c r="BN383" s="315">
        <f t="shared" si="291"/>
        <v>0</v>
      </c>
      <c r="BO383" s="315">
        <f t="shared" si="291"/>
        <v>0</v>
      </c>
      <c r="BP383" s="315">
        <f t="shared" si="291"/>
        <v>0</v>
      </c>
      <c r="BQ383" s="315">
        <f t="shared" si="291"/>
        <v>0</v>
      </c>
      <c r="BR383" s="315">
        <f t="shared" si="291"/>
        <v>0</v>
      </c>
      <c r="BS383" s="315">
        <f t="shared" si="291"/>
        <v>0</v>
      </c>
      <c r="BT383" s="315">
        <f t="shared" si="291"/>
        <v>0</v>
      </c>
      <c r="BU383" s="315">
        <f t="shared" si="291"/>
        <v>0</v>
      </c>
      <c r="BV383" s="315">
        <f t="shared" si="291"/>
        <v>0</v>
      </c>
      <c r="BW383" s="315">
        <f t="shared" si="291"/>
        <v>0</v>
      </c>
      <c r="BX383" s="315">
        <f t="shared" si="291"/>
        <v>0</v>
      </c>
      <c r="BY383" s="315">
        <f t="shared" si="291"/>
        <v>0</v>
      </c>
      <c r="BZ383" s="315">
        <f t="shared" si="291"/>
        <v>0</v>
      </c>
      <c r="CA383" s="315">
        <f t="shared" si="291"/>
        <v>0</v>
      </c>
      <c r="CB383" s="315">
        <f t="shared" si="291"/>
        <v>0</v>
      </c>
      <c r="CC383" s="315">
        <f t="shared" si="291"/>
        <v>0</v>
      </c>
      <c r="CD383" s="315">
        <f t="shared" si="291"/>
        <v>0</v>
      </c>
      <c r="CE383" s="315">
        <f t="shared" si="291"/>
        <v>0</v>
      </c>
      <c r="CF383" s="315">
        <f t="shared" si="291"/>
        <v>0</v>
      </c>
      <c r="CG383" s="315">
        <f t="shared" si="291"/>
        <v>0</v>
      </c>
      <c r="CH383" s="315">
        <f t="shared" si="291"/>
        <v>0</v>
      </c>
      <c r="CI383" s="225"/>
      <c r="CJ383" s="225"/>
      <c r="CK383" s="105"/>
      <c r="CL383" s="105"/>
      <c r="CM383" s="105"/>
      <c r="CN383" s="105"/>
      <c r="CO383" s="105"/>
    </row>
    <row r="384" spans="1:93" ht="15" customHeight="1" outlineLevel="1" thickBot="1">
      <c r="A384" s="105"/>
      <c r="B384" s="116" t="s">
        <v>274</v>
      </c>
      <c r="C384" s="273"/>
      <c r="D384" s="177"/>
      <c r="E384" s="177"/>
      <c r="F384" s="177"/>
      <c r="G384" s="177"/>
      <c r="H384" s="177"/>
      <c r="I384" s="283">
        <f t="shared" ref="I384:M384" si="292">MAX(0,(SUM(I380:I383)))</f>
        <v>0</v>
      </c>
      <c r="J384" s="283">
        <f t="shared" si="292"/>
        <v>0</v>
      </c>
      <c r="K384" s="283">
        <f t="shared" si="292"/>
        <v>0</v>
      </c>
      <c r="L384" s="283">
        <f t="shared" si="292"/>
        <v>0</v>
      </c>
      <c r="M384" s="283">
        <f t="shared" si="292"/>
        <v>0</v>
      </c>
      <c r="N384" s="178"/>
      <c r="O384" s="178"/>
      <c r="P384" s="178"/>
      <c r="Q384" s="178"/>
      <c r="R384" s="178"/>
      <c r="S384" s="178"/>
      <c r="T384" s="178"/>
      <c r="U384" s="178"/>
      <c r="V384" s="178"/>
      <c r="W384" s="178"/>
      <c r="X384" s="178"/>
      <c r="Y384" s="178"/>
      <c r="Z384" s="178"/>
      <c r="AA384" s="283">
        <f t="shared" ref="AA384:CH384" si="293">MAX(0,(SUM(AA380:AA383)))</f>
        <v>0</v>
      </c>
      <c r="AB384" s="283">
        <f t="shared" si="293"/>
        <v>0</v>
      </c>
      <c r="AC384" s="283">
        <f t="shared" si="293"/>
        <v>0</v>
      </c>
      <c r="AD384" s="283">
        <f t="shared" si="293"/>
        <v>0</v>
      </c>
      <c r="AE384" s="283">
        <f t="shared" si="293"/>
        <v>0</v>
      </c>
      <c r="AF384" s="283">
        <f t="shared" si="293"/>
        <v>0</v>
      </c>
      <c r="AG384" s="283">
        <f t="shared" si="293"/>
        <v>0</v>
      </c>
      <c r="AH384" s="283">
        <f t="shared" si="293"/>
        <v>0</v>
      </c>
      <c r="AI384" s="283">
        <f t="shared" si="293"/>
        <v>0</v>
      </c>
      <c r="AJ384" s="283">
        <f t="shared" si="293"/>
        <v>0</v>
      </c>
      <c r="AK384" s="283">
        <f t="shared" si="293"/>
        <v>0</v>
      </c>
      <c r="AL384" s="283">
        <f t="shared" si="293"/>
        <v>0</v>
      </c>
      <c r="AM384" s="283">
        <f t="shared" si="293"/>
        <v>0</v>
      </c>
      <c r="AN384" s="283">
        <f t="shared" si="293"/>
        <v>0</v>
      </c>
      <c r="AO384" s="283">
        <f t="shared" si="293"/>
        <v>0</v>
      </c>
      <c r="AP384" s="283">
        <f t="shared" si="293"/>
        <v>0</v>
      </c>
      <c r="AQ384" s="283">
        <f t="shared" si="293"/>
        <v>0</v>
      </c>
      <c r="AR384" s="283">
        <f t="shared" si="293"/>
        <v>0</v>
      </c>
      <c r="AS384" s="283">
        <f t="shared" si="293"/>
        <v>0</v>
      </c>
      <c r="AT384" s="283">
        <f t="shared" si="293"/>
        <v>0</v>
      </c>
      <c r="AU384" s="283">
        <f t="shared" si="293"/>
        <v>0</v>
      </c>
      <c r="AV384" s="283">
        <f t="shared" si="293"/>
        <v>0</v>
      </c>
      <c r="AW384" s="283">
        <f t="shared" si="293"/>
        <v>0</v>
      </c>
      <c r="AX384" s="283">
        <f t="shared" si="293"/>
        <v>0</v>
      </c>
      <c r="AY384" s="283">
        <f t="shared" si="293"/>
        <v>0</v>
      </c>
      <c r="AZ384" s="283">
        <f t="shared" si="293"/>
        <v>0</v>
      </c>
      <c r="BA384" s="283">
        <f t="shared" si="293"/>
        <v>0</v>
      </c>
      <c r="BB384" s="283">
        <f t="shared" si="293"/>
        <v>0</v>
      </c>
      <c r="BC384" s="283">
        <f t="shared" si="293"/>
        <v>0</v>
      </c>
      <c r="BD384" s="283">
        <f t="shared" si="293"/>
        <v>0</v>
      </c>
      <c r="BE384" s="283">
        <f t="shared" si="293"/>
        <v>0</v>
      </c>
      <c r="BF384" s="283">
        <f t="shared" si="293"/>
        <v>0</v>
      </c>
      <c r="BG384" s="283">
        <f t="shared" si="293"/>
        <v>0</v>
      </c>
      <c r="BH384" s="283">
        <f t="shared" si="293"/>
        <v>0</v>
      </c>
      <c r="BI384" s="283">
        <f t="shared" si="293"/>
        <v>0</v>
      </c>
      <c r="BJ384" s="283">
        <f t="shared" si="293"/>
        <v>0</v>
      </c>
      <c r="BK384" s="283">
        <f t="shared" si="293"/>
        <v>0</v>
      </c>
      <c r="BL384" s="283">
        <f t="shared" si="293"/>
        <v>0</v>
      </c>
      <c r="BM384" s="283">
        <f t="shared" si="293"/>
        <v>0</v>
      </c>
      <c r="BN384" s="283">
        <f t="shared" si="293"/>
        <v>0</v>
      </c>
      <c r="BO384" s="283">
        <f t="shared" si="293"/>
        <v>0</v>
      </c>
      <c r="BP384" s="283">
        <f t="shared" si="293"/>
        <v>0</v>
      </c>
      <c r="BQ384" s="283">
        <f t="shared" si="293"/>
        <v>0</v>
      </c>
      <c r="BR384" s="283">
        <f t="shared" si="293"/>
        <v>0</v>
      </c>
      <c r="BS384" s="283">
        <f t="shared" si="293"/>
        <v>0</v>
      </c>
      <c r="BT384" s="283">
        <f t="shared" si="293"/>
        <v>0</v>
      </c>
      <c r="BU384" s="283">
        <f t="shared" si="293"/>
        <v>0</v>
      </c>
      <c r="BV384" s="283">
        <f t="shared" si="293"/>
        <v>0</v>
      </c>
      <c r="BW384" s="283">
        <f t="shared" si="293"/>
        <v>0</v>
      </c>
      <c r="BX384" s="283">
        <f t="shared" si="293"/>
        <v>0</v>
      </c>
      <c r="BY384" s="283">
        <f t="shared" si="293"/>
        <v>0</v>
      </c>
      <c r="BZ384" s="283">
        <f t="shared" si="293"/>
        <v>0</v>
      </c>
      <c r="CA384" s="283">
        <f t="shared" si="293"/>
        <v>0</v>
      </c>
      <c r="CB384" s="283">
        <f t="shared" si="293"/>
        <v>0</v>
      </c>
      <c r="CC384" s="283">
        <f t="shared" si="293"/>
        <v>0</v>
      </c>
      <c r="CD384" s="283">
        <f t="shared" si="293"/>
        <v>0</v>
      </c>
      <c r="CE384" s="283">
        <f t="shared" si="293"/>
        <v>0</v>
      </c>
      <c r="CF384" s="283">
        <f t="shared" si="293"/>
        <v>0</v>
      </c>
      <c r="CG384" s="283">
        <f t="shared" si="293"/>
        <v>0</v>
      </c>
      <c r="CH384" s="283">
        <f t="shared" si="293"/>
        <v>0</v>
      </c>
      <c r="CI384" s="177"/>
      <c r="CJ384" s="177"/>
      <c r="CK384" s="105"/>
      <c r="CL384" s="105"/>
      <c r="CM384" s="105"/>
      <c r="CN384" s="105"/>
      <c r="CO384" s="105"/>
    </row>
    <row r="385" spans="1:93" ht="15" customHeight="1" outlineLevel="1" thickTop="1">
      <c r="A385" s="105"/>
      <c r="B385" s="185" t="s">
        <v>220</v>
      </c>
      <c r="C385" s="282"/>
      <c r="D385" s="316"/>
      <c r="E385" s="316"/>
      <c r="F385" s="282"/>
      <c r="G385" s="282"/>
      <c r="H385" s="282"/>
      <c r="I385" s="317">
        <f t="shared" ref="I385:M385" si="294">+SUM(I380:I383)-I384</f>
        <v>0</v>
      </c>
      <c r="J385" s="317">
        <f t="shared" si="294"/>
        <v>0</v>
      </c>
      <c r="K385" s="317">
        <f t="shared" si="294"/>
        <v>0</v>
      </c>
      <c r="L385" s="317">
        <f t="shared" si="294"/>
        <v>0</v>
      </c>
      <c r="M385" s="317">
        <f t="shared" si="294"/>
        <v>0</v>
      </c>
      <c r="N385" s="318"/>
      <c r="O385" s="318"/>
      <c r="P385" s="318"/>
      <c r="Q385" s="318"/>
      <c r="R385" s="318"/>
      <c r="S385" s="318"/>
      <c r="T385" s="318"/>
      <c r="U385" s="318"/>
      <c r="V385" s="318"/>
      <c r="W385" s="318"/>
      <c r="X385" s="318"/>
      <c r="Y385" s="318"/>
      <c r="Z385" s="318"/>
      <c r="AA385" s="317">
        <f t="shared" ref="AA385:CH385" si="295">+SUM(AA380:AA383)-AA384</f>
        <v>0</v>
      </c>
      <c r="AB385" s="317">
        <f t="shared" si="295"/>
        <v>0</v>
      </c>
      <c r="AC385" s="317">
        <f t="shared" si="295"/>
        <v>0</v>
      </c>
      <c r="AD385" s="317">
        <f t="shared" si="295"/>
        <v>0</v>
      </c>
      <c r="AE385" s="317">
        <f t="shared" si="295"/>
        <v>0</v>
      </c>
      <c r="AF385" s="317">
        <f t="shared" si="295"/>
        <v>0</v>
      </c>
      <c r="AG385" s="317">
        <f t="shared" si="295"/>
        <v>0</v>
      </c>
      <c r="AH385" s="317">
        <f t="shared" si="295"/>
        <v>0</v>
      </c>
      <c r="AI385" s="317">
        <f t="shared" si="295"/>
        <v>0</v>
      </c>
      <c r="AJ385" s="317">
        <f t="shared" si="295"/>
        <v>0</v>
      </c>
      <c r="AK385" s="317">
        <f t="shared" si="295"/>
        <v>0</v>
      </c>
      <c r="AL385" s="317">
        <f t="shared" si="295"/>
        <v>0</v>
      </c>
      <c r="AM385" s="317">
        <f t="shared" si="295"/>
        <v>0</v>
      </c>
      <c r="AN385" s="317">
        <f t="shared" si="295"/>
        <v>0</v>
      </c>
      <c r="AO385" s="317">
        <f t="shared" si="295"/>
        <v>0</v>
      </c>
      <c r="AP385" s="317">
        <f t="shared" si="295"/>
        <v>0</v>
      </c>
      <c r="AQ385" s="317">
        <f t="shared" si="295"/>
        <v>0</v>
      </c>
      <c r="AR385" s="317">
        <f t="shared" si="295"/>
        <v>0</v>
      </c>
      <c r="AS385" s="317">
        <f t="shared" si="295"/>
        <v>0</v>
      </c>
      <c r="AT385" s="317">
        <f t="shared" si="295"/>
        <v>0</v>
      </c>
      <c r="AU385" s="317">
        <f t="shared" si="295"/>
        <v>0</v>
      </c>
      <c r="AV385" s="317">
        <f t="shared" si="295"/>
        <v>0</v>
      </c>
      <c r="AW385" s="317">
        <f t="shared" si="295"/>
        <v>0</v>
      </c>
      <c r="AX385" s="317">
        <f t="shared" si="295"/>
        <v>0</v>
      </c>
      <c r="AY385" s="317">
        <f t="shared" si="295"/>
        <v>0</v>
      </c>
      <c r="AZ385" s="317">
        <f t="shared" si="295"/>
        <v>0</v>
      </c>
      <c r="BA385" s="317">
        <f t="shared" si="295"/>
        <v>0</v>
      </c>
      <c r="BB385" s="317">
        <f t="shared" si="295"/>
        <v>0</v>
      </c>
      <c r="BC385" s="317">
        <f t="shared" si="295"/>
        <v>0</v>
      </c>
      <c r="BD385" s="317">
        <f t="shared" si="295"/>
        <v>0</v>
      </c>
      <c r="BE385" s="317">
        <f t="shared" si="295"/>
        <v>0</v>
      </c>
      <c r="BF385" s="317">
        <f t="shared" si="295"/>
        <v>0</v>
      </c>
      <c r="BG385" s="317">
        <f t="shared" si="295"/>
        <v>0</v>
      </c>
      <c r="BH385" s="317">
        <f t="shared" si="295"/>
        <v>0</v>
      </c>
      <c r="BI385" s="317">
        <f t="shared" si="295"/>
        <v>0</v>
      </c>
      <c r="BJ385" s="317">
        <f t="shared" si="295"/>
        <v>0</v>
      </c>
      <c r="BK385" s="317">
        <f t="shared" si="295"/>
        <v>0</v>
      </c>
      <c r="BL385" s="317">
        <f t="shared" si="295"/>
        <v>0</v>
      </c>
      <c r="BM385" s="317">
        <f t="shared" si="295"/>
        <v>0</v>
      </c>
      <c r="BN385" s="317">
        <f t="shared" si="295"/>
        <v>0</v>
      </c>
      <c r="BO385" s="317">
        <f t="shared" si="295"/>
        <v>0</v>
      </c>
      <c r="BP385" s="317">
        <f t="shared" si="295"/>
        <v>0</v>
      </c>
      <c r="BQ385" s="317">
        <f t="shared" si="295"/>
        <v>0</v>
      </c>
      <c r="BR385" s="317">
        <f t="shared" si="295"/>
        <v>0</v>
      </c>
      <c r="BS385" s="317">
        <f t="shared" si="295"/>
        <v>0</v>
      </c>
      <c r="BT385" s="317">
        <f t="shared" si="295"/>
        <v>0</v>
      </c>
      <c r="BU385" s="317">
        <f t="shared" si="295"/>
        <v>0</v>
      </c>
      <c r="BV385" s="317">
        <f t="shared" si="295"/>
        <v>0</v>
      </c>
      <c r="BW385" s="317">
        <f t="shared" si="295"/>
        <v>0</v>
      </c>
      <c r="BX385" s="317">
        <f t="shared" si="295"/>
        <v>0</v>
      </c>
      <c r="BY385" s="317">
        <f t="shared" si="295"/>
        <v>0</v>
      </c>
      <c r="BZ385" s="317">
        <f t="shared" si="295"/>
        <v>0</v>
      </c>
      <c r="CA385" s="317">
        <f t="shared" si="295"/>
        <v>0</v>
      </c>
      <c r="CB385" s="317">
        <f t="shared" si="295"/>
        <v>0</v>
      </c>
      <c r="CC385" s="317">
        <f t="shared" si="295"/>
        <v>0</v>
      </c>
      <c r="CD385" s="317">
        <f t="shared" si="295"/>
        <v>0</v>
      </c>
      <c r="CE385" s="317">
        <f t="shared" si="295"/>
        <v>0</v>
      </c>
      <c r="CF385" s="317">
        <f t="shared" si="295"/>
        <v>0</v>
      </c>
      <c r="CG385" s="317">
        <f t="shared" si="295"/>
        <v>0</v>
      </c>
      <c r="CH385" s="317">
        <f t="shared" si="295"/>
        <v>0</v>
      </c>
      <c r="CI385" s="282"/>
      <c r="CJ385" s="282"/>
      <c r="CK385" s="105"/>
      <c r="CL385" s="105"/>
      <c r="CM385" s="105"/>
      <c r="CN385" s="105"/>
      <c r="CO385" s="105"/>
    </row>
    <row r="386" spans="1:93" ht="15" customHeight="1" outlineLevel="1">
      <c r="A386" s="105"/>
      <c r="B386" s="185" t="s">
        <v>329</v>
      </c>
      <c r="C386" s="282"/>
      <c r="D386" s="282"/>
      <c r="E386" s="282"/>
      <c r="F386" s="282"/>
      <c r="G386" s="282"/>
      <c r="H386" s="282"/>
      <c r="I386" s="317">
        <f t="shared" ref="I386:M386" si="296">IF(I383=0,0,+I383-I387)</f>
        <v>0</v>
      </c>
      <c r="J386" s="317">
        <f t="shared" si="296"/>
        <v>0</v>
      </c>
      <c r="K386" s="317">
        <f t="shared" si="296"/>
        <v>0</v>
      </c>
      <c r="L386" s="317">
        <f t="shared" si="296"/>
        <v>0</v>
      </c>
      <c r="M386" s="317">
        <f t="shared" si="296"/>
        <v>0</v>
      </c>
      <c r="N386" s="318"/>
      <c r="O386" s="318"/>
      <c r="P386" s="318"/>
      <c r="Q386" s="318"/>
      <c r="R386" s="318"/>
      <c r="S386" s="318"/>
      <c r="T386" s="318"/>
      <c r="U386" s="318"/>
      <c r="V386" s="318"/>
      <c r="W386" s="318"/>
      <c r="X386" s="318"/>
      <c r="Y386" s="318"/>
      <c r="Z386" s="318"/>
      <c r="AA386" s="317">
        <f t="shared" ref="AA386:CH386" si="297">IF(AA383=0,0,+AA383-AA387)</f>
        <v>0</v>
      </c>
      <c r="AB386" s="317">
        <f t="shared" si="297"/>
        <v>0</v>
      </c>
      <c r="AC386" s="317">
        <f t="shared" si="297"/>
        <v>0</v>
      </c>
      <c r="AD386" s="317">
        <f t="shared" si="297"/>
        <v>0</v>
      </c>
      <c r="AE386" s="317">
        <f t="shared" si="297"/>
        <v>0</v>
      </c>
      <c r="AF386" s="317">
        <f t="shared" si="297"/>
        <v>0</v>
      </c>
      <c r="AG386" s="317">
        <f t="shared" si="297"/>
        <v>0</v>
      </c>
      <c r="AH386" s="317">
        <f t="shared" si="297"/>
        <v>0</v>
      </c>
      <c r="AI386" s="317">
        <f t="shared" si="297"/>
        <v>0</v>
      </c>
      <c r="AJ386" s="317">
        <f t="shared" si="297"/>
        <v>0</v>
      </c>
      <c r="AK386" s="317">
        <f t="shared" si="297"/>
        <v>0</v>
      </c>
      <c r="AL386" s="317">
        <f t="shared" si="297"/>
        <v>0</v>
      </c>
      <c r="AM386" s="317">
        <f t="shared" si="297"/>
        <v>0</v>
      </c>
      <c r="AN386" s="317">
        <f t="shared" si="297"/>
        <v>0</v>
      </c>
      <c r="AO386" s="317">
        <f t="shared" si="297"/>
        <v>0</v>
      </c>
      <c r="AP386" s="317">
        <f t="shared" si="297"/>
        <v>0</v>
      </c>
      <c r="AQ386" s="317">
        <f t="shared" si="297"/>
        <v>0</v>
      </c>
      <c r="AR386" s="317">
        <f t="shared" si="297"/>
        <v>0</v>
      </c>
      <c r="AS386" s="317">
        <f t="shared" si="297"/>
        <v>0</v>
      </c>
      <c r="AT386" s="317">
        <f t="shared" si="297"/>
        <v>0</v>
      </c>
      <c r="AU386" s="317">
        <f t="shared" si="297"/>
        <v>0</v>
      </c>
      <c r="AV386" s="317">
        <f t="shared" si="297"/>
        <v>0</v>
      </c>
      <c r="AW386" s="317">
        <f t="shared" si="297"/>
        <v>0</v>
      </c>
      <c r="AX386" s="317">
        <f t="shared" si="297"/>
        <v>0</v>
      </c>
      <c r="AY386" s="317">
        <f t="shared" si="297"/>
        <v>0</v>
      </c>
      <c r="AZ386" s="317">
        <f t="shared" si="297"/>
        <v>0</v>
      </c>
      <c r="BA386" s="317">
        <f t="shared" si="297"/>
        <v>0</v>
      </c>
      <c r="BB386" s="317">
        <f t="shared" si="297"/>
        <v>0</v>
      </c>
      <c r="BC386" s="317">
        <f t="shared" si="297"/>
        <v>0</v>
      </c>
      <c r="BD386" s="317">
        <f t="shared" si="297"/>
        <v>0</v>
      </c>
      <c r="BE386" s="317">
        <f t="shared" si="297"/>
        <v>0</v>
      </c>
      <c r="BF386" s="317">
        <f t="shared" si="297"/>
        <v>0</v>
      </c>
      <c r="BG386" s="317">
        <f t="shared" si="297"/>
        <v>0</v>
      </c>
      <c r="BH386" s="317">
        <f t="shared" si="297"/>
        <v>0</v>
      </c>
      <c r="BI386" s="317">
        <f t="shared" si="297"/>
        <v>0</v>
      </c>
      <c r="BJ386" s="317">
        <f t="shared" si="297"/>
        <v>0</v>
      </c>
      <c r="BK386" s="317">
        <f t="shared" si="297"/>
        <v>0</v>
      </c>
      <c r="BL386" s="317">
        <f t="shared" si="297"/>
        <v>0</v>
      </c>
      <c r="BM386" s="317">
        <f t="shared" si="297"/>
        <v>0</v>
      </c>
      <c r="BN386" s="317">
        <f t="shared" si="297"/>
        <v>0</v>
      </c>
      <c r="BO386" s="317">
        <f t="shared" si="297"/>
        <v>0</v>
      </c>
      <c r="BP386" s="317">
        <f t="shared" si="297"/>
        <v>0</v>
      </c>
      <c r="BQ386" s="317">
        <f t="shared" si="297"/>
        <v>0</v>
      </c>
      <c r="BR386" s="317">
        <f t="shared" si="297"/>
        <v>0</v>
      </c>
      <c r="BS386" s="317">
        <f t="shared" si="297"/>
        <v>0</v>
      </c>
      <c r="BT386" s="317">
        <f t="shared" si="297"/>
        <v>0</v>
      </c>
      <c r="BU386" s="317">
        <f t="shared" si="297"/>
        <v>0</v>
      </c>
      <c r="BV386" s="317">
        <f t="shared" si="297"/>
        <v>0</v>
      </c>
      <c r="BW386" s="317">
        <f t="shared" si="297"/>
        <v>0</v>
      </c>
      <c r="BX386" s="317">
        <f t="shared" si="297"/>
        <v>0</v>
      </c>
      <c r="BY386" s="317">
        <f t="shared" si="297"/>
        <v>0</v>
      </c>
      <c r="BZ386" s="317">
        <f t="shared" si="297"/>
        <v>0</v>
      </c>
      <c r="CA386" s="317">
        <f t="shared" si="297"/>
        <v>0</v>
      </c>
      <c r="CB386" s="317">
        <f t="shared" si="297"/>
        <v>0</v>
      </c>
      <c r="CC386" s="317">
        <f t="shared" si="297"/>
        <v>0</v>
      </c>
      <c r="CD386" s="317">
        <f t="shared" si="297"/>
        <v>0</v>
      </c>
      <c r="CE386" s="317">
        <f t="shared" si="297"/>
        <v>0</v>
      </c>
      <c r="CF386" s="317">
        <f t="shared" si="297"/>
        <v>0</v>
      </c>
      <c r="CG386" s="317">
        <f t="shared" si="297"/>
        <v>0</v>
      </c>
      <c r="CH386" s="317">
        <f t="shared" si="297"/>
        <v>0</v>
      </c>
      <c r="CI386" s="282"/>
      <c r="CJ386" s="282"/>
      <c r="CK386" s="105"/>
      <c r="CL386" s="105"/>
      <c r="CM386" s="105"/>
      <c r="CN386" s="105"/>
      <c r="CO386" s="105"/>
    </row>
    <row r="387" spans="1:93" ht="15" customHeight="1" outlineLevel="1">
      <c r="A387" s="105"/>
      <c r="B387" s="185" t="s">
        <v>330</v>
      </c>
      <c r="C387" s="282"/>
      <c r="D387" s="282"/>
      <c r="E387" s="282"/>
      <c r="F387" s="282"/>
      <c r="G387" s="282"/>
      <c r="H387" s="282"/>
      <c r="I387" s="317">
        <f t="shared" ref="I387:M387" si="298">IF(I383=0,0,+I383+I382)</f>
        <v>0</v>
      </c>
      <c r="J387" s="317">
        <f t="shared" si="298"/>
        <v>0</v>
      </c>
      <c r="K387" s="317">
        <f t="shared" si="298"/>
        <v>0</v>
      </c>
      <c r="L387" s="317">
        <f t="shared" si="298"/>
        <v>0</v>
      </c>
      <c r="M387" s="317">
        <f t="shared" si="298"/>
        <v>0</v>
      </c>
      <c r="N387" s="318"/>
      <c r="O387" s="318"/>
      <c r="P387" s="318"/>
      <c r="Q387" s="318"/>
      <c r="R387" s="318"/>
      <c r="S387" s="318"/>
      <c r="T387" s="318"/>
      <c r="U387" s="318"/>
      <c r="V387" s="318"/>
      <c r="W387" s="318"/>
      <c r="X387" s="318"/>
      <c r="Y387" s="318"/>
      <c r="Z387" s="318"/>
      <c r="AA387" s="317">
        <f t="shared" ref="AA387:CH387" si="299">IF(AA383=0,0,+AA383+AA382)</f>
        <v>0</v>
      </c>
      <c r="AB387" s="317">
        <f t="shared" si="299"/>
        <v>0</v>
      </c>
      <c r="AC387" s="317">
        <f t="shared" si="299"/>
        <v>0</v>
      </c>
      <c r="AD387" s="317">
        <f t="shared" si="299"/>
        <v>0</v>
      </c>
      <c r="AE387" s="317">
        <f t="shared" si="299"/>
        <v>0</v>
      </c>
      <c r="AF387" s="317">
        <f t="shared" si="299"/>
        <v>0</v>
      </c>
      <c r="AG387" s="317">
        <f t="shared" si="299"/>
        <v>0</v>
      </c>
      <c r="AH387" s="317">
        <f t="shared" si="299"/>
        <v>0</v>
      </c>
      <c r="AI387" s="317">
        <f t="shared" si="299"/>
        <v>0</v>
      </c>
      <c r="AJ387" s="317">
        <f t="shared" si="299"/>
        <v>0</v>
      </c>
      <c r="AK387" s="317">
        <f t="shared" si="299"/>
        <v>0</v>
      </c>
      <c r="AL387" s="317">
        <f t="shared" si="299"/>
        <v>0</v>
      </c>
      <c r="AM387" s="317">
        <f t="shared" si="299"/>
        <v>0</v>
      </c>
      <c r="AN387" s="317">
        <f t="shared" si="299"/>
        <v>0</v>
      </c>
      <c r="AO387" s="317">
        <f t="shared" si="299"/>
        <v>0</v>
      </c>
      <c r="AP387" s="317">
        <f t="shared" si="299"/>
        <v>0</v>
      </c>
      <c r="AQ387" s="317">
        <f t="shared" si="299"/>
        <v>0</v>
      </c>
      <c r="AR387" s="317">
        <f t="shared" si="299"/>
        <v>0</v>
      </c>
      <c r="AS387" s="317">
        <f t="shared" si="299"/>
        <v>0</v>
      </c>
      <c r="AT387" s="317">
        <f t="shared" si="299"/>
        <v>0</v>
      </c>
      <c r="AU387" s="317">
        <f t="shared" si="299"/>
        <v>0</v>
      </c>
      <c r="AV387" s="317">
        <f t="shared" si="299"/>
        <v>0</v>
      </c>
      <c r="AW387" s="317">
        <f t="shared" si="299"/>
        <v>0</v>
      </c>
      <c r="AX387" s="317">
        <f t="shared" si="299"/>
        <v>0</v>
      </c>
      <c r="AY387" s="317">
        <f t="shared" si="299"/>
        <v>0</v>
      </c>
      <c r="AZ387" s="317">
        <f t="shared" si="299"/>
        <v>0</v>
      </c>
      <c r="BA387" s="317">
        <f t="shared" si="299"/>
        <v>0</v>
      </c>
      <c r="BB387" s="317">
        <f t="shared" si="299"/>
        <v>0</v>
      </c>
      <c r="BC387" s="317">
        <f t="shared" si="299"/>
        <v>0</v>
      </c>
      <c r="BD387" s="317">
        <f t="shared" si="299"/>
        <v>0</v>
      </c>
      <c r="BE387" s="317">
        <f t="shared" si="299"/>
        <v>0</v>
      </c>
      <c r="BF387" s="317">
        <f t="shared" si="299"/>
        <v>0</v>
      </c>
      <c r="BG387" s="317">
        <f t="shared" si="299"/>
        <v>0</v>
      </c>
      <c r="BH387" s="317">
        <f t="shared" si="299"/>
        <v>0</v>
      </c>
      <c r="BI387" s="317">
        <f t="shared" si="299"/>
        <v>0</v>
      </c>
      <c r="BJ387" s="317">
        <f t="shared" si="299"/>
        <v>0</v>
      </c>
      <c r="BK387" s="317">
        <f t="shared" si="299"/>
        <v>0</v>
      </c>
      <c r="BL387" s="317">
        <f t="shared" si="299"/>
        <v>0</v>
      </c>
      <c r="BM387" s="317">
        <f t="shared" si="299"/>
        <v>0</v>
      </c>
      <c r="BN387" s="317">
        <f t="shared" si="299"/>
        <v>0</v>
      </c>
      <c r="BO387" s="317">
        <f t="shared" si="299"/>
        <v>0</v>
      </c>
      <c r="BP387" s="317">
        <f t="shared" si="299"/>
        <v>0</v>
      </c>
      <c r="BQ387" s="317">
        <f t="shared" si="299"/>
        <v>0</v>
      </c>
      <c r="BR387" s="317">
        <f t="shared" si="299"/>
        <v>0</v>
      </c>
      <c r="BS387" s="317">
        <f t="shared" si="299"/>
        <v>0</v>
      </c>
      <c r="BT387" s="317">
        <f t="shared" si="299"/>
        <v>0</v>
      </c>
      <c r="BU387" s="317">
        <f t="shared" si="299"/>
        <v>0</v>
      </c>
      <c r="BV387" s="317">
        <f t="shared" si="299"/>
        <v>0</v>
      </c>
      <c r="BW387" s="317">
        <f t="shared" si="299"/>
        <v>0</v>
      </c>
      <c r="BX387" s="317">
        <f t="shared" si="299"/>
        <v>0</v>
      </c>
      <c r="BY387" s="317">
        <f t="shared" si="299"/>
        <v>0</v>
      </c>
      <c r="BZ387" s="317">
        <f t="shared" si="299"/>
        <v>0</v>
      </c>
      <c r="CA387" s="317">
        <f t="shared" si="299"/>
        <v>0</v>
      </c>
      <c r="CB387" s="317">
        <f t="shared" si="299"/>
        <v>0</v>
      </c>
      <c r="CC387" s="317">
        <f t="shared" si="299"/>
        <v>0</v>
      </c>
      <c r="CD387" s="317">
        <f t="shared" si="299"/>
        <v>0</v>
      </c>
      <c r="CE387" s="317">
        <f t="shared" si="299"/>
        <v>0</v>
      </c>
      <c r="CF387" s="317">
        <f t="shared" si="299"/>
        <v>0</v>
      </c>
      <c r="CG387" s="317">
        <f t="shared" si="299"/>
        <v>0</v>
      </c>
      <c r="CH387" s="317">
        <f t="shared" si="299"/>
        <v>0</v>
      </c>
      <c r="CI387" s="282"/>
      <c r="CJ387" s="282"/>
      <c r="CK387" s="105"/>
      <c r="CL387" s="105"/>
      <c r="CM387" s="105"/>
      <c r="CN387" s="105"/>
      <c r="CO387" s="105"/>
    </row>
    <row r="388" spans="1:93" ht="15" customHeight="1" outlineLevel="1">
      <c r="A388" s="105"/>
      <c r="B388" s="102"/>
      <c r="C388" s="102"/>
      <c r="D388" s="103"/>
      <c r="E388" s="103"/>
      <c r="F388" s="103"/>
      <c r="G388" s="103"/>
      <c r="H388" s="103"/>
      <c r="I388" s="139"/>
      <c r="J388" s="139"/>
      <c r="K388" s="139"/>
      <c r="L388" s="139"/>
      <c r="M388" s="139"/>
      <c r="N388" s="139"/>
      <c r="O388" s="139"/>
      <c r="P388" s="139"/>
      <c r="Q388" s="139"/>
      <c r="R388" s="139"/>
      <c r="S388" s="139"/>
      <c r="T388" s="139"/>
      <c r="U388" s="139"/>
      <c r="V388" s="139"/>
      <c r="W388" s="139"/>
      <c r="X388" s="139"/>
      <c r="Y388" s="139"/>
      <c r="Z388" s="139"/>
      <c r="AA388" s="139"/>
      <c r="AB388" s="139"/>
      <c r="AC388" s="139"/>
      <c r="AD388" s="139"/>
      <c r="AE388" s="139"/>
      <c r="AF388" s="139"/>
      <c r="AG388" s="139"/>
      <c r="AH388" s="139"/>
      <c r="AI388" s="139"/>
      <c r="AJ388" s="139"/>
      <c r="AK388" s="139"/>
      <c r="AL388" s="139"/>
      <c r="AM388" s="139"/>
      <c r="AN388" s="139"/>
      <c r="AO388" s="139"/>
      <c r="AP388" s="139"/>
      <c r="AQ388" s="139"/>
      <c r="AR388" s="139"/>
      <c r="AS388" s="139"/>
      <c r="AT388" s="139"/>
      <c r="AU388" s="139"/>
      <c r="AV388" s="139"/>
      <c r="AW388" s="139"/>
      <c r="AX388" s="139"/>
      <c r="AY388" s="139"/>
      <c r="AZ388" s="139"/>
      <c r="BA388" s="139"/>
      <c r="BB388" s="139"/>
      <c r="BC388" s="139"/>
      <c r="BD388" s="139"/>
      <c r="BE388" s="139"/>
      <c r="BF388" s="139"/>
      <c r="BG388" s="139"/>
      <c r="BH388" s="139"/>
      <c r="BI388" s="139"/>
      <c r="BJ388" s="139"/>
      <c r="BK388" s="139"/>
      <c r="BL388" s="139"/>
      <c r="BM388" s="139"/>
      <c r="BN388" s="139"/>
      <c r="BO388" s="139"/>
      <c r="BP388" s="139"/>
      <c r="BQ388" s="139"/>
      <c r="BR388" s="139"/>
      <c r="BS388" s="139"/>
      <c r="BT388" s="139"/>
      <c r="BU388" s="139"/>
      <c r="BV388" s="139"/>
      <c r="BW388" s="139"/>
      <c r="BX388" s="139"/>
      <c r="BY388" s="139"/>
      <c r="BZ388" s="139"/>
      <c r="CA388" s="139"/>
      <c r="CB388" s="139"/>
      <c r="CC388" s="139"/>
      <c r="CD388" s="139"/>
      <c r="CE388" s="139"/>
      <c r="CF388" s="139"/>
      <c r="CG388" s="139"/>
      <c r="CH388" s="139"/>
      <c r="CI388" s="103"/>
      <c r="CJ388" s="103"/>
      <c r="CK388" s="105"/>
      <c r="CL388" s="105"/>
      <c r="CM388" s="105"/>
      <c r="CN388" s="105"/>
      <c r="CO388" s="105"/>
    </row>
    <row r="389" spans="1:93" ht="15" customHeight="1" outlineLevel="1">
      <c r="A389" s="105"/>
      <c r="B389" s="116" t="s">
        <v>332</v>
      </c>
      <c r="C389" s="256"/>
      <c r="D389" s="256"/>
      <c r="E389" s="256"/>
      <c r="F389" s="225"/>
      <c r="G389" s="225"/>
      <c r="H389" s="225"/>
      <c r="I389" s="179"/>
      <c r="J389" s="179"/>
      <c r="K389" s="179"/>
      <c r="L389" s="179"/>
      <c r="M389" s="179"/>
      <c r="N389" s="179"/>
      <c r="O389" s="179"/>
      <c r="P389" s="179"/>
      <c r="Q389" s="179"/>
      <c r="R389" s="179"/>
      <c r="S389" s="179"/>
      <c r="T389" s="179"/>
      <c r="U389" s="179"/>
      <c r="V389" s="179"/>
      <c r="W389" s="179"/>
      <c r="X389" s="179"/>
      <c r="Y389" s="179"/>
      <c r="Z389" s="179"/>
      <c r="AA389" s="179"/>
      <c r="AB389" s="179"/>
      <c r="AC389" s="179"/>
      <c r="AD389" s="179"/>
      <c r="AE389" s="179"/>
      <c r="AF389" s="179"/>
      <c r="AG389" s="179"/>
      <c r="AH389" s="179"/>
      <c r="AI389" s="179"/>
      <c r="AJ389" s="179"/>
      <c r="AK389" s="179"/>
      <c r="AL389" s="179"/>
      <c r="AM389" s="179"/>
      <c r="AN389" s="179"/>
      <c r="AO389" s="179"/>
      <c r="AP389" s="179"/>
      <c r="AQ389" s="179"/>
      <c r="AR389" s="179"/>
      <c r="AS389" s="179"/>
      <c r="AT389" s="179"/>
      <c r="AU389" s="179"/>
      <c r="AV389" s="179"/>
      <c r="AW389" s="179"/>
      <c r="AX389" s="179"/>
      <c r="AY389" s="179"/>
      <c r="AZ389" s="179"/>
      <c r="BA389" s="179"/>
      <c r="BB389" s="179"/>
      <c r="BC389" s="179"/>
      <c r="BD389" s="179"/>
      <c r="BE389" s="179"/>
      <c r="BF389" s="179"/>
      <c r="BG389" s="179"/>
      <c r="BH389" s="179"/>
      <c r="BI389" s="179"/>
      <c r="BJ389" s="179"/>
      <c r="BK389" s="179"/>
      <c r="BL389" s="179"/>
      <c r="BM389" s="179"/>
      <c r="BN389" s="179"/>
      <c r="BO389" s="179"/>
      <c r="BP389" s="179"/>
      <c r="BQ389" s="179"/>
      <c r="BR389" s="179"/>
      <c r="BS389" s="179"/>
      <c r="BT389" s="179"/>
      <c r="BU389" s="179"/>
      <c r="BV389" s="179"/>
      <c r="BW389" s="179"/>
      <c r="BX389" s="179"/>
      <c r="BY389" s="179"/>
      <c r="BZ389" s="179"/>
      <c r="CA389" s="179"/>
      <c r="CB389" s="179"/>
      <c r="CC389" s="179"/>
      <c r="CD389" s="179"/>
      <c r="CE389" s="179"/>
      <c r="CF389" s="179"/>
      <c r="CG389" s="179"/>
      <c r="CH389" s="179"/>
      <c r="CI389" s="225"/>
      <c r="CJ389" s="225"/>
      <c r="CK389" s="105"/>
      <c r="CL389" s="105"/>
      <c r="CM389" s="105"/>
      <c r="CN389" s="105"/>
      <c r="CO389" s="105"/>
    </row>
    <row r="390" spans="1:93" ht="15" customHeight="1" outlineLevel="1">
      <c r="A390" s="105"/>
      <c r="B390" s="102" t="s">
        <v>272</v>
      </c>
      <c r="C390" s="256"/>
      <c r="D390" s="177"/>
      <c r="E390" s="177"/>
      <c r="F390" s="225"/>
      <c r="G390" s="225"/>
      <c r="H390" s="225"/>
      <c r="I390" s="181">
        <f>+AA390</f>
        <v>0</v>
      </c>
      <c r="J390" s="181">
        <f t="shared" ref="J390:M390" si="300">+I394</f>
        <v>0</v>
      </c>
      <c r="K390" s="181">
        <f t="shared" si="300"/>
        <v>0</v>
      </c>
      <c r="L390" s="181">
        <f t="shared" si="300"/>
        <v>0</v>
      </c>
      <c r="M390" s="181">
        <f t="shared" si="300"/>
        <v>0</v>
      </c>
      <c r="N390" s="179"/>
      <c r="O390" s="179"/>
      <c r="P390" s="179"/>
      <c r="Q390" s="179"/>
      <c r="R390" s="179"/>
      <c r="S390" s="179"/>
      <c r="T390" s="179"/>
      <c r="U390" s="179"/>
      <c r="V390" s="179"/>
      <c r="W390" s="179"/>
      <c r="X390" s="179"/>
      <c r="Y390" s="179"/>
      <c r="Z390" s="179"/>
      <c r="AA390" s="315">
        <f>+H394</f>
        <v>0</v>
      </c>
      <c r="AB390" s="315">
        <f t="shared" ref="AB390:CH390" si="301">+AA394</f>
        <v>0</v>
      </c>
      <c r="AC390" s="315">
        <f t="shared" si="301"/>
        <v>0</v>
      </c>
      <c r="AD390" s="315">
        <f t="shared" si="301"/>
        <v>0</v>
      </c>
      <c r="AE390" s="315">
        <f t="shared" si="301"/>
        <v>0</v>
      </c>
      <c r="AF390" s="315">
        <f t="shared" si="301"/>
        <v>0</v>
      </c>
      <c r="AG390" s="315">
        <f t="shared" si="301"/>
        <v>0</v>
      </c>
      <c r="AH390" s="315">
        <f t="shared" si="301"/>
        <v>0</v>
      </c>
      <c r="AI390" s="315">
        <f t="shared" si="301"/>
        <v>0</v>
      </c>
      <c r="AJ390" s="315">
        <f t="shared" si="301"/>
        <v>0</v>
      </c>
      <c r="AK390" s="315">
        <f t="shared" si="301"/>
        <v>0</v>
      </c>
      <c r="AL390" s="315">
        <f t="shared" si="301"/>
        <v>0</v>
      </c>
      <c r="AM390" s="315">
        <f t="shared" si="301"/>
        <v>0</v>
      </c>
      <c r="AN390" s="315">
        <f t="shared" si="301"/>
        <v>0</v>
      </c>
      <c r="AO390" s="315">
        <f t="shared" si="301"/>
        <v>0</v>
      </c>
      <c r="AP390" s="315">
        <f t="shared" si="301"/>
        <v>0</v>
      </c>
      <c r="AQ390" s="315">
        <f t="shared" si="301"/>
        <v>0</v>
      </c>
      <c r="AR390" s="315">
        <f t="shared" si="301"/>
        <v>0</v>
      </c>
      <c r="AS390" s="315">
        <f t="shared" si="301"/>
        <v>0</v>
      </c>
      <c r="AT390" s="315">
        <f t="shared" si="301"/>
        <v>0</v>
      </c>
      <c r="AU390" s="315">
        <f t="shared" si="301"/>
        <v>0</v>
      </c>
      <c r="AV390" s="315">
        <f t="shared" si="301"/>
        <v>0</v>
      </c>
      <c r="AW390" s="315">
        <f t="shared" si="301"/>
        <v>0</v>
      </c>
      <c r="AX390" s="315">
        <f t="shared" si="301"/>
        <v>0</v>
      </c>
      <c r="AY390" s="315">
        <f t="shared" si="301"/>
        <v>0</v>
      </c>
      <c r="AZ390" s="315">
        <f t="shared" si="301"/>
        <v>0</v>
      </c>
      <c r="BA390" s="315">
        <f t="shared" si="301"/>
        <v>0</v>
      </c>
      <c r="BB390" s="315">
        <f t="shared" si="301"/>
        <v>0</v>
      </c>
      <c r="BC390" s="315">
        <f t="shared" si="301"/>
        <v>0</v>
      </c>
      <c r="BD390" s="315">
        <f t="shared" si="301"/>
        <v>0</v>
      </c>
      <c r="BE390" s="315">
        <f t="shared" si="301"/>
        <v>0</v>
      </c>
      <c r="BF390" s="315">
        <f t="shared" si="301"/>
        <v>0</v>
      </c>
      <c r="BG390" s="315">
        <f t="shared" si="301"/>
        <v>0</v>
      </c>
      <c r="BH390" s="315">
        <f t="shared" si="301"/>
        <v>0</v>
      </c>
      <c r="BI390" s="315">
        <f t="shared" si="301"/>
        <v>0</v>
      </c>
      <c r="BJ390" s="315">
        <f t="shared" si="301"/>
        <v>0</v>
      </c>
      <c r="BK390" s="315">
        <f t="shared" si="301"/>
        <v>0</v>
      </c>
      <c r="BL390" s="315">
        <f t="shared" si="301"/>
        <v>0</v>
      </c>
      <c r="BM390" s="315">
        <f t="shared" si="301"/>
        <v>0</v>
      </c>
      <c r="BN390" s="315">
        <f t="shared" si="301"/>
        <v>0</v>
      </c>
      <c r="BO390" s="315">
        <f t="shared" si="301"/>
        <v>0</v>
      </c>
      <c r="BP390" s="315">
        <f t="shared" si="301"/>
        <v>0</v>
      </c>
      <c r="BQ390" s="315">
        <f t="shared" si="301"/>
        <v>0</v>
      </c>
      <c r="BR390" s="315">
        <f t="shared" si="301"/>
        <v>0</v>
      </c>
      <c r="BS390" s="315">
        <f t="shared" si="301"/>
        <v>0</v>
      </c>
      <c r="BT390" s="315">
        <f t="shared" si="301"/>
        <v>0</v>
      </c>
      <c r="BU390" s="315">
        <f t="shared" si="301"/>
        <v>0</v>
      </c>
      <c r="BV390" s="315">
        <f t="shared" si="301"/>
        <v>0</v>
      </c>
      <c r="BW390" s="315">
        <f t="shared" si="301"/>
        <v>0</v>
      </c>
      <c r="BX390" s="315">
        <f t="shared" si="301"/>
        <v>0</v>
      </c>
      <c r="BY390" s="315">
        <f t="shared" si="301"/>
        <v>0</v>
      </c>
      <c r="BZ390" s="315">
        <f t="shared" si="301"/>
        <v>0</v>
      </c>
      <c r="CA390" s="315">
        <f t="shared" si="301"/>
        <v>0</v>
      </c>
      <c r="CB390" s="315">
        <f t="shared" si="301"/>
        <v>0</v>
      </c>
      <c r="CC390" s="315">
        <f t="shared" si="301"/>
        <v>0</v>
      </c>
      <c r="CD390" s="315">
        <f t="shared" si="301"/>
        <v>0</v>
      </c>
      <c r="CE390" s="315">
        <f t="shared" si="301"/>
        <v>0</v>
      </c>
      <c r="CF390" s="315">
        <f t="shared" si="301"/>
        <v>0</v>
      </c>
      <c r="CG390" s="315">
        <f t="shared" si="301"/>
        <v>0</v>
      </c>
      <c r="CH390" s="315">
        <f t="shared" si="301"/>
        <v>0</v>
      </c>
      <c r="CI390" s="225"/>
      <c r="CJ390" s="225"/>
      <c r="CK390" s="105"/>
      <c r="CL390" s="105"/>
      <c r="CM390" s="105"/>
      <c r="CN390" s="105"/>
      <c r="CO390" s="105"/>
    </row>
    <row r="391" spans="1:93" ht="15" customHeight="1" outlineLevel="1">
      <c r="A391" s="105"/>
      <c r="B391" s="102" t="s">
        <v>327</v>
      </c>
      <c r="C391" s="256"/>
      <c r="D391" s="177"/>
      <c r="E391" s="177"/>
      <c r="F391" s="225"/>
      <c r="G391" s="225"/>
      <c r="H391" s="135" t="s">
        <v>116</v>
      </c>
      <c r="I391" s="181">
        <f t="shared" ref="I391:M393" si="302">+IF($H391="SUM",SUMIFS($AA391:$CH391,$AA$1:$CH$1,I$1),IF($H391="AVG",AVERAGEIFS($AA391:$CH391,$AA$1:$CH$1,I$1),IF($H391="EOY",SUMIFS($AA391:$CH391,$AA$1:$CH$1,I$1,$AA$3:$CH$3,12))))</f>
        <v>0</v>
      </c>
      <c r="J391" s="181">
        <f t="shared" si="302"/>
        <v>0</v>
      </c>
      <c r="K391" s="181">
        <f t="shared" si="302"/>
        <v>0</v>
      </c>
      <c r="L391" s="181">
        <f t="shared" si="302"/>
        <v>0</v>
      </c>
      <c r="M391" s="181">
        <f t="shared" si="302"/>
        <v>0</v>
      </c>
      <c r="N391" s="179"/>
      <c r="O391" s="179"/>
      <c r="P391" s="179"/>
      <c r="Q391" s="179"/>
      <c r="R391" s="179"/>
      <c r="S391" s="179"/>
      <c r="T391" s="179"/>
      <c r="U391" s="179"/>
      <c r="V391" s="179"/>
      <c r="W391" s="179"/>
      <c r="X391" s="179"/>
      <c r="Y391" s="179"/>
      <c r="Z391" s="179"/>
      <c r="AA391" s="315">
        <f t="shared" ref="AA391:BF391" si="303">+IF($AF$360=AA$4,$AF$359,0)</f>
        <v>0</v>
      </c>
      <c r="AB391" s="315">
        <f t="shared" si="303"/>
        <v>0</v>
      </c>
      <c r="AC391" s="315">
        <f t="shared" si="303"/>
        <v>0</v>
      </c>
      <c r="AD391" s="315">
        <f t="shared" si="303"/>
        <v>0</v>
      </c>
      <c r="AE391" s="315">
        <f t="shared" si="303"/>
        <v>0</v>
      </c>
      <c r="AF391" s="315">
        <f t="shared" si="303"/>
        <v>0</v>
      </c>
      <c r="AG391" s="315">
        <f t="shared" si="303"/>
        <v>0</v>
      </c>
      <c r="AH391" s="315">
        <f t="shared" si="303"/>
        <v>0</v>
      </c>
      <c r="AI391" s="315">
        <f t="shared" si="303"/>
        <v>0</v>
      </c>
      <c r="AJ391" s="315">
        <f t="shared" si="303"/>
        <v>0</v>
      </c>
      <c r="AK391" s="315">
        <f t="shared" si="303"/>
        <v>0</v>
      </c>
      <c r="AL391" s="315">
        <f t="shared" si="303"/>
        <v>0</v>
      </c>
      <c r="AM391" s="315">
        <f t="shared" si="303"/>
        <v>0</v>
      </c>
      <c r="AN391" s="315">
        <f t="shared" si="303"/>
        <v>0</v>
      </c>
      <c r="AO391" s="315">
        <f t="shared" si="303"/>
        <v>0</v>
      </c>
      <c r="AP391" s="315">
        <f t="shared" si="303"/>
        <v>0</v>
      </c>
      <c r="AQ391" s="315">
        <f t="shared" si="303"/>
        <v>0</v>
      </c>
      <c r="AR391" s="315">
        <f t="shared" si="303"/>
        <v>0</v>
      </c>
      <c r="AS391" s="315">
        <f t="shared" si="303"/>
        <v>0</v>
      </c>
      <c r="AT391" s="315">
        <f t="shared" si="303"/>
        <v>0</v>
      </c>
      <c r="AU391" s="315">
        <f t="shared" si="303"/>
        <v>0</v>
      </c>
      <c r="AV391" s="315">
        <f t="shared" si="303"/>
        <v>0</v>
      </c>
      <c r="AW391" s="315">
        <f t="shared" si="303"/>
        <v>0</v>
      </c>
      <c r="AX391" s="315">
        <f t="shared" si="303"/>
        <v>0</v>
      </c>
      <c r="AY391" s="315">
        <f t="shared" si="303"/>
        <v>0</v>
      </c>
      <c r="AZ391" s="315">
        <f t="shared" si="303"/>
        <v>0</v>
      </c>
      <c r="BA391" s="315">
        <f t="shared" si="303"/>
        <v>0</v>
      </c>
      <c r="BB391" s="315">
        <f t="shared" si="303"/>
        <v>0</v>
      </c>
      <c r="BC391" s="315">
        <f t="shared" si="303"/>
        <v>0</v>
      </c>
      <c r="BD391" s="315">
        <f t="shared" si="303"/>
        <v>0</v>
      </c>
      <c r="BE391" s="315">
        <f t="shared" si="303"/>
        <v>0</v>
      </c>
      <c r="BF391" s="315">
        <f t="shared" si="303"/>
        <v>0</v>
      </c>
      <c r="BG391" s="315">
        <f t="shared" ref="BG391:CH391" si="304">+IF($AF$360=BG$4,$AF$359,0)</f>
        <v>0</v>
      </c>
      <c r="BH391" s="315">
        <f t="shared" si="304"/>
        <v>0</v>
      </c>
      <c r="BI391" s="315">
        <f t="shared" si="304"/>
        <v>0</v>
      </c>
      <c r="BJ391" s="315">
        <f t="shared" si="304"/>
        <v>0</v>
      </c>
      <c r="BK391" s="315">
        <f t="shared" si="304"/>
        <v>0</v>
      </c>
      <c r="BL391" s="315">
        <f t="shared" si="304"/>
        <v>0</v>
      </c>
      <c r="BM391" s="315">
        <f t="shared" si="304"/>
        <v>0</v>
      </c>
      <c r="BN391" s="315">
        <f t="shared" si="304"/>
        <v>0</v>
      </c>
      <c r="BO391" s="315">
        <f t="shared" si="304"/>
        <v>0</v>
      </c>
      <c r="BP391" s="315">
        <f t="shared" si="304"/>
        <v>0</v>
      </c>
      <c r="BQ391" s="315">
        <f t="shared" si="304"/>
        <v>0</v>
      </c>
      <c r="BR391" s="315">
        <f t="shared" si="304"/>
        <v>0</v>
      </c>
      <c r="BS391" s="315">
        <f t="shared" si="304"/>
        <v>0</v>
      </c>
      <c r="BT391" s="315">
        <f t="shared" si="304"/>
        <v>0</v>
      </c>
      <c r="BU391" s="315">
        <f t="shared" si="304"/>
        <v>0</v>
      </c>
      <c r="BV391" s="315">
        <f t="shared" si="304"/>
        <v>0</v>
      </c>
      <c r="BW391" s="315">
        <f t="shared" si="304"/>
        <v>0</v>
      </c>
      <c r="BX391" s="315">
        <f t="shared" si="304"/>
        <v>0</v>
      </c>
      <c r="BY391" s="315">
        <f t="shared" si="304"/>
        <v>0</v>
      </c>
      <c r="BZ391" s="315">
        <f t="shared" si="304"/>
        <v>0</v>
      </c>
      <c r="CA391" s="315">
        <f t="shared" si="304"/>
        <v>0</v>
      </c>
      <c r="CB391" s="315">
        <f t="shared" si="304"/>
        <v>0</v>
      </c>
      <c r="CC391" s="315">
        <f t="shared" si="304"/>
        <v>0</v>
      </c>
      <c r="CD391" s="315">
        <f t="shared" si="304"/>
        <v>0</v>
      </c>
      <c r="CE391" s="315">
        <f t="shared" si="304"/>
        <v>0</v>
      </c>
      <c r="CF391" s="315">
        <f t="shared" si="304"/>
        <v>0</v>
      </c>
      <c r="CG391" s="315">
        <f t="shared" si="304"/>
        <v>0</v>
      </c>
      <c r="CH391" s="315">
        <f t="shared" si="304"/>
        <v>0</v>
      </c>
      <c r="CI391" s="225"/>
      <c r="CJ391" s="225"/>
      <c r="CK391" s="105"/>
      <c r="CL391" s="105"/>
      <c r="CM391" s="105"/>
      <c r="CN391" s="105"/>
      <c r="CO391" s="105"/>
    </row>
    <row r="392" spans="1:93" ht="15" customHeight="1" outlineLevel="1">
      <c r="A392" s="105"/>
      <c r="B392" s="102" t="s">
        <v>59</v>
      </c>
      <c r="C392" s="256"/>
      <c r="D392" s="177"/>
      <c r="E392" s="177"/>
      <c r="F392" s="225"/>
      <c r="G392" s="225"/>
      <c r="H392" s="135" t="s">
        <v>116</v>
      </c>
      <c r="I392" s="181">
        <f t="shared" si="302"/>
        <v>0</v>
      </c>
      <c r="J392" s="181">
        <f t="shared" si="302"/>
        <v>0</v>
      </c>
      <c r="K392" s="181">
        <f t="shared" si="302"/>
        <v>0</v>
      </c>
      <c r="L392" s="181">
        <f t="shared" si="302"/>
        <v>0</v>
      </c>
      <c r="M392" s="181">
        <f t="shared" si="302"/>
        <v>0</v>
      </c>
      <c r="N392" s="179"/>
      <c r="O392" s="179"/>
      <c r="P392" s="179"/>
      <c r="Q392" s="179"/>
      <c r="R392" s="179"/>
      <c r="S392" s="179"/>
      <c r="T392" s="179"/>
      <c r="U392" s="179"/>
      <c r="V392" s="179"/>
      <c r="W392" s="179"/>
      <c r="X392" s="179"/>
      <c r="Y392" s="179"/>
      <c r="Z392" s="179"/>
      <c r="AA392" s="315">
        <f t="shared" ref="AA392:BF392" si="305">MAX(0,(AA390+AA391)*$AF$361/12)</f>
        <v>0</v>
      </c>
      <c r="AB392" s="315">
        <f t="shared" si="305"/>
        <v>0</v>
      </c>
      <c r="AC392" s="315">
        <f t="shared" si="305"/>
        <v>0</v>
      </c>
      <c r="AD392" s="315">
        <f t="shared" si="305"/>
        <v>0</v>
      </c>
      <c r="AE392" s="315">
        <f t="shared" si="305"/>
        <v>0</v>
      </c>
      <c r="AF392" s="315">
        <f t="shared" si="305"/>
        <v>0</v>
      </c>
      <c r="AG392" s="315">
        <f t="shared" si="305"/>
        <v>0</v>
      </c>
      <c r="AH392" s="315">
        <f t="shared" si="305"/>
        <v>0</v>
      </c>
      <c r="AI392" s="315">
        <f t="shared" si="305"/>
        <v>0</v>
      </c>
      <c r="AJ392" s="315">
        <f t="shared" si="305"/>
        <v>0</v>
      </c>
      <c r="AK392" s="315">
        <f t="shared" si="305"/>
        <v>0</v>
      </c>
      <c r="AL392" s="315">
        <f t="shared" si="305"/>
        <v>0</v>
      </c>
      <c r="AM392" s="315">
        <f t="shared" si="305"/>
        <v>0</v>
      </c>
      <c r="AN392" s="315">
        <f t="shared" si="305"/>
        <v>0</v>
      </c>
      <c r="AO392" s="315">
        <f t="shared" si="305"/>
        <v>0</v>
      </c>
      <c r="AP392" s="315">
        <f t="shared" si="305"/>
        <v>0</v>
      </c>
      <c r="AQ392" s="315">
        <f t="shared" si="305"/>
        <v>0</v>
      </c>
      <c r="AR392" s="315">
        <f t="shared" si="305"/>
        <v>0</v>
      </c>
      <c r="AS392" s="315">
        <f t="shared" si="305"/>
        <v>0</v>
      </c>
      <c r="AT392" s="315">
        <f t="shared" si="305"/>
        <v>0</v>
      </c>
      <c r="AU392" s="315">
        <f t="shared" si="305"/>
        <v>0</v>
      </c>
      <c r="AV392" s="315">
        <f t="shared" si="305"/>
        <v>0</v>
      </c>
      <c r="AW392" s="315">
        <f t="shared" si="305"/>
        <v>0</v>
      </c>
      <c r="AX392" s="315">
        <f t="shared" si="305"/>
        <v>0</v>
      </c>
      <c r="AY392" s="315">
        <f t="shared" si="305"/>
        <v>0</v>
      </c>
      <c r="AZ392" s="315">
        <f t="shared" si="305"/>
        <v>0</v>
      </c>
      <c r="BA392" s="315">
        <f t="shared" si="305"/>
        <v>0</v>
      </c>
      <c r="BB392" s="315">
        <f t="shared" si="305"/>
        <v>0</v>
      </c>
      <c r="BC392" s="315">
        <f t="shared" si="305"/>
        <v>0</v>
      </c>
      <c r="BD392" s="315">
        <f t="shared" si="305"/>
        <v>0</v>
      </c>
      <c r="BE392" s="315">
        <f t="shared" si="305"/>
        <v>0</v>
      </c>
      <c r="BF392" s="315">
        <f t="shared" si="305"/>
        <v>0</v>
      </c>
      <c r="BG392" s="315">
        <f t="shared" ref="BG392:CH392" si="306">MAX(0,(BG390+BG391)*$AF$361/12)</f>
        <v>0</v>
      </c>
      <c r="BH392" s="315">
        <f t="shared" si="306"/>
        <v>0</v>
      </c>
      <c r="BI392" s="315">
        <f t="shared" si="306"/>
        <v>0</v>
      </c>
      <c r="BJ392" s="315">
        <f t="shared" si="306"/>
        <v>0</v>
      </c>
      <c r="BK392" s="315">
        <f t="shared" si="306"/>
        <v>0</v>
      </c>
      <c r="BL392" s="315">
        <f t="shared" si="306"/>
        <v>0</v>
      </c>
      <c r="BM392" s="315">
        <f t="shared" si="306"/>
        <v>0</v>
      </c>
      <c r="BN392" s="315">
        <f t="shared" si="306"/>
        <v>0</v>
      </c>
      <c r="BO392" s="315">
        <f t="shared" si="306"/>
        <v>0</v>
      </c>
      <c r="BP392" s="315">
        <f t="shared" si="306"/>
        <v>0</v>
      </c>
      <c r="BQ392" s="315">
        <f t="shared" si="306"/>
        <v>0</v>
      </c>
      <c r="BR392" s="315">
        <f t="shared" si="306"/>
        <v>0</v>
      </c>
      <c r="BS392" s="315">
        <f t="shared" si="306"/>
        <v>0</v>
      </c>
      <c r="BT392" s="315">
        <f t="shared" si="306"/>
        <v>0</v>
      </c>
      <c r="BU392" s="315">
        <f t="shared" si="306"/>
        <v>0</v>
      </c>
      <c r="BV392" s="315">
        <f t="shared" si="306"/>
        <v>0</v>
      </c>
      <c r="BW392" s="315">
        <f t="shared" si="306"/>
        <v>0</v>
      </c>
      <c r="BX392" s="315">
        <f t="shared" si="306"/>
        <v>0</v>
      </c>
      <c r="BY392" s="315">
        <f t="shared" si="306"/>
        <v>0</v>
      </c>
      <c r="BZ392" s="315">
        <f t="shared" si="306"/>
        <v>0</v>
      </c>
      <c r="CA392" s="315">
        <f t="shared" si="306"/>
        <v>0</v>
      </c>
      <c r="CB392" s="315">
        <f t="shared" si="306"/>
        <v>0</v>
      </c>
      <c r="CC392" s="315">
        <f t="shared" si="306"/>
        <v>0</v>
      </c>
      <c r="CD392" s="315">
        <f t="shared" si="306"/>
        <v>0</v>
      </c>
      <c r="CE392" s="315">
        <f t="shared" si="306"/>
        <v>0</v>
      </c>
      <c r="CF392" s="315">
        <f t="shared" si="306"/>
        <v>0</v>
      </c>
      <c r="CG392" s="315">
        <f t="shared" si="306"/>
        <v>0</v>
      </c>
      <c r="CH392" s="315">
        <f t="shared" si="306"/>
        <v>0</v>
      </c>
      <c r="CI392" s="225"/>
      <c r="CJ392" s="225"/>
      <c r="CK392" s="105"/>
      <c r="CL392" s="105"/>
      <c r="CM392" s="105"/>
      <c r="CN392" s="105"/>
      <c r="CO392" s="105"/>
    </row>
    <row r="393" spans="1:93" ht="15" customHeight="1" outlineLevel="1">
      <c r="A393" s="105"/>
      <c r="B393" s="102" t="s">
        <v>328</v>
      </c>
      <c r="C393" s="256"/>
      <c r="D393" s="177"/>
      <c r="E393" s="177"/>
      <c r="F393" s="225"/>
      <c r="G393" s="225"/>
      <c r="H393" s="135" t="s">
        <v>116</v>
      </c>
      <c r="I393" s="181">
        <f t="shared" si="302"/>
        <v>0</v>
      </c>
      <c r="J393" s="181">
        <f t="shared" si="302"/>
        <v>0</v>
      </c>
      <c r="K393" s="181">
        <f t="shared" si="302"/>
        <v>0</v>
      </c>
      <c r="L393" s="181">
        <f t="shared" si="302"/>
        <v>0</v>
      </c>
      <c r="M393" s="181">
        <f t="shared" si="302"/>
        <v>0</v>
      </c>
      <c r="N393" s="179"/>
      <c r="O393" s="179"/>
      <c r="P393" s="179"/>
      <c r="Q393" s="179"/>
      <c r="R393" s="179"/>
      <c r="S393" s="179"/>
      <c r="T393" s="179"/>
      <c r="U393" s="179"/>
      <c r="V393" s="179"/>
      <c r="W393" s="179"/>
      <c r="X393" s="179"/>
      <c r="Y393" s="179"/>
      <c r="Z393" s="179"/>
      <c r="AA393" s="315">
        <f>+MAX(-AA390-AA391-AA392,IF(AND(H394=0,AA391=0),0,IF(AND(AA$4&lt;$AF$365,$AF$366="No"),0,IF(AA$4&lt;$AF$365,-AA392,$AF$364))))</f>
        <v>0</v>
      </c>
      <c r="AB393" s="315">
        <f t="shared" ref="AB393:BG393" si="307">+MAX(-AB390-AB391-AB392,IF(AND(AA394=0,AB391=0),0,IF(AND(AB$4&lt;$AF$365,$AF$366="No"),0,IF(AB$4&lt;$AF$365,-AB392,$AF$364))))</f>
        <v>0</v>
      </c>
      <c r="AC393" s="315">
        <f t="shared" si="307"/>
        <v>0</v>
      </c>
      <c r="AD393" s="315">
        <f t="shared" si="307"/>
        <v>0</v>
      </c>
      <c r="AE393" s="315">
        <f t="shared" si="307"/>
        <v>0</v>
      </c>
      <c r="AF393" s="315">
        <f t="shared" si="307"/>
        <v>0</v>
      </c>
      <c r="AG393" s="315">
        <f t="shared" si="307"/>
        <v>0</v>
      </c>
      <c r="AH393" s="315">
        <f t="shared" si="307"/>
        <v>0</v>
      </c>
      <c r="AI393" s="315">
        <f t="shared" si="307"/>
        <v>0</v>
      </c>
      <c r="AJ393" s="315">
        <f t="shared" si="307"/>
        <v>0</v>
      </c>
      <c r="AK393" s="315">
        <f t="shared" si="307"/>
        <v>0</v>
      </c>
      <c r="AL393" s="315">
        <f t="shared" si="307"/>
        <v>0</v>
      </c>
      <c r="AM393" s="315">
        <f t="shared" si="307"/>
        <v>0</v>
      </c>
      <c r="AN393" s="315">
        <f t="shared" si="307"/>
        <v>0</v>
      </c>
      <c r="AO393" s="315">
        <f t="shared" si="307"/>
        <v>0</v>
      </c>
      <c r="AP393" s="315">
        <f t="shared" si="307"/>
        <v>0</v>
      </c>
      <c r="AQ393" s="315">
        <f t="shared" si="307"/>
        <v>0</v>
      </c>
      <c r="AR393" s="315">
        <f t="shared" si="307"/>
        <v>0</v>
      </c>
      <c r="AS393" s="315">
        <f t="shared" si="307"/>
        <v>0</v>
      </c>
      <c r="AT393" s="315">
        <f t="shared" si="307"/>
        <v>0</v>
      </c>
      <c r="AU393" s="315">
        <f t="shared" si="307"/>
        <v>0</v>
      </c>
      <c r="AV393" s="315">
        <f t="shared" si="307"/>
        <v>0</v>
      </c>
      <c r="AW393" s="315">
        <f t="shared" si="307"/>
        <v>0</v>
      </c>
      <c r="AX393" s="315">
        <f t="shared" si="307"/>
        <v>0</v>
      </c>
      <c r="AY393" s="315">
        <f t="shared" si="307"/>
        <v>0</v>
      </c>
      <c r="AZ393" s="315">
        <f t="shared" si="307"/>
        <v>0</v>
      </c>
      <c r="BA393" s="315">
        <f t="shared" si="307"/>
        <v>0</v>
      </c>
      <c r="BB393" s="315">
        <f t="shared" si="307"/>
        <v>0</v>
      </c>
      <c r="BC393" s="315">
        <f t="shared" si="307"/>
        <v>0</v>
      </c>
      <c r="BD393" s="315">
        <f t="shared" si="307"/>
        <v>0</v>
      </c>
      <c r="BE393" s="315">
        <f t="shared" si="307"/>
        <v>0</v>
      </c>
      <c r="BF393" s="315">
        <f t="shared" si="307"/>
        <v>0</v>
      </c>
      <c r="BG393" s="315">
        <f t="shared" si="307"/>
        <v>0</v>
      </c>
      <c r="BH393" s="315">
        <f t="shared" ref="BH393:CM393" si="308">+MAX(-BH390-BH391-BH392,IF(AND(BG394=0,BH391=0),0,IF(AND(BH$4&lt;$AF$365,$AF$366="No"),0,IF(BH$4&lt;$AF$365,-BH392,$AF$364))))</f>
        <v>0</v>
      </c>
      <c r="BI393" s="315">
        <f t="shared" si="308"/>
        <v>0</v>
      </c>
      <c r="BJ393" s="315">
        <f t="shared" si="308"/>
        <v>0</v>
      </c>
      <c r="BK393" s="315">
        <f t="shared" si="308"/>
        <v>0</v>
      </c>
      <c r="BL393" s="315">
        <f t="shared" si="308"/>
        <v>0</v>
      </c>
      <c r="BM393" s="315">
        <f t="shared" si="308"/>
        <v>0</v>
      </c>
      <c r="BN393" s="315">
        <f t="shared" si="308"/>
        <v>0</v>
      </c>
      <c r="BO393" s="315">
        <f t="shared" si="308"/>
        <v>0</v>
      </c>
      <c r="BP393" s="315">
        <f t="shared" si="308"/>
        <v>0</v>
      </c>
      <c r="BQ393" s="315">
        <f t="shared" si="308"/>
        <v>0</v>
      </c>
      <c r="BR393" s="315">
        <f t="shared" si="308"/>
        <v>0</v>
      </c>
      <c r="BS393" s="315">
        <f t="shared" si="308"/>
        <v>0</v>
      </c>
      <c r="BT393" s="315">
        <f t="shared" si="308"/>
        <v>0</v>
      </c>
      <c r="BU393" s="315">
        <f t="shared" si="308"/>
        <v>0</v>
      </c>
      <c r="BV393" s="315">
        <f t="shared" si="308"/>
        <v>0</v>
      </c>
      <c r="BW393" s="315">
        <f t="shared" si="308"/>
        <v>0</v>
      </c>
      <c r="BX393" s="315">
        <f t="shared" si="308"/>
        <v>0</v>
      </c>
      <c r="BY393" s="315">
        <f t="shared" si="308"/>
        <v>0</v>
      </c>
      <c r="BZ393" s="315">
        <f t="shared" si="308"/>
        <v>0</v>
      </c>
      <c r="CA393" s="315">
        <f t="shared" si="308"/>
        <v>0</v>
      </c>
      <c r="CB393" s="315">
        <f t="shared" si="308"/>
        <v>0</v>
      </c>
      <c r="CC393" s="315">
        <f t="shared" si="308"/>
        <v>0</v>
      </c>
      <c r="CD393" s="315">
        <f t="shared" si="308"/>
        <v>0</v>
      </c>
      <c r="CE393" s="315">
        <f t="shared" si="308"/>
        <v>0</v>
      </c>
      <c r="CF393" s="315">
        <f t="shared" si="308"/>
        <v>0</v>
      </c>
      <c r="CG393" s="315">
        <f t="shared" si="308"/>
        <v>0</v>
      </c>
      <c r="CH393" s="315">
        <f t="shared" si="308"/>
        <v>0</v>
      </c>
      <c r="CI393" s="225"/>
      <c r="CJ393" s="225"/>
      <c r="CK393" s="105"/>
      <c r="CL393" s="105"/>
      <c r="CM393" s="105"/>
      <c r="CN393" s="105"/>
      <c r="CO393" s="105"/>
    </row>
    <row r="394" spans="1:93" ht="15" customHeight="1" outlineLevel="1" thickBot="1">
      <c r="A394" s="105"/>
      <c r="B394" s="116" t="s">
        <v>274</v>
      </c>
      <c r="C394" s="273"/>
      <c r="D394" s="177"/>
      <c r="E394" s="177"/>
      <c r="F394" s="177"/>
      <c r="G394" s="177"/>
      <c r="H394" s="177"/>
      <c r="I394" s="283">
        <f t="shared" ref="I394:M394" si="309">MAX(0,(SUM(I390:I393)))</f>
        <v>0</v>
      </c>
      <c r="J394" s="283">
        <f t="shared" si="309"/>
        <v>0</v>
      </c>
      <c r="K394" s="283">
        <f t="shared" si="309"/>
        <v>0</v>
      </c>
      <c r="L394" s="283">
        <f t="shared" si="309"/>
        <v>0</v>
      </c>
      <c r="M394" s="283">
        <f t="shared" si="309"/>
        <v>0</v>
      </c>
      <c r="N394" s="178"/>
      <c r="O394" s="178"/>
      <c r="P394" s="178"/>
      <c r="Q394" s="178"/>
      <c r="R394" s="178"/>
      <c r="S394" s="178"/>
      <c r="T394" s="178"/>
      <c r="U394" s="178"/>
      <c r="V394" s="178"/>
      <c r="W394" s="178"/>
      <c r="X394" s="178"/>
      <c r="Y394" s="178"/>
      <c r="Z394" s="178"/>
      <c r="AA394" s="283">
        <f t="shared" ref="AA394:CH394" si="310">MAX(0,(SUM(AA390:AA393)))</f>
        <v>0</v>
      </c>
      <c r="AB394" s="283">
        <f t="shared" si="310"/>
        <v>0</v>
      </c>
      <c r="AC394" s="283">
        <f t="shared" si="310"/>
        <v>0</v>
      </c>
      <c r="AD394" s="283">
        <f t="shared" si="310"/>
        <v>0</v>
      </c>
      <c r="AE394" s="283">
        <f t="shared" si="310"/>
        <v>0</v>
      </c>
      <c r="AF394" s="283">
        <f t="shared" si="310"/>
        <v>0</v>
      </c>
      <c r="AG394" s="283">
        <f t="shared" si="310"/>
        <v>0</v>
      </c>
      <c r="AH394" s="283">
        <f t="shared" si="310"/>
        <v>0</v>
      </c>
      <c r="AI394" s="283">
        <f t="shared" si="310"/>
        <v>0</v>
      </c>
      <c r="AJ394" s="283">
        <f t="shared" si="310"/>
        <v>0</v>
      </c>
      <c r="AK394" s="283">
        <f t="shared" si="310"/>
        <v>0</v>
      </c>
      <c r="AL394" s="283">
        <f t="shared" si="310"/>
        <v>0</v>
      </c>
      <c r="AM394" s="283">
        <f t="shared" si="310"/>
        <v>0</v>
      </c>
      <c r="AN394" s="283">
        <f t="shared" si="310"/>
        <v>0</v>
      </c>
      <c r="AO394" s="283">
        <f t="shared" si="310"/>
        <v>0</v>
      </c>
      <c r="AP394" s="283">
        <f t="shared" si="310"/>
        <v>0</v>
      </c>
      <c r="AQ394" s="283">
        <f t="shared" si="310"/>
        <v>0</v>
      </c>
      <c r="AR394" s="283">
        <f t="shared" si="310"/>
        <v>0</v>
      </c>
      <c r="AS394" s="283">
        <f t="shared" si="310"/>
        <v>0</v>
      </c>
      <c r="AT394" s="283">
        <f t="shared" si="310"/>
        <v>0</v>
      </c>
      <c r="AU394" s="283">
        <f t="shared" si="310"/>
        <v>0</v>
      </c>
      <c r="AV394" s="283">
        <f t="shared" si="310"/>
        <v>0</v>
      </c>
      <c r="AW394" s="283">
        <f t="shared" si="310"/>
        <v>0</v>
      </c>
      <c r="AX394" s="283">
        <f t="shared" si="310"/>
        <v>0</v>
      </c>
      <c r="AY394" s="283">
        <f t="shared" si="310"/>
        <v>0</v>
      </c>
      <c r="AZ394" s="283">
        <f t="shared" si="310"/>
        <v>0</v>
      </c>
      <c r="BA394" s="283">
        <f t="shared" si="310"/>
        <v>0</v>
      </c>
      <c r="BB394" s="283">
        <f t="shared" si="310"/>
        <v>0</v>
      </c>
      <c r="BC394" s="283">
        <f t="shared" si="310"/>
        <v>0</v>
      </c>
      <c r="BD394" s="283">
        <f t="shared" si="310"/>
        <v>0</v>
      </c>
      <c r="BE394" s="283">
        <f t="shared" si="310"/>
        <v>0</v>
      </c>
      <c r="BF394" s="283">
        <f t="shared" si="310"/>
        <v>0</v>
      </c>
      <c r="BG394" s="283">
        <f t="shared" si="310"/>
        <v>0</v>
      </c>
      <c r="BH394" s="283">
        <f t="shared" si="310"/>
        <v>0</v>
      </c>
      <c r="BI394" s="283">
        <f t="shared" si="310"/>
        <v>0</v>
      </c>
      <c r="BJ394" s="283">
        <f t="shared" si="310"/>
        <v>0</v>
      </c>
      <c r="BK394" s="283">
        <f t="shared" si="310"/>
        <v>0</v>
      </c>
      <c r="BL394" s="283">
        <f t="shared" si="310"/>
        <v>0</v>
      </c>
      <c r="BM394" s="283">
        <f t="shared" si="310"/>
        <v>0</v>
      </c>
      <c r="BN394" s="283">
        <f t="shared" si="310"/>
        <v>0</v>
      </c>
      <c r="BO394" s="283">
        <f t="shared" si="310"/>
        <v>0</v>
      </c>
      <c r="BP394" s="283">
        <f t="shared" si="310"/>
        <v>0</v>
      </c>
      <c r="BQ394" s="283">
        <f t="shared" si="310"/>
        <v>0</v>
      </c>
      <c r="BR394" s="283">
        <f t="shared" si="310"/>
        <v>0</v>
      </c>
      <c r="BS394" s="283">
        <f t="shared" si="310"/>
        <v>0</v>
      </c>
      <c r="BT394" s="283">
        <f t="shared" si="310"/>
        <v>0</v>
      </c>
      <c r="BU394" s="283">
        <f t="shared" si="310"/>
        <v>0</v>
      </c>
      <c r="BV394" s="283">
        <f t="shared" si="310"/>
        <v>0</v>
      </c>
      <c r="BW394" s="283">
        <f t="shared" si="310"/>
        <v>0</v>
      </c>
      <c r="BX394" s="283">
        <f t="shared" si="310"/>
        <v>0</v>
      </c>
      <c r="BY394" s="283">
        <f t="shared" si="310"/>
        <v>0</v>
      </c>
      <c r="BZ394" s="283">
        <f t="shared" si="310"/>
        <v>0</v>
      </c>
      <c r="CA394" s="283">
        <f t="shared" si="310"/>
        <v>0</v>
      </c>
      <c r="CB394" s="283">
        <f t="shared" si="310"/>
        <v>0</v>
      </c>
      <c r="CC394" s="283">
        <f t="shared" si="310"/>
        <v>0</v>
      </c>
      <c r="CD394" s="283">
        <f t="shared" si="310"/>
        <v>0</v>
      </c>
      <c r="CE394" s="283">
        <f t="shared" si="310"/>
        <v>0</v>
      </c>
      <c r="CF394" s="283">
        <f t="shared" si="310"/>
        <v>0</v>
      </c>
      <c r="CG394" s="283">
        <f t="shared" si="310"/>
        <v>0</v>
      </c>
      <c r="CH394" s="283">
        <f t="shared" si="310"/>
        <v>0</v>
      </c>
      <c r="CI394" s="177"/>
      <c r="CJ394" s="177"/>
      <c r="CK394" s="105"/>
      <c r="CL394" s="105"/>
      <c r="CM394" s="105"/>
      <c r="CN394" s="105"/>
      <c r="CO394" s="105"/>
    </row>
    <row r="395" spans="1:93" ht="15" customHeight="1" outlineLevel="1" thickTop="1">
      <c r="A395" s="105"/>
      <c r="B395" s="185" t="s">
        <v>220</v>
      </c>
      <c r="C395" s="282"/>
      <c r="D395" s="316"/>
      <c r="E395" s="316"/>
      <c r="F395" s="282"/>
      <c r="G395" s="282"/>
      <c r="H395" s="282"/>
      <c r="I395" s="317">
        <f t="shared" ref="I395:M395" si="311">+SUM(I390:I393)-I394</f>
        <v>0</v>
      </c>
      <c r="J395" s="317">
        <f t="shared" si="311"/>
        <v>0</v>
      </c>
      <c r="K395" s="317">
        <f t="shared" si="311"/>
        <v>0</v>
      </c>
      <c r="L395" s="317">
        <f t="shared" si="311"/>
        <v>0</v>
      </c>
      <c r="M395" s="317">
        <f t="shared" si="311"/>
        <v>0</v>
      </c>
      <c r="N395" s="318"/>
      <c r="O395" s="318"/>
      <c r="P395" s="318"/>
      <c r="Q395" s="318"/>
      <c r="R395" s="318"/>
      <c r="S395" s="318"/>
      <c r="T395" s="318"/>
      <c r="U395" s="318"/>
      <c r="V395" s="318"/>
      <c r="W395" s="318"/>
      <c r="X395" s="318"/>
      <c r="Y395" s="318"/>
      <c r="Z395" s="318"/>
      <c r="AA395" s="317">
        <f t="shared" ref="AA395:CH395" si="312">+SUM(AA390:AA393)-AA394</f>
        <v>0</v>
      </c>
      <c r="AB395" s="317">
        <f t="shared" si="312"/>
        <v>0</v>
      </c>
      <c r="AC395" s="317">
        <f t="shared" si="312"/>
        <v>0</v>
      </c>
      <c r="AD395" s="317">
        <f t="shared" si="312"/>
        <v>0</v>
      </c>
      <c r="AE395" s="317">
        <f t="shared" si="312"/>
        <v>0</v>
      </c>
      <c r="AF395" s="317">
        <f t="shared" si="312"/>
        <v>0</v>
      </c>
      <c r="AG395" s="317">
        <f t="shared" si="312"/>
        <v>0</v>
      </c>
      <c r="AH395" s="317">
        <f t="shared" si="312"/>
        <v>0</v>
      </c>
      <c r="AI395" s="317">
        <f t="shared" si="312"/>
        <v>0</v>
      </c>
      <c r="AJ395" s="317">
        <f t="shared" si="312"/>
        <v>0</v>
      </c>
      <c r="AK395" s="317">
        <f t="shared" si="312"/>
        <v>0</v>
      </c>
      <c r="AL395" s="317">
        <f t="shared" si="312"/>
        <v>0</v>
      </c>
      <c r="AM395" s="317">
        <f t="shared" si="312"/>
        <v>0</v>
      </c>
      <c r="AN395" s="317">
        <f t="shared" si="312"/>
        <v>0</v>
      </c>
      <c r="AO395" s="317">
        <f t="shared" si="312"/>
        <v>0</v>
      </c>
      <c r="AP395" s="317">
        <f t="shared" si="312"/>
        <v>0</v>
      </c>
      <c r="AQ395" s="317">
        <f t="shared" si="312"/>
        <v>0</v>
      </c>
      <c r="AR395" s="317">
        <f t="shared" si="312"/>
        <v>0</v>
      </c>
      <c r="AS395" s="317">
        <f t="shared" si="312"/>
        <v>0</v>
      </c>
      <c r="AT395" s="317">
        <f t="shared" si="312"/>
        <v>0</v>
      </c>
      <c r="AU395" s="317">
        <f t="shared" si="312"/>
        <v>0</v>
      </c>
      <c r="AV395" s="317">
        <f t="shared" si="312"/>
        <v>0</v>
      </c>
      <c r="AW395" s="317">
        <f t="shared" si="312"/>
        <v>0</v>
      </c>
      <c r="AX395" s="317">
        <f t="shared" si="312"/>
        <v>0</v>
      </c>
      <c r="AY395" s="317">
        <f t="shared" si="312"/>
        <v>0</v>
      </c>
      <c r="AZ395" s="317">
        <f t="shared" si="312"/>
        <v>0</v>
      </c>
      <c r="BA395" s="317">
        <f t="shared" si="312"/>
        <v>0</v>
      </c>
      <c r="BB395" s="317">
        <f t="shared" si="312"/>
        <v>0</v>
      </c>
      <c r="BC395" s="317">
        <f t="shared" si="312"/>
        <v>0</v>
      </c>
      <c r="BD395" s="317">
        <f t="shared" si="312"/>
        <v>0</v>
      </c>
      <c r="BE395" s="317">
        <f t="shared" si="312"/>
        <v>0</v>
      </c>
      <c r="BF395" s="317">
        <f t="shared" si="312"/>
        <v>0</v>
      </c>
      <c r="BG395" s="317">
        <f t="shared" si="312"/>
        <v>0</v>
      </c>
      <c r="BH395" s="317">
        <f t="shared" si="312"/>
        <v>0</v>
      </c>
      <c r="BI395" s="317">
        <f t="shared" si="312"/>
        <v>0</v>
      </c>
      <c r="BJ395" s="317">
        <f t="shared" si="312"/>
        <v>0</v>
      </c>
      <c r="BK395" s="317">
        <f t="shared" si="312"/>
        <v>0</v>
      </c>
      <c r="BL395" s="317">
        <f t="shared" si="312"/>
        <v>0</v>
      </c>
      <c r="BM395" s="317">
        <f t="shared" si="312"/>
        <v>0</v>
      </c>
      <c r="BN395" s="317">
        <f t="shared" si="312"/>
        <v>0</v>
      </c>
      <c r="BO395" s="317">
        <f t="shared" si="312"/>
        <v>0</v>
      </c>
      <c r="BP395" s="317">
        <f t="shared" si="312"/>
        <v>0</v>
      </c>
      <c r="BQ395" s="317">
        <f t="shared" si="312"/>
        <v>0</v>
      </c>
      <c r="BR395" s="317">
        <f t="shared" si="312"/>
        <v>0</v>
      </c>
      <c r="BS395" s="317">
        <f t="shared" si="312"/>
        <v>0</v>
      </c>
      <c r="BT395" s="317">
        <f t="shared" si="312"/>
        <v>0</v>
      </c>
      <c r="BU395" s="317">
        <f t="shared" si="312"/>
        <v>0</v>
      </c>
      <c r="BV395" s="317">
        <f t="shared" si="312"/>
        <v>0</v>
      </c>
      <c r="BW395" s="317">
        <f t="shared" si="312"/>
        <v>0</v>
      </c>
      <c r="BX395" s="317">
        <f t="shared" si="312"/>
        <v>0</v>
      </c>
      <c r="BY395" s="317">
        <f t="shared" si="312"/>
        <v>0</v>
      </c>
      <c r="BZ395" s="317">
        <f t="shared" si="312"/>
        <v>0</v>
      </c>
      <c r="CA395" s="317">
        <f t="shared" si="312"/>
        <v>0</v>
      </c>
      <c r="CB395" s="317">
        <f t="shared" si="312"/>
        <v>0</v>
      </c>
      <c r="CC395" s="317">
        <f t="shared" si="312"/>
        <v>0</v>
      </c>
      <c r="CD395" s="317">
        <f t="shared" si="312"/>
        <v>0</v>
      </c>
      <c r="CE395" s="317">
        <f t="shared" si="312"/>
        <v>0</v>
      </c>
      <c r="CF395" s="317">
        <f t="shared" si="312"/>
        <v>0</v>
      </c>
      <c r="CG395" s="317">
        <f t="shared" si="312"/>
        <v>0</v>
      </c>
      <c r="CH395" s="317">
        <f t="shared" si="312"/>
        <v>0</v>
      </c>
      <c r="CI395" s="282"/>
      <c r="CJ395" s="282"/>
      <c r="CK395" s="105"/>
      <c r="CL395" s="105"/>
      <c r="CM395" s="105"/>
      <c r="CN395" s="105"/>
      <c r="CO395" s="105"/>
    </row>
    <row r="396" spans="1:93" ht="15" customHeight="1" outlineLevel="1">
      <c r="A396" s="105"/>
      <c r="B396" s="185" t="s">
        <v>329</v>
      </c>
      <c r="C396" s="282"/>
      <c r="D396" s="282"/>
      <c r="E396" s="282"/>
      <c r="F396" s="282"/>
      <c r="G396" s="282"/>
      <c r="H396" s="282"/>
      <c r="I396" s="317">
        <f t="shared" ref="I396:M396" si="313">IF(I393=0,0,+I393-I397)</f>
        <v>0</v>
      </c>
      <c r="J396" s="317">
        <f t="shared" si="313"/>
        <v>0</v>
      </c>
      <c r="K396" s="317">
        <f t="shared" si="313"/>
        <v>0</v>
      </c>
      <c r="L396" s="317">
        <f t="shared" si="313"/>
        <v>0</v>
      </c>
      <c r="M396" s="317">
        <f t="shared" si="313"/>
        <v>0</v>
      </c>
      <c r="N396" s="318"/>
      <c r="O396" s="318"/>
      <c r="P396" s="318"/>
      <c r="Q396" s="318"/>
      <c r="R396" s="318"/>
      <c r="S396" s="318"/>
      <c r="T396" s="318"/>
      <c r="U396" s="318"/>
      <c r="V396" s="318"/>
      <c r="W396" s="318"/>
      <c r="X396" s="318"/>
      <c r="Y396" s="318"/>
      <c r="Z396" s="318"/>
      <c r="AA396" s="317">
        <f t="shared" ref="AA396:CH396" si="314">IF(AA393=0,0,+AA393-AA397)</f>
        <v>0</v>
      </c>
      <c r="AB396" s="317">
        <f t="shared" si="314"/>
        <v>0</v>
      </c>
      <c r="AC396" s="317">
        <f t="shared" si="314"/>
        <v>0</v>
      </c>
      <c r="AD396" s="317">
        <f t="shared" si="314"/>
        <v>0</v>
      </c>
      <c r="AE396" s="317">
        <f t="shared" si="314"/>
        <v>0</v>
      </c>
      <c r="AF396" s="317">
        <f t="shared" si="314"/>
        <v>0</v>
      </c>
      <c r="AG396" s="317">
        <f t="shared" si="314"/>
        <v>0</v>
      </c>
      <c r="AH396" s="317">
        <f t="shared" si="314"/>
        <v>0</v>
      </c>
      <c r="AI396" s="317">
        <f t="shared" si="314"/>
        <v>0</v>
      </c>
      <c r="AJ396" s="317">
        <f t="shared" si="314"/>
        <v>0</v>
      </c>
      <c r="AK396" s="317">
        <f t="shared" si="314"/>
        <v>0</v>
      </c>
      <c r="AL396" s="317">
        <f t="shared" si="314"/>
        <v>0</v>
      </c>
      <c r="AM396" s="317">
        <f t="shared" si="314"/>
        <v>0</v>
      </c>
      <c r="AN396" s="317">
        <f t="shared" si="314"/>
        <v>0</v>
      </c>
      <c r="AO396" s="317">
        <f t="shared" si="314"/>
        <v>0</v>
      </c>
      <c r="AP396" s="317">
        <f t="shared" si="314"/>
        <v>0</v>
      </c>
      <c r="AQ396" s="317">
        <f t="shared" si="314"/>
        <v>0</v>
      </c>
      <c r="AR396" s="317">
        <f t="shared" si="314"/>
        <v>0</v>
      </c>
      <c r="AS396" s="317">
        <f t="shared" si="314"/>
        <v>0</v>
      </c>
      <c r="AT396" s="317">
        <f t="shared" si="314"/>
        <v>0</v>
      </c>
      <c r="AU396" s="317">
        <f t="shared" si="314"/>
        <v>0</v>
      </c>
      <c r="AV396" s="317">
        <f t="shared" si="314"/>
        <v>0</v>
      </c>
      <c r="AW396" s="317">
        <f t="shared" si="314"/>
        <v>0</v>
      </c>
      <c r="AX396" s="317">
        <f t="shared" si="314"/>
        <v>0</v>
      </c>
      <c r="AY396" s="317">
        <f t="shared" si="314"/>
        <v>0</v>
      </c>
      <c r="AZ396" s="317">
        <f t="shared" si="314"/>
        <v>0</v>
      </c>
      <c r="BA396" s="317">
        <f t="shared" si="314"/>
        <v>0</v>
      </c>
      <c r="BB396" s="317">
        <f t="shared" si="314"/>
        <v>0</v>
      </c>
      <c r="BC396" s="317">
        <f t="shared" si="314"/>
        <v>0</v>
      </c>
      <c r="BD396" s="317">
        <f t="shared" si="314"/>
        <v>0</v>
      </c>
      <c r="BE396" s="317">
        <f t="shared" si="314"/>
        <v>0</v>
      </c>
      <c r="BF396" s="317">
        <f t="shared" si="314"/>
        <v>0</v>
      </c>
      <c r="BG396" s="317">
        <f t="shared" si="314"/>
        <v>0</v>
      </c>
      <c r="BH396" s="317">
        <f t="shared" si="314"/>
        <v>0</v>
      </c>
      <c r="BI396" s="317">
        <f t="shared" si="314"/>
        <v>0</v>
      </c>
      <c r="BJ396" s="317">
        <f t="shared" si="314"/>
        <v>0</v>
      </c>
      <c r="BK396" s="317">
        <f t="shared" si="314"/>
        <v>0</v>
      </c>
      <c r="BL396" s="317">
        <f t="shared" si="314"/>
        <v>0</v>
      </c>
      <c r="BM396" s="317">
        <f t="shared" si="314"/>
        <v>0</v>
      </c>
      <c r="BN396" s="317">
        <f t="shared" si="314"/>
        <v>0</v>
      </c>
      <c r="BO396" s="317">
        <f t="shared" si="314"/>
        <v>0</v>
      </c>
      <c r="BP396" s="317">
        <f t="shared" si="314"/>
        <v>0</v>
      </c>
      <c r="BQ396" s="317">
        <f t="shared" si="314"/>
        <v>0</v>
      </c>
      <c r="BR396" s="317">
        <f t="shared" si="314"/>
        <v>0</v>
      </c>
      <c r="BS396" s="317">
        <f t="shared" si="314"/>
        <v>0</v>
      </c>
      <c r="BT396" s="317">
        <f t="shared" si="314"/>
        <v>0</v>
      </c>
      <c r="BU396" s="317">
        <f t="shared" si="314"/>
        <v>0</v>
      </c>
      <c r="BV396" s="317">
        <f t="shared" si="314"/>
        <v>0</v>
      </c>
      <c r="BW396" s="317">
        <f t="shared" si="314"/>
        <v>0</v>
      </c>
      <c r="BX396" s="317">
        <f t="shared" si="314"/>
        <v>0</v>
      </c>
      <c r="BY396" s="317">
        <f t="shared" si="314"/>
        <v>0</v>
      </c>
      <c r="BZ396" s="317">
        <f t="shared" si="314"/>
        <v>0</v>
      </c>
      <c r="CA396" s="317">
        <f t="shared" si="314"/>
        <v>0</v>
      </c>
      <c r="CB396" s="317">
        <f t="shared" si="314"/>
        <v>0</v>
      </c>
      <c r="CC396" s="317">
        <f t="shared" si="314"/>
        <v>0</v>
      </c>
      <c r="CD396" s="317">
        <f t="shared" si="314"/>
        <v>0</v>
      </c>
      <c r="CE396" s="317">
        <f t="shared" si="314"/>
        <v>0</v>
      </c>
      <c r="CF396" s="317">
        <f t="shared" si="314"/>
        <v>0</v>
      </c>
      <c r="CG396" s="317">
        <f t="shared" si="314"/>
        <v>0</v>
      </c>
      <c r="CH396" s="317">
        <f t="shared" si="314"/>
        <v>0</v>
      </c>
      <c r="CI396" s="282"/>
      <c r="CJ396" s="282"/>
      <c r="CK396" s="105"/>
      <c r="CL396" s="105"/>
      <c r="CM396" s="105"/>
      <c r="CN396" s="105"/>
      <c r="CO396" s="105"/>
    </row>
    <row r="397" spans="1:93" ht="15" customHeight="1" outlineLevel="1">
      <c r="A397" s="105"/>
      <c r="B397" s="185" t="s">
        <v>330</v>
      </c>
      <c r="C397" s="282"/>
      <c r="D397" s="282"/>
      <c r="E397" s="282"/>
      <c r="F397" s="282"/>
      <c r="G397" s="282"/>
      <c r="H397" s="282"/>
      <c r="I397" s="317">
        <f t="shared" ref="I397:M397" si="315">IF(I393=0,0,+I393+I392)</f>
        <v>0</v>
      </c>
      <c r="J397" s="317">
        <f t="shared" si="315"/>
        <v>0</v>
      </c>
      <c r="K397" s="317">
        <f t="shared" si="315"/>
        <v>0</v>
      </c>
      <c r="L397" s="317">
        <f t="shared" si="315"/>
        <v>0</v>
      </c>
      <c r="M397" s="317">
        <f t="shared" si="315"/>
        <v>0</v>
      </c>
      <c r="N397" s="318"/>
      <c r="O397" s="318"/>
      <c r="P397" s="318"/>
      <c r="Q397" s="318"/>
      <c r="R397" s="318"/>
      <c r="S397" s="318"/>
      <c r="T397" s="318"/>
      <c r="U397" s="318"/>
      <c r="V397" s="318"/>
      <c r="W397" s="318"/>
      <c r="X397" s="318"/>
      <c r="Y397" s="318"/>
      <c r="Z397" s="318"/>
      <c r="AA397" s="317">
        <f t="shared" ref="AA397:CH397" si="316">IF(AA393=0,0,+AA393+AA392)</f>
        <v>0</v>
      </c>
      <c r="AB397" s="317">
        <f t="shared" si="316"/>
        <v>0</v>
      </c>
      <c r="AC397" s="317">
        <f t="shared" si="316"/>
        <v>0</v>
      </c>
      <c r="AD397" s="317">
        <f t="shared" si="316"/>
        <v>0</v>
      </c>
      <c r="AE397" s="317">
        <f t="shared" si="316"/>
        <v>0</v>
      </c>
      <c r="AF397" s="317">
        <f t="shared" si="316"/>
        <v>0</v>
      </c>
      <c r="AG397" s="317">
        <f t="shared" si="316"/>
        <v>0</v>
      </c>
      <c r="AH397" s="317">
        <f t="shared" si="316"/>
        <v>0</v>
      </c>
      <c r="AI397" s="317">
        <f t="shared" si="316"/>
        <v>0</v>
      </c>
      <c r="AJ397" s="317">
        <f t="shared" si="316"/>
        <v>0</v>
      </c>
      <c r="AK397" s="317">
        <f t="shared" si="316"/>
        <v>0</v>
      </c>
      <c r="AL397" s="317">
        <f t="shared" si="316"/>
        <v>0</v>
      </c>
      <c r="AM397" s="317">
        <f t="shared" si="316"/>
        <v>0</v>
      </c>
      <c r="AN397" s="317">
        <f t="shared" si="316"/>
        <v>0</v>
      </c>
      <c r="AO397" s="317">
        <f t="shared" si="316"/>
        <v>0</v>
      </c>
      <c r="AP397" s="317">
        <f t="shared" si="316"/>
        <v>0</v>
      </c>
      <c r="AQ397" s="317">
        <f t="shared" si="316"/>
        <v>0</v>
      </c>
      <c r="AR397" s="317">
        <f t="shared" si="316"/>
        <v>0</v>
      </c>
      <c r="AS397" s="317">
        <f t="shared" si="316"/>
        <v>0</v>
      </c>
      <c r="AT397" s="317">
        <f t="shared" si="316"/>
        <v>0</v>
      </c>
      <c r="AU397" s="317">
        <f t="shared" si="316"/>
        <v>0</v>
      </c>
      <c r="AV397" s="317">
        <f t="shared" si="316"/>
        <v>0</v>
      </c>
      <c r="AW397" s="317">
        <f t="shared" si="316"/>
        <v>0</v>
      </c>
      <c r="AX397" s="317">
        <f t="shared" si="316"/>
        <v>0</v>
      </c>
      <c r="AY397" s="317">
        <f t="shared" si="316"/>
        <v>0</v>
      </c>
      <c r="AZ397" s="317">
        <f t="shared" si="316"/>
        <v>0</v>
      </c>
      <c r="BA397" s="317">
        <f t="shared" si="316"/>
        <v>0</v>
      </c>
      <c r="BB397" s="317">
        <f t="shared" si="316"/>
        <v>0</v>
      </c>
      <c r="BC397" s="317">
        <f t="shared" si="316"/>
        <v>0</v>
      </c>
      <c r="BD397" s="317">
        <f t="shared" si="316"/>
        <v>0</v>
      </c>
      <c r="BE397" s="317">
        <f t="shared" si="316"/>
        <v>0</v>
      </c>
      <c r="BF397" s="317">
        <f t="shared" si="316"/>
        <v>0</v>
      </c>
      <c r="BG397" s="317">
        <f t="shared" si="316"/>
        <v>0</v>
      </c>
      <c r="BH397" s="317">
        <f t="shared" si="316"/>
        <v>0</v>
      </c>
      <c r="BI397" s="317">
        <f t="shared" si="316"/>
        <v>0</v>
      </c>
      <c r="BJ397" s="317">
        <f t="shared" si="316"/>
        <v>0</v>
      </c>
      <c r="BK397" s="317">
        <f t="shared" si="316"/>
        <v>0</v>
      </c>
      <c r="BL397" s="317">
        <f t="shared" si="316"/>
        <v>0</v>
      </c>
      <c r="BM397" s="317">
        <f t="shared" si="316"/>
        <v>0</v>
      </c>
      <c r="BN397" s="317">
        <f t="shared" si="316"/>
        <v>0</v>
      </c>
      <c r="BO397" s="317">
        <f t="shared" si="316"/>
        <v>0</v>
      </c>
      <c r="BP397" s="317">
        <f t="shared" si="316"/>
        <v>0</v>
      </c>
      <c r="BQ397" s="317">
        <f t="shared" si="316"/>
        <v>0</v>
      </c>
      <c r="BR397" s="317">
        <f t="shared" si="316"/>
        <v>0</v>
      </c>
      <c r="BS397" s="317">
        <f t="shared" si="316"/>
        <v>0</v>
      </c>
      <c r="BT397" s="317">
        <f t="shared" si="316"/>
        <v>0</v>
      </c>
      <c r="BU397" s="317">
        <f t="shared" si="316"/>
        <v>0</v>
      </c>
      <c r="BV397" s="317">
        <f t="shared" si="316"/>
        <v>0</v>
      </c>
      <c r="BW397" s="317">
        <f t="shared" si="316"/>
        <v>0</v>
      </c>
      <c r="BX397" s="317">
        <f t="shared" si="316"/>
        <v>0</v>
      </c>
      <c r="BY397" s="317">
        <f t="shared" si="316"/>
        <v>0</v>
      </c>
      <c r="BZ397" s="317">
        <f t="shared" si="316"/>
        <v>0</v>
      </c>
      <c r="CA397" s="317">
        <f t="shared" si="316"/>
        <v>0</v>
      </c>
      <c r="CB397" s="317">
        <f t="shared" si="316"/>
        <v>0</v>
      </c>
      <c r="CC397" s="317">
        <f t="shared" si="316"/>
        <v>0</v>
      </c>
      <c r="CD397" s="317">
        <f t="shared" si="316"/>
        <v>0</v>
      </c>
      <c r="CE397" s="317">
        <f t="shared" si="316"/>
        <v>0</v>
      </c>
      <c r="CF397" s="317">
        <f t="shared" si="316"/>
        <v>0</v>
      </c>
      <c r="CG397" s="317">
        <f t="shared" si="316"/>
        <v>0</v>
      </c>
      <c r="CH397" s="317">
        <f t="shared" si="316"/>
        <v>0</v>
      </c>
      <c r="CI397" s="282"/>
      <c r="CJ397" s="282"/>
      <c r="CK397" s="105"/>
      <c r="CL397" s="105"/>
      <c r="CM397" s="105"/>
      <c r="CN397" s="105"/>
      <c r="CO397" s="105"/>
    </row>
    <row r="398" spans="1:93" ht="15" customHeight="1" outlineLevel="1">
      <c r="A398" s="105"/>
      <c r="B398" s="102"/>
      <c r="C398" s="225"/>
      <c r="D398" s="225"/>
      <c r="E398" s="225"/>
      <c r="F398" s="225"/>
      <c r="G398" s="225"/>
      <c r="H398" s="225"/>
      <c r="I398" s="179"/>
      <c r="J398" s="179"/>
      <c r="K398" s="179"/>
      <c r="L398" s="179"/>
      <c r="M398" s="179"/>
      <c r="N398" s="179"/>
      <c r="O398" s="179"/>
      <c r="P398" s="179"/>
      <c r="Q398" s="179"/>
      <c r="R398" s="179"/>
      <c r="S398" s="179"/>
      <c r="T398" s="179"/>
      <c r="U398" s="179"/>
      <c r="V398" s="179"/>
      <c r="W398" s="179"/>
      <c r="X398" s="179"/>
      <c r="Y398" s="179"/>
      <c r="Z398" s="179"/>
      <c r="AA398" s="179"/>
      <c r="AB398" s="179"/>
      <c r="AC398" s="179"/>
      <c r="AD398" s="179"/>
      <c r="AE398" s="179"/>
      <c r="AF398" s="179"/>
      <c r="AG398" s="179"/>
      <c r="AH398" s="179"/>
      <c r="AI398" s="179"/>
      <c r="AJ398" s="179"/>
      <c r="AK398" s="179"/>
      <c r="AL398" s="179"/>
      <c r="AM398" s="179"/>
      <c r="AN398" s="179"/>
      <c r="AO398" s="179"/>
      <c r="AP398" s="179"/>
      <c r="AQ398" s="179"/>
      <c r="AR398" s="179"/>
      <c r="AS398" s="179"/>
      <c r="AT398" s="179"/>
      <c r="AU398" s="179"/>
      <c r="AV398" s="179"/>
      <c r="AW398" s="179"/>
      <c r="AX398" s="179"/>
      <c r="AY398" s="179"/>
      <c r="AZ398" s="179"/>
      <c r="BA398" s="179"/>
      <c r="BB398" s="179"/>
      <c r="BC398" s="179"/>
      <c r="BD398" s="179"/>
      <c r="BE398" s="179"/>
      <c r="BF398" s="179"/>
      <c r="BG398" s="179"/>
      <c r="BH398" s="179"/>
      <c r="BI398" s="179"/>
      <c r="BJ398" s="179"/>
      <c r="BK398" s="179"/>
      <c r="BL398" s="179"/>
      <c r="BM398" s="179"/>
      <c r="BN398" s="179"/>
      <c r="BO398" s="179"/>
      <c r="BP398" s="179"/>
      <c r="BQ398" s="179"/>
      <c r="BR398" s="179"/>
      <c r="BS398" s="179"/>
      <c r="BT398" s="179"/>
      <c r="BU398" s="179"/>
      <c r="BV398" s="179"/>
      <c r="BW398" s="179"/>
      <c r="BX398" s="179"/>
      <c r="BY398" s="179"/>
      <c r="BZ398" s="179"/>
      <c r="CA398" s="179"/>
      <c r="CB398" s="179"/>
      <c r="CC398" s="179"/>
      <c r="CD398" s="179"/>
      <c r="CE398" s="179"/>
      <c r="CF398" s="179"/>
      <c r="CG398" s="179"/>
      <c r="CH398" s="179"/>
      <c r="CI398" s="225"/>
      <c r="CJ398" s="225"/>
      <c r="CK398" s="105"/>
      <c r="CL398" s="105"/>
      <c r="CM398" s="105"/>
      <c r="CN398" s="105"/>
      <c r="CO398" s="105"/>
    </row>
    <row r="399" spans="1:93" ht="15" customHeight="1" outlineLevel="1">
      <c r="A399" s="105"/>
      <c r="B399" s="116" t="s">
        <v>333</v>
      </c>
      <c r="C399" s="256"/>
      <c r="D399" s="256"/>
      <c r="E399" s="256"/>
      <c r="F399" s="225"/>
      <c r="G399" s="225"/>
      <c r="H399" s="225"/>
      <c r="I399" s="179"/>
      <c r="J399" s="179"/>
      <c r="K399" s="179"/>
      <c r="L399" s="179"/>
      <c r="M399" s="179"/>
      <c r="N399" s="179"/>
      <c r="O399" s="179"/>
      <c r="P399" s="179"/>
      <c r="Q399" s="179"/>
      <c r="R399" s="179"/>
      <c r="S399" s="179"/>
      <c r="T399" s="179"/>
      <c r="U399" s="179"/>
      <c r="V399" s="179"/>
      <c r="W399" s="179"/>
      <c r="X399" s="179"/>
      <c r="Y399" s="179"/>
      <c r="Z399" s="179"/>
      <c r="AA399" s="179"/>
      <c r="AB399" s="179"/>
      <c r="AC399" s="179"/>
      <c r="AD399" s="179"/>
      <c r="AE399" s="179"/>
      <c r="AF399" s="179"/>
      <c r="AG399" s="179"/>
      <c r="AH399" s="179"/>
      <c r="AI399" s="179"/>
      <c r="AJ399" s="179"/>
      <c r="AK399" s="179"/>
      <c r="AL399" s="179"/>
      <c r="AM399" s="179"/>
      <c r="AN399" s="179"/>
      <c r="AO399" s="179"/>
      <c r="AP399" s="179"/>
      <c r="AQ399" s="179"/>
      <c r="AR399" s="179"/>
      <c r="AS399" s="179"/>
      <c r="AT399" s="179"/>
      <c r="AU399" s="179"/>
      <c r="AV399" s="179"/>
      <c r="AW399" s="179"/>
      <c r="AX399" s="179"/>
      <c r="AY399" s="179"/>
      <c r="AZ399" s="179"/>
      <c r="BA399" s="179"/>
      <c r="BB399" s="179"/>
      <c r="BC399" s="179"/>
      <c r="BD399" s="179"/>
      <c r="BE399" s="179"/>
      <c r="BF399" s="179"/>
      <c r="BG399" s="179"/>
      <c r="BH399" s="179"/>
      <c r="BI399" s="179"/>
      <c r="BJ399" s="179"/>
      <c r="BK399" s="179"/>
      <c r="BL399" s="179"/>
      <c r="BM399" s="179"/>
      <c r="BN399" s="179"/>
      <c r="BO399" s="179"/>
      <c r="BP399" s="179"/>
      <c r="BQ399" s="179"/>
      <c r="BR399" s="179"/>
      <c r="BS399" s="179"/>
      <c r="BT399" s="179"/>
      <c r="BU399" s="179"/>
      <c r="BV399" s="179"/>
      <c r="BW399" s="179"/>
      <c r="BX399" s="179"/>
      <c r="BY399" s="179"/>
      <c r="BZ399" s="179"/>
      <c r="CA399" s="179"/>
      <c r="CB399" s="179"/>
      <c r="CC399" s="179"/>
      <c r="CD399" s="179"/>
      <c r="CE399" s="179"/>
      <c r="CF399" s="179"/>
      <c r="CG399" s="179"/>
      <c r="CH399" s="179"/>
      <c r="CI399" s="225"/>
      <c r="CJ399" s="225"/>
      <c r="CK399" s="105"/>
      <c r="CL399" s="105"/>
      <c r="CM399" s="105"/>
      <c r="CN399" s="105"/>
      <c r="CO399" s="105"/>
    </row>
    <row r="400" spans="1:93" ht="15" customHeight="1" outlineLevel="1">
      <c r="A400" s="105"/>
      <c r="B400" s="102" t="s">
        <v>272</v>
      </c>
      <c r="C400" s="256"/>
      <c r="D400" s="177"/>
      <c r="E400" s="177"/>
      <c r="F400" s="225"/>
      <c r="G400" s="225"/>
      <c r="H400" s="225"/>
      <c r="I400" s="181">
        <f>+AA400</f>
        <v>0</v>
      </c>
      <c r="J400" s="181">
        <f t="shared" ref="J400:M400" si="317">+I404</f>
        <v>0</v>
      </c>
      <c r="K400" s="181">
        <f t="shared" si="317"/>
        <v>0</v>
      </c>
      <c r="L400" s="181">
        <f t="shared" si="317"/>
        <v>0</v>
      </c>
      <c r="M400" s="181">
        <f t="shared" si="317"/>
        <v>0</v>
      </c>
      <c r="N400" s="179"/>
      <c r="O400" s="179"/>
      <c r="P400" s="179"/>
      <c r="Q400" s="179"/>
      <c r="R400" s="179"/>
      <c r="S400" s="179"/>
      <c r="T400" s="179"/>
      <c r="U400" s="179"/>
      <c r="V400" s="179"/>
      <c r="W400" s="179"/>
      <c r="X400" s="179"/>
      <c r="Y400" s="179"/>
      <c r="Z400" s="179"/>
      <c r="AA400" s="315">
        <f>+H404</f>
        <v>0</v>
      </c>
      <c r="AB400" s="315">
        <f t="shared" ref="AB400:CH400" si="318">+AA404</f>
        <v>0</v>
      </c>
      <c r="AC400" s="315">
        <f t="shared" si="318"/>
        <v>0</v>
      </c>
      <c r="AD400" s="315">
        <f t="shared" si="318"/>
        <v>0</v>
      </c>
      <c r="AE400" s="315">
        <f t="shared" si="318"/>
        <v>0</v>
      </c>
      <c r="AF400" s="315">
        <f t="shared" si="318"/>
        <v>0</v>
      </c>
      <c r="AG400" s="315">
        <f t="shared" si="318"/>
        <v>0</v>
      </c>
      <c r="AH400" s="315">
        <f t="shared" si="318"/>
        <v>0</v>
      </c>
      <c r="AI400" s="315">
        <f t="shared" si="318"/>
        <v>0</v>
      </c>
      <c r="AJ400" s="315">
        <f t="shared" si="318"/>
        <v>0</v>
      </c>
      <c r="AK400" s="315">
        <f t="shared" si="318"/>
        <v>0</v>
      </c>
      <c r="AL400" s="315">
        <f t="shared" si="318"/>
        <v>0</v>
      </c>
      <c r="AM400" s="315">
        <f t="shared" si="318"/>
        <v>0</v>
      </c>
      <c r="AN400" s="315">
        <f t="shared" si="318"/>
        <v>0</v>
      </c>
      <c r="AO400" s="315">
        <f t="shared" si="318"/>
        <v>0</v>
      </c>
      <c r="AP400" s="315">
        <f t="shared" si="318"/>
        <v>0</v>
      </c>
      <c r="AQ400" s="315">
        <f t="shared" si="318"/>
        <v>0</v>
      </c>
      <c r="AR400" s="315">
        <f t="shared" si="318"/>
        <v>0</v>
      </c>
      <c r="AS400" s="315">
        <f t="shared" si="318"/>
        <v>0</v>
      </c>
      <c r="AT400" s="315">
        <f t="shared" si="318"/>
        <v>0</v>
      </c>
      <c r="AU400" s="315">
        <f t="shared" si="318"/>
        <v>0</v>
      </c>
      <c r="AV400" s="315">
        <f t="shared" si="318"/>
        <v>0</v>
      </c>
      <c r="AW400" s="315">
        <f t="shared" si="318"/>
        <v>0</v>
      </c>
      <c r="AX400" s="315">
        <f t="shared" si="318"/>
        <v>0</v>
      </c>
      <c r="AY400" s="315">
        <f t="shared" si="318"/>
        <v>0</v>
      </c>
      <c r="AZ400" s="315">
        <f t="shared" si="318"/>
        <v>0</v>
      </c>
      <c r="BA400" s="315">
        <f t="shared" si="318"/>
        <v>0</v>
      </c>
      <c r="BB400" s="315">
        <f t="shared" si="318"/>
        <v>0</v>
      </c>
      <c r="BC400" s="315">
        <f t="shared" si="318"/>
        <v>0</v>
      </c>
      <c r="BD400" s="315">
        <f t="shared" si="318"/>
        <v>0</v>
      </c>
      <c r="BE400" s="315">
        <f t="shared" si="318"/>
        <v>0</v>
      </c>
      <c r="BF400" s="315">
        <f t="shared" si="318"/>
        <v>0</v>
      </c>
      <c r="BG400" s="315">
        <f t="shared" si="318"/>
        <v>0</v>
      </c>
      <c r="BH400" s="315">
        <f t="shared" si="318"/>
        <v>0</v>
      </c>
      <c r="BI400" s="315">
        <f t="shared" si="318"/>
        <v>0</v>
      </c>
      <c r="BJ400" s="315">
        <f t="shared" si="318"/>
        <v>0</v>
      </c>
      <c r="BK400" s="315">
        <f t="shared" si="318"/>
        <v>0</v>
      </c>
      <c r="BL400" s="315">
        <f t="shared" si="318"/>
        <v>0</v>
      </c>
      <c r="BM400" s="315">
        <f t="shared" si="318"/>
        <v>0</v>
      </c>
      <c r="BN400" s="315">
        <f t="shared" si="318"/>
        <v>0</v>
      </c>
      <c r="BO400" s="315">
        <f t="shared" si="318"/>
        <v>0</v>
      </c>
      <c r="BP400" s="315">
        <f t="shared" si="318"/>
        <v>0</v>
      </c>
      <c r="BQ400" s="315">
        <f t="shared" si="318"/>
        <v>0</v>
      </c>
      <c r="BR400" s="315">
        <f t="shared" si="318"/>
        <v>0</v>
      </c>
      <c r="BS400" s="315">
        <f t="shared" si="318"/>
        <v>0</v>
      </c>
      <c r="BT400" s="315">
        <f t="shared" si="318"/>
        <v>0</v>
      </c>
      <c r="BU400" s="315">
        <f t="shared" si="318"/>
        <v>0</v>
      </c>
      <c r="BV400" s="315">
        <f t="shared" si="318"/>
        <v>0</v>
      </c>
      <c r="BW400" s="315">
        <f t="shared" si="318"/>
        <v>0</v>
      </c>
      <c r="BX400" s="315">
        <f t="shared" si="318"/>
        <v>0</v>
      </c>
      <c r="BY400" s="315">
        <f t="shared" si="318"/>
        <v>0</v>
      </c>
      <c r="BZ400" s="315">
        <f t="shared" si="318"/>
        <v>0</v>
      </c>
      <c r="CA400" s="315">
        <f t="shared" si="318"/>
        <v>0</v>
      </c>
      <c r="CB400" s="315">
        <f t="shared" si="318"/>
        <v>0</v>
      </c>
      <c r="CC400" s="315">
        <f t="shared" si="318"/>
        <v>0</v>
      </c>
      <c r="CD400" s="315">
        <f t="shared" si="318"/>
        <v>0</v>
      </c>
      <c r="CE400" s="315">
        <f t="shared" si="318"/>
        <v>0</v>
      </c>
      <c r="CF400" s="315">
        <f t="shared" si="318"/>
        <v>0</v>
      </c>
      <c r="CG400" s="315">
        <f t="shared" si="318"/>
        <v>0</v>
      </c>
      <c r="CH400" s="315">
        <f t="shared" si="318"/>
        <v>0</v>
      </c>
      <c r="CI400" s="225"/>
      <c r="CJ400" s="225"/>
      <c r="CK400" s="105"/>
      <c r="CL400" s="105"/>
      <c r="CM400" s="105"/>
      <c r="CN400" s="105"/>
      <c r="CO400" s="105"/>
    </row>
    <row r="401" spans="1:93" ht="15" customHeight="1" outlineLevel="1">
      <c r="A401" s="105"/>
      <c r="B401" s="102" t="s">
        <v>327</v>
      </c>
      <c r="C401" s="256"/>
      <c r="D401" s="177"/>
      <c r="E401" s="177"/>
      <c r="F401" s="225"/>
      <c r="G401" s="225"/>
      <c r="H401" s="135" t="s">
        <v>116</v>
      </c>
      <c r="I401" s="181">
        <f t="shared" ref="I401:M403" si="319">+IF($H401="SUM",SUMIFS($AA401:$CH401,$AA$1:$CH$1,I$1),IF($H401="AVG",AVERAGEIFS($AA401:$CH401,$AA$1:$CH$1,I$1),IF($H401="EOY",SUMIFS($AA401:$CH401,$AA$1:$CH$1,I$1,$AA$3:$CH$3,12))))</f>
        <v>0</v>
      </c>
      <c r="J401" s="181">
        <f t="shared" si="319"/>
        <v>0</v>
      </c>
      <c r="K401" s="181">
        <f t="shared" si="319"/>
        <v>0</v>
      </c>
      <c r="L401" s="181">
        <f t="shared" si="319"/>
        <v>0</v>
      </c>
      <c r="M401" s="181">
        <f t="shared" si="319"/>
        <v>0</v>
      </c>
      <c r="N401" s="179"/>
      <c r="O401" s="179"/>
      <c r="P401" s="179"/>
      <c r="Q401" s="179"/>
      <c r="R401" s="179"/>
      <c r="S401" s="179"/>
      <c r="T401" s="179"/>
      <c r="U401" s="179"/>
      <c r="V401" s="179"/>
      <c r="W401" s="179"/>
      <c r="X401" s="179"/>
      <c r="Y401" s="179"/>
      <c r="Z401" s="179"/>
      <c r="AA401" s="315">
        <f t="shared" ref="AA401:BF401" si="320">+IF($AH$360=AA$4,$AH$359,0)</f>
        <v>0</v>
      </c>
      <c r="AB401" s="315">
        <f t="shared" si="320"/>
        <v>0</v>
      </c>
      <c r="AC401" s="315">
        <f t="shared" si="320"/>
        <v>0</v>
      </c>
      <c r="AD401" s="315">
        <f t="shared" si="320"/>
        <v>0</v>
      </c>
      <c r="AE401" s="315">
        <f t="shared" si="320"/>
        <v>0</v>
      </c>
      <c r="AF401" s="315">
        <f t="shared" si="320"/>
        <v>0</v>
      </c>
      <c r="AG401" s="315">
        <f t="shared" si="320"/>
        <v>0</v>
      </c>
      <c r="AH401" s="315">
        <f t="shared" si="320"/>
        <v>0</v>
      </c>
      <c r="AI401" s="315">
        <f t="shared" si="320"/>
        <v>0</v>
      </c>
      <c r="AJ401" s="315">
        <f t="shared" si="320"/>
        <v>0</v>
      </c>
      <c r="AK401" s="315">
        <f t="shared" si="320"/>
        <v>0</v>
      </c>
      <c r="AL401" s="315">
        <f t="shared" si="320"/>
        <v>0</v>
      </c>
      <c r="AM401" s="315">
        <f t="shared" si="320"/>
        <v>0</v>
      </c>
      <c r="AN401" s="315">
        <f t="shared" si="320"/>
        <v>0</v>
      </c>
      <c r="AO401" s="315">
        <f t="shared" si="320"/>
        <v>0</v>
      </c>
      <c r="AP401" s="315">
        <f t="shared" si="320"/>
        <v>0</v>
      </c>
      <c r="AQ401" s="315">
        <f t="shared" si="320"/>
        <v>0</v>
      </c>
      <c r="AR401" s="315">
        <f t="shared" si="320"/>
        <v>0</v>
      </c>
      <c r="AS401" s="315">
        <f t="shared" si="320"/>
        <v>0</v>
      </c>
      <c r="AT401" s="315">
        <f t="shared" si="320"/>
        <v>0</v>
      </c>
      <c r="AU401" s="315">
        <f t="shared" si="320"/>
        <v>0</v>
      </c>
      <c r="AV401" s="315">
        <f t="shared" si="320"/>
        <v>0</v>
      </c>
      <c r="AW401" s="315">
        <f t="shared" si="320"/>
        <v>0</v>
      </c>
      <c r="AX401" s="315">
        <f t="shared" si="320"/>
        <v>0</v>
      </c>
      <c r="AY401" s="315">
        <f t="shared" si="320"/>
        <v>0</v>
      </c>
      <c r="AZ401" s="315">
        <f t="shared" si="320"/>
        <v>0</v>
      </c>
      <c r="BA401" s="315">
        <f t="shared" si="320"/>
        <v>0</v>
      </c>
      <c r="BB401" s="315">
        <f t="shared" si="320"/>
        <v>0</v>
      </c>
      <c r="BC401" s="315">
        <f t="shared" si="320"/>
        <v>0</v>
      </c>
      <c r="BD401" s="315">
        <f t="shared" si="320"/>
        <v>0</v>
      </c>
      <c r="BE401" s="315">
        <f t="shared" si="320"/>
        <v>0</v>
      </c>
      <c r="BF401" s="315">
        <f t="shared" si="320"/>
        <v>0</v>
      </c>
      <c r="BG401" s="315">
        <f t="shared" ref="BG401:CH401" si="321">+IF($AH$360=BG$4,$AH$359,0)</f>
        <v>0</v>
      </c>
      <c r="BH401" s="315">
        <f t="shared" si="321"/>
        <v>0</v>
      </c>
      <c r="BI401" s="315">
        <f t="shared" si="321"/>
        <v>0</v>
      </c>
      <c r="BJ401" s="315">
        <f t="shared" si="321"/>
        <v>0</v>
      </c>
      <c r="BK401" s="315">
        <f t="shared" si="321"/>
        <v>0</v>
      </c>
      <c r="BL401" s="315">
        <f t="shared" si="321"/>
        <v>0</v>
      </c>
      <c r="BM401" s="315">
        <f t="shared" si="321"/>
        <v>0</v>
      </c>
      <c r="BN401" s="315">
        <f t="shared" si="321"/>
        <v>0</v>
      </c>
      <c r="BO401" s="315">
        <f t="shared" si="321"/>
        <v>0</v>
      </c>
      <c r="BP401" s="315">
        <f t="shared" si="321"/>
        <v>0</v>
      </c>
      <c r="BQ401" s="315">
        <f t="shared" si="321"/>
        <v>0</v>
      </c>
      <c r="BR401" s="315">
        <f t="shared" si="321"/>
        <v>0</v>
      </c>
      <c r="BS401" s="315">
        <f t="shared" si="321"/>
        <v>0</v>
      </c>
      <c r="BT401" s="315">
        <f t="shared" si="321"/>
        <v>0</v>
      </c>
      <c r="BU401" s="315">
        <f t="shared" si="321"/>
        <v>0</v>
      </c>
      <c r="BV401" s="315">
        <f t="shared" si="321"/>
        <v>0</v>
      </c>
      <c r="BW401" s="315">
        <f t="shared" si="321"/>
        <v>0</v>
      </c>
      <c r="BX401" s="315">
        <f t="shared" si="321"/>
        <v>0</v>
      </c>
      <c r="BY401" s="315">
        <f t="shared" si="321"/>
        <v>0</v>
      </c>
      <c r="BZ401" s="315">
        <f t="shared" si="321"/>
        <v>0</v>
      </c>
      <c r="CA401" s="315">
        <f t="shared" si="321"/>
        <v>0</v>
      </c>
      <c r="CB401" s="315">
        <f t="shared" si="321"/>
        <v>0</v>
      </c>
      <c r="CC401" s="315">
        <f t="shared" si="321"/>
        <v>0</v>
      </c>
      <c r="CD401" s="315">
        <f t="shared" si="321"/>
        <v>0</v>
      </c>
      <c r="CE401" s="315">
        <f t="shared" si="321"/>
        <v>0</v>
      </c>
      <c r="CF401" s="315">
        <f t="shared" si="321"/>
        <v>0</v>
      </c>
      <c r="CG401" s="315">
        <f t="shared" si="321"/>
        <v>0</v>
      </c>
      <c r="CH401" s="315">
        <f t="shared" si="321"/>
        <v>0</v>
      </c>
      <c r="CI401" s="225"/>
      <c r="CJ401" s="225"/>
      <c r="CK401" s="105"/>
      <c r="CL401" s="105"/>
      <c r="CM401" s="105"/>
      <c r="CN401" s="105"/>
      <c r="CO401" s="105"/>
    </row>
    <row r="402" spans="1:93" ht="15" customHeight="1" outlineLevel="1">
      <c r="A402" s="105"/>
      <c r="B402" s="102" t="s">
        <v>59</v>
      </c>
      <c r="C402" s="256"/>
      <c r="D402" s="177"/>
      <c r="E402" s="177"/>
      <c r="F402" s="225"/>
      <c r="G402" s="225"/>
      <c r="H402" s="135" t="s">
        <v>116</v>
      </c>
      <c r="I402" s="181">
        <f t="shared" si="319"/>
        <v>0</v>
      </c>
      <c r="J402" s="181">
        <f t="shared" si="319"/>
        <v>0</v>
      </c>
      <c r="K402" s="181">
        <f t="shared" si="319"/>
        <v>0</v>
      </c>
      <c r="L402" s="181">
        <f t="shared" si="319"/>
        <v>0</v>
      </c>
      <c r="M402" s="181">
        <f t="shared" si="319"/>
        <v>0</v>
      </c>
      <c r="N402" s="179"/>
      <c r="O402" s="179"/>
      <c r="P402" s="179"/>
      <c r="Q402" s="179"/>
      <c r="R402" s="179"/>
      <c r="S402" s="179"/>
      <c r="T402" s="179"/>
      <c r="U402" s="179"/>
      <c r="V402" s="179"/>
      <c r="W402" s="179"/>
      <c r="X402" s="179"/>
      <c r="Y402" s="179"/>
      <c r="Z402" s="179"/>
      <c r="AA402" s="315">
        <f t="shared" ref="AA402:BF402" si="322">MAX(0,(AA400+AA401)*$AH$361/12)</f>
        <v>0</v>
      </c>
      <c r="AB402" s="315">
        <f t="shared" si="322"/>
        <v>0</v>
      </c>
      <c r="AC402" s="315">
        <f t="shared" si="322"/>
        <v>0</v>
      </c>
      <c r="AD402" s="315">
        <f t="shared" si="322"/>
        <v>0</v>
      </c>
      <c r="AE402" s="315">
        <f t="shared" si="322"/>
        <v>0</v>
      </c>
      <c r="AF402" s="315">
        <f t="shared" si="322"/>
        <v>0</v>
      </c>
      <c r="AG402" s="315">
        <f t="shared" si="322"/>
        <v>0</v>
      </c>
      <c r="AH402" s="315">
        <f t="shared" si="322"/>
        <v>0</v>
      </c>
      <c r="AI402" s="315">
        <f t="shared" si="322"/>
        <v>0</v>
      </c>
      <c r="AJ402" s="315">
        <f t="shared" si="322"/>
        <v>0</v>
      </c>
      <c r="AK402" s="315">
        <f t="shared" si="322"/>
        <v>0</v>
      </c>
      <c r="AL402" s="315">
        <f t="shared" si="322"/>
        <v>0</v>
      </c>
      <c r="AM402" s="315">
        <f t="shared" si="322"/>
        <v>0</v>
      </c>
      <c r="AN402" s="315">
        <f t="shared" si="322"/>
        <v>0</v>
      </c>
      <c r="AO402" s="315">
        <f t="shared" si="322"/>
        <v>0</v>
      </c>
      <c r="AP402" s="315">
        <f t="shared" si="322"/>
        <v>0</v>
      </c>
      <c r="AQ402" s="315">
        <f t="shared" si="322"/>
        <v>0</v>
      </c>
      <c r="AR402" s="315">
        <f t="shared" si="322"/>
        <v>0</v>
      </c>
      <c r="AS402" s="315">
        <f t="shared" si="322"/>
        <v>0</v>
      </c>
      <c r="AT402" s="315">
        <f t="shared" si="322"/>
        <v>0</v>
      </c>
      <c r="AU402" s="315">
        <f t="shared" si="322"/>
        <v>0</v>
      </c>
      <c r="AV402" s="315">
        <f t="shared" si="322"/>
        <v>0</v>
      </c>
      <c r="AW402" s="315">
        <f t="shared" si="322"/>
        <v>0</v>
      </c>
      <c r="AX402" s="315">
        <f t="shared" si="322"/>
        <v>0</v>
      </c>
      <c r="AY402" s="315">
        <f t="shared" si="322"/>
        <v>0</v>
      </c>
      <c r="AZ402" s="315">
        <f t="shared" si="322"/>
        <v>0</v>
      </c>
      <c r="BA402" s="315">
        <f t="shared" si="322"/>
        <v>0</v>
      </c>
      <c r="BB402" s="315">
        <f t="shared" si="322"/>
        <v>0</v>
      </c>
      <c r="BC402" s="315">
        <f t="shared" si="322"/>
        <v>0</v>
      </c>
      <c r="BD402" s="315">
        <f t="shared" si="322"/>
        <v>0</v>
      </c>
      <c r="BE402" s="315">
        <f t="shared" si="322"/>
        <v>0</v>
      </c>
      <c r="BF402" s="315">
        <f t="shared" si="322"/>
        <v>0</v>
      </c>
      <c r="BG402" s="315">
        <f t="shared" ref="BG402:CH402" si="323">MAX(0,(BG400+BG401)*$AH$361/12)</f>
        <v>0</v>
      </c>
      <c r="BH402" s="315">
        <f t="shared" si="323"/>
        <v>0</v>
      </c>
      <c r="BI402" s="315">
        <f t="shared" si="323"/>
        <v>0</v>
      </c>
      <c r="BJ402" s="315">
        <f t="shared" si="323"/>
        <v>0</v>
      </c>
      <c r="BK402" s="315">
        <f t="shared" si="323"/>
        <v>0</v>
      </c>
      <c r="BL402" s="315">
        <f t="shared" si="323"/>
        <v>0</v>
      </c>
      <c r="BM402" s="315">
        <f t="shared" si="323"/>
        <v>0</v>
      </c>
      <c r="BN402" s="315">
        <f t="shared" si="323"/>
        <v>0</v>
      </c>
      <c r="BO402" s="315">
        <f t="shared" si="323"/>
        <v>0</v>
      </c>
      <c r="BP402" s="315">
        <f t="shared" si="323"/>
        <v>0</v>
      </c>
      <c r="BQ402" s="315">
        <f t="shared" si="323"/>
        <v>0</v>
      </c>
      <c r="BR402" s="315">
        <f t="shared" si="323"/>
        <v>0</v>
      </c>
      <c r="BS402" s="315">
        <f t="shared" si="323"/>
        <v>0</v>
      </c>
      <c r="BT402" s="315">
        <f t="shared" si="323"/>
        <v>0</v>
      </c>
      <c r="BU402" s="315">
        <f t="shared" si="323"/>
        <v>0</v>
      </c>
      <c r="BV402" s="315">
        <f t="shared" si="323"/>
        <v>0</v>
      </c>
      <c r="BW402" s="315">
        <f t="shared" si="323"/>
        <v>0</v>
      </c>
      <c r="BX402" s="315">
        <f t="shared" si="323"/>
        <v>0</v>
      </c>
      <c r="BY402" s="315">
        <f t="shared" si="323"/>
        <v>0</v>
      </c>
      <c r="BZ402" s="315">
        <f t="shared" si="323"/>
        <v>0</v>
      </c>
      <c r="CA402" s="315">
        <f t="shared" si="323"/>
        <v>0</v>
      </c>
      <c r="CB402" s="315">
        <f t="shared" si="323"/>
        <v>0</v>
      </c>
      <c r="CC402" s="315">
        <f t="shared" si="323"/>
        <v>0</v>
      </c>
      <c r="CD402" s="315">
        <f t="shared" si="323"/>
        <v>0</v>
      </c>
      <c r="CE402" s="315">
        <f t="shared" si="323"/>
        <v>0</v>
      </c>
      <c r="CF402" s="315">
        <f t="shared" si="323"/>
        <v>0</v>
      </c>
      <c r="CG402" s="315">
        <f t="shared" si="323"/>
        <v>0</v>
      </c>
      <c r="CH402" s="315">
        <f t="shared" si="323"/>
        <v>0</v>
      </c>
      <c r="CI402" s="225"/>
      <c r="CJ402" s="225"/>
      <c r="CK402" s="105"/>
      <c r="CL402" s="105"/>
      <c r="CM402" s="105"/>
      <c r="CN402" s="105"/>
      <c r="CO402" s="105"/>
    </row>
    <row r="403" spans="1:93" ht="15" customHeight="1" outlineLevel="1">
      <c r="A403" s="105"/>
      <c r="B403" s="102" t="s">
        <v>328</v>
      </c>
      <c r="C403" s="256"/>
      <c r="D403" s="177"/>
      <c r="E403" s="177"/>
      <c r="F403" s="225"/>
      <c r="G403" s="225"/>
      <c r="H403" s="135" t="s">
        <v>116</v>
      </c>
      <c r="I403" s="181">
        <f t="shared" si="319"/>
        <v>0</v>
      </c>
      <c r="J403" s="181">
        <f t="shared" si="319"/>
        <v>0</v>
      </c>
      <c r="K403" s="181">
        <f t="shared" si="319"/>
        <v>0</v>
      </c>
      <c r="L403" s="181">
        <f t="shared" si="319"/>
        <v>0</v>
      </c>
      <c r="M403" s="181">
        <f t="shared" si="319"/>
        <v>0</v>
      </c>
      <c r="N403" s="179"/>
      <c r="O403" s="179"/>
      <c r="P403" s="179"/>
      <c r="Q403" s="179"/>
      <c r="R403" s="179"/>
      <c r="S403" s="179"/>
      <c r="T403" s="179"/>
      <c r="U403" s="179"/>
      <c r="V403" s="179"/>
      <c r="W403" s="179"/>
      <c r="X403" s="179"/>
      <c r="Y403" s="179"/>
      <c r="Z403" s="179"/>
      <c r="AA403" s="315">
        <f>+MAX(-AA400-AA401-AA402,IF(AND(H404=0,AA401=0),0,IF(AND(AA$4&lt;$AH$365,$AH$366="No"),0,IF(AA$4&lt;$AH$365,-AA402,$AH$364))))</f>
        <v>0</v>
      </c>
      <c r="AB403" s="315">
        <f t="shared" ref="AB403:BG403" si="324">+MAX(-AB400-AB401-AB402,IF(AND(AA404=0,AB401=0),0,IF(AND(AB$4&lt;$AH$365,$AH$366="No"),0,IF(AB$4&lt;$AH$365,-AB402,$AH$364))))</f>
        <v>0</v>
      </c>
      <c r="AC403" s="315">
        <f t="shared" si="324"/>
        <v>0</v>
      </c>
      <c r="AD403" s="315">
        <f t="shared" si="324"/>
        <v>0</v>
      </c>
      <c r="AE403" s="315">
        <f t="shared" si="324"/>
        <v>0</v>
      </c>
      <c r="AF403" s="315">
        <f t="shared" si="324"/>
        <v>0</v>
      </c>
      <c r="AG403" s="315">
        <f t="shared" si="324"/>
        <v>0</v>
      </c>
      <c r="AH403" s="315">
        <f t="shared" si="324"/>
        <v>0</v>
      </c>
      <c r="AI403" s="315">
        <f t="shared" si="324"/>
        <v>0</v>
      </c>
      <c r="AJ403" s="315">
        <f t="shared" si="324"/>
        <v>0</v>
      </c>
      <c r="AK403" s="315">
        <f t="shared" si="324"/>
        <v>0</v>
      </c>
      <c r="AL403" s="315">
        <f t="shared" si="324"/>
        <v>0</v>
      </c>
      <c r="AM403" s="315">
        <f t="shared" si="324"/>
        <v>0</v>
      </c>
      <c r="AN403" s="315">
        <f t="shared" si="324"/>
        <v>0</v>
      </c>
      <c r="AO403" s="315">
        <f t="shared" si="324"/>
        <v>0</v>
      </c>
      <c r="AP403" s="315">
        <f t="shared" si="324"/>
        <v>0</v>
      </c>
      <c r="AQ403" s="315">
        <f t="shared" si="324"/>
        <v>0</v>
      </c>
      <c r="AR403" s="315">
        <f t="shared" si="324"/>
        <v>0</v>
      </c>
      <c r="AS403" s="315">
        <f t="shared" si="324"/>
        <v>0</v>
      </c>
      <c r="AT403" s="315">
        <f t="shared" si="324"/>
        <v>0</v>
      </c>
      <c r="AU403" s="315">
        <f t="shared" si="324"/>
        <v>0</v>
      </c>
      <c r="AV403" s="315">
        <f t="shared" si="324"/>
        <v>0</v>
      </c>
      <c r="AW403" s="315">
        <f t="shared" si="324"/>
        <v>0</v>
      </c>
      <c r="AX403" s="315">
        <f t="shared" si="324"/>
        <v>0</v>
      </c>
      <c r="AY403" s="315">
        <f t="shared" si="324"/>
        <v>0</v>
      </c>
      <c r="AZ403" s="315">
        <f t="shared" si="324"/>
        <v>0</v>
      </c>
      <c r="BA403" s="315">
        <f t="shared" si="324"/>
        <v>0</v>
      </c>
      <c r="BB403" s="315">
        <f t="shared" si="324"/>
        <v>0</v>
      </c>
      <c r="BC403" s="315">
        <f t="shared" si="324"/>
        <v>0</v>
      </c>
      <c r="BD403" s="315">
        <f t="shared" si="324"/>
        <v>0</v>
      </c>
      <c r="BE403" s="315">
        <f t="shared" si="324"/>
        <v>0</v>
      </c>
      <c r="BF403" s="315">
        <f t="shared" si="324"/>
        <v>0</v>
      </c>
      <c r="BG403" s="315">
        <f t="shared" si="324"/>
        <v>0</v>
      </c>
      <c r="BH403" s="315">
        <f t="shared" ref="BH403:CM403" si="325">+MAX(-BH400-BH401-BH402,IF(AND(BG404=0,BH401=0),0,IF(AND(BH$4&lt;$AH$365,$AH$366="No"),0,IF(BH$4&lt;$AH$365,-BH402,$AH$364))))</f>
        <v>0</v>
      </c>
      <c r="BI403" s="315">
        <f t="shared" si="325"/>
        <v>0</v>
      </c>
      <c r="BJ403" s="315">
        <f t="shared" si="325"/>
        <v>0</v>
      </c>
      <c r="BK403" s="315">
        <f t="shared" si="325"/>
        <v>0</v>
      </c>
      <c r="BL403" s="315">
        <f t="shared" si="325"/>
        <v>0</v>
      </c>
      <c r="BM403" s="315">
        <f t="shared" si="325"/>
        <v>0</v>
      </c>
      <c r="BN403" s="315">
        <f t="shared" si="325"/>
        <v>0</v>
      </c>
      <c r="BO403" s="315">
        <f t="shared" si="325"/>
        <v>0</v>
      </c>
      <c r="BP403" s="315">
        <f t="shared" si="325"/>
        <v>0</v>
      </c>
      <c r="BQ403" s="315">
        <f t="shared" si="325"/>
        <v>0</v>
      </c>
      <c r="BR403" s="315">
        <f t="shared" si="325"/>
        <v>0</v>
      </c>
      <c r="BS403" s="315">
        <f t="shared" si="325"/>
        <v>0</v>
      </c>
      <c r="BT403" s="315">
        <f t="shared" si="325"/>
        <v>0</v>
      </c>
      <c r="BU403" s="315">
        <f t="shared" si="325"/>
        <v>0</v>
      </c>
      <c r="BV403" s="315">
        <f t="shared" si="325"/>
        <v>0</v>
      </c>
      <c r="BW403" s="315">
        <f t="shared" si="325"/>
        <v>0</v>
      </c>
      <c r="BX403" s="315">
        <f t="shared" si="325"/>
        <v>0</v>
      </c>
      <c r="BY403" s="315">
        <f t="shared" si="325"/>
        <v>0</v>
      </c>
      <c r="BZ403" s="315">
        <f t="shared" si="325"/>
        <v>0</v>
      </c>
      <c r="CA403" s="315">
        <f t="shared" si="325"/>
        <v>0</v>
      </c>
      <c r="CB403" s="315">
        <f t="shared" si="325"/>
        <v>0</v>
      </c>
      <c r="CC403" s="315">
        <f t="shared" si="325"/>
        <v>0</v>
      </c>
      <c r="CD403" s="315">
        <f t="shared" si="325"/>
        <v>0</v>
      </c>
      <c r="CE403" s="315">
        <f t="shared" si="325"/>
        <v>0</v>
      </c>
      <c r="CF403" s="315">
        <f t="shared" si="325"/>
        <v>0</v>
      </c>
      <c r="CG403" s="315">
        <f t="shared" si="325"/>
        <v>0</v>
      </c>
      <c r="CH403" s="315">
        <f t="shared" si="325"/>
        <v>0</v>
      </c>
      <c r="CI403" s="225"/>
      <c r="CJ403" s="225"/>
      <c r="CK403" s="105"/>
      <c r="CL403" s="105"/>
      <c r="CM403" s="105"/>
      <c r="CN403" s="105"/>
      <c r="CO403" s="105"/>
    </row>
    <row r="404" spans="1:93" ht="15" customHeight="1" outlineLevel="1" thickBot="1">
      <c r="A404" s="105"/>
      <c r="B404" s="116" t="s">
        <v>274</v>
      </c>
      <c r="C404" s="273"/>
      <c r="D404" s="177"/>
      <c r="E404" s="177"/>
      <c r="F404" s="177"/>
      <c r="G404" s="177"/>
      <c r="H404" s="177"/>
      <c r="I404" s="283">
        <f t="shared" ref="I404:M404" si="326">MAX(0,(SUM(I400:I403)))</f>
        <v>0</v>
      </c>
      <c r="J404" s="283">
        <f t="shared" si="326"/>
        <v>0</v>
      </c>
      <c r="K404" s="283">
        <f t="shared" si="326"/>
        <v>0</v>
      </c>
      <c r="L404" s="283">
        <f t="shared" si="326"/>
        <v>0</v>
      </c>
      <c r="M404" s="283">
        <f t="shared" si="326"/>
        <v>0</v>
      </c>
      <c r="N404" s="178"/>
      <c r="O404" s="178"/>
      <c r="P404" s="178"/>
      <c r="Q404" s="178"/>
      <c r="R404" s="178"/>
      <c r="S404" s="178"/>
      <c r="T404" s="178"/>
      <c r="U404" s="178"/>
      <c r="V404" s="178"/>
      <c r="W404" s="178"/>
      <c r="X404" s="178"/>
      <c r="Y404" s="178"/>
      <c r="Z404" s="178"/>
      <c r="AA404" s="283">
        <f t="shared" ref="AA404:CH404" si="327">MAX(0,(SUM(AA400:AA403)))</f>
        <v>0</v>
      </c>
      <c r="AB404" s="283">
        <f t="shared" si="327"/>
        <v>0</v>
      </c>
      <c r="AC404" s="283">
        <f t="shared" si="327"/>
        <v>0</v>
      </c>
      <c r="AD404" s="283">
        <f t="shared" si="327"/>
        <v>0</v>
      </c>
      <c r="AE404" s="283">
        <f t="shared" si="327"/>
        <v>0</v>
      </c>
      <c r="AF404" s="283">
        <f t="shared" si="327"/>
        <v>0</v>
      </c>
      <c r="AG404" s="283">
        <f t="shared" si="327"/>
        <v>0</v>
      </c>
      <c r="AH404" s="283">
        <f t="shared" si="327"/>
        <v>0</v>
      </c>
      <c r="AI404" s="283">
        <f t="shared" si="327"/>
        <v>0</v>
      </c>
      <c r="AJ404" s="283">
        <f t="shared" si="327"/>
        <v>0</v>
      </c>
      <c r="AK404" s="283">
        <f t="shared" si="327"/>
        <v>0</v>
      </c>
      <c r="AL404" s="283">
        <f t="shared" si="327"/>
        <v>0</v>
      </c>
      <c r="AM404" s="283">
        <f t="shared" si="327"/>
        <v>0</v>
      </c>
      <c r="AN404" s="283">
        <f t="shared" si="327"/>
        <v>0</v>
      </c>
      <c r="AO404" s="283">
        <f t="shared" si="327"/>
        <v>0</v>
      </c>
      <c r="AP404" s="283">
        <f t="shared" si="327"/>
        <v>0</v>
      </c>
      <c r="AQ404" s="283">
        <f t="shared" si="327"/>
        <v>0</v>
      </c>
      <c r="AR404" s="283">
        <f t="shared" si="327"/>
        <v>0</v>
      </c>
      <c r="AS404" s="283">
        <f t="shared" si="327"/>
        <v>0</v>
      </c>
      <c r="AT404" s="283">
        <f t="shared" si="327"/>
        <v>0</v>
      </c>
      <c r="AU404" s="283">
        <f t="shared" si="327"/>
        <v>0</v>
      </c>
      <c r="AV404" s="283">
        <f t="shared" si="327"/>
        <v>0</v>
      </c>
      <c r="AW404" s="283">
        <f t="shared" si="327"/>
        <v>0</v>
      </c>
      <c r="AX404" s="283">
        <f t="shared" si="327"/>
        <v>0</v>
      </c>
      <c r="AY404" s="283">
        <f t="shared" si="327"/>
        <v>0</v>
      </c>
      <c r="AZ404" s="283">
        <f t="shared" si="327"/>
        <v>0</v>
      </c>
      <c r="BA404" s="283">
        <f t="shared" si="327"/>
        <v>0</v>
      </c>
      <c r="BB404" s="283">
        <f t="shared" si="327"/>
        <v>0</v>
      </c>
      <c r="BC404" s="283">
        <f t="shared" si="327"/>
        <v>0</v>
      </c>
      <c r="BD404" s="283">
        <f t="shared" si="327"/>
        <v>0</v>
      </c>
      <c r="BE404" s="283">
        <f t="shared" si="327"/>
        <v>0</v>
      </c>
      <c r="BF404" s="283">
        <f t="shared" si="327"/>
        <v>0</v>
      </c>
      <c r="BG404" s="283">
        <f t="shared" si="327"/>
        <v>0</v>
      </c>
      <c r="BH404" s="283">
        <f t="shared" si="327"/>
        <v>0</v>
      </c>
      <c r="BI404" s="283">
        <f t="shared" si="327"/>
        <v>0</v>
      </c>
      <c r="BJ404" s="283">
        <f t="shared" si="327"/>
        <v>0</v>
      </c>
      <c r="BK404" s="283">
        <f t="shared" si="327"/>
        <v>0</v>
      </c>
      <c r="BL404" s="283">
        <f t="shared" si="327"/>
        <v>0</v>
      </c>
      <c r="BM404" s="283">
        <f t="shared" si="327"/>
        <v>0</v>
      </c>
      <c r="BN404" s="283">
        <f t="shared" si="327"/>
        <v>0</v>
      </c>
      <c r="BO404" s="283">
        <f t="shared" si="327"/>
        <v>0</v>
      </c>
      <c r="BP404" s="283">
        <f t="shared" si="327"/>
        <v>0</v>
      </c>
      <c r="BQ404" s="283">
        <f t="shared" si="327"/>
        <v>0</v>
      </c>
      <c r="BR404" s="283">
        <f t="shared" si="327"/>
        <v>0</v>
      </c>
      <c r="BS404" s="283">
        <f t="shared" si="327"/>
        <v>0</v>
      </c>
      <c r="BT404" s="283">
        <f t="shared" si="327"/>
        <v>0</v>
      </c>
      <c r="BU404" s="283">
        <f t="shared" si="327"/>
        <v>0</v>
      </c>
      <c r="BV404" s="283">
        <f t="shared" si="327"/>
        <v>0</v>
      </c>
      <c r="BW404" s="283">
        <f t="shared" si="327"/>
        <v>0</v>
      </c>
      <c r="BX404" s="283">
        <f t="shared" si="327"/>
        <v>0</v>
      </c>
      <c r="BY404" s="283">
        <f t="shared" si="327"/>
        <v>0</v>
      </c>
      <c r="BZ404" s="283">
        <f t="shared" si="327"/>
        <v>0</v>
      </c>
      <c r="CA404" s="283">
        <f t="shared" si="327"/>
        <v>0</v>
      </c>
      <c r="CB404" s="283">
        <f t="shared" si="327"/>
        <v>0</v>
      </c>
      <c r="CC404" s="283">
        <f t="shared" si="327"/>
        <v>0</v>
      </c>
      <c r="CD404" s="283">
        <f t="shared" si="327"/>
        <v>0</v>
      </c>
      <c r="CE404" s="283">
        <f t="shared" si="327"/>
        <v>0</v>
      </c>
      <c r="CF404" s="283">
        <f t="shared" si="327"/>
        <v>0</v>
      </c>
      <c r="CG404" s="283">
        <f t="shared" si="327"/>
        <v>0</v>
      </c>
      <c r="CH404" s="283">
        <f t="shared" si="327"/>
        <v>0</v>
      </c>
      <c r="CI404" s="177"/>
      <c r="CJ404" s="177"/>
      <c r="CK404" s="105"/>
      <c r="CL404" s="105"/>
      <c r="CM404" s="105"/>
      <c r="CN404" s="105"/>
      <c r="CO404" s="105"/>
    </row>
    <row r="405" spans="1:93" ht="15" customHeight="1" outlineLevel="1" thickTop="1">
      <c r="A405" s="105"/>
      <c r="B405" s="185" t="s">
        <v>220</v>
      </c>
      <c r="C405" s="282"/>
      <c r="D405" s="316"/>
      <c r="E405" s="316"/>
      <c r="F405" s="282"/>
      <c r="G405" s="282"/>
      <c r="H405" s="282"/>
      <c r="I405" s="317">
        <f t="shared" ref="I405:M405" si="328">+SUM(I400:I403)-I404</f>
        <v>0</v>
      </c>
      <c r="J405" s="317">
        <f t="shared" si="328"/>
        <v>0</v>
      </c>
      <c r="K405" s="317">
        <f t="shared" si="328"/>
        <v>0</v>
      </c>
      <c r="L405" s="317">
        <f t="shared" si="328"/>
        <v>0</v>
      </c>
      <c r="M405" s="317">
        <f t="shared" si="328"/>
        <v>0</v>
      </c>
      <c r="N405" s="318"/>
      <c r="O405" s="318"/>
      <c r="P405" s="318"/>
      <c r="Q405" s="318"/>
      <c r="R405" s="318"/>
      <c r="S405" s="318"/>
      <c r="T405" s="318"/>
      <c r="U405" s="318"/>
      <c r="V405" s="318"/>
      <c r="W405" s="318"/>
      <c r="X405" s="318"/>
      <c r="Y405" s="318"/>
      <c r="Z405" s="318"/>
      <c r="AA405" s="317">
        <f t="shared" ref="AA405:CH405" si="329">+SUM(AA400:AA403)-AA404</f>
        <v>0</v>
      </c>
      <c r="AB405" s="317">
        <f t="shared" si="329"/>
        <v>0</v>
      </c>
      <c r="AC405" s="317">
        <f t="shared" si="329"/>
        <v>0</v>
      </c>
      <c r="AD405" s="317">
        <f t="shared" si="329"/>
        <v>0</v>
      </c>
      <c r="AE405" s="317">
        <f t="shared" si="329"/>
        <v>0</v>
      </c>
      <c r="AF405" s="317">
        <f t="shared" si="329"/>
        <v>0</v>
      </c>
      <c r="AG405" s="317">
        <f t="shared" si="329"/>
        <v>0</v>
      </c>
      <c r="AH405" s="317">
        <f t="shared" si="329"/>
        <v>0</v>
      </c>
      <c r="AI405" s="317">
        <f t="shared" si="329"/>
        <v>0</v>
      </c>
      <c r="AJ405" s="317">
        <f t="shared" si="329"/>
        <v>0</v>
      </c>
      <c r="AK405" s="317">
        <f t="shared" si="329"/>
        <v>0</v>
      </c>
      <c r="AL405" s="317">
        <f t="shared" si="329"/>
        <v>0</v>
      </c>
      <c r="AM405" s="317">
        <f t="shared" si="329"/>
        <v>0</v>
      </c>
      <c r="AN405" s="317">
        <f t="shared" si="329"/>
        <v>0</v>
      </c>
      <c r="AO405" s="317">
        <f t="shared" si="329"/>
        <v>0</v>
      </c>
      <c r="AP405" s="317">
        <f t="shared" si="329"/>
        <v>0</v>
      </c>
      <c r="AQ405" s="317">
        <f t="shared" si="329"/>
        <v>0</v>
      </c>
      <c r="AR405" s="317">
        <f t="shared" si="329"/>
        <v>0</v>
      </c>
      <c r="AS405" s="317">
        <f t="shared" si="329"/>
        <v>0</v>
      </c>
      <c r="AT405" s="317">
        <f t="shared" si="329"/>
        <v>0</v>
      </c>
      <c r="AU405" s="317">
        <f t="shared" si="329"/>
        <v>0</v>
      </c>
      <c r="AV405" s="317">
        <f t="shared" si="329"/>
        <v>0</v>
      </c>
      <c r="AW405" s="317">
        <f t="shared" si="329"/>
        <v>0</v>
      </c>
      <c r="AX405" s="317">
        <f t="shared" si="329"/>
        <v>0</v>
      </c>
      <c r="AY405" s="317">
        <f t="shared" si="329"/>
        <v>0</v>
      </c>
      <c r="AZ405" s="317">
        <f t="shared" si="329"/>
        <v>0</v>
      </c>
      <c r="BA405" s="317">
        <f t="shared" si="329"/>
        <v>0</v>
      </c>
      <c r="BB405" s="317">
        <f t="shared" si="329"/>
        <v>0</v>
      </c>
      <c r="BC405" s="317">
        <f t="shared" si="329"/>
        <v>0</v>
      </c>
      <c r="BD405" s="317">
        <f t="shared" si="329"/>
        <v>0</v>
      </c>
      <c r="BE405" s="317">
        <f t="shared" si="329"/>
        <v>0</v>
      </c>
      <c r="BF405" s="317">
        <f t="shared" si="329"/>
        <v>0</v>
      </c>
      <c r="BG405" s="317">
        <f t="shared" si="329"/>
        <v>0</v>
      </c>
      <c r="BH405" s="317">
        <f t="shared" si="329"/>
        <v>0</v>
      </c>
      <c r="BI405" s="317">
        <f t="shared" si="329"/>
        <v>0</v>
      </c>
      <c r="BJ405" s="317">
        <f t="shared" si="329"/>
        <v>0</v>
      </c>
      <c r="BK405" s="317">
        <f t="shared" si="329"/>
        <v>0</v>
      </c>
      <c r="BL405" s="317">
        <f t="shared" si="329"/>
        <v>0</v>
      </c>
      <c r="BM405" s="317">
        <f t="shared" si="329"/>
        <v>0</v>
      </c>
      <c r="BN405" s="317">
        <f t="shared" si="329"/>
        <v>0</v>
      </c>
      <c r="BO405" s="317">
        <f t="shared" si="329"/>
        <v>0</v>
      </c>
      <c r="BP405" s="317">
        <f t="shared" si="329"/>
        <v>0</v>
      </c>
      <c r="BQ405" s="317">
        <f t="shared" si="329"/>
        <v>0</v>
      </c>
      <c r="BR405" s="317">
        <f t="shared" si="329"/>
        <v>0</v>
      </c>
      <c r="BS405" s="317">
        <f t="shared" si="329"/>
        <v>0</v>
      </c>
      <c r="BT405" s="317">
        <f t="shared" si="329"/>
        <v>0</v>
      </c>
      <c r="BU405" s="317">
        <f t="shared" si="329"/>
        <v>0</v>
      </c>
      <c r="BV405" s="317">
        <f t="shared" si="329"/>
        <v>0</v>
      </c>
      <c r="BW405" s="317">
        <f t="shared" si="329"/>
        <v>0</v>
      </c>
      <c r="BX405" s="317">
        <f t="shared" si="329"/>
        <v>0</v>
      </c>
      <c r="BY405" s="317">
        <f t="shared" si="329"/>
        <v>0</v>
      </c>
      <c r="BZ405" s="317">
        <f t="shared" si="329"/>
        <v>0</v>
      </c>
      <c r="CA405" s="317">
        <f t="shared" si="329"/>
        <v>0</v>
      </c>
      <c r="CB405" s="317">
        <f t="shared" si="329"/>
        <v>0</v>
      </c>
      <c r="CC405" s="317">
        <f t="shared" si="329"/>
        <v>0</v>
      </c>
      <c r="CD405" s="317">
        <f t="shared" si="329"/>
        <v>0</v>
      </c>
      <c r="CE405" s="317">
        <f t="shared" si="329"/>
        <v>0</v>
      </c>
      <c r="CF405" s="317">
        <f t="shared" si="329"/>
        <v>0</v>
      </c>
      <c r="CG405" s="317">
        <f t="shared" si="329"/>
        <v>0</v>
      </c>
      <c r="CH405" s="317">
        <f t="shared" si="329"/>
        <v>0</v>
      </c>
      <c r="CI405" s="282"/>
      <c r="CJ405" s="282"/>
      <c r="CK405" s="105"/>
      <c r="CL405" s="105"/>
      <c r="CM405" s="105"/>
      <c r="CN405" s="105"/>
      <c r="CO405" s="105"/>
    </row>
    <row r="406" spans="1:93" ht="15" customHeight="1" outlineLevel="1">
      <c r="A406" s="105"/>
      <c r="B406" s="185" t="s">
        <v>329</v>
      </c>
      <c r="C406" s="282"/>
      <c r="D406" s="282"/>
      <c r="E406" s="282"/>
      <c r="F406" s="282"/>
      <c r="G406" s="282"/>
      <c r="H406" s="282"/>
      <c r="I406" s="317">
        <f t="shared" ref="I406:M406" si="330">IF(I403=0,0,+I403-I407)</f>
        <v>0</v>
      </c>
      <c r="J406" s="317">
        <f t="shared" si="330"/>
        <v>0</v>
      </c>
      <c r="K406" s="317">
        <f t="shared" si="330"/>
        <v>0</v>
      </c>
      <c r="L406" s="317">
        <f t="shared" si="330"/>
        <v>0</v>
      </c>
      <c r="M406" s="317">
        <f t="shared" si="330"/>
        <v>0</v>
      </c>
      <c r="N406" s="318"/>
      <c r="O406" s="318"/>
      <c r="P406" s="318"/>
      <c r="Q406" s="318"/>
      <c r="R406" s="318"/>
      <c r="S406" s="318"/>
      <c r="T406" s="318"/>
      <c r="U406" s="318"/>
      <c r="V406" s="318"/>
      <c r="W406" s="318"/>
      <c r="X406" s="318"/>
      <c r="Y406" s="318"/>
      <c r="Z406" s="318"/>
      <c r="AA406" s="317">
        <f t="shared" ref="AA406:CH406" si="331">IF(AA403=0,0,+AA403-AA407)</f>
        <v>0</v>
      </c>
      <c r="AB406" s="317">
        <f t="shared" si="331"/>
        <v>0</v>
      </c>
      <c r="AC406" s="317">
        <f t="shared" si="331"/>
        <v>0</v>
      </c>
      <c r="AD406" s="317">
        <f t="shared" si="331"/>
        <v>0</v>
      </c>
      <c r="AE406" s="317">
        <f t="shared" si="331"/>
        <v>0</v>
      </c>
      <c r="AF406" s="317">
        <f t="shared" si="331"/>
        <v>0</v>
      </c>
      <c r="AG406" s="317">
        <f t="shared" si="331"/>
        <v>0</v>
      </c>
      <c r="AH406" s="317">
        <f t="shared" si="331"/>
        <v>0</v>
      </c>
      <c r="AI406" s="317">
        <f t="shared" si="331"/>
        <v>0</v>
      </c>
      <c r="AJ406" s="317">
        <f t="shared" si="331"/>
        <v>0</v>
      </c>
      <c r="AK406" s="317">
        <f t="shared" si="331"/>
        <v>0</v>
      </c>
      <c r="AL406" s="317">
        <f t="shared" si="331"/>
        <v>0</v>
      </c>
      <c r="AM406" s="317">
        <f t="shared" si="331"/>
        <v>0</v>
      </c>
      <c r="AN406" s="317">
        <f t="shared" si="331"/>
        <v>0</v>
      </c>
      <c r="AO406" s="317">
        <f t="shared" si="331"/>
        <v>0</v>
      </c>
      <c r="AP406" s="317">
        <f t="shared" si="331"/>
        <v>0</v>
      </c>
      <c r="AQ406" s="317">
        <f t="shared" si="331"/>
        <v>0</v>
      </c>
      <c r="AR406" s="317">
        <f t="shared" si="331"/>
        <v>0</v>
      </c>
      <c r="AS406" s="317">
        <f t="shared" si="331"/>
        <v>0</v>
      </c>
      <c r="AT406" s="317">
        <f t="shared" si="331"/>
        <v>0</v>
      </c>
      <c r="AU406" s="317">
        <f t="shared" si="331"/>
        <v>0</v>
      </c>
      <c r="AV406" s="317">
        <f t="shared" si="331"/>
        <v>0</v>
      </c>
      <c r="AW406" s="317">
        <f t="shared" si="331"/>
        <v>0</v>
      </c>
      <c r="AX406" s="317">
        <f t="shared" si="331"/>
        <v>0</v>
      </c>
      <c r="AY406" s="317">
        <f t="shared" si="331"/>
        <v>0</v>
      </c>
      <c r="AZ406" s="317">
        <f t="shared" si="331"/>
        <v>0</v>
      </c>
      <c r="BA406" s="317">
        <f t="shared" si="331"/>
        <v>0</v>
      </c>
      <c r="BB406" s="317">
        <f t="shared" si="331"/>
        <v>0</v>
      </c>
      <c r="BC406" s="317">
        <f t="shared" si="331"/>
        <v>0</v>
      </c>
      <c r="BD406" s="317">
        <f t="shared" si="331"/>
        <v>0</v>
      </c>
      <c r="BE406" s="317">
        <f t="shared" si="331"/>
        <v>0</v>
      </c>
      <c r="BF406" s="317">
        <f t="shared" si="331"/>
        <v>0</v>
      </c>
      <c r="BG406" s="317">
        <f t="shared" si="331"/>
        <v>0</v>
      </c>
      <c r="BH406" s="317">
        <f t="shared" si="331"/>
        <v>0</v>
      </c>
      <c r="BI406" s="317">
        <f t="shared" si="331"/>
        <v>0</v>
      </c>
      <c r="BJ406" s="317">
        <f t="shared" si="331"/>
        <v>0</v>
      </c>
      <c r="BK406" s="317">
        <f t="shared" si="331"/>
        <v>0</v>
      </c>
      <c r="BL406" s="317">
        <f t="shared" si="331"/>
        <v>0</v>
      </c>
      <c r="BM406" s="317">
        <f t="shared" si="331"/>
        <v>0</v>
      </c>
      <c r="BN406" s="317">
        <f t="shared" si="331"/>
        <v>0</v>
      </c>
      <c r="BO406" s="317">
        <f t="shared" si="331"/>
        <v>0</v>
      </c>
      <c r="BP406" s="317">
        <f t="shared" si="331"/>
        <v>0</v>
      </c>
      <c r="BQ406" s="317">
        <f t="shared" si="331"/>
        <v>0</v>
      </c>
      <c r="BR406" s="317">
        <f t="shared" si="331"/>
        <v>0</v>
      </c>
      <c r="BS406" s="317">
        <f t="shared" si="331"/>
        <v>0</v>
      </c>
      <c r="BT406" s="317">
        <f t="shared" si="331"/>
        <v>0</v>
      </c>
      <c r="BU406" s="317">
        <f t="shared" si="331"/>
        <v>0</v>
      </c>
      <c r="BV406" s="317">
        <f t="shared" si="331"/>
        <v>0</v>
      </c>
      <c r="BW406" s="317">
        <f t="shared" si="331"/>
        <v>0</v>
      </c>
      <c r="BX406" s="317">
        <f t="shared" si="331"/>
        <v>0</v>
      </c>
      <c r="BY406" s="317">
        <f t="shared" si="331"/>
        <v>0</v>
      </c>
      <c r="BZ406" s="317">
        <f t="shared" si="331"/>
        <v>0</v>
      </c>
      <c r="CA406" s="317">
        <f t="shared" si="331"/>
        <v>0</v>
      </c>
      <c r="CB406" s="317">
        <f t="shared" si="331"/>
        <v>0</v>
      </c>
      <c r="CC406" s="317">
        <f t="shared" si="331"/>
        <v>0</v>
      </c>
      <c r="CD406" s="317">
        <f t="shared" si="331"/>
        <v>0</v>
      </c>
      <c r="CE406" s="317">
        <f t="shared" si="331"/>
        <v>0</v>
      </c>
      <c r="CF406" s="317">
        <f t="shared" si="331"/>
        <v>0</v>
      </c>
      <c r="CG406" s="317">
        <f t="shared" si="331"/>
        <v>0</v>
      </c>
      <c r="CH406" s="317">
        <f t="shared" si="331"/>
        <v>0</v>
      </c>
      <c r="CI406" s="282"/>
      <c r="CJ406" s="282"/>
      <c r="CK406" s="105"/>
      <c r="CL406" s="105"/>
      <c r="CM406" s="105"/>
      <c r="CN406" s="105"/>
      <c r="CO406" s="105"/>
    </row>
    <row r="407" spans="1:93" ht="15" customHeight="1" outlineLevel="1">
      <c r="A407" s="105"/>
      <c r="B407" s="185" t="s">
        <v>330</v>
      </c>
      <c r="C407" s="282"/>
      <c r="D407" s="282"/>
      <c r="E407" s="282"/>
      <c r="F407" s="282"/>
      <c r="G407" s="282"/>
      <c r="H407" s="282"/>
      <c r="I407" s="317">
        <f t="shared" ref="I407:M407" si="332">IF(I403=0,0,+I403+I402)</f>
        <v>0</v>
      </c>
      <c r="J407" s="317">
        <f t="shared" si="332"/>
        <v>0</v>
      </c>
      <c r="K407" s="317">
        <f t="shared" si="332"/>
        <v>0</v>
      </c>
      <c r="L407" s="317">
        <f t="shared" si="332"/>
        <v>0</v>
      </c>
      <c r="M407" s="317">
        <f t="shared" si="332"/>
        <v>0</v>
      </c>
      <c r="N407" s="318"/>
      <c r="O407" s="318"/>
      <c r="P407" s="318"/>
      <c r="Q407" s="318"/>
      <c r="R407" s="318"/>
      <c r="S407" s="318"/>
      <c r="T407" s="318"/>
      <c r="U407" s="318"/>
      <c r="V407" s="318"/>
      <c r="W407" s="318"/>
      <c r="X407" s="318"/>
      <c r="Y407" s="318"/>
      <c r="Z407" s="318"/>
      <c r="AA407" s="317">
        <f t="shared" ref="AA407:CH407" si="333">IF(AA403=0,0,+AA403+AA402)</f>
        <v>0</v>
      </c>
      <c r="AB407" s="317">
        <f t="shared" si="333"/>
        <v>0</v>
      </c>
      <c r="AC407" s="317">
        <f t="shared" si="333"/>
        <v>0</v>
      </c>
      <c r="AD407" s="317">
        <f t="shared" si="333"/>
        <v>0</v>
      </c>
      <c r="AE407" s="317">
        <f t="shared" si="333"/>
        <v>0</v>
      </c>
      <c r="AF407" s="317">
        <f t="shared" si="333"/>
        <v>0</v>
      </c>
      <c r="AG407" s="317">
        <f t="shared" si="333"/>
        <v>0</v>
      </c>
      <c r="AH407" s="317">
        <f t="shared" si="333"/>
        <v>0</v>
      </c>
      <c r="AI407" s="317">
        <f t="shared" si="333"/>
        <v>0</v>
      </c>
      <c r="AJ407" s="317">
        <f t="shared" si="333"/>
        <v>0</v>
      </c>
      <c r="AK407" s="317">
        <f t="shared" si="333"/>
        <v>0</v>
      </c>
      <c r="AL407" s="317">
        <f t="shared" si="333"/>
        <v>0</v>
      </c>
      <c r="AM407" s="317">
        <f t="shared" si="333"/>
        <v>0</v>
      </c>
      <c r="AN407" s="317">
        <f t="shared" si="333"/>
        <v>0</v>
      </c>
      <c r="AO407" s="317">
        <f t="shared" si="333"/>
        <v>0</v>
      </c>
      <c r="AP407" s="317">
        <f t="shared" si="333"/>
        <v>0</v>
      </c>
      <c r="AQ407" s="317">
        <f t="shared" si="333"/>
        <v>0</v>
      </c>
      <c r="AR407" s="317">
        <f t="shared" si="333"/>
        <v>0</v>
      </c>
      <c r="AS407" s="317">
        <f t="shared" si="333"/>
        <v>0</v>
      </c>
      <c r="AT407" s="317">
        <f t="shared" si="333"/>
        <v>0</v>
      </c>
      <c r="AU407" s="317">
        <f t="shared" si="333"/>
        <v>0</v>
      </c>
      <c r="AV407" s="317">
        <f t="shared" si="333"/>
        <v>0</v>
      </c>
      <c r="AW407" s="317">
        <f t="shared" si="333"/>
        <v>0</v>
      </c>
      <c r="AX407" s="317">
        <f t="shared" si="333"/>
        <v>0</v>
      </c>
      <c r="AY407" s="317">
        <f t="shared" si="333"/>
        <v>0</v>
      </c>
      <c r="AZ407" s="317">
        <f t="shared" si="333"/>
        <v>0</v>
      </c>
      <c r="BA407" s="317">
        <f t="shared" si="333"/>
        <v>0</v>
      </c>
      <c r="BB407" s="317">
        <f t="shared" si="333"/>
        <v>0</v>
      </c>
      <c r="BC407" s="317">
        <f t="shared" si="333"/>
        <v>0</v>
      </c>
      <c r="BD407" s="317">
        <f t="shared" si="333"/>
        <v>0</v>
      </c>
      <c r="BE407" s="317">
        <f t="shared" si="333"/>
        <v>0</v>
      </c>
      <c r="BF407" s="317">
        <f t="shared" si="333"/>
        <v>0</v>
      </c>
      <c r="BG407" s="317">
        <f t="shared" si="333"/>
        <v>0</v>
      </c>
      <c r="BH407" s="317">
        <f t="shared" si="333"/>
        <v>0</v>
      </c>
      <c r="BI407" s="317">
        <f t="shared" si="333"/>
        <v>0</v>
      </c>
      <c r="BJ407" s="317">
        <f t="shared" si="333"/>
        <v>0</v>
      </c>
      <c r="BK407" s="317">
        <f t="shared" si="333"/>
        <v>0</v>
      </c>
      <c r="BL407" s="317">
        <f t="shared" si="333"/>
        <v>0</v>
      </c>
      <c r="BM407" s="317">
        <f t="shared" si="333"/>
        <v>0</v>
      </c>
      <c r="BN407" s="317">
        <f t="shared" si="333"/>
        <v>0</v>
      </c>
      <c r="BO407" s="317">
        <f t="shared" si="333"/>
        <v>0</v>
      </c>
      <c r="BP407" s="317">
        <f t="shared" si="333"/>
        <v>0</v>
      </c>
      <c r="BQ407" s="317">
        <f t="shared" si="333"/>
        <v>0</v>
      </c>
      <c r="BR407" s="317">
        <f t="shared" si="333"/>
        <v>0</v>
      </c>
      <c r="BS407" s="317">
        <f t="shared" si="333"/>
        <v>0</v>
      </c>
      <c r="BT407" s="317">
        <f t="shared" si="333"/>
        <v>0</v>
      </c>
      <c r="BU407" s="317">
        <f t="shared" si="333"/>
        <v>0</v>
      </c>
      <c r="BV407" s="317">
        <f t="shared" si="333"/>
        <v>0</v>
      </c>
      <c r="BW407" s="317">
        <f t="shared" si="333"/>
        <v>0</v>
      </c>
      <c r="BX407" s="317">
        <f t="shared" si="333"/>
        <v>0</v>
      </c>
      <c r="BY407" s="317">
        <f t="shared" si="333"/>
        <v>0</v>
      </c>
      <c r="BZ407" s="317">
        <f t="shared" si="333"/>
        <v>0</v>
      </c>
      <c r="CA407" s="317">
        <f t="shared" si="333"/>
        <v>0</v>
      </c>
      <c r="CB407" s="317">
        <f t="shared" si="333"/>
        <v>0</v>
      </c>
      <c r="CC407" s="317">
        <f t="shared" si="333"/>
        <v>0</v>
      </c>
      <c r="CD407" s="317">
        <f t="shared" si="333"/>
        <v>0</v>
      </c>
      <c r="CE407" s="317">
        <f t="shared" si="333"/>
        <v>0</v>
      </c>
      <c r="CF407" s="317">
        <f t="shared" si="333"/>
        <v>0</v>
      </c>
      <c r="CG407" s="317">
        <f t="shared" si="333"/>
        <v>0</v>
      </c>
      <c r="CH407" s="317">
        <f t="shared" si="333"/>
        <v>0</v>
      </c>
      <c r="CI407" s="282"/>
      <c r="CJ407" s="282"/>
      <c r="CK407" s="105"/>
      <c r="CL407" s="105"/>
      <c r="CM407" s="105"/>
      <c r="CN407" s="105"/>
      <c r="CO407" s="105"/>
    </row>
    <row r="408" spans="1:93" ht="15" customHeight="1">
      <c r="A408" s="102"/>
      <c r="B408" s="225"/>
      <c r="C408" s="225"/>
      <c r="D408" s="225"/>
      <c r="E408" s="225"/>
      <c r="F408" s="225"/>
      <c r="G408" s="225"/>
      <c r="H408" s="225"/>
      <c r="I408" s="225"/>
      <c r="J408" s="225"/>
      <c r="K408" s="225"/>
      <c r="L408" s="225"/>
      <c r="M408" s="225"/>
      <c r="N408" s="225"/>
      <c r="O408" s="225"/>
      <c r="P408" s="225"/>
      <c r="Q408" s="225"/>
      <c r="R408" s="225"/>
      <c r="S408" s="225"/>
      <c r="T408" s="225"/>
      <c r="U408" s="225"/>
      <c r="V408" s="225"/>
      <c r="W408" s="225"/>
      <c r="X408" s="225"/>
      <c r="Y408" s="225"/>
      <c r="Z408" s="225"/>
      <c r="AA408" s="225"/>
      <c r="AB408" s="225"/>
      <c r="AC408" s="225"/>
      <c r="AD408" s="225"/>
      <c r="AE408" s="225"/>
      <c r="AF408" s="225"/>
      <c r="AG408" s="225"/>
      <c r="AH408" s="225"/>
      <c r="AI408" s="225"/>
      <c r="AJ408" s="225"/>
      <c r="AK408" s="225"/>
      <c r="AL408" s="225"/>
      <c r="AM408" s="225"/>
      <c r="AN408" s="225"/>
      <c r="AO408" s="225"/>
      <c r="AP408" s="225"/>
      <c r="AQ408" s="225"/>
      <c r="AR408" s="225"/>
      <c r="AS408" s="225"/>
      <c r="AT408" s="225"/>
      <c r="AU408" s="225"/>
      <c r="AV408" s="225"/>
      <c r="AW408" s="225"/>
      <c r="AX408" s="225"/>
      <c r="AY408" s="225"/>
      <c r="AZ408" s="225"/>
      <c r="BA408" s="225"/>
      <c r="BB408" s="225"/>
      <c r="BC408" s="225"/>
      <c r="BD408" s="225"/>
      <c r="BE408" s="225"/>
      <c r="BF408" s="225"/>
      <c r="BG408" s="225"/>
      <c r="BH408" s="225"/>
      <c r="BI408" s="225"/>
      <c r="BJ408" s="225"/>
      <c r="BK408" s="225"/>
      <c r="BL408" s="225"/>
      <c r="BM408" s="225"/>
      <c r="BN408" s="225"/>
      <c r="BO408" s="225"/>
      <c r="BP408" s="225"/>
      <c r="BQ408" s="225"/>
      <c r="BR408" s="225"/>
      <c r="BS408" s="225"/>
      <c r="BT408" s="225"/>
      <c r="BU408" s="225"/>
      <c r="BV408" s="225"/>
      <c r="BW408" s="225"/>
      <c r="BX408" s="225"/>
      <c r="BY408" s="225"/>
      <c r="BZ408" s="225"/>
      <c r="CA408" s="225"/>
      <c r="CB408" s="225"/>
      <c r="CC408" s="225"/>
      <c r="CD408" s="225"/>
      <c r="CE408" s="225"/>
      <c r="CF408" s="225"/>
      <c r="CG408" s="225"/>
      <c r="CH408" s="225"/>
      <c r="CI408" s="225"/>
      <c r="CJ408" s="225"/>
      <c r="CK408" s="105"/>
      <c r="CL408" s="105"/>
      <c r="CM408" s="105"/>
      <c r="CN408" s="105"/>
      <c r="CO408" s="105"/>
    </row>
    <row r="409" spans="1:93" ht="18" customHeight="1" thickBot="1">
      <c r="A409" s="106" t="s">
        <v>334</v>
      </c>
      <c r="B409" s="107"/>
      <c r="C409" s="107"/>
      <c r="D409" s="108"/>
      <c r="E409" s="108"/>
      <c r="F409" s="108"/>
      <c r="G409" s="108"/>
      <c r="H409" s="108"/>
      <c r="I409" s="109"/>
      <c r="J409" s="109"/>
      <c r="K409" s="109"/>
      <c r="L409" s="109"/>
      <c r="M409" s="109"/>
      <c r="N409" s="108"/>
      <c r="O409" s="108"/>
      <c r="P409" s="108"/>
      <c r="Q409" s="108"/>
      <c r="R409" s="108"/>
      <c r="S409" s="108"/>
      <c r="T409" s="108"/>
      <c r="U409" s="108"/>
      <c r="V409" s="108"/>
      <c r="W409" s="108"/>
      <c r="X409" s="108"/>
      <c r="Y409" s="108"/>
      <c r="Z409" s="108"/>
      <c r="AA409" s="109"/>
      <c r="AB409" s="109"/>
      <c r="AC409" s="109"/>
      <c r="AD409" s="109"/>
      <c r="AE409" s="109"/>
      <c r="AF409" s="109"/>
      <c r="AG409" s="109"/>
      <c r="AH409" s="109"/>
      <c r="AI409" s="109"/>
      <c r="AJ409" s="109"/>
      <c r="AK409" s="109"/>
      <c r="AL409" s="109"/>
      <c r="AM409" s="109"/>
      <c r="AN409" s="109"/>
      <c r="AO409" s="109"/>
      <c r="AP409" s="109"/>
      <c r="AQ409" s="109"/>
      <c r="AR409" s="109"/>
      <c r="AS409" s="109"/>
      <c r="AT409" s="109"/>
      <c r="AU409" s="109"/>
      <c r="AV409" s="109"/>
      <c r="AW409" s="109"/>
      <c r="AX409" s="109"/>
      <c r="AY409" s="109"/>
      <c r="AZ409" s="109"/>
      <c r="BA409" s="109"/>
      <c r="BB409" s="109"/>
      <c r="BC409" s="109"/>
      <c r="BD409" s="109"/>
      <c r="BE409" s="109"/>
      <c r="BF409" s="109"/>
      <c r="BG409" s="109"/>
      <c r="BH409" s="109"/>
      <c r="BI409" s="109"/>
      <c r="BJ409" s="109"/>
      <c r="BK409" s="109"/>
      <c r="BL409" s="109"/>
      <c r="BM409" s="109"/>
      <c r="BN409" s="109"/>
      <c r="BO409" s="109"/>
      <c r="BP409" s="109"/>
      <c r="BQ409" s="109"/>
      <c r="BR409" s="109"/>
      <c r="BS409" s="109"/>
      <c r="BT409" s="109"/>
      <c r="BU409" s="109"/>
      <c r="BV409" s="109"/>
      <c r="BW409" s="109"/>
      <c r="BX409" s="109"/>
      <c r="BY409" s="109"/>
      <c r="BZ409" s="109"/>
      <c r="CA409" s="109"/>
      <c r="CB409" s="109"/>
      <c r="CC409" s="109"/>
      <c r="CD409" s="109"/>
      <c r="CE409" s="109"/>
      <c r="CF409" s="109"/>
      <c r="CG409" s="109"/>
      <c r="CH409" s="109"/>
      <c r="CI409" s="109"/>
      <c r="CJ409" s="109"/>
      <c r="CK409" s="110"/>
      <c r="CL409" s="110"/>
      <c r="CM409" s="110"/>
      <c r="CN409" s="110"/>
      <c r="CO409" s="110"/>
    </row>
    <row r="410" spans="1:93" ht="15" customHeight="1" outlineLevel="1" thickTop="1">
      <c r="A410" s="102"/>
      <c r="B410" s="102"/>
      <c r="C410" s="102"/>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c r="AD410" s="103"/>
      <c r="AE410" s="103"/>
      <c r="AF410" s="103"/>
      <c r="AG410" s="103"/>
      <c r="AH410" s="103"/>
      <c r="AI410" s="103"/>
      <c r="AJ410" s="103"/>
      <c r="AK410" s="103"/>
      <c r="AL410" s="103"/>
      <c r="AM410" s="103"/>
      <c r="AN410" s="103"/>
      <c r="AO410" s="103"/>
      <c r="AP410" s="103"/>
      <c r="AQ410" s="103"/>
      <c r="AR410" s="103"/>
      <c r="AS410" s="103"/>
      <c r="AT410" s="103"/>
      <c r="AU410" s="103"/>
      <c r="AV410" s="103"/>
      <c r="AW410" s="103"/>
      <c r="AX410" s="103"/>
      <c r="AY410" s="103"/>
      <c r="AZ410" s="103"/>
      <c r="BA410" s="103"/>
      <c r="BB410" s="103"/>
      <c r="BC410" s="103"/>
      <c r="BD410" s="103"/>
      <c r="BE410" s="103"/>
      <c r="BF410" s="103"/>
      <c r="BG410" s="103"/>
      <c r="BH410" s="103"/>
      <c r="BI410" s="103"/>
      <c r="BJ410" s="103"/>
      <c r="BK410" s="103"/>
      <c r="BL410" s="103"/>
      <c r="BM410" s="103"/>
      <c r="BN410" s="103"/>
      <c r="BO410" s="103"/>
      <c r="BP410" s="103"/>
      <c r="BQ410" s="103"/>
      <c r="BR410" s="103"/>
      <c r="BS410" s="103"/>
      <c r="BT410" s="103"/>
      <c r="BU410" s="103"/>
      <c r="BV410" s="103"/>
      <c r="BW410" s="103"/>
      <c r="BX410" s="103"/>
      <c r="BY410" s="103"/>
      <c r="BZ410" s="103"/>
      <c r="CA410" s="103"/>
      <c r="CB410" s="103"/>
      <c r="CC410" s="103"/>
      <c r="CD410" s="103"/>
      <c r="CE410" s="103"/>
      <c r="CF410" s="103"/>
      <c r="CG410" s="103"/>
      <c r="CH410" s="103"/>
      <c r="CI410" s="103"/>
      <c r="CJ410" s="103"/>
      <c r="CK410" s="105"/>
      <c r="CL410" s="105"/>
      <c r="CM410" s="105"/>
      <c r="CN410" s="105"/>
      <c r="CO410" s="105"/>
    </row>
    <row r="411" spans="1:93" ht="15" customHeight="1" outlineLevel="1">
      <c r="A411" s="102"/>
      <c r="B411" s="256"/>
      <c r="C411" s="256"/>
      <c r="D411" s="225"/>
      <c r="E411" s="225"/>
      <c r="F411" s="225"/>
      <c r="G411" s="225"/>
      <c r="H411" s="225"/>
      <c r="I411" s="225"/>
      <c r="J411" s="225"/>
      <c r="K411" s="225"/>
      <c r="L411" s="225"/>
      <c r="M411" s="225"/>
      <c r="N411" s="225"/>
      <c r="O411" s="225"/>
      <c r="P411" s="225"/>
      <c r="Q411" s="225"/>
      <c r="R411" s="225"/>
      <c r="S411" s="225"/>
      <c r="T411" s="225"/>
      <c r="U411" s="225"/>
      <c r="V411" s="225"/>
      <c r="W411" s="225"/>
      <c r="X411" s="225"/>
      <c r="Y411" s="225"/>
      <c r="Z411" s="225"/>
      <c r="AA411" s="319">
        <v>1</v>
      </c>
      <c r="AB411" s="319">
        <f t="shared" ref="AB411:AE411" si="334">+AA411+1</f>
        <v>2</v>
      </c>
      <c r="AC411" s="319">
        <f t="shared" si="334"/>
        <v>3</v>
      </c>
      <c r="AD411" s="319">
        <f t="shared" si="334"/>
        <v>4</v>
      </c>
      <c r="AE411" s="319">
        <f t="shared" si="334"/>
        <v>5</v>
      </c>
      <c r="AF411" s="225"/>
      <c r="AG411" s="225"/>
      <c r="AH411" s="225"/>
      <c r="AI411" s="225"/>
      <c r="AJ411" s="225"/>
      <c r="AK411" s="225"/>
      <c r="AL411" s="225"/>
      <c r="AM411" s="225"/>
      <c r="AN411" s="225"/>
      <c r="AO411" s="225"/>
      <c r="AP411" s="225"/>
      <c r="AQ411" s="225"/>
      <c r="AR411" s="225"/>
      <c r="AS411" s="225"/>
      <c r="AT411" s="225"/>
      <c r="AU411" s="225"/>
      <c r="AV411" s="225"/>
      <c r="AW411" s="225"/>
      <c r="AX411" s="225"/>
      <c r="AY411" s="225"/>
      <c r="AZ411" s="225"/>
      <c r="BA411" s="225"/>
      <c r="BB411" s="225"/>
      <c r="BC411" s="225"/>
      <c r="BD411" s="225"/>
      <c r="BE411" s="225"/>
      <c r="BF411" s="225"/>
      <c r="BG411" s="225"/>
      <c r="BH411" s="225"/>
      <c r="BI411" s="225"/>
      <c r="BJ411" s="225"/>
      <c r="BK411" s="225"/>
      <c r="BL411" s="225"/>
      <c r="BM411" s="225"/>
      <c r="BN411" s="225"/>
      <c r="BO411" s="225"/>
      <c r="BP411" s="225"/>
      <c r="BQ411" s="225"/>
      <c r="BR411" s="225"/>
      <c r="BS411" s="225"/>
      <c r="BT411" s="225"/>
      <c r="BU411" s="225"/>
      <c r="BV411" s="225"/>
      <c r="BW411" s="225"/>
      <c r="BX411" s="225"/>
      <c r="BY411" s="225"/>
      <c r="BZ411" s="225"/>
      <c r="CA411" s="225"/>
      <c r="CB411" s="225"/>
      <c r="CC411" s="225"/>
      <c r="CD411" s="225"/>
      <c r="CE411" s="225"/>
      <c r="CF411" s="225"/>
      <c r="CG411" s="225"/>
      <c r="CH411" s="225"/>
      <c r="CI411" s="225"/>
      <c r="CJ411" s="225"/>
      <c r="CK411" s="105"/>
      <c r="CL411" s="105"/>
      <c r="CM411" s="105"/>
      <c r="CN411" s="105"/>
      <c r="CO411" s="105"/>
    </row>
    <row r="412" spans="1:93" ht="15" customHeight="1" outlineLevel="1">
      <c r="A412" s="105"/>
      <c r="B412" s="102" t="s">
        <v>335</v>
      </c>
      <c r="C412" s="256"/>
      <c r="D412" s="225"/>
      <c r="E412" s="225"/>
      <c r="F412" s="225"/>
      <c r="G412" s="225"/>
      <c r="H412" s="225"/>
      <c r="I412" s="225"/>
      <c r="J412" s="225"/>
      <c r="K412" s="225"/>
      <c r="L412" s="225"/>
      <c r="M412" s="225"/>
      <c r="N412" s="225"/>
      <c r="O412" s="225"/>
      <c r="P412" s="225"/>
      <c r="Q412" s="225"/>
      <c r="R412" s="225"/>
      <c r="S412" s="225"/>
      <c r="T412" s="225"/>
      <c r="U412" s="225"/>
      <c r="V412" s="225"/>
      <c r="W412" s="225"/>
      <c r="X412" s="225"/>
      <c r="Y412" s="225"/>
      <c r="Z412" s="225"/>
      <c r="AA412" s="265">
        <v>0</v>
      </c>
      <c r="AB412" s="265">
        <v>0</v>
      </c>
      <c r="AC412" s="265">
        <v>0</v>
      </c>
      <c r="AD412" s="265">
        <v>0</v>
      </c>
      <c r="AE412" s="265">
        <v>0</v>
      </c>
      <c r="AF412" s="225"/>
      <c r="AG412" s="225"/>
      <c r="AH412" s="225"/>
      <c r="AI412" s="225"/>
      <c r="AJ412" s="225"/>
      <c r="AK412" s="225"/>
      <c r="AL412" s="225"/>
      <c r="AM412" s="225"/>
      <c r="AN412" s="225"/>
      <c r="AO412" s="225"/>
      <c r="AP412" s="225"/>
      <c r="AQ412" s="225"/>
      <c r="AR412" s="225"/>
      <c r="AS412" s="225"/>
      <c r="AT412" s="225"/>
      <c r="AU412" s="225"/>
      <c r="AV412" s="225"/>
      <c r="AW412" s="225"/>
      <c r="AX412" s="225"/>
      <c r="AY412" s="225"/>
      <c r="AZ412" s="225"/>
      <c r="BA412" s="225"/>
      <c r="BB412" s="225"/>
      <c r="BC412" s="225"/>
      <c r="BD412" s="225"/>
      <c r="BE412" s="225"/>
      <c r="BF412" s="225"/>
      <c r="BG412" s="225"/>
      <c r="BH412" s="225"/>
      <c r="BI412" s="225"/>
      <c r="BJ412" s="225"/>
      <c r="BK412" s="225"/>
      <c r="BL412" s="225"/>
      <c r="BM412" s="225"/>
      <c r="BN412" s="225"/>
      <c r="BO412" s="225"/>
      <c r="BP412" s="225"/>
      <c r="BQ412" s="225"/>
      <c r="BR412" s="225"/>
      <c r="BS412" s="225"/>
      <c r="BT412" s="225"/>
      <c r="BU412" s="225"/>
      <c r="BV412" s="225"/>
      <c r="BW412" s="225"/>
      <c r="BX412" s="225"/>
      <c r="BY412" s="225"/>
      <c r="BZ412" s="225"/>
      <c r="CA412" s="225"/>
      <c r="CB412" s="225"/>
      <c r="CC412" s="225"/>
      <c r="CD412" s="225"/>
      <c r="CE412" s="225"/>
      <c r="CF412" s="225"/>
      <c r="CG412" s="225"/>
      <c r="CH412" s="225"/>
      <c r="CI412" s="225"/>
      <c r="CJ412" s="225"/>
      <c r="CK412" s="105"/>
      <c r="CL412" s="105"/>
      <c r="CM412" s="105"/>
      <c r="CN412" s="105"/>
      <c r="CO412" s="105"/>
    </row>
    <row r="413" spans="1:93" ht="15" customHeight="1" outlineLevel="1">
      <c r="A413" s="105"/>
      <c r="B413" s="102"/>
      <c r="C413" s="256"/>
      <c r="D413" s="225"/>
      <c r="E413" s="225"/>
      <c r="F413" s="225"/>
      <c r="G413" s="225"/>
      <c r="H413" s="225"/>
      <c r="I413" s="225"/>
      <c r="J413" s="225"/>
      <c r="K413" s="225"/>
      <c r="L413" s="225"/>
      <c r="M413" s="225"/>
      <c r="N413" s="225"/>
      <c r="O413" s="225"/>
      <c r="P413" s="225"/>
      <c r="Q413" s="225"/>
      <c r="R413" s="225"/>
      <c r="S413" s="225"/>
      <c r="T413" s="225"/>
      <c r="U413" s="225"/>
      <c r="V413" s="225"/>
      <c r="W413" s="225"/>
      <c r="X413" s="225"/>
      <c r="Y413" s="225"/>
      <c r="Z413" s="225"/>
      <c r="AA413" s="225"/>
      <c r="AB413" s="225"/>
      <c r="AC413" s="225"/>
      <c r="AD413" s="225"/>
      <c r="AE413" s="225"/>
      <c r="AF413" s="225"/>
      <c r="AG413" s="225"/>
      <c r="AH413" s="225"/>
      <c r="AI413" s="225"/>
      <c r="AJ413" s="225"/>
      <c r="AK413" s="225"/>
      <c r="AL413" s="225"/>
      <c r="AM413" s="225"/>
      <c r="AN413" s="225"/>
      <c r="AO413" s="225"/>
      <c r="AP413" s="225"/>
      <c r="AQ413" s="225"/>
      <c r="AR413" s="225"/>
      <c r="AS413" s="225"/>
      <c r="AT413" s="225"/>
      <c r="AU413" s="225"/>
      <c r="AV413" s="225"/>
      <c r="AW413" s="225"/>
      <c r="AX413" s="225"/>
      <c r="AY413" s="225"/>
      <c r="AZ413" s="225"/>
      <c r="BA413" s="225"/>
      <c r="BB413" s="225"/>
      <c r="BC413" s="225"/>
      <c r="BD413" s="225"/>
      <c r="BE413" s="225"/>
      <c r="BF413" s="225"/>
      <c r="BG413" s="225"/>
      <c r="BH413" s="225"/>
      <c r="BI413" s="225"/>
      <c r="BJ413" s="225"/>
      <c r="BK413" s="225"/>
      <c r="BL413" s="225"/>
      <c r="BM413" s="225"/>
      <c r="BN413" s="225"/>
      <c r="BO413" s="225"/>
      <c r="BP413" s="225"/>
      <c r="BQ413" s="225"/>
      <c r="BR413" s="225"/>
      <c r="BS413" s="225"/>
      <c r="BT413" s="225"/>
      <c r="BU413" s="225"/>
      <c r="BV413" s="225"/>
      <c r="BW413" s="225"/>
      <c r="BX413" s="225"/>
      <c r="BY413" s="225"/>
      <c r="BZ413" s="225"/>
      <c r="CA413" s="225"/>
      <c r="CB413" s="225"/>
      <c r="CC413" s="225"/>
      <c r="CD413" s="225"/>
      <c r="CE413" s="225"/>
      <c r="CF413" s="225"/>
      <c r="CG413" s="225"/>
      <c r="CH413" s="225"/>
      <c r="CI413" s="225"/>
      <c r="CJ413" s="225"/>
      <c r="CK413" s="105"/>
      <c r="CL413" s="105"/>
      <c r="CM413" s="105"/>
      <c r="CN413" s="105"/>
      <c r="CO413" s="105"/>
    </row>
    <row r="414" spans="1:93" ht="15" customHeight="1" outlineLevel="1">
      <c r="A414" s="105"/>
      <c r="B414" s="102" t="s">
        <v>336</v>
      </c>
      <c r="C414" s="256"/>
      <c r="D414" s="225"/>
      <c r="E414" s="225"/>
      <c r="F414" s="225"/>
      <c r="G414" s="225"/>
      <c r="H414" s="135" t="s">
        <v>158</v>
      </c>
      <c r="I414" s="181">
        <f t="shared" ref="I414:M416" ca="1" si="335">+IF($H414="SUM",SUMIFS($AA414:$CH414,$AA$1:$CH$1,I$1),IF($H414="AVG",AVERAGEIFS($AA414:$CH414,$AA$1:$CH$1,I$1),IF($H414="EOY",SUMIFS($AA414:$CH414,$AA$1:$CH$1,I$1,$AA$3:$CH$3,12))))</f>
        <v>364680.99579484086</v>
      </c>
      <c r="J414" s="181">
        <f t="shared" ca="1" si="335"/>
        <v>11812849.600464446</v>
      </c>
      <c r="K414" s="181">
        <f t="shared" ca="1" si="335"/>
        <v>77553352.120726973</v>
      </c>
      <c r="L414" s="181">
        <f t="shared" ca="1" si="335"/>
        <v>124657648.19564326</v>
      </c>
      <c r="M414" s="181">
        <f t="shared" ca="1" si="335"/>
        <v>227929621.69580579</v>
      </c>
      <c r="N414" s="179"/>
      <c r="O414" s="179"/>
      <c r="P414" s="179"/>
      <c r="Q414" s="179"/>
      <c r="R414" s="179"/>
      <c r="S414" s="179"/>
      <c r="T414" s="179"/>
      <c r="U414" s="179"/>
      <c r="V414" s="179"/>
      <c r="W414" s="179"/>
      <c r="X414" s="179"/>
      <c r="Y414" s="179"/>
      <c r="Z414" s="179"/>
      <c r="AA414" s="315">
        <f ca="1">+BS!E18</f>
        <v>12016812.4312</v>
      </c>
      <c r="AB414" s="315">
        <f ca="1">+BS!F18</f>
        <v>9968054.2880393993</v>
      </c>
      <c r="AC414" s="315">
        <f ca="1">+BS!G18</f>
        <v>9422043.0038073435</v>
      </c>
      <c r="AD414" s="315">
        <f ca="1">+BS!H18</f>
        <v>8878639.1066642255</v>
      </c>
      <c r="AE414" s="315">
        <f ca="1">+BS!I18</f>
        <v>8338607.5418639323</v>
      </c>
      <c r="AF414" s="315">
        <f ca="1">+BS!J18</f>
        <v>7802350.8292876044</v>
      </c>
      <c r="AG414" s="315">
        <f ca="1">+BS!K18</f>
        <v>3270324.071202117</v>
      </c>
      <c r="AH414" s="315">
        <f ca="1">+BS!L18</f>
        <v>2694033.6621463709</v>
      </c>
      <c r="AI414" s="315">
        <f ca="1">+BS!M18</f>
        <v>2102048.6840039352</v>
      </c>
      <c r="AJ414" s="315">
        <f ca="1">+BS!N18</f>
        <v>1516005.0684844074</v>
      </c>
      <c r="AK414" s="315">
        <f ca="1">+BS!O18</f>
        <v>936616.61910253647</v>
      </c>
      <c r="AL414" s="315">
        <f ca="1">+BS!P18</f>
        <v>364680.99579484086</v>
      </c>
      <c r="AM414" s="315">
        <f ca="1">+BS!Q18</f>
        <v>39733379.726548515</v>
      </c>
      <c r="AN414" s="315">
        <f ca="1">+BS!R18</f>
        <v>39083914.075857341</v>
      </c>
      <c r="AO414" s="315">
        <f ca="1">+BS!S18</f>
        <v>38448025.17157764</v>
      </c>
      <c r="AP414" s="315">
        <f ca="1">+BS!T18</f>
        <v>37827971.731655985</v>
      </c>
      <c r="AQ414" s="315">
        <f ca="1">+BS!U18</f>
        <v>37226129.475746088</v>
      </c>
      <c r="AR414" s="315">
        <f ca="1">+BS!V18</f>
        <v>36645232.781449705</v>
      </c>
      <c r="AS414" s="315">
        <f ca="1">+BS!W18</f>
        <v>20088419.833008859</v>
      </c>
      <c r="AT414" s="315">
        <f ca="1">+BS!X18</f>
        <v>13559306.59230189</v>
      </c>
      <c r="AU414" s="315">
        <f ca="1">+BS!Y18</f>
        <v>13062044.765488874</v>
      </c>
      <c r="AV414" s="315">
        <f ca="1">+BS!Z18</f>
        <v>12601415.114653906</v>
      </c>
      <c r="AW414" s="315">
        <f ca="1">+BS!AA18</f>
        <v>12182909.666193692</v>
      </c>
      <c r="AX414" s="315">
        <f ca="1">+BS!AB18</f>
        <v>11812849.600464446</v>
      </c>
      <c r="AY414" s="315">
        <f ca="1">+BS!AC18</f>
        <v>11461188.311392754</v>
      </c>
      <c r="AZ414" s="315">
        <f ca="1">+BS!AD18</f>
        <v>11172652.472411659</v>
      </c>
      <c r="BA414" s="315">
        <f ca="1">+BS!AE18</f>
        <v>10989178.349725021</v>
      </c>
      <c r="BB414" s="315">
        <f ca="1">+BS!AF18</f>
        <v>10933727.069167722</v>
      </c>
      <c r="BC414" s="315">
        <f ca="1">+BS!AG18</f>
        <v>11031903.799165629</v>
      </c>
      <c r="BD414" s="315">
        <f ca="1">+BS!AH18</f>
        <v>11314436.141829785</v>
      </c>
      <c r="BE414" s="315">
        <f ca="1">+BS!AI18</f>
        <v>75818192.41969344</v>
      </c>
      <c r="BF414" s="315">
        <f ca="1">+BS!AJ18</f>
        <v>70587418.419796497</v>
      </c>
      <c r="BG414" s="315">
        <f ca="1">+BS!AK18</f>
        <v>71675208.286586821</v>
      </c>
      <c r="BH414" s="315">
        <f ca="1">+BS!AL18</f>
        <v>73145275.193401888</v>
      </c>
      <c r="BI414" s="315">
        <f ca="1">+BS!AM18</f>
        <v>75074074.948246628</v>
      </c>
      <c r="BJ414" s="315">
        <f ca="1">+BS!AN18</f>
        <v>77553352.120726973</v>
      </c>
      <c r="BK414" s="315">
        <f ca="1">+BS!AO18</f>
        <v>80266401.600859821</v>
      </c>
      <c r="BL414" s="315">
        <f ca="1">+BS!AP18</f>
        <v>83338882.094988137</v>
      </c>
      <c r="BM414" s="315">
        <f ca="1">+BS!AQ18</f>
        <v>86843873.43637459</v>
      </c>
      <c r="BN414" s="315">
        <f ca="1">+BS!AR18</f>
        <v>90791293.828566343</v>
      </c>
      <c r="BO414" s="315">
        <f ca="1">+BS!AS18</f>
        <v>95225385.176643938</v>
      </c>
      <c r="BP414" s="315">
        <f ca="1">+BS!AT18</f>
        <v>100194814.97619596</v>
      </c>
      <c r="BQ414" s="315">
        <f ca="1">+BS!AU18</f>
        <v>91753117.272369862</v>
      </c>
      <c r="BR414" s="315">
        <f ca="1">+BS!AV18</f>
        <v>91959178.114827812</v>
      </c>
      <c r="BS414" s="315">
        <f ca="1">+BS!AW18</f>
        <v>98877773.858198225</v>
      </c>
      <c r="BT414" s="315">
        <f ca="1">+BS!AX18</f>
        <v>106580159.09257236</v>
      </c>
      <c r="BU414" s="315">
        <f ca="1">+BS!AY18</f>
        <v>115144711.46705057</v>
      </c>
      <c r="BV414" s="315">
        <f ca="1">+BS!AZ18</f>
        <v>124657648.19564326</v>
      </c>
      <c r="BW414" s="315">
        <f ca="1">+BS!BA18</f>
        <v>134457861.00763232</v>
      </c>
      <c r="BX414" s="315">
        <f ca="1">+BS!BB18</f>
        <v>144718641.33477476</v>
      </c>
      <c r="BY414" s="315">
        <f ca="1">+BS!BC18</f>
        <v>147204580.63008869</v>
      </c>
      <c r="BZ414" s="315">
        <f ca="1">+BS!BD18</f>
        <v>158458009.18357471</v>
      </c>
      <c r="CA414" s="315">
        <f ca="1">+BS!BE18</f>
        <v>170202825.53853351</v>
      </c>
      <c r="CB414" s="315">
        <f ca="1">+BS!BF18</f>
        <v>182458686.76702398</v>
      </c>
      <c r="CC414" s="315">
        <f ca="1">+BS!BG18</f>
        <v>167246032.58398741</v>
      </c>
      <c r="CD414" s="315">
        <f ca="1">+BS!BH18</f>
        <v>168586124.5729627</v>
      </c>
      <c r="CE414" s="315">
        <f ca="1">+BS!BI18</f>
        <v>182501071.66083035</v>
      </c>
      <c r="CF414" s="315">
        <f ca="1">+BS!BJ18</f>
        <v>197013868.89154604</v>
      </c>
      <c r="CG414" s="315">
        <f ca="1">+BS!BK18</f>
        <v>212148428.55082369</v>
      </c>
      <c r="CH414" s="315">
        <f ca="1">+BS!BL18</f>
        <v>227929621.69580579</v>
      </c>
      <c r="CI414" s="225"/>
      <c r="CJ414" s="225"/>
      <c r="CK414" s="105"/>
      <c r="CL414" s="105"/>
      <c r="CM414" s="105"/>
      <c r="CN414" s="105"/>
      <c r="CO414" s="105"/>
    </row>
    <row r="415" spans="1:93" ht="15" customHeight="1" outlineLevel="1">
      <c r="A415" s="105"/>
      <c r="B415" s="102" t="s">
        <v>337</v>
      </c>
      <c r="C415" s="256"/>
      <c r="D415" s="225"/>
      <c r="E415" s="225"/>
      <c r="F415" s="225"/>
      <c r="G415" s="225"/>
      <c r="H415" s="135" t="s">
        <v>116</v>
      </c>
      <c r="I415" s="181">
        <f t="shared" ca="1" si="335"/>
        <v>-9974168.7192019019</v>
      </c>
      <c r="J415" s="181">
        <f t="shared" ca="1" si="335"/>
        <v>-22612508.044133328</v>
      </c>
      <c r="K415" s="181">
        <f t="shared" ca="1" si="335"/>
        <v>-12672942.764964487</v>
      </c>
      <c r="L415" s="181">
        <f t="shared" ca="1" si="335"/>
        <v>31536823.922048844</v>
      </c>
      <c r="M415" s="181">
        <f t="shared" ca="1" si="335"/>
        <v>78624673.131181568</v>
      </c>
      <c r="N415" s="179"/>
      <c r="O415" s="179"/>
      <c r="P415" s="179"/>
      <c r="Q415" s="179"/>
      <c r="R415" s="179"/>
      <c r="S415" s="179"/>
      <c r="T415" s="179"/>
      <c r="U415" s="179"/>
      <c r="V415" s="179"/>
      <c r="W415" s="179"/>
      <c r="X415" s="179"/>
      <c r="Y415" s="179"/>
      <c r="Z415" s="179"/>
      <c r="AA415" s="315">
        <f ca="1">+PL!D41</f>
        <v>-5552465.1376</v>
      </c>
      <c r="AB415" s="315">
        <f ca="1">+PL!E41</f>
        <v>-550030.95411199995</v>
      </c>
      <c r="AC415" s="315">
        <f ca="1">+PL!F41</f>
        <v>-547304.66860543995</v>
      </c>
      <c r="AD415" s="315">
        <f ca="1">+PL!G41</f>
        <v>-544251.22883809288</v>
      </c>
      <c r="AE415" s="315">
        <f ca="1">+PL!H41</f>
        <v>-540831.37629866402</v>
      </c>
      <c r="AF415" s="315">
        <f ca="1">+PL!I41</f>
        <v>-537001.14145450364</v>
      </c>
      <c r="AG415" s="315">
        <f ca="1">+PL!J41</f>
        <v>-582711.27842904394</v>
      </c>
      <c r="AH415" s="315">
        <f ca="1">+PL!K41</f>
        <v>-647906.63184052927</v>
      </c>
      <c r="AI415" s="315">
        <f ca="1">+PL!L41</f>
        <v>-642525.42766139272</v>
      </c>
      <c r="AJ415" s="315">
        <f ca="1">+PL!M41</f>
        <v>-636498.47898075986</v>
      </c>
      <c r="AK415" s="315">
        <f ca="1">+PL!N41</f>
        <v>-629748.29645845108</v>
      </c>
      <c r="AL415" s="315">
        <f ca="1">+PL!O41</f>
        <v>1437105.9010769743</v>
      </c>
      <c r="AM415" s="315">
        <f ca="1">+PL!P41</f>
        <v>-711570.47250515176</v>
      </c>
      <c r="AN415" s="315">
        <f ca="1">+PL!Q41</f>
        <v>-699398.5433809245</v>
      </c>
      <c r="AO415" s="315">
        <f ca="1">+PL!R41</f>
        <v>-685400.82488806313</v>
      </c>
      <c r="AP415" s="315">
        <f ca="1">+PL!S41</f>
        <v>-669303.44862127258</v>
      </c>
      <c r="AQ415" s="315">
        <f ca="1">+PL!T41</f>
        <v>-650791.46591446351</v>
      </c>
      <c r="AR415" s="315">
        <f ca="1">+PL!U41</f>
        <v>-629502.68580163294</v>
      </c>
      <c r="AS415" s="315">
        <f ca="1">+PL!V41</f>
        <v>-20630020.588671882</v>
      </c>
      <c r="AT415" s="315">
        <f ca="1">+PL!W41</f>
        <v>-601866.17697265977</v>
      </c>
      <c r="AU415" s="315">
        <f ca="1">+PL!X41</f>
        <v>-569488.60351855878</v>
      </c>
      <c r="AV415" s="315">
        <f ca="1">+PL!Y41</f>
        <v>-532254.39404634258</v>
      </c>
      <c r="AW415" s="315">
        <f ca="1">+PL!Z41</f>
        <v>-489435.05315329402</v>
      </c>
      <c r="AX415" s="315">
        <f ca="1">+PL!AA41</f>
        <v>4256524.2133409232</v>
      </c>
      <c r="AY415" s="315">
        <f ca="1">+PL!AB41</f>
        <v>-446814.7066848792</v>
      </c>
      <c r="AZ415" s="315">
        <f ca="1">+PL!AC41</f>
        <v>-356208.9813551883</v>
      </c>
      <c r="BA415" s="315">
        <f ca="1">+PL!AD41</f>
        <v>-247482.11095955945</v>
      </c>
      <c r="BB415" s="315">
        <f ca="1">+PL!AE41</f>
        <v>-117009.86648480466</v>
      </c>
      <c r="BC415" s="315">
        <f ca="1">+PL!AF41</f>
        <v>39556.826884901151</v>
      </c>
      <c r="BD415" s="315">
        <f ca="1">+PL!AG41</f>
        <v>227436.85892854794</v>
      </c>
      <c r="BE415" s="315">
        <f ca="1">+PL!AH41</f>
        <v>-19572107.102619074</v>
      </c>
      <c r="BF415" s="315">
        <f ca="1">+PL!AI41</f>
        <v>698440.14352377551</v>
      </c>
      <c r="BG415" s="315">
        <f ca="1">+PL!AJ41</f>
        <v>1023096.8388951973</v>
      </c>
      <c r="BH415" s="315">
        <f ca="1">+PL!AK41</f>
        <v>1412684.8733409035</v>
      </c>
      <c r="BI415" s="315">
        <f ca="1">+PL!AL41</f>
        <v>1880190.5146757499</v>
      </c>
      <c r="BJ415" s="315">
        <f ca="1">+PL!AM41</f>
        <v>2785273.9468899425</v>
      </c>
      <c r="BK415" s="315">
        <f ca="1">+PL!AN41</f>
        <v>2682103.5127053242</v>
      </c>
      <c r="BL415" s="315">
        <f ca="1">+PL!AO41</f>
        <v>3052367.9806425236</v>
      </c>
      <c r="BM415" s="315">
        <f ca="1">+PL!AP41</f>
        <v>3459658.8953734417</v>
      </c>
      <c r="BN415" s="315">
        <f ca="1">+PL!AQ41</f>
        <v>3907678.901577455</v>
      </c>
      <c r="BO415" s="315">
        <f ca="1">+PL!AR41</f>
        <v>4400500.9084018664</v>
      </c>
      <c r="BP415" s="315">
        <f ca="1">+PL!AS41</f>
        <v>4942605.1159087215</v>
      </c>
      <c r="BQ415" s="315">
        <f ca="1">+PL!AT41</f>
        <v>-14461080.255833739</v>
      </c>
      <c r="BR415" s="315">
        <f ca="1">+PL!AU41</f>
        <v>6194865.8352495525</v>
      </c>
      <c r="BS415" s="315">
        <f ca="1">+PL!AV41</f>
        <v>6916406.535441176</v>
      </c>
      <c r="BT415" s="315">
        <f ca="1">+PL!AW41</f>
        <v>7710101.3056519609</v>
      </c>
      <c r="BU415" s="315">
        <f ca="1">+PL!AX41</f>
        <v>8583165.5528838243</v>
      </c>
      <c r="BV415" s="315">
        <f ca="1">+PL!AY41</f>
        <v>-5851550.3659532666</v>
      </c>
      <c r="BW415" s="315">
        <f ca="1">+PL!AZ41</f>
        <v>9854104.0038324296</v>
      </c>
      <c r="BX415" s="315">
        <f ca="1">+PL!BA41</f>
        <v>10293569.62331906</v>
      </c>
      <c r="BY415" s="315">
        <f ca="1">+PL!BB41</f>
        <v>10750613.867585156</v>
      </c>
      <c r="BZ415" s="315">
        <f ca="1">+PL!BC41</f>
        <v>11225939.881621895</v>
      </c>
      <c r="CA415" s="315">
        <f ca="1">+PL!BD41</f>
        <v>11720278.936220108</v>
      </c>
      <c r="CB415" s="315">
        <f ca="1">+PL!BE41</f>
        <v>12234391.553002246</v>
      </c>
      <c r="CC415" s="315">
        <f ca="1">+PL!BF41</f>
        <v>-27230931.325544335</v>
      </c>
      <c r="CD415" s="315">
        <f ca="1">+PL!BG41</f>
        <v>13325132.880767228</v>
      </c>
      <c r="CE415" s="315">
        <f ca="1">+PL!BH41</f>
        <v>13903439.65533125</v>
      </c>
      <c r="CF415" s="315">
        <f ca="1">+PL!BI41</f>
        <v>14504878.700877834</v>
      </c>
      <c r="CG415" s="315">
        <f ca="1">+PL!BJ41</f>
        <v>15130375.308246279</v>
      </c>
      <c r="CH415" s="315">
        <f ca="1">+PL!BK41</f>
        <v>-17087119.954077583</v>
      </c>
      <c r="CI415" s="225"/>
      <c r="CJ415" s="225"/>
      <c r="CK415" s="105"/>
      <c r="CL415" s="105"/>
      <c r="CM415" s="105"/>
      <c r="CN415" s="105"/>
      <c r="CO415" s="105"/>
    </row>
    <row r="416" spans="1:93" ht="15" customHeight="1" outlineLevel="1" thickBot="1">
      <c r="A416" s="105"/>
      <c r="B416" s="116" t="s">
        <v>338</v>
      </c>
      <c r="C416" s="273"/>
      <c r="D416" s="177"/>
      <c r="E416" s="177"/>
      <c r="F416" s="225"/>
      <c r="G416" s="225"/>
      <c r="H416" s="135" t="s">
        <v>116</v>
      </c>
      <c r="I416" s="320">
        <f t="shared" ca="1" si="335"/>
        <v>0</v>
      </c>
      <c r="J416" s="320">
        <f t="shared" ca="1" si="335"/>
        <v>0</v>
      </c>
      <c r="K416" s="320">
        <f t="shared" ca="1" si="335"/>
        <v>0</v>
      </c>
      <c r="L416" s="320">
        <f t="shared" ca="1" si="335"/>
        <v>0</v>
      </c>
      <c r="M416" s="320">
        <f t="shared" ca="1" si="335"/>
        <v>0</v>
      </c>
      <c r="N416" s="179"/>
      <c r="O416" s="179"/>
      <c r="P416" s="179"/>
      <c r="Q416" s="179"/>
      <c r="R416" s="179"/>
      <c r="S416" s="179"/>
      <c r="T416" s="179"/>
      <c r="U416" s="179"/>
      <c r="V416" s="179"/>
      <c r="W416" s="179"/>
      <c r="X416" s="179"/>
      <c r="Y416" s="179"/>
      <c r="Z416" s="179"/>
      <c r="AA416" s="320">
        <f t="shared" ref="AA416:BF416" si="336">+MAX(0,IF(AA3=12,SUMIF($AA$1:$CH$1,AA$1,$AA$415:$CH$415),0)*SUMIF($AA$411:$AE$411,AA$1,$AA$412:$AE$412))</f>
        <v>0</v>
      </c>
      <c r="AB416" s="320">
        <f t="shared" si="336"/>
        <v>0</v>
      </c>
      <c r="AC416" s="320">
        <f t="shared" si="336"/>
        <v>0</v>
      </c>
      <c r="AD416" s="320">
        <f t="shared" si="336"/>
        <v>0</v>
      </c>
      <c r="AE416" s="320">
        <f t="shared" si="336"/>
        <v>0</v>
      </c>
      <c r="AF416" s="320">
        <f t="shared" si="336"/>
        <v>0</v>
      </c>
      <c r="AG416" s="320">
        <f t="shared" si="336"/>
        <v>0</v>
      </c>
      <c r="AH416" s="320">
        <f t="shared" si="336"/>
        <v>0</v>
      </c>
      <c r="AI416" s="320">
        <f t="shared" si="336"/>
        <v>0</v>
      </c>
      <c r="AJ416" s="320">
        <f t="shared" si="336"/>
        <v>0</v>
      </c>
      <c r="AK416" s="320">
        <f t="shared" si="336"/>
        <v>0</v>
      </c>
      <c r="AL416" s="320">
        <f t="shared" ca="1" si="336"/>
        <v>0</v>
      </c>
      <c r="AM416" s="320">
        <f t="shared" si="336"/>
        <v>0</v>
      </c>
      <c r="AN416" s="320">
        <f t="shared" si="336"/>
        <v>0</v>
      </c>
      <c r="AO416" s="320">
        <f t="shared" si="336"/>
        <v>0</v>
      </c>
      <c r="AP416" s="320">
        <f t="shared" si="336"/>
        <v>0</v>
      </c>
      <c r="AQ416" s="320">
        <f t="shared" si="336"/>
        <v>0</v>
      </c>
      <c r="AR416" s="320">
        <f t="shared" si="336"/>
        <v>0</v>
      </c>
      <c r="AS416" s="320">
        <f t="shared" si="336"/>
        <v>0</v>
      </c>
      <c r="AT416" s="320">
        <f t="shared" si="336"/>
        <v>0</v>
      </c>
      <c r="AU416" s="320">
        <f t="shared" si="336"/>
        <v>0</v>
      </c>
      <c r="AV416" s="320">
        <f t="shared" si="336"/>
        <v>0</v>
      </c>
      <c r="AW416" s="320">
        <f t="shared" si="336"/>
        <v>0</v>
      </c>
      <c r="AX416" s="320">
        <f t="shared" ca="1" si="336"/>
        <v>0</v>
      </c>
      <c r="AY416" s="320">
        <f t="shared" si="336"/>
        <v>0</v>
      </c>
      <c r="AZ416" s="320">
        <f t="shared" si="336"/>
        <v>0</v>
      </c>
      <c r="BA416" s="320">
        <f t="shared" si="336"/>
        <v>0</v>
      </c>
      <c r="BB416" s="320">
        <f t="shared" si="336"/>
        <v>0</v>
      </c>
      <c r="BC416" s="320">
        <f t="shared" si="336"/>
        <v>0</v>
      </c>
      <c r="BD416" s="320">
        <f t="shared" si="336"/>
        <v>0</v>
      </c>
      <c r="BE416" s="320">
        <f t="shared" si="336"/>
        <v>0</v>
      </c>
      <c r="BF416" s="320">
        <f t="shared" si="336"/>
        <v>0</v>
      </c>
      <c r="BG416" s="320">
        <f t="shared" ref="BG416:CH416" si="337">+MAX(0,IF(BG3=12,SUMIF($AA$1:$CH$1,BG$1,$AA$415:$CH$415),0)*SUMIF($AA$411:$AE$411,BG$1,$AA$412:$AE$412))</f>
        <v>0</v>
      </c>
      <c r="BH416" s="320">
        <f t="shared" si="337"/>
        <v>0</v>
      </c>
      <c r="BI416" s="320">
        <f t="shared" si="337"/>
        <v>0</v>
      </c>
      <c r="BJ416" s="320">
        <f t="shared" ca="1" si="337"/>
        <v>0</v>
      </c>
      <c r="BK416" s="320">
        <f t="shared" si="337"/>
        <v>0</v>
      </c>
      <c r="BL416" s="320">
        <f t="shared" si="337"/>
        <v>0</v>
      </c>
      <c r="BM416" s="320">
        <f t="shared" si="337"/>
        <v>0</v>
      </c>
      <c r="BN416" s="320">
        <f t="shared" si="337"/>
        <v>0</v>
      </c>
      <c r="BO416" s="320">
        <f t="shared" si="337"/>
        <v>0</v>
      </c>
      <c r="BP416" s="320">
        <f t="shared" si="337"/>
        <v>0</v>
      </c>
      <c r="BQ416" s="320">
        <f t="shared" si="337"/>
        <v>0</v>
      </c>
      <c r="BR416" s="320">
        <f t="shared" si="337"/>
        <v>0</v>
      </c>
      <c r="BS416" s="320">
        <f t="shared" si="337"/>
        <v>0</v>
      </c>
      <c r="BT416" s="320">
        <f t="shared" si="337"/>
        <v>0</v>
      </c>
      <c r="BU416" s="320">
        <f t="shared" si="337"/>
        <v>0</v>
      </c>
      <c r="BV416" s="320">
        <f t="shared" ca="1" si="337"/>
        <v>0</v>
      </c>
      <c r="BW416" s="320">
        <f t="shared" si="337"/>
        <v>0</v>
      </c>
      <c r="BX416" s="320">
        <f t="shared" si="337"/>
        <v>0</v>
      </c>
      <c r="BY416" s="320">
        <f t="shared" si="337"/>
        <v>0</v>
      </c>
      <c r="BZ416" s="320">
        <f t="shared" si="337"/>
        <v>0</v>
      </c>
      <c r="CA416" s="320">
        <f t="shared" si="337"/>
        <v>0</v>
      </c>
      <c r="CB416" s="320">
        <f t="shared" si="337"/>
        <v>0</v>
      </c>
      <c r="CC416" s="320">
        <f t="shared" si="337"/>
        <v>0</v>
      </c>
      <c r="CD416" s="320">
        <f t="shared" si="337"/>
        <v>0</v>
      </c>
      <c r="CE416" s="320">
        <f t="shared" si="337"/>
        <v>0</v>
      </c>
      <c r="CF416" s="320">
        <f t="shared" si="337"/>
        <v>0</v>
      </c>
      <c r="CG416" s="320">
        <f t="shared" si="337"/>
        <v>0</v>
      </c>
      <c r="CH416" s="320">
        <f t="shared" ca="1" si="337"/>
        <v>0</v>
      </c>
      <c r="CI416" s="177"/>
      <c r="CJ416" s="177"/>
      <c r="CK416" s="105"/>
      <c r="CL416" s="105"/>
      <c r="CM416" s="105"/>
      <c r="CN416" s="105"/>
      <c r="CO416" s="105"/>
    </row>
    <row r="417" spans="1:93" ht="15" customHeight="1" outlineLevel="1" thickTop="1">
      <c r="A417" s="105"/>
      <c r="B417" s="102"/>
      <c r="C417" s="256"/>
      <c r="D417" s="225"/>
      <c r="E417" s="225"/>
      <c r="F417" s="225"/>
      <c r="G417" s="225"/>
      <c r="H417" s="225"/>
      <c r="I417" s="225"/>
      <c r="J417" s="225"/>
      <c r="K417" s="225"/>
      <c r="L417" s="225"/>
      <c r="M417" s="225"/>
      <c r="N417" s="225"/>
      <c r="O417" s="225"/>
      <c r="P417" s="225"/>
      <c r="Q417" s="225"/>
      <c r="R417" s="225"/>
      <c r="S417" s="225"/>
      <c r="T417" s="225"/>
      <c r="U417" s="225"/>
      <c r="V417" s="225"/>
      <c r="W417" s="225"/>
      <c r="X417" s="225"/>
      <c r="Y417" s="225"/>
      <c r="Z417" s="225"/>
      <c r="AA417" s="225"/>
      <c r="AB417" s="225"/>
      <c r="AC417" s="225"/>
      <c r="AD417" s="225"/>
      <c r="AE417" s="225"/>
      <c r="AF417" s="225"/>
      <c r="AG417" s="225"/>
      <c r="AH417" s="225"/>
      <c r="AI417" s="225"/>
      <c r="AJ417" s="225"/>
      <c r="AK417" s="225"/>
      <c r="AL417" s="225"/>
      <c r="AM417" s="225"/>
      <c r="AN417" s="225"/>
      <c r="AO417" s="225"/>
      <c r="AP417" s="225"/>
      <c r="AQ417" s="225"/>
      <c r="AR417" s="225"/>
      <c r="AS417" s="225"/>
      <c r="AT417" s="225"/>
      <c r="AU417" s="225"/>
      <c r="AV417" s="225"/>
      <c r="AW417" s="225"/>
      <c r="AX417" s="225"/>
      <c r="AY417" s="225"/>
      <c r="AZ417" s="225"/>
      <c r="BA417" s="225"/>
      <c r="BB417" s="225"/>
      <c r="BC417" s="225"/>
      <c r="BD417" s="225"/>
      <c r="BE417" s="225"/>
      <c r="BF417" s="225"/>
      <c r="BG417" s="225"/>
      <c r="BH417" s="225"/>
      <c r="BI417" s="225"/>
      <c r="BJ417" s="225"/>
      <c r="BK417" s="225"/>
      <c r="BL417" s="225"/>
      <c r="BM417" s="225"/>
      <c r="BN417" s="225"/>
      <c r="BO417" s="225"/>
      <c r="BP417" s="225"/>
      <c r="BQ417" s="225"/>
      <c r="BR417" s="225"/>
      <c r="BS417" s="225"/>
      <c r="BT417" s="225"/>
      <c r="BU417" s="225"/>
      <c r="BV417" s="225"/>
      <c r="BW417" s="225"/>
      <c r="BX417" s="225"/>
      <c r="BY417" s="225"/>
      <c r="BZ417" s="225"/>
      <c r="CA417" s="225"/>
      <c r="CB417" s="225"/>
      <c r="CC417" s="225"/>
      <c r="CD417" s="225"/>
      <c r="CE417" s="225"/>
      <c r="CF417" s="225"/>
      <c r="CG417" s="225"/>
      <c r="CH417" s="225"/>
      <c r="CI417" s="225"/>
      <c r="CJ417" s="225"/>
      <c r="CK417" s="105"/>
      <c r="CL417" s="105"/>
      <c r="CM417" s="105"/>
      <c r="CN417" s="105"/>
      <c r="CO417" s="105"/>
    </row>
    <row r="418" spans="1:93" ht="15" customHeight="1" outlineLevel="1">
      <c r="A418" s="105"/>
      <c r="B418" s="116" t="s">
        <v>339</v>
      </c>
      <c r="C418" s="256"/>
      <c r="D418" s="225"/>
      <c r="E418" s="225"/>
      <c r="F418" s="225"/>
      <c r="G418" s="225"/>
      <c r="H418" s="225"/>
      <c r="I418" s="225"/>
      <c r="J418" s="225"/>
      <c r="K418" s="225"/>
      <c r="L418" s="225"/>
      <c r="M418" s="225"/>
      <c r="N418" s="225"/>
      <c r="O418" s="225"/>
      <c r="P418" s="225"/>
      <c r="Q418" s="225"/>
      <c r="R418" s="225"/>
      <c r="S418" s="225"/>
      <c r="T418" s="225"/>
      <c r="U418" s="225"/>
      <c r="V418" s="225"/>
      <c r="W418" s="225"/>
      <c r="X418" s="225"/>
      <c r="Y418" s="225"/>
      <c r="Z418" s="225"/>
      <c r="AA418" s="319">
        <v>1</v>
      </c>
      <c r="AB418" s="319">
        <f t="shared" ref="AB418:AE418" si="338">+AA418+1</f>
        <v>2</v>
      </c>
      <c r="AC418" s="319">
        <f t="shared" si="338"/>
        <v>3</v>
      </c>
      <c r="AD418" s="319">
        <f t="shared" si="338"/>
        <v>4</v>
      </c>
      <c r="AE418" s="319">
        <f t="shared" si="338"/>
        <v>5</v>
      </c>
      <c r="AF418" s="225"/>
      <c r="AG418" s="225"/>
      <c r="AH418" s="225"/>
      <c r="AI418" s="225"/>
      <c r="AJ418" s="225"/>
      <c r="AK418" s="225"/>
      <c r="AL418" s="225"/>
      <c r="AM418" s="225"/>
      <c r="AN418" s="225"/>
      <c r="AO418" s="225"/>
      <c r="AP418" s="225"/>
      <c r="AQ418" s="225"/>
      <c r="AR418" s="225"/>
      <c r="AS418" s="225"/>
      <c r="AT418" s="225"/>
      <c r="AU418" s="225"/>
      <c r="AV418" s="225"/>
      <c r="AW418" s="225"/>
      <c r="AX418" s="225"/>
      <c r="AY418" s="225"/>
      <c r="AZ418" s="225"/>
      <c r="BA418" s="225"/>
      <c r="BB418" s="225"/>
      <c r="BC418" s="225"/>
      <c r="BD418" s="225"/>
      <c r="BE418" s="225"/>
      <c r="BF418" s="225"/>
      <c r="BG418" s="225"/>
      <c r="BH418" s="225"/>
      <c r="BI418" s="225"/>
      <c r="BJ418" s="225"/>
      <c r="BK418" s="225"/>
      <c r="BL418" s="225"/>
      <c r="BM418" s="225"/>
      <c r="BN418" s="225"/>
      <c r="BO418" s="225"/>
      <c r="BP418" s="225"/>
      <c r="BQ418" s="225"/>
      <c r="BR418" s="225"/>
      <c r="BS418" s="225"/>
      <c r="BT418" s="225"/>
      <c r="BU418" s="225"/>
      <c r="BV418" s="225"/>
      <c r="BW418" s="225"/>
      <c r="BX418" s="225"/>
      <c r="BY418" s="225"/>
      <c r="BZ418" s="225"/>
      <c r="CA418" s="225"/>
      <c r="CB418" s="225"/>
      <c r="CC418" s="225"/>
      <c r="CD418" s="225"/>
      <c r="CE418" s="225"/>
      <c r="CF418" s="225"/>
      <c r="CG418" s="225"/>
      <c r="CH418" s="225"/>
      <c r="CI418" s="225"/>
      <c r="CJ418" s="225"/>
      <c r="CK418" s="105"/>
      <c r="CL418" s="105"/>
      <c r="CM418" s="105"/>
      <c r="CN418" s="105"/>
      <c r="CO418" s="105"/>
    </row>
    <row r="419" spans="1:93" ht="15" customHeight="1" outlineLevel="1">
      <c r="A419" s="215"/>
      <c r="B419" s="139" t="s">
        <v>340</v>
      </c>
      <c r="C419" s="179"/>
      <c r="D419" s="179"/>
      <c r="E419" s="179"/>
      <c r="F419" s="179"/>
      <c r="G419" s="179"/>
      <c r="H419" s="179"/>
      <c r="I419" s="315">
        <f t="shared" ref="I419:M419" ca="1" si="339">+AA419</f>
        <v>-7301133</v>
      </c>
      <c r="J419" s="315">
        <f t="shared" ca="1" si="339"/>
        <v>-16651997</v>
      </c>
      <c r="K419" s="315">
        <f t="shared" ca="1" si="339"/>
        <v>-1219908</v>
      </c>
      <c r="L419" s="315">
        <f t="shared" ca="1" si="339"/>
        <v>54582580</v>
      </c>
      <c r="M419" s="315">
        <f t="shared" ca="1" si="339"/>
        <v>116532042</v>
      </c>
      <c r="N419" s="179"/>
      <c r="O419" s="179"/>
      <c r="P419" s="179"/>
      <c r="Q419" s="179"/>
      <c r="R419" s="179"/>
      <c r="S419" s="179"/>
      <c r="T419" s="179"/>
      <c r="U419" s="179"/>
      <c r="V419" s="179"/>
      <c r="W419" s="179"/>
      <c r="X419" s="179"/>
      <c r="Y419" s="179"/>
      <c r="Z419" s="179"/>
      <c r="AA419" s="315">
        <f ca="1">+PL!BM41</f>
        <v>-7301133</v>
      </c>
      <c r="AB419" s="315">
        <f ca="1">+PL!BN41</f>
        <v>-16651997</v>
      </c>
      <c r="AC419" s="315">
        <f ca="1">+PL!BO41</f>
        <v>-1219908</v>
      </c>
      <c r="AD419" s="315">
        <f ca="1">+PL!BP41</f>
        <v>54582580</v>
      </c>
      <c r="AE419" s="315">
        <f ca="1">+PL!BQ41</f>
        <v>116532042</v>
      </c>
      <c r="AF419" s="179"/>
      <c r="AG419" s="179"/>
      <c r="AH419" s="179"/>
      <c r="AI419" s="179"/>
      <c r="AJ419" s="179"/>
      <c r="AK419" s="179"/>
      <c r="AL419" s="179"/>
      <c r="AM419" s="179"/>
      <c r="AN419" s="179"/>
      <c r="AO419" s="179"/>
      <c r="AP419" s="179"/>
      <c r="AQ419" s="179"/>
      <c r="AR419" s="179"/>
      <c r="AS419" s="179"/>
      <c r="AT419" s="179"/>
      <c r="AU419" s="179"/>
      <c r="AV419" s="179"/>
      <c r="AW419" s="179"/>
      <c r="AX419" s="179"/>
      <c r="AY419" s="179"/>
      <c r="AZ419" s="179"/>
      <c r="BA419" s="179"/>
      <c r="BB419" s="179"/>
      <c r="BC419" s="179"/>
      <c r="BD419" s="179"/>
      <c r="BE419" s="179"/>
      <c r="BF419" s="179"/>
      <c r="BG419" s="179"/>
      <c r="BH419" s="179"/>
      <c r="BI419" s="179"/>
      <c r="BJ419" s="179"/>
      <c r="BK419" s="179"/>
      <c r="BL419" s="179"/>
      <c r="BM419" s="179"/>
      <c r="BN419" s="179"/>
      <c r="BO419" s="179"/>
      <c r="BP419" s="179"/>
      <c r="BQ419" s="179"/>
      <c r="BR419" s="179"/>
      <c r="BS419" s="179"/>
      <c r="BT419" s="179"/>
      <c r="BU419" s="179"/>
      <c r="BV419" s="179"/>
      <c r="BW419" s="179"/>
      <c r="BX419" s="179"/>
      <c r="BY419" s="179"/>
      <c r="BZ419" s="179"/>
      <c r="CA419" s="179"/>
      <c r="CB419" s="179"/>
      <c r="CC419" s="179"/>
      <c r="CD419" s="179"/>
      <c r="CE419" s="179"/>
      <c r="CF419" s="179"/>
      <c r="CG419" s="179"/>
      <c r="CH419" s="179"/>
      <c r="CI419" s="179"/>
      <c r="CJ419" s="179"/>
      <c r="CK419" s="215"/>
      <c r="CL419" s="215"/>
      <c r="CM419" s="215"/>
      <c r="CN419" s="215"/>
      <c r="CO419" s="215"/>
    </row>
    <row r="420" spans="1:93" ht="15" customHeight="1" outlineLevel="1">
      <c r="A420" s="215"/>
      <c r="B420" s="139" t="s">
        <v>341</v>
      </c>
      <c r="C420" s="179"/>
      <c r="D420" s="179"/>
      <c r="E420" s="179"/>
      <c r="F420" s="179"/>
      <c r="G420" s="179"/>
      <c r="H420" s="179"/>
      <c r="I420" s="315">
        <f t="shared" ref="I420:M420" ca="1" si="340">+AA420</f>
        <v>364680.99579484086</v>
      </c>
      <c r="J420" s="315">
        <f t="shared" ca="1" si="340"/>
        <v>11812849.600464446</v>
      </c>
      <c r="K420" s="315">
        <f t="shared" ca="1" si="340"/>
        <v>77553352.120726973</v>
      </c>
      <c r="L420" s="315">
        <f t="shared" ca="1" si="340"/>
        <v>124657648.19564326</v>
      </c>
      <c r="M420" s="315">
        <f t="shared" ca="1" si="340"/>
        <v>227929621.69580579</v>
      </c>
      <c r="N420" s="179"/>
      <c r="O420" s="179"/>
      <c r="P420" s="179"/>
      <c r="Q420" s="179"/>
      <c r="R420" s="179"/>
      <c r="S420" s="179"/>
      <c r="T420" s="179"/>
      <c r="U420" s="179"/>
      <c r="V420" s="179"/>
      <c r="W420" s="179"/>
      <c r="X420" s="179"/>
      <c r="Y420" s="179"/>
      <c r="Z420" s="179"/>
      <c r="AA420" s="315">
        <f ca="1">+BS!BO18</f>
        <v>364680.99579484086</v>
      </c>
      <c r="AB420" s="315">
        <f ca="1">+BS!BP18</f>
        <v>11812849.600464446</v>
      </c>
      <c r="AC420" s="315">
        <f ca="1">+BS!BQ18</f>
        <v>77553352.120726973</v>
      </c>
      <c r="AD420" s="315">
        <f ca="1">+BS!BR18</f>
        <v>124657648.19564326</v>
      </c>
      <c r="AE420" s="315">
        <f ca="1">+BS!BS18</f>
        <v>227929621.69580579</v>
      </c>
      <c r="AF420" s="179"/>
      <c r="AG420" s="179"/>
      <c r="AH420" s="179"/>
      <c r="AI420" s="179"/>
      <c r="AJ420" s="179"/>
      <c r="AK420" s="179"/>
      <c r="AL420" s="179"/>
      <c r="AM420" s="179"/>
      <c r="AN420" s="179"/>
      <c r="AO420" s="179"/>
      <c r="AP420" s="179"/>
      <c r="AQ420" s="179"/>
      <c r="AR420" s="179"/>
      <c r="AS420" s="179"/>
      <c r="AT420" s="179"/>
      <c r="AU420" s="179"/>
      <c r="AV420" s="179"/>
      <c r="AW420" s="179"/>
      <c r="AX420" s="179"/>
      <c r="AY420" s="179"/>
      <c r="AZ420" s="179"/>
      <c r="BA420" s="179"/>
      <c r="BB420" s="179"/>
      <c r="BC420" s="179"/>
      <c r="BD420" s="179"/>
      <c r="BE420" s="179"/>
      <c r="BF420" s="179"/>
      <c r="BG420" s="179"/>
      <c r="BH420" s="179"/>
      <c r="BI420" s="179"/>
      <c r="BJ420" s="179"/>
      <c r="BK420" s="179"/>
      <c r="BL420" s="179"/>
      <c r="BM420" s="179"/>
      <c r="BN420" s="179"/>
      <c r="BO420" s="179"/>
      <c r="BP420" s="179"/>
      <c r="BQ420" s="179"/>
      <c r="BR420" s="179"/>
      <c r="BS420" s="179"/>
      <c r="BT420" s="179"/>
      <c r="BU420" s="179"/>
      <c r="BV420" s="179"/>
      <c r="BW420" s="179"/>
      <c r="BX420" s="179"/>
      <c r="BY420" s="179"/>
      <c r="BZ420" s="179"/>
      <c r="CA420" s="179"/>
      <c r="CB420" s="179"/>
      <c r="CC420" s="179"/>
      <c r="CD420" s="179"/>
      <c r="CE420" s="179"/>
      <c r="CF420" s="179"/>
      <c r="CG420" s="179"/>
      <c r="CH420" s="179"/>
      <c r="CI420" s="179"/>
      <c r="CJ420" s="179"/>
      <c r="CK420" s="215"/>
      <c r="CL420" s="215"/>
      <c r="CM420" s="215"/>
      <c r="CN420" s="215"/>
      <c r="CO420" s="215"/>
    </row>
    <row r="421" spans="1:93" ht="15" customHeight="1" outlineLevel="1">
      <c r="A421" s="215"/>
      <c r="B421" s="13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c r="AA421" s="139"/>
      <c r="AB421" s="139"/>
      <c r="AC421" s="139"/>
      <c r="AD421" s="139"/>
      <c r="AE421" s="139"/>
      <c r="AF421" s="179"/>
      <c r="AG421" s="179"/>
      <c r="AH421" s="179"/>
      <c r="AI421" s="179"/>
      <c r="AJ421" s="179"/>
      <c r="AK421" s="179"/>
      <c r="AL421" s="179"/>
      <c r="AM421" s="179"/>
      <c r="AN421" s="179"/>
      <c r="AO421" s="179"/>
      <c r="AP421" s="179"/>
      <c r="AQ421" s="179"/>
      <c r="AR421" s="179"/>
      <c r="AS421" s="179"/>
      <c r="AT421" s="179"/>
      <c r="AU421" s="179"/>
      <c r="AV421" s="179"/>
      <c r="AW421" s="179"/>
      <c r="AX421" s="179"/>
      <c r="AY421" s="179"/>
      <c r="AZ421" s="179"/>
      <c r="BA421" s="179"/>
      <c r="BB421" s="179"/>
      <c r="BC421" s="179"/>
      <c r="BD421" s="179"/>
      <c r="BE421" s="179"/>
      <c r="BF421" s="179"/>
      <c r="BG421" s="179"/>
      <c r="BH421" s="179"/>
      <c r="BI421" s="179"/>
      <c r="BJ421" s="179"/>
      <c r="BK421" s="179"/>
      <c r="BL421" s="179"/>
      <c r="BM421" s="179"/>
      <c r="BN421" s="179"/>
      <c r="BO421" s="179"/>
      <c r="BP421" s="179"/>
      <c r="BQ421" s="179"/>
      <c r="BR421" s="179"/>
      <c r="BS421" s="179"/>
      <c r="BT421" s="179"/>
      <c r="BU421" s="179"/>
      <c r="BV421" s="179"/>
      <c r="BW421" s="179"/>
      <c r="BX421" s="179"/>
      <c r="BY421" s="179"/>
      <c r="BZ421" s="179"/>
      <c r="CA421" s="179"/>
      <c r="CB421" s="179"/>
      <c r="CC421" s="179"/>
      <c r="CD421" s="179"/>
      <c r="CE421" s="179"/>
      <c r="CF421" s="179"/>
      <c r="CG421" s="179"/>
      <c r="CH421" s="179"/>
      <c r="CI421" s="179"/>
      <c r="CJ421" s="179"/>
      <c r="CK421" s="215"/>
      <c r="CL421" s="215"/>
      <c r="CM421" s="215"/>
      <c r="CN421" s="215"/>
      <c r="CO421" s="215"/>
    </row>
    <row r="422" spans="1:93" ht="15" customHeight="1" outlineLevel="1">
      <c r="A422" s="215"/>
      <c r="B422" s="139" t="s">
        <v>342</v>
      </c>
      <c r="C422" s="179"/>
      <c r="D422" s="179"/>
      <c r="E422" s="179"/>
      <c r="F422" s="179"/>
      <c r="G422" s="179"/>
      <c r="H422" s="179"/>
      <c r="I422" s="315">
        <f t="shared" ref="I422:M422" si="341">+AA422</f>
        <v>16000000</v>
      </c>
      <c r="J422" s="315">
        <f t="shared" si="341"/>
        <v>56000000</v>
      </c>
      <c r="K422" s="315">
        <f t="shared" si="341"/>
        <v>136000000</v>
      </c>
      <c r="L422" s="315">
        <f t="shared" si="341"/>
        <v>136000000</v>
      </c>
      <c r="M422" s="315">
        <f t="shared" si="341"/>
        <v>136000000</v>
      </c>
      <c r="N422" s="179"/>
      <c r="O422" s="179"/>
      <c r="P422" s="179"/>
      <c r="Q422" s="179"/>
      <c r="R422" s="179"/>
      <c r="S422" s="179"/>
      <c r="T422" s="179"/>
      <c r="U422" s="179"/>
      <c r="V422" s="179"/>
      <c r="W422" s="179"/>
      <c r="X422" s="179"/>
      <c r="Y422" s="179"/>
      <c r="Z422" s="179"/>
      <c r="AA422" s="315">
        <f>+BS!BO27</f>
        <v>16000000</v>
      </c>
      <c r="AB422" s="315">
        <f>+BS!BP27</f>
        <v>56000000</v>
      </c>
      <c r="AC422" s="315">
        <f>+BS!BQ27</f>
        <v>136000000</v>
      </c>
      <c r="AD422" s="315">
        <f>+BS!BR27</f>
        <v>136000000</v>
      </c>
      <c r="AE422" s="315">
        <f>+BS!BS27</f>
        <v>136000000</v>
      </c>
      <c r="AF422" s="179"/>
      <c r="AG422" s="179"/>
      <c r="AH422" s="179"/>
      <c r="AI422" s="179"/>
      <c r="AJ422" s="179"/>
      <c r="AK422" s="179"/>
      <c r="AL422" s="179"/>
      <c r="AM422" s="179"/>
      <c r="AN422" s="179"/>
      <c r="AO422" s="179"/>
      <c r="AP422" s="179"/>
      <c r="AQ422" s="179"/>
      <c r="AR422" s="179"/>
      <c r="AS422" s="179"/>
      <c r="AT422" s="179"/>
      <c r="AU422" s="179"/>
      <c r="AV422" s="179"/>
      <c r="AW422" s="179"/>
      <c r="AX422" s="179"/>
      <c r="AY422" s="179"/>
      <c r="AZ422" s="179"/>
      <c r="BA422" s="179"/>
      <c r="BB422" s="179"/>
      <c r="BC422" s="179"/>
      <c r="BD422" s="179"/>
      <c r="BE422" s="179"/>
      <c r="BF422" s="179"/>
      <c r="BG422" s="179"/>
      <c r="BH422" s="179"/>
      <c r="BI422" s="179"/>
      <c r="BJ422" s="179"/>
      <c r="BK422" s="179"/>
      <c r="BL422" s="179"/>
      <c r="BM422" s="179"/>
      <c r="BN422" s="179"/>
      <c r="BO422" s="179"/>
      <c r="BP422" s="179"/>
      <c r="BQ422" s="179"/>
      <c r="BR422" s="179"/>
      <c r="BS422" s="179"/>
      <c r="BT422" s="179"/>
      <c r="BU422" s="179"/>
      <c r="BV422" s="179"/>
      <c r="BW422" s="179"/>
      <c r="BX422" s="179"/>
      <c r="BY422" s="179"/>
      <c r="BZ422" s="179"/>
      <c r="CA422" s="179"/>
      <c r="CB422" s="179"/>
      <c r="CC422" s="179"/>
      <c r="CD422" s="179"/>
      <c r="CE422" s="179"/>
      <c r="CF422" s="179"/>
      <c r="CG422" s="179"/>
      <c r="CH422" s="179"/>
      <c r="CI422" s="179"/>
      <c r="CJ422" s="179"/>
      <c r="CK422" s="215"/>
      <c r="CL422" s="215"/>
      <c r="CM422" s="215"/>
      <c r="CN422" s="215"/>
      <c r="CO422" s="215"/>
    </row>
    <row r="423" spans="1:93" ht="15" customHeight="1" outlineLevel="1">
      <c r="A423" s="215"/>
      <c r="B423" s="139" t="s">
        <v>107</v>
      </c>
      <c r="C423" s="179"/>
      <c r="D423" s="179"/>
      <c r="E423" s="179"/>
      <c r="F423" s="179"/>
      <c r="G423" s="179"/>
      <c r="H423" s="179"/>
      <c r="I423" s="315">
        <f t="shared" ref="I423:M423" ca="1" si="342">+AA423</f>
        <v>-9974168.7192019019</v>
      </c>
      <c r="J423" s="315">
        <f t="shared" ca="1" si="342"/>
        <v>-32586676.763335221</v>
      </c>
      <c r="K423" s="315">
        <f t="shared" ca="1" si="342"/>
        <v>-45259619.528299704</v>
      </c>
      <c r="L423" s="315">
        <f t="shared" ca="1" si="342"/>
        <v>-13722795.606250864</v>
      </c>
      <c r="M423" s="315">
        <f t="shared" ca="1" si="342"/>
        <v>64901877.524930701</v>
      </c>
      <c r="N423" s="179"/>
      <c r="O423" s="179"/>
      <c r="P423" s="179"/>
      <c r="Q423" s="179"/>
      <c r="R423" s="179"/>
      <c r="S423" s="179"/>
      <c r="T423" s="179"/>
      <c r="U423" s="179"/>
      <c r="V423" s="179"/>
      <c r="W423" s="179"/>
      <c r="X423" s="179"/>
      <c r="Y423" s="179"/>
      <c r="Z423" s="179"/>
      <c r="AA423" s="315">
        <f ca="1">+BS!BO28</f>
        <v>-9974168.7192019019</v>
      </c>
      <c r="AB423" s="315">
        <f ca="1">+BS!BP28</f>
        <v>-32586676.763335221</v>
      </c>
      <c r="AC423" s="315">
        <f ca="1">+BS!BQ28</f>
        <v>-45259619.528299704</v>
      </c>
      <c r="AD423" s="315">
        <f ca="1">+BS!BR28</f>
        <v>-13722795.606250864</v>
      </c>
      <c r="AE423" s="315">
        <f ca="1">+BS!BS28</f>
        <v>64901877.524930701</v>
      </c>
      <c r="AF423" s="179"/>
      <c r="AG423" s="179"/>
      <c r="AH423" s="179"/>
      <c r="AI423" s="179"/>
      <c r="AJ423" s="179"/>
      <c r="AK423" s="179"/>
      <c r="AL423" s="179"/>
      <c r="AM423" s="179"/>
      <c r="AN423" s="179"/>
      <c r="AO423" s="179"/>
      <c r="AP423" s="179"/>
      <c r="AQ423" s="179"/>
      <c r="AR423" s="179"/>
      <c r="AS423" s="179"/>
      <c r="AT423" s="179"/>
      <c r="AU423" s="179"/>
      <c r="AV423" s="179"/>
      <c r="AW423" s="179"/>
      <c r="AX423" s="179"/>
      <c r="AY423" s="179"/>
      <c r="AZ423" s="179"/>
      <c r="BA423" s="179"/>
      <c r="BB423" s="179"/>
      <c r="BC423" s="179"/>
      <c r="BD423" s="179"/>
      <c r="BE423" s="179"/>
      <c r="BF423" s="179"/>
      <c r="BG423" s="179"/>
      <c r="BH423" s="179"/>
      <c r="BI423" s="179"/>
      <c r="BJ423" s="179"/>
      <c r="BK423" s="179"/>
      <c r="BL423" s="179"/>
      <c r="BM423" s="179"/>
      <c r="BN423" s="179"/>
      <c r="BO423" s="179"/>
      <c r="BP423" s="179"/>
      <c r="BQ423" s="179"/>
      <c r="BR423" s="179"/>
      <c r="BS423" s="179"/>
      <c r="BT423" s="179"/>
      <c r="BU423" s="179"/>
      <c r="BV423" s="179"/>
      <c r="BW423" s="179"/>
      <c r="BX423" s="179"/>
      <c r="BY423" s="179"/>
      <c r="BZ423" s="179"/>
      <c r="CA423" s="179"/>
      <c r="CB423" s="179"/>
      <c r="CC423" s="179"/>
      <c r="CD423" s="179"/>
      <c r="CE423" s="179"/>
      <c r="CF423" s="179"/>
      <c r="CG423" s="179"/>
      <c r="CH423" s="179"/>
      <c r="CI423" s="179"/>
      <c r="CJ423" s="179"/>
      <c r="CK423" s="215"/>
      <c r="CL423" s="215"/>
      <c r="CM423" s="215"/>
      <c r="CN423" s="215"/>
      <c r="CO423" s="215"/>
    </row>
    <row r="424" spans="1:93" ht="15" customHeight="1" outlineLevel="1">
      <c r="A424" s="215"/>
      <c r="B424" s="139" t="s">
        <v>73</v>
      </c>
      <c r="C424" s="179"/>
      <c r="D424" s="179"/>
      <c r="E424" s="179"/>
      <c r="F424" s="179"/>
      <c r="G424" s="179"/>
      <c r="H424" s="179"/>
      <c r="I424" s="321">
        <f t="shared" ref="I424:M424" ca="1" si="343">+I422+I423</f>
        <v>6025831.2807980981</v>
      </c>
      <c r="J424" s="321">
        <f t="shared" ca="1" si="343"/>
        <v>23413323.236664779</v>
      </c>
      <c r="K424" s="321">
        <f t="shared" ca="1" si="343"/>
        <v>90740380.471700296</v>
      </c>
      <c r="L424" s="321">
        <f t="shared" ca="1" si="343"/>
        <v>122277204.39374913</v>
      </c>
      <c r="M424" s="321">
        <f t="shared" ca="1" si="343"/>
        <v>200901877.52493072</v>
      </c>
      <c r="N424" s="179"/>
      <c r="O424" s="179"/>
      <c r="P424" s="179"/>
      <c r="Q424" s="179"/>
      <c r="R424" s="179"/>
      <c r="S424" s="179"/>
      <c r="T424" s="179"/>
      <c r="U424" s="179"/>
      <c r="V424" s="179"/>
      <c r="W424" s="179"/>
      <c r="X424" s="179"/>
      <c r="Y424" s="179"/>
      <c r="Z424" s="179"/>
      <c r="AA424" s="321">
        <f t="shared" ref="AA424:AE424" ca="1" si="344">+AA422+AA423</f>
        <v>6025831.2807980981</v>
      </c>
      <c r="AB424" s="321">
        <f t="shared" ca="1" si="344"/>
        <v>23413323.236664779</v>
      </c>
      <c r="AC424" s="321">
        <f t="shared" ca="1" si="344"/>
        <v>90740380.471700296</v>
      </c>
      <c r="AD424" s="321">
        <f t="shared" ca="1" si="344"/>
        <v>122277204.39374913</v>
      </c>
      <c r="AE424" s="321">
        <f t="shared" ca="1" si="344"/>
        <v>200901877.52493072</v>
      </c>
      <c r="AF424" s="179"/>
      <c r="AG424" s="179"/>
      <c r="AH424" s="179"/>
      <c r="AI424" s="179"/>
      <c r="AJ424" s="179"/>
      <c r="AK424" s="179"/>
      <c r="AL424" s="179"/>
      <c r="AM424" s="179"/>
      <c r="AN424" s="179"/>
      <c r="AO424" s="179"/>
      <c r="AP424" s="179"/>
      <c r="AQ424" s="179"/>
      <c r="AR424" s="179"/>
      <c r="AS424" s="179"/>
      <c r="AT424" s="179"/>
      <c r="AU424" s="179"/>
      <c r="AV424" s="179"/>
      <c r="AW424" s="179"/>
      <c r="AX424" s="179"/>
      <c r="AY424" s="179"/>
      <c r="AZ424" s="179"/>
      <c r="BA424" s="179"/>
      <c r="BB424" s="179"/>
      <c r="BC424" s="179"/>
      <c r="BD424" s="179"/>
      <c r="BE424" s="179"/>
      <c r="BF424" s="179"/>
      <c r="BG424" s="179"/>
      <c r="BH424" s="179"/>
      <c r="BI424" s="179"/>
      <c r="BJ424" s="179"/>
      <c r="BK424" s="179"/>
      <c r="BL424" s="179"/>
      <c r="BM424" s="179"/>
      <c r="BN424" s="179"/>
      <c r="BO424" s="179"/>
      <c r="BP424" s="179"/>
      <c r="BQ424" s="179"/>
      <c r="BR424" s="179"/>
      <c r="BS424" s="179"/>
      <c r="BT424" s="179"/>
      <c r="BU424" s="179"/>
      <c r="BV424" s="179"/>
      <c r="BW424" s="179"/>
      <c r="BX424" s="179"/>
      <c r="BY424" s="179"/>
      <c r="BZ424" s="179"/>
      <c r="CA424" s="179"/>
      <c r="CB424" s="179"/>
      <c r="CC424" s="179"/>
      <c r="CD424" s="179"/>
      <c r="CE424" s="179"/>
      <c r="CF424" s="179"/>
      <c r="CG424" s="179"/>
      <c r="CH424" s="179"/>
      <c r="CI424" s="179"/>
      <c r="CJ424" s="179"/>
      <c r="CK424" s="215"/>
      <c r="CL424" s="215"/>
      <c r="CM424" s="215"/>
      <c r="CN424" s="215"/>
      <c r="CO424" s="215"/>
    </row>
    <row r="425" spans="1:93" ht="15" customHeight="1" outlineLevel="1">
      <c r="A425" s="105"/>
      <c r="B425" s="102"/>
      <c r="C425" s="256"/>
      <c r="D425" s="225"/>
      <c r="E425" s="225"/>
      <c r="F425" s="225"/>
      <c r="G425" s="225"/>
      <c r="H425" s="225"/>
      <c r="I425" s="225"/>
      <c r="J425" s="225"/>
      <c r="K425" s="225"/>
      <c r="L425" s="225"/>
      <c r="M425" s="225"/>
      <c r="N425" s="225"/>
      <c r="O425" s="225"/>
      <c r="P425" s="225"/>
      <c r="Q425" s="225"/>
      <c r="R425" s="225"/>
      <c r="S425" s="225"/>
      <c r="T425" s="225"/>
      <c r="U425" s="225"/>
      <c r="V425" s="225"/>
      <c r="W425" s="225"/>
      <c r="X425" s="225"/>
      <c r="Y425" s="225"/>
      <c r="Z425" s="225"/>
      <c r="AA425" s="135"/>
      <c r="AB425" s="135"/>
      <c r="AC425" s="135"/>
      <c r="AD425" s="135"/>
      <c r="AE425" s="135"/>
      <c r="AF425" s="225"/>
      <c r="AG425" s="225"/>
      <c r="AH425" s="225"/>
      <c r="AI425" s="225"/>
      <c r="AJ425" s="225"/>
      <c r="AK425" s="225"/>
      <c r="AL425" s="225"/>
      <c r="AM425" s="225"/>
      <c r="AN425" s="225"/>
      <c r="AO425" s="225"/>
      <c r="AP425" s="225"/>
      <c r="AQ425" s="225"/>
      <c r="AR425" s="225"/>
      <c r="AS425" s="225"/>
      <c r="AT425" s="225"/>
      <c r="AU425" s="225"/>
      <c r="AV425" s="225"/>
      <c r="AW425" s="225"/>
      <c r="AX425" s="225"/>
      <c r="AY425" s="225"/>
      <c r="AZ425" s="225"/>
      <c r="BA425" s="225"/>
      <c r="BB425" s="225"/>
      <c r="BC425" s="225"/>
      <c r="BD425" s="225"/>
      <c r="BE425" s="225"/>
      <c r="BF425" s="225"/>
      <c r="BG425" s="225"/>
      <c r="BH425" s="225"/>
      <c r="BI425" s="225"/>
      <c r="BJ425" s="225"/>
      <c r="BK425" s="225"/>
      <c r="BL425" s="225"/>
      <c r="BM425" s="225"/>
      <c r="BN425" s="225"/>
      <c r="BO425" s="225"/>
      <c r="BP425" s="225"/>
      <c r="BQ425" s="225"/>
      <c r="BR425" s="225"/>
      <c r="BS425" s="225"/>
      <c r="BT425" s="225"/>
      <c r="BU425" s="225"/>
      <c r="BV425" s="225"/>
      <c r="BW425" s="225"/>
      <c r="BX425" s="225"/>
      <c r="BY425" s="225"/>
      <c r="BZ425" s="225"/>
      <c r="CA425" s="225"/>
      <c r="CB425" s="225"/>
      <c r="CC425" s="225"/>
      <c r="CD425" s="225"/>
      <c r="CE425" s="225"/>
      <c r="CF425" s="225"/>
      <c r="CG425" s="225"/>
      <c r="CH425" s="225"/>
      <c r="CI425" s="225"/>
      <c r="CJ425" s="225"/>
      <c r="CK425" s="105"/>
      <c r="CL425" s="105"/>
      <c r="CM425" s="105"/>
      <c r="CN425" s="105"/>
      <c r="CO425" s="105"/>
    </row>
    <row r="426" spans="1:93" ht="15" customHeight="1" outlineLevel="1">
      <c r="A426" s="105"/>
      <c r="B426" s="116" t="s">
        <v>343</v>
      </c>
      <c r="C426" s="273"/>
      <c r="D426" s="177"/>
      <c r="E426" s="177"/>
      <c r="F426" s="177"/>
      <c r="G426" s="177"/>
      <c r="H426" s="177"/>
      <c r="I426" s="177"/>
      <c r="J426" s="177"/>
      <c r="K426" s="177"/>
      <c r="L426" s="177"/>
      <c r="M426" s="177"/>
      <c r="N426" s="177"/>
      <c r="O426" s="177"/>
      <c r="P426" s="177"/>
      <c r="Q426" s="177"/>
      <c r="R426" s="177"/>
      <c r="S426" s="177"/>
      <c r="T426" s="177"/>
      <c r="U426" s="177"/>
      <c r="V426" s="177"/>
      <c r="W426" s="177"/>
      <c r="X426" s="177"/>
      <c r="Y426" s="177"/>
      <c r="Z426" s="177"/>
      <c r="AA426" s="322"/>
      <c r="AB426" s="322"/>
      <c r="AC426" s="322"/>
      <c r="AD426" s="322"/>
      <c r="AE426" s="322"/>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177"/>
      <c r="BA426" s="177"/>
      <c r="BB426" s="177"/>
      <c r="BC426" s="177"/>
      <c r="BD426" s="177"/>
      <c r="BE426" s="177"/>
      <c r="BF426" s="177"/>
      <c r="BG426" s="177"/>
      <c r="BH426" s="177"/>
      <c r="BI426" s="177"/>
      <c r="BJ426" s="177"/>
      <c r="BK426" s="177"/>
      <c r="BL426" s="177"/>
      <c r="BM426" s="177"/>
      <c r="BN426" s="177"/>
      <c r="BO426" s="177"/>
      <c r="BP426" s="177"/>
      <c r="BQ426" s="177"/>
      <c r="BR426" s="177"/>
      <c r="BS426" s="177"/>
      <c r="BT426" s="177"/>
      <c r="BU426" s="177"/>
      <c r="BV426" s="177"/>
      <c r="BW426" s="177"/>
      <c r="BX426" s="177"/>
      <c r="BY426" s="177"/>
      <c r="BZ426" s="177"/>
      <c r="CA426" s="177"/>
      <c r="CB426" s="177"/>
      <c r="CC426" s="177"/>
      <c r="CD426" s="177"/>
      <c r="CE426" s="177"/>
      <c r="CF426" s="177"/>
      <c r="CG426" s="177"/>
      <c r="CH426" s="177"/>
      <c r="CI426" s="177"/>
      <c r="CJ426" s="177"/>
      <c r="CK426" s="105"/>
      <c r="CL426" s="105"/>
      <c r="CM426" s="105"/>
      <c r="CN426" s="105"/>
      <c r="CO426" s="105"/>
    </row>
    <row r="427" spans="1:93" ht="15" customHeight="1" outlineLevel="1">
      <c r="A427" s="215"/>
      <c r="B427" s="139" t="s">
        <v>338</v>
      </c>
      <c r="C427" s="179"/>
      <c r="D427" s="179"/>
      <c r="E427" s="179"/>
      <c r="F427" s="179"/>
      <c r="G427" s="179"/>
      <c r="H427" s="139" t="s">
        <v>116</v>
      </c>
      <c r="I427" s="181">
        <f ca="1">+IF($H427="SUM",SUMIFS($AA427:$CH427,$AA$1:$CH$1,I$1),IF($H427="AVG",AVERAGEIFS($AA427:$CH427,$AA$1:$CH$1,I$1),IF($H427="EOY",SUMIFS($AA427:$CH427,$AA$1:$CH$1,I$1,$AA$3:$CH$3,12))))</f>
        <v>0</v>
      </c>
      <c r="J427" s="181">
        <f>+IF($H427="SUM",SUMIFS($AA427:$CH427,$AA$1:$CH$1,J$1),IF($H427="AVG",AVERAGEIFS($AA427:$CH427,$AA$1:$CH$1,J$1),IF($H427="EOY",SUMIFS($AA427:$CH427,$AA$1:$CH$1,J$1,$AA$3:$CH$3,12))))</f>
        <v>0</v>
      </c>
      <c r="K427" s="181">
        <f>+IF($H427="SUM",SUMIFS($AA427:$CH427,$AA$1:$CH$1,K$1),IF($H427="AVG",AVERAGEIFS($AA427:$CH427,$AA$1:$CH$1,K$1),IF($H427="EOY",SUMIFS($AA427:$CH427,$AA$1:$CH$1,K$1,$AA$3:$CH$3,12))))</f>
        <v>0</v>
      </c>
      <c r="L427" s="181">
        <f>+IF($H427="SUM",SUMIFS($AA427:$CH427,$AA$1:$CH$1,L$1),IF($H427="AVG",AVERAGEIFS($AA427:$CH427,$AA$1:$CH$1,L$1),IF($H427="EOY",SUMIFS($AA427:$CH427,$AA$1:$CH$1,L$1,$AA$3:$CH$3,12))))</f>
        <v>0</v>
      </c>
      <c r="M427" s="181">
        <f>+IF($H427="SUM",SUMIFS($AA427:$CH427,$AA$1:$CH$1,M$1),IF($H427="AVG",AVERAGEIFS($AA427:$CH427,$AA$1:$CH$1,M$1),IF($H427="EOY",SUMIFS($AA427:$CH427,$AA$1:$CH$1,M$1,$AA$3:$CH$3,12))))</f>
        <v>0</v>
      </c>
      <c r="N427" s="179"/>
      <c r="O427" s="179"/>
      <c r="P427" s="179"/>
      <c r="Q427" s="179"/>
      <c r="R427" s="179"/>
      <c r="S427" s="179"/>
      <c r="T427" s="179"/>
      <c r="U427" s="179"/>
      <c r="V427" s="179"/>
      <c r="W427" s="179"/>
      <c r="X427" s="179"/>
      <c r="Y427" s="179"/>
      <c r="Z427" s="179"/>
      <c r="AA427" s="315">
        <f t="shared" ref="AA427:AE427" ca="1" si="345">+AA419*AA$412</f>
        <v>0</v>
      </c>
      <c r="AB427" s="315">
        <f t="shared" ca="1" si="345"/>
        <v>0</v>
      </c>
      <c r="AC427" s="315">
        <f t="shared" ca="1" si="345"/>
        <v>0</v>
      </c>
      <c r="AD427" s="315">
        <f t="shared" ca="1" si="345"/>
        <v>0</v>
      </c>
      <c r="AE427" s="315">
        <f t="shared" ca="1" si="345"/>
        <v>0</v>
      </c>
      <c r="AF427" s="179"/>
      <c r="AG427" s="179"/>
      <c r="AH427" s="179"/>
      <c r="AI427" s="179"/>
      <c r="AJ427" s="179"/>
      <c r="AK427" s="179"/>
      <c r="AL427" s="179"/>
      <c r="AM427" s="179"/>
      <c r="AN427" s="179"/>
      <c r="AO427" s="179"/>
      <c r="AP427" s="179"/>
      <c r="AQ427" s="179"/>
      <c r="AR427" s="179"/>
      <c r="AS427" s="179"/>
      <c r="AT427" s="179"/>
      <c r="AU427" s="179"/>
      <c r="AV427" s="179"/>
      <c r="AW427" s="179"/>
      <c r="AX427" s="179"/>
      <c r="AY427" s="179"/>
      <c r="AZ427" s="179"/>
      <c r="BA427" s="179"/>
      <c r="BB427" s="179"/>
      <c r="BC427" s="179"/>
      <c r="BD427" s="179"/>
      <c r="BE427" s="179"/>
      <c r="BF427" s="179"/>
      <c r="BG427" s="179"/>
      <c r="BH427" s="179"/>
      <c r="BI427" s="179"/>
      <c r="BJ427" s="179"/>
      <c r="BK427" s="179"/>
      <c r="BL427" s="179"/>
      <c r="BM427" s="179"/>
      <c r="BN427" s="179"/>
      <c r="BO427" s="179"/>
      <c r="BP427" s="179"/>
      <c r="BQ427" s="179"/>
      <c r="BR427" s="179"/>
      <c r="BS427" s="179"/>
      <c r="BT427" s="179"/>
      <c r="BU427" s="179"/>
      <c r="BV427" s="179"/>
      <c r="BW427" s="179"/>
      <c r="BX427" s="179"/>
      <c r="BY427" s="179"/>
      <c r="BZ427" s="179"/>
      <c r="CA427" s="179"/>
      <c r="CB427" s="179"/>
      <c r="CC427" s="179"/>
      <c r="CD427" s="179"/>
      <c r="CE427" s="179"/>
      <c r="CF427" s="179"/>
      <c r="CG427" s="179"/>
      <c r="CH427" s="179"/>
      <c r="CI427" s="179"/>
      <c r="CJ427" s="179"/>
      <c r="CK427" s="215"/>
      <c r="CL427" s="215"/>
      <c r="CM427" s="215"/>
      <c r="CN427" s="215"/>
      <c r="CO427" s="215"/>
    </row>
    <row r="428" spans="1:93" ht="15" customHeight="1" outlineLevel="1" thickBot="1">
      <c r="A428" s="215"/>
      <c r="B428" s="275" t="s">
        <v>344</v>
      </c>
      <c r="C428" s="179"/>
      <c r="D428" s="179"/>
      <c r="E428" s="179"/>
      <c r="F428" s="179"/>
      <c r="G428" s="179"/>
      <c r="H428" s="179"/>
      <c r="I428" s="320">
        <f t="shared" ref="I428:M428" ca="1" si="346">SUM(I427)</f>
        <v>0</v>
      </c>
      <c r="J428" s="320">
        <f t="shared" si="346"/>
        <v>0</v>
      </c>
      <c r="K428" s="320">
        <f t="shared" si="346"/>
        <v>0</v>
      </c>
      <c r="L428" s="320">
        <f t="shared" si="346"/>
        <v>0</v>
      </c>
      <c r="M428" s="320">
        <f t="shared" si="346"/>
        <v>0</v>
      </c>
      <c r="N428" s="179"/>
      <c r="O428" s="179"/>
      <c r="P428" s="179"/>
      <c r="Q428" s="179"/>
      <c r="R428" s="179"/>
      <c r="S428" s="179"/>
      <c r="T428" s="179"/>
      <c r="U428" s="179"/>
      <c r="V428" s="179"/>
      <c r="W428" s="179"/>
      <c r="X428" s="179"/>
      <c r="Y428" s="179"/>
      <c r="Z428" s="179"/>
      <c r="AA428" s="320">
        <f t="shared" ref="AA428:AE428" ca="1" si="347">SUM(AA427)</f>
        <v>0</v>
      </c>
      <c r="AB428" s="320">
        <f t="shared" ca="1" si="347"/>
        <v>0</v>
      </c>
      <c r="AC428" s="320">
        <f t="shared" ca="1" si="347"/>
        <v>0</v>
      </c>
      <c r="AD428" s="320">
        <f t="shared" ca="1" si="347"/>
        <v>0</v>
      </c>
      <c r="AE428" s="320">
        <f t="shared" ca="1" si="347"/>
        <v>0</v>
      </c>
      <c r="AF428" s="179"/>
      <c r="AG428" s="179"/>
      <c r="AH428" s="179"/>
      <c r="AI428" s="179"/>
      <c r="AJ428" s="179"/>
      <c r="AK428" s="179"/>
      <c r="AL428" s="179"/>
      <c r="AM428" s="179"/>
      <c r="AN428" s="179"/>
      <c r="AO428" s="179"/>
      <c r="AP428" s="179"/>
      <c r="AQ428" s="179"/>
      <c r="AR428" s="179"/>
      <c r="AS428" s="179"/>
      <c r="AT428" s="179"/>
      <c r="AU428" s="179"/>
      <c r="AV428" s="179"/>
      <c r="AW428" s="179"/>
      <c r="AX428" s="179"/>
      <c r="AY428" s="179"/>
      <c r="AZ428" s="179"/>
      <c r="BA428" s="179"/>
      <c r="BB428" s="179"/>
      <c r="BC428" s="179"/>
      <c r="BD428" s="179"/>
      <c r="BE428" s="179"/>
      <c r="BF428" s="179"/>
      <c r="BG428" s="179"/>
      <c r="BH428" s="179"/>
      <c r="BI428" s="179"/>
      <c r="BJ428" s="179"/>
      <c r="BK428" s="179"/>
      <c r="BL428" s="179"/>
      <c r="BM428" s="179"/>
      <c r="BN428" s="179"/>
      <c r="BO428" s="179"/>
      <c r="BP428" s="179"/>
      <c r="BQ428" s="179"/>
      <c r="BR428" s="179"/>
      <c r="BS428" s="179"/>
      <c r="BT428" s="179"/>
      <c r="BU428" s="179"/>
      <c r="BV428" s="179"/>
      <c r="BW428" s="179"/>
      <c r="BX428" s="179"/>
      <c r="BY428" s="179"/>
      <c r="BZ428" s="179"/>
      <c r="CA428" s="179"/>
      <c r="CB428" s="179"/>
      <c r="CC428" s="179"/>
      <c r="CD428" s="179"/>
      <c r="CE428" s="179"/>
      <c r="CF428" s="179"/>
      <c r="CG428" s="179"/>
      <c r="CH428" s="179"/>
      <c r="CI428" s="179"/>
      <c r="CJ428" s="179"/>
      <c r="CK428" s="215"/>
      <c r="CL428" s="215"/>
      <c r="CM428" s="215"/>
      <c r="CN428" s="215"/>
      <c r="CO428" s="215"/>
    </row>
    <row r="429" spans="1:93" ht="15" customHeight="1" outlineLevel="1" thickTop="1">
      <c r="A429" s="105"/>
      <c r="B429" s="116" t="s">
        <v>345</v>
      </c>
      <c r="C429" s="256"/>
      <c r="D429" s="225"/>
      <c r="E429" s="225"/>
      <c r="F429" s="225"/>
      <c r="G429" s="225"/>
      <c r="H429" s="225"/>
      <c r="I429" s="323">
        <f t="shared" ref="I429:M429" ca="1" si="348">+I428/I422</f>
        <v>0</v>
      </c>
      <c r="J429" s="323">
        <f t="shared" si="348"/>
        <v>0</v>
      </c>
      <c r="K429" s="323">
        <f t="shared" si="348"/>
        <v>0</v>
      </c>
      <c r="L429" s="323">
        <f t="shared" si="348"/>
        <v>0</v>
      </c>
      <c r="M429" s="323">
        <f t="shared" si="348"/>
        <v>0</v>
      </c>
      <c r="N429" s="225"/>
      <c r="O429" s="225"/>
      <c r="P429" s="225"/>
      <c r="Q429" s="225"/>
      <c r="R429" s="225"/>
      <c r="S429" s="225"/>
      <c r="T429" s="225"/>
      <c r="U429" s="225"/>
      <c r="V429" s="225"/>
      <c r="W429" s="225"/>
      <c r="X429" s="225"/>
      <c r="Y429" s="225"/>
      <c r="Z429" s="225"/>
      <c r="AA429" s="323">
        <f t="shared" ref="AA429:AE429" ca="1" si="349">+AA428/AA422</f>
        <v>0</v>
      </c>
      <c r="AB429" s="323">
        <f t="shared" ca="1" si="349"/>
        <v>0</v>
      </c>
      <c r="AC429" s="323">
        <f t="shared" ca="1" si="349"/>
        <v>0</v>
      </c>
      <c r="AD429" s="323">
        <f t="shared" ca="1" si="349"/>
        <v>0</v>
      </c>
      <c r="AE429" s="323">
        <f t="shared" ca="1" si="349"/>
        <v>0</v>
      </c>
      <c r="AF429" s="225"/>
      <c r="AG429" s="225"/>
      <c r="AH429" s="225"/>
      <c r="AI429" s="225"/>
      <c r="AJ429" s="225"/>
      <c r="AK429" s="225"/>
      <c r="AL429" s="225"/>
      <c r="AM429" s="225"/>
      <c r="AN429" s="225"/>
      <c r="AO429" s="225"/>
      <c r="AP429" s="225"/>
      <c r="AQ429" s="225"/>
      <c r="AR429" s="225"/>
      <c r="AS429" s="225"/>
      <c r="AT429" s="225"/>
      <c r="AU429" s="225"/>
      <c r="AV429" s="225"/>
      <c r="AW429" s="225"/>
      <c r="AX429" s="225"/>
      <c r="AY429" s="225"/>
      <c r="AZ429" s="225"/>
      <c r="BA429" s="225"/>
      <c r="BB429" s="225"/>
      <c r="BC429" s="225"/>
      <c r="BD429" s="225"/>
      <c r="BE429" s="225"/>
      <c r="BF429" s="225"/>
      <c r="BG429" s="225"/>
      <c r="BH429" s="225"/>
      <c r="BI429" s="225"/>
      <c r="BJ429" s="225"/>
      <c r="BK429" s="225"/>
      <c r="BL429" s="225"/>
      <c r="BM429" s="225"/>
      <c r="BN429" s="225"/>
      <c r="BO429" s="225"/>
      <c r="BP429" s="225"/>
      <c r="BQ429" s="225"/>
      <c r="BR429" s="225"/>
      <c r="BS429" s="225"/>
      <c r="BT429" s="225"/>
      <c r="BU429" s="225"/>
      <c r="BV429" s="225"/>
      <c r="BW429" s="225"/>
      <c r="BX429" s="225"/>
      <c r="BY429" s="225"/>
      <c r="BZ429" s="225"/>
      <c r="CA429" s="225"/>
      <c r="CB429" s="225"/>
      <c r="CC429" s="225"/>
      <c r="CD429" s="225"/>
      <c r="CE429" s="225"/>
      <c r="CF429" s="225"/>
      <c r="CG429" s="225"/>
      <c r="CH429" s="225"/>
      <c r="CI429" s="225"/>
      <c r="CJ429" s="225"/>
      <c r="CK429" s="105"/>
      <c r="CL429" s="105"/>
      <c r="CM429" s="105"/>
      <c r="CN429" s="105"/>
      <c r="CO429" s="105"/>
    </row>
    <row r="430" spans="1:93" ht="15" customHeight="1" outlineLevel="1">
      <c r="A430" s="105"/>
      <c r="B430" s="116" t="s">
        <v>346</v>
      </c>
      <c r="C430" s="256"/>
      <c r="D430" s="225"/>
      <c r="E430" s="225"/>
      <c r="F430" s="225"/>
      <c r="G430" s="225"/>
      <c r="H430" s="225"/>
      <c r="I430" s="324">
        <f t="shared" ref="I430:M430" ca="1" si="350">+I428/I419</f>
        <v>0</v>
      </c>
      <c r="J430" s="324">
        <f t="shared" ca="1" si="350"/>
        <v>0</v>
      </c>
      <c r="K430" s="324">
        <f t="shared" ca="1" si="350"/>
        <v>0</v>
      </c>
      <c r="L430" s="324">
        <f t="shared" ca="1" si="350"/>
        <v>0</v>
      </c>
      <c r="M430" s="324">
        <f t="shared" ca="1" si="350"/>
        <v>0</v>
      </c>
      <c r="N430" s="225"/>
      <c r="O430" s="225"/>
      <c r="P430" s="225"/>
      <c r="Q430" s="225"/>
      <c r="R430" s="225"/>
      <c r="S430" s="225"/>
      <c r="T430" s="225"/>
      <c r="U430" s="225"/>
      <c r="V430" s="225"/>
      <c r="W430" s="225"/>
      <c r="X430" s="225"/>
      <c r="Y430" s="225"/>
      <c r="Z430" s="225"/>
      <c r="AA430" s="324">
        <f t="shared" ref="AA430:AE430" ca="1" si="351">+AA428/AA419</f>
        <v>0</v>
      </c>
      <c r="AB430" s="324">
        <f t="shared" ca="1" si="351"/>
        <v>0</v>
      </c>
      <c r="AC430" s="324">
        <f t="shared" ca="1" si="351"/>
        <v>0</v>
      </c>
      <c r="AD430" s="324">
        <f t="shared" ca="1" si="351"/>
        <v>0</v>
      </c>
      <c r="AE430" s="324">
        <f t="shared" ca="1" si="351"/>
        <v>0</v>
      </c>
      <c r="AF430" s="225"/>
      <c r="AG430" s="225"/>
      <c r="AH430" s="225"/>
      <c r="AI430" s="225"/>
      <c r="AJ430" s="225"/>
      <c r="AK430" s="225"/>
      <c r="AL430" s="225"/>
      <c r="AM430" s="225"/>
      <c r="AN430" s="225"/>
      <c r="AO430" s="225"/>
      <c r="AP430" s="225"/>
      <c r="AQ430" s="225"/>
      <c r="AR430" s="225"/>
      <c r="AS430" s="225"/>
      <c r="AT430" s="225"/>
      <c r="AU430" s="225"/>
      <c r="AV430" s="225"/>
      <c r="AW430" s="225"/>
      <c r="AX430" s="225"/>
      <c r="AY430" s="225"/>
      <c r="AZ430" s="225"/>
      <c r="BA430" s="225"/>
      <c r="BB430" s="225"/>
      <c r="BC430" s="225"/>
      <c r="BD430" s="225"/>
      <c r="BE430" s="225"/>
      <c r="BF430" s="225"/>
      <c r="BG430" s="225"/>
      <c r="BH430" s="225"/>
      <c r="BI430" s="225"/>
      <c r="BJ430" s="225"/>
      <c r="BK430" s="225"/>
      <c r="BL430" s="225"/>
      <c r="BM430" s="225"/>
      <c r="BN430" s="225"/>
      <c r="BO430" s="225"/>
      <c r="BP430" s="225"/>
      <c r="BQ430" s="225"/>
      <c r="BR430" s="225"/>
      <c r="BS430" s="225"/>
      <c r="BT430" s="225"/>
      <c r="BU430" s="225"/>
      <c r="BV430" s="225"/>
      <c r="BW430" s="225"/>
      <c r="BX430" s="225"/>
      <c r="BY430" s="225"/>
      <c r="BZ430" s="225"/>
      <c r="CA430" s="225"/>
      <c r="CB430" s="225"/>
      <c r="CC430" s="225"/>
      <c r="CD430" s="225"/>
      <c r="CE430" s="225"/>
      <c r="CF430" s="225"/>
      <c r="CG430" s="225"/>
      <c r="CH430" s="225"/>
      <c r="CI430" s="225"/>
      <c r="CJ430" s="225"/>
      <c r="CK430" s="105"/>
      <c r="CL430" s="105"/>
      <c r="CM430" s="105"/>
      <c r="CN430" s="105"/>
      <c r="CO430" s="105"/>
    </row>
    <row r="431" spans="1:93" ht="15" customHeight="1" outlineLevel="1">
      <c r="A431" s="105"/>
      <c r="B431" s="116" t="s">
        <v>347</v>
      </c>
      <c r="C431" s="256"/>
      <c r="D431" s="225"/>
      <c r="E431" s="225"/>
      <c r="F431" s="225"/>
      <c r="G431" s="225"/>
      <c r="H431" s="225"/>
      <c r="I431" s="323">
        <f t="shared" ref="I431:M431" ca="1" si="352">+I428/I419</f>
        <v>0</v>
      </c>
      <c r="J431" s="323">
        <f t="shared" ca="1" si="352"/>
        <v>0</v>
      </c>
      <c r="K431" s="323">
        <f t="shared" ca="1" si="352"/>
        <v>0</v>
      </c>
      <c r="L431" s="323">
        <f t="shared" ca="1" si="352"/>
        <v>0</v>
      </c>
      <c r="M431" s="323">
        <f t="shared" ca="1" si="352"/>
        <v>0</v>
      </c>
      <c r="N431" s="225"/>
      <c r="O431" s="225"/>
      <c r="P431" s="225"/>
      <c r="Q431" s="225"/>
      <c r="R431" s="225"/>
      <c r="S431" s="225"/>
      <c r="T431" s="225"/>
      <c r="U431" s="225"/>
      <c r="V431" s="225"/>
      <c r="W431" s="225"/>
      <c r="X431" s="225"/>
      <c r="Y431" s="225"/>
      <c r="Z431" s="225"/>
      <c r="AA431" s="323">
        <f t="shared" ref="AA431:AE431" ca="1" si="353">+AA428/AA419</f>
        <v>0</v>
      </c>
      <c r="AB431" s="323">
        <f t="shared" ca="1" si="353"/>
        <v>0</v>
      </c>
      <c r="AC431" s="323">
        <f t="shared" ca="1" si="353"/>
        <v>0</v>
      </c>
      <c r="AD431" s="323">
        <f t="shared" ca="1" si="353"/>
        <v>0</v>
      </c>
      <c r="AE431" s="323">
        <f t="shared" ca="1" si="353"/>
        <v>0</v>
      </c>
      <c r="AF431" s="225"/>
      <c r="AG431" s="225"/>
      <c r="AH431" s="225"/>
      <c r="AI431" s="225"/>
      <c r="AJ431" s="225"/>
      <c r="AK431" s="225"/>
      <c r="AL431" s="225"/>
      <c r="AM431" s="225"/>
      <c r="AN431" s="225"/>
      <c r="AO431" s="225"/>
      <c r="AP431" s="225"/>
      <c r="AQ431" s="225"/>
      <c r="AR431" s="225"/>
      <c r="AS431" s="225"/>
      <c r="AT431" s="225"/>
      <c r="AU431" s="225"/>
      <c r="AV431" s="225"/>
      <c r="AW431" s="225"/>
      <c r="AX431" s="225"/>
      <c r="AY431" s="225"/>
      <c r="AZ431" s="225"/>
      <c r="BA431" s="225"/>
      <c r="BB431" s="225"/>
      <c r="BC431" s="225"/>
      <c r="BD431" s="225"/>
      <c r="BE431" s="225"/>
      <c r="BF431" s="225"/>
      <c r="BG431" s="225"/>
      <c r="BH431" s="225"/>
      <c r="BI431" s="225"/>
      <c r="BJ431" s="225"/>
      <c r="BK431" s="225"/>
      <c r="BL431" s="225"/>
      <c r="BM431" s="225"/>
      <c r="BN431" s="225"/>
      <c r="BO431" s="225"/>
      <c r="BP431" s="225"/>
      <c r="BQ431" s="225"/>
      <c r="BR431" s="225"/>
      <c r="BS431" s="225"/>
      <c r="BT431" s="225"/>
      <c r="BU431" s="225"/>
      <c r="BV431" s="225"/>
      <c r="BW431" s="225"/>
      <c r="BX431" s="225"/>
      <c r="BY431" s="225"/>
      <c r="BZ431" s="225"/>
      <c r="CA431" s="225"/>
      <c r="CB431" s="225"/>
      <c r="CC431" s="225"/>
      <c r="CD431" s="225"/>
      <c r="CE431" s="225"/>
      <c r="CF431" s="225"/>
      <c r="CG431" s="225"/>
      <c r="CH431" s="225"/>
      <c r="CI431" s="225"/>
      <c r="CJ431" s="225"/>
      <c r="CK431" s="105"/>
      <c r="CL431" s="105"/>
      <c r="CM431" s="105"/>
      <c r="CN431" s="105"/>
      <c r="CO431" s="105"/>
    </row>
    <row r="432" spans="1:93" ht="15" customHeight="1" outlineLevel="1">
      <c r="A432" s="105"/>
      <c r="B432" s="102"/>
      <c r="C432" s="256"/>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c r="AA432" s="257"/>
      <c r="AB432" s="257"/>
      <c r="AC432" s="257"/>
      <c r="AD432" s="257"/>
      <c r="AE432" s="257"/>
      <c r="AF432" s="225"/>
      <c r="AG432" s="225"/>
      <c r="AH432" s="225"/>
      <c r="AI432" s="225"/>
      <c r="AJ432" s="225"/>
      <c r="AK432" s="225"/>
      <c r="AL432" s="225"/>
      <c r="AM432" s="225"/>
      <c r="AN432" s="225"/>
      <c r="AO432" s="225"/>
      <c r="AP432" s="225"/>
      <c r="AQ432" s="225"/>
      <c r="AR432" s="225"/>
      <c r="AS432" s="225"/>
      <c r="AT432" s="225"/>
      <c r="AU432" s="225"/>
      <c r="AV432" s="225"/>
      <c r="AW432" s="225"/>
      <c r="AX432" s="225"/>
      <c r="AY432" s="225"/>
      <c r="AZ432" s="225"/>
      <c r="BA432" s="225"/>
      <c r="BB432" s="225"/>
      <c r="BC432" s="225"/>
      <c r="BD432" s="225"/>
      <c r="BE432" s="225"/>
      <c r="BF432" s="225"/>
      <c r="BG432" s="225"/>
      <c r="BH432" s="225"/>
      <c r="BI432" s="225"/>
      <c r="BJ432" s="225"/>
      <c r="BK432" s="225"/>
      <c r="BL432" s="225"/>
      <c r="BM432" s="225"/>
      <c r="BN432" s="225"/>
      <c r="BO432" s="225"/>
      <c r="BP432" s="225"/>
      <c r="BQ432" s="225"/>
      <c r="BR432" s="225"/>
      <c r="BS432" s="225"/>
      <c r="BT432" s="225"/>
      <c r="BU432" s="225"/>
      <c r="BV432" s="225"/>
      <c r="BW432" s="225"/>
      <c r="BX432" s="225"/>
      <c r="BY432" s="225"/>
      <c r="BZ432" s="225"/>
      <c r="CA432" s="225"/>
      <c r="CB432" s="225"/>
      <c r="CC432" s="225"/>
      <c r="CD432" s="225"/>
      <c r="CE432" s="225"/>
      <c r="CF432" s="225"/>
      <c r="CG432" s="225"/>
      <c r="CH432" s="225"/>
      <c r="CI432" s="225"/>
      <c r="CJ432" s="225"/>
      <c r="CK432" s="105"/>
      <c r="CL432" s="105"/>
      <c r="CM432" s="105"/>
      <c r="CN432" s="105"/>
      <c r="CO432" s="105"/>
    </row>
    <row r="433" spans="1:93" ht="15" customHeight="1" outlineLevel="1">
      <c r="A433" s="215"/>
      <c r="B433" s="275" t="s">
        <v>348</v>
      </c>
      <c r="C433" s="179"/>
      <c r="D433" s="179"/>
      <c r="E433" s="179"/>
      <c r="F433" s="179"/>
      <c r="G433" s="179"/>
      <c r="H433" s="179"/>
      <c r="I433" s="321">
        <f t="shared" ref="I433:M433" ca="1" si="354">+AA433</f>
        <v>-7301133</v>
      </c>
      <c r="J433" s="321">
        <f t="shared" ca="1" si="354"/>
        <v>-16651997</v>
      </c>
      <c r="K433" s="321">
        <f t="shared" ca="1" si="354"/>
        <v>-1219908</v>
      </c>
      <c r="L433" s="321">
        <f t="shared" ca="1" si="354"/>
        <v>54582580</v>
      </c>
      <c r="M433" s="321">
        <f t="shared" ca="1" si="354"/>
        <v>116532042</v>
      </c>
      <c r="N433" s="179"/>
      <c r="O433" s="179"/>
      <c r="P433" s="179"/>
      <c r="Q433" s="179"/>
      <c r="R433" s="179"/>
      <c r="S433" s="179"/>
      <c r="T433" s="179"/>
      <c r="U433" s="179"/>
      <c r="V433" s="179"/>
      <c r="W433" s="179"/>
      <c r="X433" s="179"/>
      <c r="Y433" s="179"/>
      <c r="Z433" s="179"/>
      <c r="AA433" s="321">
        <f t="shared" ref="AA433:AE433" ca="1" si="355">+AA419-AA428</f>
        <v>-7301133</v>
      </c>
      <c r="AB433" s="321">
        <f t="shared" ca="1" si="355"/>
        <v>-16651997</v>
      </c>
      <c r="AC433" s="321">
        <f t="shared" ca="1" si="355"/>
        <v>-1219908</v>
      </c>
      <c r="AD433" s="321">
        <f t="shared" ca="1" si="355"/>
        <v>54582580</v>
      </c>
      <c r="AE433" s="321">
        <f t="shared" ca="1" si="355"/>
        <v>116532042</v>
      </c>
      <c r="AF433" s="179"/>
      <c r="AG433" s="179"/>
      <c r="AH433" s="179"/>
      <c r="AI433" s="179"/>
      <c r="AJ433" s="179"/>
      <c r="AK433" s="179"/>
      <c r="AL433" s="179"/>
      <c r="AM433" s="179"/>
      <c r="AN433" s="179"/>
      <c r="AO433" s="179"/>
      <c r="AP433" s="179"/>
      <c r="AQ433" s="179"/>
      <c r="AR433" s="179"/>
      <c r="AS433" s="179"/>
      <c r="AT433" s="179"/>
      <c r="AU433" s="179"/>
      <c r="AV433" s="179"/>
      <c r="AW433" s="179"/>
      <c r="AX433" s="179"/>
      <c r="AY433" s="179"/>
      <c r="AZ433" s="179"/>
      <c r="BA433" s="179"/>
      <c r="BB433" s="179"/>
      <c r="BC433" s="179"/>
      <c r="BD433" s="179"/>
      <c r="BE433" s="179"/>
      <c r="BF433" s="179"/>
      <c r="BG433" s="179"/>
      <c r="BH433" s="179"/>
      <c r="BI433" s="179"/>
      <c r="BJ433" s="179"/>
      <c r="BK433" s="179"/>
      <c r="BL433" s="179"/>
      <c r="BM433" s="179"/>
      <c r="BN433" s="179"/>
      <c r="BO433" s="179"/>
      <c r="BP433" s="179"/>
      <c r="BQ433" s="179"/>
      <c r="BR433" s="179"/>
      <c r="BS433" s="179"/>
      <c r="BT433" s="179"/>
      <c r="BU433" s="179"/>
      <c r="BV433" s="179"/>
      <c r="BW433" s="179"/>
      <c r="BX433" s="179"/>
      <c r="BY433" s="179"/>
      <c r="BZ433" s="179"/>
      <c r="CA433" s="179"/>
      <c r="CB433" s="179"/>
      <c r="CC433" s="179"/>
      <c r="CD433" s="179"/>
      <c r="CE433" s="179"/>
      <c r="CF433" s="179"/>
      <c r="CG433" s="179"/>
      <c r="CH433" s="179"/>
      <c r="CI433" s="179"/>
      <c r="CJ433" s="179"/>
      <c r="CK433" s="215"/>
      <c r="CL433" s="215"/>
      <c r="CM433" s="215"/>
      <c r="CN433" s="215"/>
      <c r="CO433" s="215"/>
    </row>
    <row r="434" spans="1:93" ht="15" customHeight="1" outlineLevel="1">
      <c r="A434" s="105"/>
      <c r="B434" s="102"/>
      <c r="C434" s="256"/>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c r="AA434" s="225"/>
      <c r="AB434" s="225"/>
      <c r="AC434" s="225"/>
      <c r="AD434" s="225"/>
      <c r="AE434" s="225"/>
      <c r="AF434" s="225"/>
      <c r="AG434" s="225"/>
      <c r="AH434" s="225"/>
      <c r="AI434" s="225"/>
      <c r="AJ434" s="225"/>
      <c r="AK434" s="225"/>
      <c r="AL434" s="225"/>
      <c r="AM434" s="225"/>
      <c r="AN434" s="225"/>
      <c r="AO434" s="225"/>
      <c r="AP434" s="225"/>
      <c r="AQ434" s="225"/>
      <c r="AR434" s="225"/>
      <c r="AS434" s="225"/>
      <c r="AT434" s="225"/>
      <c r="AU434" s="225"/>
      <c r="AV434" s="225"/>
      <c r="AW434" s="225"/>
      <c r="AX434" s="225"/>
      <c r="AY434" s="225"/>
      <c r="AZ434" s="225"/>
      <c r="BA434" s="225"/>
      <c r="BB434" s="225"/>
      <c r="BC434" s="225"/>
      <c r="BD434" s="225"/>
      <c r="BE434" s="225"/>
      <c r="BF434" s="225"/>
      <c r="BG434" s="225"/>
      <c r="BH434" s="225"/>
      <c r="BI434" s="225"/>
      <c r="BJ434" s="225"/>
      <c r="BK434" s="225"/>
      <c r="BL434" s="225"/>
      <c r="BM434" s="225"/>
      <c r="BN434" s="225"/>
      <c r="BO434" s="225"/>
      <c r="BP434" s="225"/>
      <c r="BQ434" s="225"/>
      <c r="BR434" s="225"/>
      <c r="BS434" s="225"/>
      <c r="BT434" s="225"/>
      <c r="BU434" s="225"/>
      <c r="BV434" s="225"/>
      <c r="BW434" s="225"/>
      <c r="BX434" s="225"/>
      <c r="BY434" s="225"/>
      <c r="BZ434" s="225"/>
      <c r="CA434" s="225"/>
      <c r="CB434" s="225"/>
      <c r="CC434" s="225"/>
      <c r="CD434" s="225"/>
      <c r="CE434" s="225"/>
      <c r="CF434" s="225"/>
      <c r="CG434" s="225"/>
      <c r="CH434" s="225"/>
      <c r="CI434" s="225"/>
      <c r="CJ434" s="225"/>
      <c r="CK434" s="105"/>
      <c r="CL434" s="105"/>
      <c r="CM434" s="105"/>
      <c r="CN434" s="105"/>
      <c r="CO434" s="105"/>
    </row>
    <row r="435" spans="1:93" ht="15" customHeight="1" outlineLevel="1">
      <c r="A435" s="105"/>
      <c r="B435" s="116" t="s">
        <v>349</v>
      </c>
      <c r="C435" s="256"/>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c r="AA435" s="225"/>
      <c r="AB435" s="225"/>
      <c r="AC435" s="225"/>
      <c r="AD435" s="225"/>
      <c r="AE435" s="225"/>
      <c r="AF435" s="225"/>
      <c r="AG435" s="225"/>
      <c r="AH435" s="225"/>
      <c r="AI435" s="225"/>
      <c r="AJ435" s="225"/>
      <c r="AK435" s="225"/>
      <c r="AL435" s="225"/>
      <c r="AM435" s="225"/>
      <c r="AN435" s="225"/>
      <c r="AO435" s="225"/>
      <c r="AP435" s="225"/>
      <c r="AQ435" s="225"/>
      <c r="AR435" s="225"/>
      <c r="AS435" s="225"/>
      <c r="AT435" s="225"/>
      <c r="AU435" s="225"/>
      <c r="AV435" s="225"/>
      <c r="AW435" s="225"/>
      <c r="AX435" s="225"/>
      <c r="AY435" s="225"/>
      <c r="AZ435" s="225"/>
      <c r="BA435" s="225"/>
      <c r="BB435" s="225"/>
      <c r="BC435" s="225"/>
      <c r="BD435" s="225"/>
      <c r="BE435" s="225"/>
      <c r="BF435" s="225"/>
      <c r="BG435" s="225"/>
      <c r="BH435" s="225"/>
      <c r="BI435" s="225"/>
      <c r="BJ435" s="225"/>
      <c r="BK435" s="225"/>
      <c r="BL435" s="225"/>
      <c r="BM435" s="225"/>
      <c r="BN435" s="225"/>
      <c r="BO435" s="225"/>
      <c r="BP435" s="225"/>
      <c r="BQ435" s="225"/>
      <c r="BR435" s="225"/>
      <c r="BS435" s="225"/>
      <c r="BT435" s="225"/>
      <c r="BU435" s="225"/>
      <c r="BV435" s="225"/>
      <c r="BW435" s="225"/>
      <c r="BX435" s="225"/>
      <c r="BY435" s="225"/>
      <c r="BZ435" s="225"/>
      <c r="CA435" s="225"/>
      <c r="CB435" s="225"/>
      <c r="CC435" s="225"/>
      <c r="CD435" s="225"/>
      <c r="CE435" s="225"/>
      <c r="CF435" s="225"/>
      <c r="CG435" s="225"/>
      <c r="CH435" s="225"/>
      <c r="CI435" s="225"/>
      <c r="CJ435" s="225"/>
      <c r="CK435" s="105"/>
      <c r="CL435" s="105"/>
      <c r="CM435" s="105"/>
      <c r="CN435" s="105"/>
      <c r="CO435" s="105"/>
    </row>
    <row r="436" spans="1:93" ht="15" customHeight="1" outlineLevel="1">
      <c r="A436" s="105"/>
      <c r="B436" s="102" t="s">
        <v>350</v>
      </c>
      <c r="C436" s="256"/>
      <c r="D436" s="225"/>
      <c r="E436" s="325">
        <f>1-E437</f>
        <v>0</v>
      </c>
      <c r="F436" s="225"/>
      <c r="G436" s="225"/>
      <c r="H436" s="225"/>
      <c r="I436" s="315">
        <f t="shared" ref="I436:M436" ca="1" si="356">+AA436</f>
        <v>0</v>
      </c>
      <c r="J436" s="315">
        <f t="shared" ca="1" si="356"/>
        <v>0</v>
      </c>
      <c r="K436" s="315">
        <f t="shared" ca="1" si="356"/>
        <v>0</v>
      </c>
      <c r="L436" s="315">
        <f t="shared" ca="1" si="356"/>
        <v>0</v>
      </c>
      <c r="M436" s="315">
        <f t="shared" ca="1" si="356"/>
        <v>0</v>
      </c>
      <c r="N436" s="179"/>
      <c r="O436" s="179"/>
      <c r="P436" s="179"/>
      <c r="Q436" s="179"/>
      <c r="R436" s="179"/>
      <c r="S436" s="179"/>
      <c r="T436" s="179"/>
      <c r="U436" s="179"/>
      <c r="V436" s="179"/>
      <c r="W436" s="179"/>
      <c r="X436" s="179"/>
      <c r="Y436" s="179"/>
      <c r="Z436" s="179"/>
      <c r="AA436" s="315">
        <f t="shared" ref="AA436:AE437" ca="1" si="357">+AA$427*$E436</f>
        <v>0</v>
      </c>
      <c r="AB436" s="315">
        <f t="shared" ca="1" si="357"/>
        <v>0</v>
      </c>
      <c r="AC436" s="315">
        <f t="shared" ca="1" si="357"/>
        <v>0</v>
      </c>
      <c r="AD436" s="315">
        <f t="shared" ca="1" si="357"/>
        <v>0</v>
      </c>
      <c r="AE436" s="315">
        <f t="shared" ca="1" si="357"/>
        <v>0</v>
      </c>
      <c r="AF436" s="225"/>
      <c r="AG436" s="225"/>
      <c r="AH436" s="225"/>
      <c r="AI436" s="225"/>
      <c r="AJ436" s="225"/>
      <c r="AK436" s="225"/>
      <c r="AL436" s="225"/>
      <c r="AM436" s="225"/>
      <c r="AN436" s="225"/>
      <c r="AO436" s="225"/>
      <c r="AP436" s="225"/>
      <c r="AQ436" s="225"/>
      <c r="AR436" s="225"/>
      <c r="AS436" s="225"/>
      <c r="AT436" s="225"/>
      <c r="AU436" s="225"/>
      <c r="AV436" s="225"/>
      <c r="AW436" s="225"/>
      <c r="AX436" s="225"/>
      <c r="AY436" s="225"/>
      <c r="AZ436" s="225"/>
      <c r="BA436" s="225"/>
      <c r="BB436" s="225"/>
      <c r="BC436" s="225"/>
      <c r="BD436" s="225"/>
      <c r="BE436" s="225"/>
      <c r="BF436" s="225"/>
      <c r="BG436" s="225"/>
      <c r="BH436" s="225"/>
      <c r="BI436" s="225"/>
      <c r="BJ436" s="225"/>
      <c r="BK436" s="225"/>
      <c r="BL436" s="225"/>
      <c r="BM436" s="225"/>
      <c r="BN436" s="225"/>
      <c r="BO436" s="225"/>
      <c r="BP436" s="225"/>
      <c r="BQ436" s="225"/>
      <c r="BR436" s="225"/>
      <c r="BS436" s="225"/>
      <c r="BT436" s="225"/>
      <c r="BU436" s="225"/>
      <c r="BV436" s="225"/>
      <c r="BW436" s="225"/>
      <c r="BX436" s="225"/>
      <c r="BY436" s="225"/>
      <c r="BZ436" s="225"/>
      <c r="CA436" s="225"/>
      <c r="CB436" s="225"/>
      <c r="CC436" s="225"/>
      <c r="CD436" s="225"/>
      <c r="CE436" s="225"/>
      <c r="CF436" s="225"/>
      <c r="CG436" s="225"/>
      <c r="CH436" s="225"/>
      <c r="CI436" s="225"/>
      <c r="CJ436" s="225"/>
      <c r="CK436" s="105"/>
      <c r="CL436" s="105"/>
      <c r="CM436" s="105"/>
      <c r="CN436" s="105"/>
      <c r="CO436" s="105"/>
    </row>
    <row r="437" spans="1:93" ht="15" customHeight="1" outlineLevel="1">
      <c r="A437" s="105"/>
      <c r="B437" s="102" t="s">
        <v>351</v>
      </c>
      <c r="C437" s="256"/>
      <c r="D437" s="225"/>
      <c r="E437" s="216">
        <v>1</v>
      </c>
      <c r="F437" s="225"/>
      <c r="G437" s="225"/>
      <c r="H437" s="225"/>
      <c r="I437" s="315">
        <f t="shared" ref="I437:M437" ca="1" si="358">+AA437</f>
        <v>0</v>
      </c>
      <c r="J437" s="315">
        <f t="shared" ca="1" si="358"/>
        <v>0</v>
      </c>
      <c r="K437" s="315">
        <f t="shared" ca="1" si="358"/>
        <v>0</v>
      </c>
      <c r="L437" s="315">
        <f t="shared" ca="1" si="358"/>
        <v>0</v>
      </c>
      <c r="M437" s="315">
        <f t="shared" ca="1" si="358"/>
        <v>0</v>
      </c>
      <c r="N437" s="179"/>
      <c r="O437" s="179"/>
      <c r="P437" s="179"/>
      <c r="Q437" s="179"/>
      <c r="R437" s="179"/>
      <c r="S437" s="179"/>
      <c r="T437" s="179"/>
      <c r="U437" s="179"/>
      <c r="V437" s="179"/>
      <c r="W437" s="179"/>
      <c r="X437" s="179"/>
      <c r="Y437" s="179"/>
      <c r="Z437" s="179"/>
      <c r="AA437" s="315">
        <f t="shared" ca="1" si="357"/>
        <v>0</v>
      </c>
      <c r="AB437" s="315">
        <f t="shared" ca="1" si="357"/>
        <v>0</v>
      </c>
      <c r="AC437" s="315">
        <f t="shared" ca="1" si="357"/>
        <v>0</v>
      </c>
      <c r="AD437" s="315">
        <f t="shared" ca="1" si="357"/>
        <v>0</v>
      </c>
      <c r="AE437" s="315">
        <f t="shared" ca="1" si="357"/>
        <v>0</v>
      </c>
      <c r="AF437" s="225"/>
      <c r="AG437" s="225"/>
      <c r="AH437" s="225"/>
      <c r="AI437" s="225"/>
      <c r="AJ437" s="225"/>
      <c r="AK437" s="225"/>
      <c r="AL437" s="225"/>
      <c r="AM437" s="225"/>
      <c r="AN437" s="225"/>
      <c r="AO437" s="225"/>
      <c r="AP437" s="225"/>
      <c r="AQ437" s="225"/>
      <c r="AR437" s="225"/>
      <c r="AS437" s="225"/>
      <c r="AT437" s="225"/>
      <c r="AU437" s="225"/>
      <c r="AV437" s="225"/>
      <c r="AW437" s="225"/>
      <c r="AX437" s="225"/>
      <c r="AY437" s="225"/>
      <c r="AZ437" s="225"/>
      <c r="BA437" s="225"/>
      <c r="BB437" s="225"/>
      <c r="BC437" s="225"/>
      <c r="BD437" s="225"/>
      <c r="BE437" s="225"/>
      <c r="BF437" s="225"/>
      <c r="BG437" s="225"/>
      <c r="BH437" s="225"/>
      <c r="BI437" s="225"/>
      <c r="BJ437" s="225"/>
      <c r="BK437" s="225"/>
      <c r="BL437" s="225"/>
      <c r="BM437" s="225"/>
      <c r="BN437" s="225"/>
      <c r="BO437" s="225"/>
      <c r="BP437" s="225"/>
      <c r="BQ437" s="225"/>
      <c r="BR437" s="225"/>
      <c r="BS437" s="225"/>
      <c r="BT437" s="225"/>
      <c r="BU437" s="225"/>
      <c r="BV437" s="225"/>
      <c r="BW437" s="225"/>
      <c r="BX437" s="225"/>
      <c r="BY437" s="225"/>
      <c r="BZ437" s="225"/>
      <c r="CA437" s="225"/>
      <c r="CB437" s="225"/>
      <c r="CC437" s="225"/>
      <c r="CD437" s="225"/>
      <c r="CE437" s="225"/>
      <c r="CF437" s="225"/>
      <c r="CG437" s="225"/>
      <c r="CH437" s="225"/>
      <c r="CI437" s="225"/>
      <c r="CJ437" s="225"/>
      <c r="CK437" s="105"/>
      <c r="CL437" s="105"/>
      <c r="CM437" s="105"/>
      <c r="CN437" s="105"/>
      <c r="CO437" s="105"/>
    </row>
    <row r="438" spans="1:93" ht="15" customHeight="1" outlineLevel="1">
      <c r="A438" s="105"/>
      <c r="B438" s="116" t="s">
        <v>344</v>
      </c>
      <c r="C438" s="256"/>
      <c r="D438" s="225"/>
      <c r="E438" s="225"/>
      <c r="F438" s="225"/>
      <c r="G438" s="225"/>
      <c r="H438" s="225"/>
      <c r="I438" s="321">
        <f t="shared" ref="I438:M438" ca="1" si="359">+I436+I437</f>
        <v>0</v>
      </c>
      <c r="J438" s="321">
        <f t="shared" ca="1" si="359"/>
        <v>0</v>
      </c>
      <c r="K438" s="321">
        <f t="shared" ca="1" si="359"/>
        <v>0</v>
      </c>
      <c r="L438" s="321">
        <f t="shared" ca="1" si="359"/>
        <v>0</v>
      </c>
      <c r="M438" s="321">
        <f t="shared" ca="1" si="359"/>
        <v>0</v>
      </c>
      <c r="N438" s="179"/>
      <c r="O438" s="179"/>
      <c r="P438" s="179"/>
      <c r="Q438" s="179"/>
      <c r="R438" s="179"/>
      <c r="S438" s="179"/>
      <c r="T438" s="179"/>
      <c r="U438" s="179"/>
      <c r="V438" s="179"/>
      <c r="W438" s="179"/>
      <c r="X438" s="179"/>
      <c r="Y438" s="179"/>
      <c r="Z438" s="179"/>
      <c r="AA438" s="321">
        <f t="shared" ref="AA438:AE438" ca="1" si="360">+AA436+AA437</f>
        <v>0</v>
      </c>
      <c r="AB438" s="321">
        <f t="shared" ca="1" si="360"/>
        <v>0</v>
      </c>
      <c r="AC438" s="321">
        <f t="shared" ca="1" si="360"/>
        <v>0</v>
      </c>
      <c r="AD438" s="321">
        <f t="shared" ca="1" si="360"/>
        <v>0</v>
      </c>
      <c r="AE438" s="321">
        <f t="shared" ca="1" si="360"/>
        <v>0</v>
      </c>
      <c r="AF438" s="225"/>
      <c r="AG438" s="225"/>
      <c r="AH438" s="225"/>
      <c r="AI438" s="225"/>
      <c r="AJ438" s="225"/>
      <c r="AK438" s="225"/>
      <c r="AL438" s="225"/>
      <c r="AM438" s="225"/>
      <c r="AN438" s="225"/>
      <c r="AO438" s="225"/>
      <c r="AP438" s="225"/>
      <c r="AQ438" s="225"/>
      <c r="AR438" s="225"/>
      <c r="AS438" s="225"/>
      <c r="AT438" s="225"/>
      <c r="AU438" s="225"/>
      <c r="AV438" s="225"/>
      <c r="AW438" s="225"/>
      <c r="AX438" s="225"/>
      <c r="AY438" s="225"/>
      <c r="AZ438" s="225"/>
      <c r="BA438" s="225"/>
      <c r="BB438" s="225"/>
      <c r="BC438" s="225"/>
      <c r="BD438" s="225"/>
      <c r="BE438" s="225"/>
      <c r="BF438" s="225"/>
      <c r="BG438" s="225"/>
      <c r="BH438" s="225"/>
      <c r="BI438" s="225"/>
      <c r="BJ438" s="225"/>
      <c r="BK438" s="225"/>
      <c r="BL438" s="225"/>
      <c r="BM438" s="225"/>
      <c r="BN438" s="225"/>
      <c r="BO438" s="225"/>
      <c r="BP438" s="225"/>
      <c r="BQ438" s="225"/>
      <c r="BR438" s="225"/>
      <c r="BS438" s="225"/>
      <c r="BT438" s="225"/>
      <c r="BU438" s="225"/>
      <c r="BV438" s="225"/>
      <c r="BW438" s="225"/>
      <c r="BX438" s="225"/>
      <c r="BY438" s="225"/>
      <c r="BZ438" s="225"/>
      <c r="CA438" s="225"/>
      <c r="CB438" s="225"/>
      <c r="CC438" s="225"/>
      <c r="CD438" s="225"/>
      <c r="CE438" s="225"/>
      <c r="CF438" s="225"/>
      <c r="CG438" s="225"/>
      <c r="CH438" s="225"/>
      <c r="CI438" s="225"/>
      <c r="CJ438" s="225"/>
      <c r="CK438" s="105"/>
      <c r="CL438" s="105"/>
      <c r="CM438" s="105"/>
      <c r="CN438" s="105"/>
      <c r="CO438" s="105"/>
    </row>
    <row r="439" spans="1:93" ht="15" customHeight="1" outlineLevel="1">
      <c r="A439" s="105"/>
      <c r="B439" s="326" t="s">
        <v>352</v>
      </c>
      <c r="C439" s="256"/>
      <c r="D439" s="225"/>
      <c r="E439" s="225"/>
      <c r="F439" s="225"/>
      <c r="G439" s="225"/>
      <c r="H439" s="225"/>
      <c r="I439" s="323">
        <f t="shared" ref="I439:M439" ca="1" si="361">+AA439</f>
        <v>0</v>
      </c>
      <c r="J439" s="323">
        <f t="shared" ca="1" si="361"/>
        <v>0</v>
      </c>
      <c r="K439" s="323">
        <f t="shared" ca="1" si="361"/>
        <v>0</v>
      </c>
      <c r="L439" s="323">
        <f t="shared" ca="1" si="361"/>
        <v>0</v>
      </c>
      <c r="M439" s="323">
        <f t="shared" ca="1" si="361"/>
        <v>0</v>
      </c>
      <c r="N439" s="225"/>
      <c r="O439" s="225"/>
      <c r="P439" s="225"/>
      <c r="Q439" s="225"/>
      <c r="R439" s="225"/>
      <c r="S439" s="225"/>
      <c r="T439" s="225"/>
      <c r="U439" s="225"/>
      <c r="V439" s="225"/>
      <c r="W439" s="225"/>
      <c r="X439" s="225"/>
      <c r="Y439" s="225"/>
      <c r="Z439" s="225"/>
      <c r="AA439" s="323">
        <f t="shared" ref="AA439:AE439" ca="1" si="362">+AA436/AA422</f>
        <v>0</v>
      </c>
      <c r="AB439" s="323">
        <f t="shared" ca="1" si="362"/>
        <v>0</v>
      </c>
      <c r="AC439" s="323">
        <f t="shared" ca="1" si="362"/>
        <v>0</v>
      </c>
      <c r="AD439" s="323">
        <f t="shared" ca="1" si="362"/>
        <v>0</v>
      </c>
      <c r="AE439" s="323">
        <f t="shared" ca="1" si="362"/>
        <v>0</v>
      </c>
      <c r="AF439" s="225"/>
      <c r="AG439" s="225"/>
      <c r="AH439" s="225"/>
      <c r="AI439" s="225"/>
      <c r="AJ439" s="225"/>
      <c r="AK439" s="225"/>
      <c r="AL439" s="225"/>
      <c r="AM439" s="225"/>
      <c r="AN439" s="225"/>
      <c r="AO439" s="225"/>
      <c r="AP439" s="225"/>
      <c r="AQ439" s="225"/>
      <c r="AR439" s="225"/>
      <c r="AS439" s="225"/>
      <c r="AT439" s="225"/>
      <c r="AU439" s="225"/>
      <c r="AV439" s="225"/>
      <c r="AW439" s="225"/>
      <c r="AX439" s="225"/>
      <c r="AY439" s="225"/>
      <c r="AZ439" s="225"/>
      <c r="BA439" s="225"/>
      <c r="BB439" s="225"/>
      <c r="BC439" s="225"/>
      <c r="BD439" s="225"/>
      <c r="BE439" s="225"/>
      <c r="BF439" s="225"/>
      <c r="BG439" s="225"/>
      <c r="BH439" s="225"/>
      <c r="BI439" s="225"/>
      <c r="BJ439" s="225"/>
      <c r="BK439" s="225"/>
      <c r="BL439" s="225"/>
      <c r="BM439" s="225"/>
      <c r="BN439" s="225"/>
      <c r="BO439" s="225"/>
      <c r="BP439" s="225"/>
      <c r="BQ439" s="225"/>
      <c r="BR439" s="225"/>
      <c r="BS439" s="225"/>
      <c r="BT439" s="225"/>
      <c r="BU439" s="225"/>
      <c r="BV439" s="225"/>
      <c r="BW439" s="225"/>
      <c r="BX439" s="225"/>
      <c r="BY439" s="225"/>
      <c r="BZ439" s="225"/>
      <c r="CA439" s="225"/>
      <c r="CB439" s="225"/>
      <c r="CC439" s="225"/>
      <c r="CD439" s="225"/>
      <c r="CE439" s="225"/>
      <c r="CF439" s="225"/>
      <c r="CG439" s="225"/>
      <c r="CH439" s="225"/>
      <c r="CI439" s="225"/>
      <c r="CJ439" s="225"/>
      <c r="CK439" s="105"/>
      <c r="CL439" s="105"/>
      <c r="CM439" s="105"/>
      <c r="CN439" s="105"/>
      <c r="CO439" s="105"/>
    </row>
    <row r="440" spans="1:93" ht="15" customHeight="1" outlineLevel="1">
      <c r="A440" s="105"/>
      <c r="B440" s="326" t="s">
        <v>353</v>
      </c>
      <c r="C440" s="256"/>
      <c r="D440" s="225"/>
      <c r="E440" s="225"/>
      <c r="F440" s="225"/>
      <c r="G440" s="225"/>
      <c r="H440" s="225"/>
      <c r="I440" s="324">
        <f t="shared" ref="I440:M440" ca="1" si="363">+AA440</f>
        <v>0</v>
      </c>
      <c r="J440" s="324">
        <f t="shared" ca="1" si="363"/>
        <v>0</v>
      </c>
      <c r="K440" s="324">
        <f t="shared" ca="1" si="363"/>
        <v>0</v>
      </c>
      <c r="L440" s="324">
        <f t="shared" ca="1" si="363"/>
        <v>0</v>
      </c>
      <c r="M440" s="324">
        <f t="shared" ca="1" si="363"/>
        <v>0</v>
      </c>
      <c r="N440" s="225"/>
      <c r="O440" s="225"/>
      <c r="P440" s="225"/>
      <c r="Q440" s="225"/>
      <c r="R440" s="225"/>
      <c r="S440" s="225"/>
      <c r="T440" s="225"/>
      <c r="U440" s="225"/>
      <c r="V440" s="225"/>
      <c r="W440" s="225"/>
      <c r="X440" s="225"/>
      <c r="Y440" s="225"/>
      <c r="Z440" s="225"/>
      <c r="AA440" s="324">
        <f ca="1">+AA436/($AB$350+AA$433*$E$436)</f>
        <v>0</v>
      </c>
      <c r="AB440" s="324">
        <f ca="1">+AB436/($AB$350+AB$433*$E$436)</f>
        <v>0</v>
      </c>
      <c r="AC440" s="324">
        <f ca="1">+AC436/($AB$350+AC$433*$E$436)</f>
        <v>0</v>
      </c>
      <c r="AD440" s="324">
        <f ca="1">+AD436/($AB$350+AD$433*$E$436)</f>
        <v>0</v>
      </c>
      <c r="AE440" s="324">
        <f ca="1">+AE436/($AB$350+AE$433*$E$436)</f>
        <v>0</v>
      </c>
      <c r="AF440" s="225"/>
      <c r="AG440" s="225"/>
      <c r="AH440" s="225"/>
      <c r="AI440" s="225"/>
      <c r="AJ440" s="225"/>
      <c r="AK440" s="225"/>
      <c r="AL440" s="225"/>
      <c r="AM440" s="225"/>
      <c r="AN440" s="225"/>
      <c r="AO440" s="225"/>
      <c r="AP440" s="225"/>
      <c r="AQ440" s="225"/>
      <c r="AR440" s="225"/>
      <c r="AS440" s="225"/>
      <c r="AT440" s="225"/>
      <c r="AU440" s="225"/>
      <c r="AV440" s="225"/>
      <c r="AW440" s="225"/>
      <c r="AX440" s="225"/>
      <c r="AY440" s="225"/>
      <c r="AZ440" s="225"/>
      <c r="BA440" s="225"/>
      <c r="BB440" s="225"/>
      <c r="BC440" s="225"/>
      <c r="BD440" s="225"/>
      <c r="BE440" s="225"/>
      <c r="BF440" s="225"/>
      <c r="BG440" s="225"/>
      <c r="BH440" s="225"/>
      <c r="BI440" s="225"/>
      <c r="BJ440" s="225"/>
      <c r="BK440" s="225"/>
      <c r="BL440" s="225"/>
      <c r="BM440" s="225"/>
      <c r="BN440" s="225"/>
      <c r="BO440" s="225"/>
      <c r="BP440" s="225"/>
      <c r="BQ440" s="225"/>
      <c r="BR440" s="225"/>
      <c r="BS440" s="225"/>
      <c r="BT440" s="225"/>
      <c r="BU440" s="225"/>
      <c r="BV440" s="225"/>
      <c r="BW440" s="225"/>
      <c r="BX440" s="225"/>
      <c r="BY440" s="225"/>
      <c r="BZ440" s="225"/>
      <c r="CA440" s="225"/>
      <c r="CB440" s="225"/>
      <c r="CC440" s="225"/>
      <c r="CD440" s="225"/>
      <c r="CE440" s="225"/>
      <c r="CF440" s="225"/>
      <c r="CG440" s="225"/>
      <c r="CH440" s="225"/>
      <c r="CI440" s="225"/>
      <c r="CJ440" s="225"/>
      <c r="CK440" s="105"/>
      <c r="CL440" s="105"/>
      <c r="CM440" s="105"/>
      <c r="CN440" s="105"/>
      <c r="CO440" s="105"/>
    </row>
    <row r="441" spans="1:93" ht="15" customHeight="1">
      <c r="A441" s="102"/>
      <c r="B441" s="256"/>
      <c r="C441" s="256"/>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c r="AA441" s="257"/>
      <c r="AB441" s="257"/>
      <c r="AC441" s="257"/>
      <c r="AD441" s="257"/>
      <c r="AE441" s="257"/>
      <c r="AF441" s="225"/>
      <c r="AG441" s="225"/>
      <c r="AH441" s="225"/>
      <c r="AI441" s="225"/>
      <c r="AJ441" s="225"/>
      <c r="AK441" s="225"/>
      <c r="AL441" s="225"/>
      <c r="AM441" s="225"/>
      <c r="AN441" s="225"/>
      <c r="AO441" s="225"/>
      <c r="AP441" s="225"/>
      <c r="AQ441" s="225"/>
      <c r="AR441" s="225"/>
      <c r="AS441" s="225"/>
      <c r="AT441" s="225"/>
      <c r="AU441" s="225"/>
      <c r="AV441" s="225"/>
      <c r="AW441" s="225"/>
      <c r="AX441" s="225"/>
      <c r="AY441" s="225"/>
      <c r="AZ441" s="225"/>
      <c r="BA441" s="225"/>
      <c r="BB441" s="225"/>
      <c r="BC441" s="225"/>
      <c r="BD441" s="225"/>
      <c r="BE441" s="225"/>
      <c r="BF441" s="225"/>
      <c r="BG441" s="225"/>
      <c r="BH441" s="225"/>
      <c r="BI441" s="225"/>
      <c r="BJ441" s="225"/>
      <c r="BK441" s="225"/>
      <c r="BL441" s="225"/>
      <c r="BM441" s="225"/>
      <c r="BN441" s="225"/>
      <c r="BO441" s="225"/>
      <c r="BP441" s="225"/>
      <c r="BQ441" s="225"/>
      <c r="BR441" s="225"/>
      <c r="BS441" s="225"/>
      <c r="BT441" s="225"/>
      <c r="BU441" s="225"/>
      <c r="BV441" s="225"/>
      <c r="BW441" s="225"/>
      <c r="BX441" s="225"/>
      <c r="BY441" s="225"/>
      <c r="BZ441" s="225"/>
      <c r="CA441" s="225"/>
      <c r="CB441" s="225"/>
      <c r="CC441" s="225"/>
      <c r="CD441" s="225"/>
      <c r="CE441" s="225"/>
      <c r="CF441" s="225"/>
      <c r="CG441" s="225"/>
      <c r="CH441" s="225"/>
      <c r="CI441" s="225"/>
      <c r="CJ441" s="225"/>
      <c r="CK441" s="105"/>
      <c r="CL441" s="105"/>
      <c r="CM441" s="105"/>
      <c r="CN441" s="105"/>
      <c r="CO441" s="105"/>
    </row>
    <row r="442" spans="1:93" ht="18" customHeight="1" thickBot="1">
      <c r="A442" s="106" t="s">
        <v>354</v>
      </c>
      <c r="B442" s="107"/>
      <c r="C442" s="107"/>
      <c r="D442" s="108"/>
      <c r="E442" s="108"/>
      <c r="F442" s="108"/>
      <c r="G442" s="108"/>
      <c r="H442" s="108"/>
      <c r="I442" s="109"/>
      <c r="J442" s="109"/>
      <c r="K442" s="109"/>
      <c r="L442" s="109"/>
      <c r="M442" s="109"/>
      <c r="N442" s="108"/>
      <c r="O442" s="108"/>
      <c r="P442" s="108"/>
      <c r="Q442" s="108"/>
      <c r="R442" s="108"/>
      <c r="S442" s="108"/>
      <c r="T442" s="108"/>
      <c r="U442" s="108"/>
      <c r="V442" s="108"/>
      <c r="W442" s="108"/>
      <c r="X442" s="108"/>
      <c r="Y442" s="108"/>
      <c r="Z442" s="108"/>
      <c r="AA442" s="109"/>
      <c r="AB442" s="109"/>
      <c r="AC442" s="109"/>
      <c r="AD442" s="109"/>
      <c r="AE442" s="109"/>
      <c r="AF442" s="109"/>
      <c r="AG442" s="109"/>
      <c r="AH442" s="109"/>
      <c r="AI442" s="109"/>
      <c r="AJ442" s="109"/>
      <c r="AK442" s="109"/>
      <c r="AL442" s="109"/>
      <c r="AM442" s="109"/>
      <c r="AN442" s="109"/>
      <c r="AO442" s="109"/>
      <c r="AP442" s="109"/>
      <c r="AQ442" s="109"/>
      <c r="AR442" s="109"/>
      <c r="AS442" s="109"/>
      <c r="AT442" s="109"/>
      <c r="AU442" s="109"/>
      <c r="AV442" s="109"/>
      <c r="AW442" s="109"/>
      <c r="AX442" s="109"/>
      <c r="AY442" s="109"/>
      <c r="AZ442" s="109"/>
      <c r="BA442" s="109"/>
      <c r="BB442" s="109"/>
      <c r="BC442" s="109"/>
      <c r="BD442" s="109"/>
      <c r="BE442" s="109"/>
      <c r="BF442" s="109"/>
      <c r="BG442" s="109"/>
      <c r="BH442" s="109"/>
      <c r="BI442" s="109"/>
      <c r="BJ442" s="109"/>
      <c r="BK442" s="109"/>
      <c r="BL442" s="109"/>
      <c r="BM442" s="109"/>
      <c r="BN442" s="109"/>
      <c r="BO442" s="109"/>
      <c r="BP442" s="109"/>
      <c r="BQ442" s="109"/>
      <c r="BR442" s="109"/>
      <c r="BS442" s="109"/>
      <c r="BT442" s="109"/>
      <c r="BU442" s="109"/>
      <c r="BV442" s="109"/>
      <c r="BW442" s="109"/>
      <c r="BX442" s="109"/>
      <c r="BY442" s="109"/>
      <c r="BZ442" s="109"/>
      <c r="CA442" s="109"/>
      <c r="CB442" s="109"/>
      <c r="CC442" s="109"/>
      <c r="CD442" s="109"/>
      <c r="CE442" s="109"/>
      <c r="CF442" s="109"/>
      <c r="CG442" s="109"/>
      <c r="CH442" s="109"/>
      <c r="CI442" s="109"/>
      <c r="CJ442" s="109"/>
      <c r="CK442" s="110"/>
      <c r="CL442" s="110"/>
      <c r="CM442" s="110"/>
      <c r="CN442" s="110"/>
      <c r="CO442" s="110"/>
    </row>
    <row r="443" spans="1:93" ht="15" customHeight="1" outlineLevel="1" thickTop="1">
      <c r="A443" s="102"/>
      <c r="B443" s="256"/>
      <c r="C443" s="256"/>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c r="AA443" s="225"/>
      <c r="AB443" s="225"/>
      <c r="AC443" s="225"/>
      <c r="AD443" s="225"/>
      <c r="AE443" s="225"/>
      <c r="AF443" s="225"/>
      <c r="AG443" s="225"/>
      <c r="AH443" s="225"/>
      <c r="AI443" s="225"/>
      <c r="AJ443" s="225"/>
      <c r="AK443" s="225"/>
      <c r="AL443" s="225"/>
      <c r="AM443" s="225"/>
      <c r="AN443" s="225"/>
      <c r="AO443" s="225"/>
      <c r="AP443" s="225"/>
      <c r="AQ443" s="225"/>
      <c r="AR443" s="225"/>
      <c r="AS443" s="225"/>
      <c r="AT443" s="225"/>
      <c r="AU443" s="225"/>
      <c r="AV443" s="225"/>
      <c r="AW443" s="225"/>
      <c r="AX443" s="225"/>
      <c r="AY443" s="225"/>
      <c r="AZ443" s="225"/>
      <c r="BA443" s="225"/>
      <c r="BB443" s="225"/>
      <c r="BC443" s="225"/>
      <c r="BD443" s="225"/>
      <c r="BE443" s="225"/>
      <c r="BF443" s="225"/>
      <c r="BG443" s="225"/>
      <c r="BH443" s="225"/>
      <c r="BI443" s="225"/>
      <c r="BJ443" s="225"/>
      <c r="BK443" s="225"/>
      <c r="BL443" s="225"/>
      <c r="BM443" s="225"/>
      <c r="BN443" s="225"/>
      <c r="BO443" s="225"/>
      <c r="BP443" s="225"/>
      <c r="BQ443" s="225"/>
      <c r="BR443" s="225"/>
      <c r="BS443" s="225"/>
      <c r="BT443" s="225"/>
      <c r="BU443" s="225"/>
      <c r="BV443" s="225"/>
      <c r="BW443" s="225"/>
      <c r="BX443" s="225"/>
      <c r="BY443" s="225"/>
      <c r="BZ443" s="225"/>
      <c r="CA443" s="225"/>
      <c r="CB443" s="225"/>
      <c r="CC443" s="225"/>
      <c r="CD443" s="225"/>
      <c r="CE443" s="225"/>
      <c r="CF443" s="225"/>
      <c r="CG443" s="225"/>
      <c r="CH443" s="225"/>
      <c r="CI443" s="225"/>
      <c r="CJ443" s="225"/>
      <c r="CK443" s="105"/>
      <c r="CL443" s="105"/>
      <c r="CM443" s="105"/>
      <c r="CN443" s="105"/>
      <c r="CO443" s="105"/>
    </row>
    <row r="444" spans="1:93" ht="15" customHeight="1" outlineLevel="1">
      <c r="A444" s="105"/>
      <c r="B444" s="102" t="s">
        <v>355</v>
      </c>
      <c r="C444" s="256"/>
      <c r="D444" s="225"/>
      <c r="E444" s="216">
        <v>0.22</v>
      </c>
      <c r="F444" s="225"/>
      <c r="G444" s="225"/>
      <c r="H444" s="225"/>
      <c r="I444" s="225"/>
      <c r="J444" s="225"/>
      <c r="K444" s="225"/>
      <c r="L444" s="225"/>
      <c r="M444" s="225"/>
      <c r="N444" s="225"/>
      <c r="O444" s="225"/>
      <c r="P444" s="225"/>
      <c r="Q444" s="225"/>
      <c r="R444" s="225"/>
      <c r="S444" s="225"/>
      <c r="T444" s="225"/>
      <c r="U444" s="225"/>
      <c r="V444" s="225"/>
      <c r="W444" s="225"/>
      <c r="X444" s="225"/>
      <c r="Y444" s="225"/>
      <c r="Z444" s="225"/>
      <c r="AA444" s="327"/>
      <c r="AB444" s="225"/>
      <c r="AC444" s="225"/>
      <c r="AD444" s="225"/>
      <c r="AE444" s="225"/>
      <c r="AF444" s="225"/>
      <c r="AG444" s="225"/>
      <c r="AH444" s="225"/>
      <c r="AI444" s="225"/>
      <c r="AJ444" s="225"/>
      <c r="AK444" s="225"/>
      <c r="AL444" s="225"/>
      <c r="AM444" s="225"/>
      <c r="AN444" s="225"/>
      <c r="AO444" s="225"/>
      <c r="AP444" s="225"/>
      <c r="AQ444" s="225"/>
      <c r="AR444" s="225"/>
      <c r="AS444" s="225"/>
      <c r="AT444" s="225"/>
      <c r="AU444" s="225"/>
      <c r="AV444" s="225"/>
      <c r="AW444" s="225"/>
      <c r="AX444" s="225"/>
      <c r="AY444" s="225"/>
      <c r="AZ444" s="225"/>
      <c r="BA444" s="225"/>
      <c r="BB444" s="225"/>
      <c r="BC444" s="225"/>
      <c r="BD444" s="225"/>
      <c r="BE444" s="225"/>
      <c r="BF444" s="225"/>
      <c r="BG444" s="225"/>
      <c r="BH444" s="225"/>
      <c r="BI444" s="225"/>
      <c r="BJ444" s="225"/>
      <c r="BK444" s="225"/>
      <c r="BL444" s="225"/>
      <c r="BM444" s="225"/>
      <c r="BN444" s="225"/>
      <c r="BO444" s="225"/>
      <c r="BP444" s="225"/>
      <c r="BQ444" s="225"/>
      <c r="BR444" s="225"/>
      <c r="BS444" s="225"/>
      <c r="BT444" s="225"/>
      <c r="BU444" s="225"/>
      <c r="BV444" s="225"/>
      <c r="BW444" s="225"/>
      <c r="BX444" s="225"/>
      <c r="BY444" s="225"/>
      <c r="BZ444" s="225"/>
      <c r="CA444" s="225"/>
      <c r="CB444" s="225"/>
      <c r="CC444" s="225"/>
      <c r="CD444" s="225"/>
      <c r="CE444" s="225"/>
      <c r="CF444" s="225"/>
      <c r="CG444" s="225"/>
      <c r="CH444" s="225"/>
      <c r="CI444" s="225"/>
      <c r="CJ444" s="225"/>
      <c r="CK444" s="105"/>
      <c r="CL444" s="105"/>
      <c r="CM444" s="105"/>
      <c r="CN444" s="105"/>
      <c r="CO444" s="105"/>
    </row>
    <row r="445" spans="1:93" ht="15" customHeight="1" outlineLevel="1">
      <c r="A445" s="105"/>
      <c r="B445" s="102" t="s">
        <v>356</v>
      </c>
      <c r="C445" s="256"/>
      <c r="D445" s="225"/>
      <c r="E445" s="328">
        <f>+AA24/E444</f>
        <v>0</v>
      </c>
      <c r="F445" s="225"/>
      <c r="G445" s="225"/>
      <c r="H445" s="225"/>
      <c r="I445" s="225"/>
      <c r="J445" s="225"/>
      <c r="K445" s="225"/>
      <c r="L445" s="225"/>
      <c r="M445" s="225"/>
      <c r="N445" s="225"/>
      <c r="O445" s="225"/>
      <c r="P445" s="225"/>
      <c r="Q445" s="225"/>
      <c r="R445" s="225"/>
      <c r="S445" s="225"/>
      <c r="T445" s="225"/>
      <c r="U445" s="225"/>
      <c r="V445" s="225"/>
      <c r="W445" s="225"/>
      <c r="X445" s="225"/>
      <c r="Y445" s="225"/>
      <c r="Z445" s="225"/>
      <c r="AA445" s="225"/>
      <c r="AB445" s="225"/>
      <c r="AC445" s="225"/>
      <c r="AD445" s="225"/>
      <c r="AE445" s="225"/>
      <c r="AF445" s="225"/>
      <c r="AG445" s="225"/>
      <c r="AH445" s="225"/>
      <c r="AI445" s="225"/>
      <c r="AJ445" s="225"/>
      <c r="AK445" s="225"/>
      <c r="AL445" s="225"/>
      <c r="AM445" s="225"/>
      <c r="AN445" s="225"/>
      <c r="AO445" s="225"/>
      <c r="AP445" s="225"/>
      <c r="AQ445" s="225"/>
      <c r="AR445" s="225"/>
      <c r="AS445" s="225"/>
      <c r="AT445" s="225"/>
      <c r="AU445" s="225"/>
      <c r="AV445" s="225"/>
      <c r="AW445" s="225"/>
      <c r="AX445" s="225"/>
      <c r="AY445" s="225"/>
      <c r="AZ445" s="225"/>
      <c r="BA445" s="225"/>
      <c r="BB445" s="225"/>
      <c r="BC445" s="225"/>
      <c r="BD445" s="225"/>
      <c r="BE445" s="225"/>
      <c r="BF445" s="225"/>
      <c r="BG445" s="225"/>
      <c r="BH445" s="225"/>
      <c r="BI445" s="225"/>
      <c r="BJ445" s="225"/>
      <c r="BK445" s="225"/>
      <c r="BL445" s="225"/>
      <c r="BM445" s="225"/>
      <c r="BN445" s="225"/>
      <c r="BO445" s="225"/>
      <c r="BP445" s="225"/>
      <c r="BQ445" s="225"/>
      <c r="BR445" s="225"/>
      <c r="BS445" s="225"/>
      <c r="BT445" s="225"/>
      <c r="BU445" s="225"/>
      <c r="BV445" s="225"/>
      <c r="BW445" s="225"/>
      <c r="BX445" s="225"/>
      <c r="BY445" s="225"/>
      <c r="BZ445" s="225"/>
      <c r="CA445" s="225"/>
      <c r="CB445" s="225"/>
      <c r="CC445" s="225"/>
      <c r="CD445" s="225"/>
      <c r="CE445" s="225"/>
      <c r="CF445" s="225"/>
      <c r="CG445" s="225"/>
      <c r="CH445" s="225"/>
      <c r="CI445" s="225"/>
      <c r="CJ445" s="225"/>
      <c r="CK445" s="105"/>
      <c r="CL445" s="105"/>
      <c r="CM445" s="105"/>
      <c r="CN445" s="105"/>
      <c r="CO445" s="105"/>
    </row>
    <row r="446" spans="1:93" ht="15" customHeight="1" outlineLevel="1">
      <c r="A446" s="105"/>
      <c r="B446" s="102" t="s">
        <v>357</v>
      </c>
      <c r="C446" s="256"/>
      <c r="D446" s="216">
        <v>1</v>
      </c>
      <c r="E446" s="329">
        <f>+E445*D446</f>
        <v>0</v>
      </c>
      <c r="F446" s="225"/>
      <c r="G446" s="225"/>
      <c r="H446" s="225"/>
      <c r="I446" s="225"/>
      <c r="J446" s="225"/>
      <c r="K446" s="225"/>
      <c r="L446" s="225"/>
      <c r="M446" s="225"/>
      <c r="N446" s="225"/>
      <c r="O446" s="225"/>
      <c r="P446" s="225"/>
      <c r="Q446" s="225"/>
      <c r="R446" s="225"/>
      <c r="S446" s="225"/>
      <c r="T446" s="225"/>
      <c r="U446" s="225"/>
      <c r="V446" s="225"/>
      <c r="W446" s="225"/>
      <c r="X446" s="225"/>
      <c r="Y446" s="225"/>
      <c r="Z446" s="225"/>
      <c r="AA446" s="225"/>
      <c r="AB446" s="225"/>
      <c r="AC446" s="225"/>
      <c r="AD446" s="225"/>
      <c r="AE446" s="225"/>
      <c r="AF446" s="225"/>
      <c r="AG446" s="225"/>
      <c r="AH446" s="225"/>
      <c r="AI446" s="225"/>
      <c r="AJ446" s="225"/>
      <c r="AK446" s="225"/>
      <c r="AL446" s="225"/>
      <c r="AM446" s="225"/>
      <c r="AN446" s="225"/>
      <c r="AO446" s="225"/>
      <c r="AP446" s="225"/>
      <c r="AQ446" s="225"/>
      <c r="AR446" s="225"/>
      <c r="AS446" s="225"/>
      <c r="AT446" s="225"/>
      <c r="AU446" s="225"/>
      <c r="AV446" s="225"/>
      <c r="AW446" s="225"/>
      <c r="AX446" s="225"/>
      <c r="AY446" s="225"/>
      <c r="AZ446" s="225"/>
      <c r="BA446" s="225"/>
      <c r="BB446" s="225"/>
      <c r="BC446" s="225"/>
      <c r="BD446" s="225"/>
      <c r="BE446" s="225"/>
      <c r="BF446" s="225"/>
      <c r="BG446" s="225"/>
      <c r="BH446" s="225"/>
      <c r="BI446" s="225"/>
      <c r="BJ446" s="225"/>
      <c r="BK446" s="225"/>
      <c r="BL446" s="225"/>
      <c r="BM446" s="225"/>
      <c r="BN446" s="225"/>
      <c r="BO446" s="225"/>
      <c r="BP446" s="225"/>
      <c r="BQ446" s="225"/>
      <c r="BR446" s="225"/>
      <c r="BS446" s="225"/>
      <c r="BT446" s="225"/>
      <c r="BU446" s="225"/>
      <c r="BV446" s="225"/>
      <c r="BW446" s="225"/>
      <c r="BX446" s="225"/>
      <c r="BY446" s="225"/>
      <c r="BZ446" s="225"/>
      <c r="CA446" s="225"/>
      <c r="CB446" s="225"/>
      <c r="CC446" s="225"/>
      <c r="CD446" s="225"/>
      <c r="CE446" s="225"/>
      <c r="CF446" s="225"/>
      <c r="CG446" s="225"/>
      <c r="CH446" s="225"/>
      <c r="CI446" s="225"/>
      <c r="CJ446" s="225"/>
      <c r="CK446" s="105"/>
      <c r="CL446" s="105"/>
      <c r="CM446" s="105"/>
      <c r="CN446" s="105"/>
      <c r="CO446" s="105"/>
    </row>
    <row r="447" spans="1:93" ht="15" customHeight="1" outlineLevel="1">
      <c r="A447" s="105"/>
      <c r="B447" s="102"/>
      <c r="C447" s="256"/>
      <c r="D447" s="218"/>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c r="AA447" s="225"/>
      <c r="AB447" s="225"/>
      <c r="AC447" s="225"/>
      <c r="AD447" s="225"/>
      <c r="AE447" s="225"/>
      <c r="AF447" s="225"/>
      <c r="AG447" s="225"/>
      <c r="AH447" s="225"/>
      <c r="AI447" s="225"/>
      <c r="AJ447" s="225"/>
      <c r="AK447" s="225"/>
      <c r="AL447" s="225"/>
      <c r="AM447" s="225"/>
      <c r="AN447" s="225"/>
      <c r="AO447" s="225"/>
      <c r="AP447" s="225"/>
      <c r="AQ447" s="225"/>
      <c r="AR447" s="225"/>
      <c r="AS447" s="225"/>
      <c r="AT447" s="225"/>
      <c r="AU447" s="225"/>
      <c r="AV447" s="225"/>
      <c r="AW447" s="225"/>
      <c r="AX447" s="225"/>
      <c r="AY447" s="225"/>
      <c r="AZ447" s="225"/>
      <c r="BA447" s="225"/>
      <c r="BB447" s="225"/>
      <c r="BC447" s="225"/>
      <c r="BD447" s="225"/>
      <c r="BE447" s="225"/>
      <c r="BF447" s="225"/>
      <c r="BG447" s="225"/>
      <c r="BH447" s="225"/>
      <c r="BI447" s="225"/>
      <c r="BJ447" s="225"/>
      <c r="BK447" s="225"/>
      <c r="BL447" s="225"/>
      <c r="BM447" s="225"/>
      <c r="BN447" s="225"/>
      <c r="BO447" s="225"/>
      <c r="BP447" s="225"/>
      <c r="BQ447" s="225"/>
      <c r="BR447" s="225"/>
      <c r="BS447" s="225"/>
      <c r="BT447" s="225"/>
      <c r="BU447" s="225"/>
      <c r="BV447" s="225"/>
      <c r="BW447" s="225"/>
      <c r="BX447" s="225"/>
      <c r="BY447" s="225"/>
      <c r="BZ447" s="225"/>
      <c r="CA447" s="225"/>
      <c r="CB447" s="225"/>
      <c r="CC447" s="225"/>
      <c r="CD447" s="225"/>
      <c r="CE447" s="225"/>
      <c r="CF447" s="225"/>
      <c r="CG447" s="225"/>
      <c r="CH447" s="225"/>
      <c r="CI447" s="225"/>
      <c r="CJ447" s="225"/>
      <c r="CK447" s="105"/>
      <c r="CL447" s="105"/>
      <c r="CM447" s="105"/>
      <c r="CN447" s="105"/>
      <c r="CO447" s="105"/>
    </row>
    <row r="448" spans="1:93" ht="15" customHeight="1" outlineLevel="1">
      <c r="A448" s="105"/>
      <c r="B448" s="102"/>
      <c r="C448" s="256"/>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c r="AA448" s="319">
        <v>1</v>
      </c>
      <c r="AB448" s="319">
        <f t="shared" ref="AB448:AE448" si="364">+AA448+1</f>
        <v>2</v>
      </c>
      <c r="AC448" s="319">
        <f t="shared" si="364"/>
        <v>3</v>
      </c>
      <c r="AD448" s="319">
        <f t="shared" si="364"/>
        <v>4</v>
      </c>
      <c r="AE448" s="319">
        <f t="shared" si="364"/>
        <v>5</v>
      </c>
      <c r="AF448" s="225"/>
      <c r="AG448" s="225"/>
      <c r="AH448" s="225"/>
      <c r="AI448" s="225"/>
      <c r="AJ448" s="225"/>
      <c r="AK448" s="225"/>
      <c r="AL448" s="225"/>
      <c r="AM448" s="225"/>
      <c r="AN448" s="225"/>
      <c r="AO448" s="225"/>
      <c r="AP448" s="225"/>
      <c r="AQ448" s="225"/>
      <c r="AR448" s="225"/>
      <c r="AS448" s="225"/>
      <c r="AT448" s="225"/>
      <c r="AU448" s="225"/>
      <c r="AV448" s="225"/>
      <c r="AW448" s="225"/>
      <c r="AX448" s="225"/>
      <c r="AY448" s="225"/>
      <c r="AZ448" s="225"/>
      <c r="BA448" s="225"/>
      <c r="BB448" s="225"/>
      <c r="BC448" s="225"/>
      <c r="BD448" s="225"/>
      <c r="BE448" s="225"/>
      <c r="BF448" s="225"/>
      <c r="BG448" s="225"/>
      <c r="BH448" s="225"/>
      <c r="BI448" s="225"/>
      <c r="BJ448" s="225"/>
      <c r="BK448" s="225"/>
      <c r="BL448" s="225"/>
      <c r="BM448" s="225"/>
      <c r="BN448" s="225"/>
      <c r="BO448" s="225"/>
      <c r="BP448" s="225"/>
      <c r="BQ448" s="225"/>
      <c r="BR448" s="225"/>
      <c r="BS448" s="225"/>
      <c r="BT448" s="225"/>
      <c r="BU448" s="225"/>
      <c r="BV448" s="225"/>
      <c r="BW448" s="225"/>
      <c r="BX448" s="225"/>
      <c r="BY448" s="225"/>
      <c r="BZ448" s="225"/>
      <c r="CA448" s="225"/>
      <c r="CB448" s="225"/>
      <c r="CC448" s="225"/>
      <c r="CD448" s="225"/>
      <c r="CE448" s="225"/>
      <c r="CF448" s="225"/>
      <c r="CG448" s="225"/>
      <c r="CH448" s="225"/>
      <c r="CI448" s="225"/>
      <c r="CJ448" s="225"/>
      <c r="CK448" s="105"/>
      <c r="CL448" s="105"/>
      <c r="CM448" s="105"/>
      <c r="CN448" s="105"/>
      <c r="CO448" s="105"/>
    </row>
    <row r="449" spans="1:93" ht="15" customHeight="1" outlineLevel="1">
      <c r="A449" s="105"/>
      <c r="B449" s="102"/>
      <c r="C449" s="256"/>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c r="AA449" s="330">
        <v>12</v>
      </c>
      <c r="AB449" s="330">
        <v>12</v>
      </c>
      <c r="AC449" s="330">
        <v>12</v>
      </c>
      <c r="AD449" s="330">
        <v>12</v>
      </c>
      <c r="AE449" s="330">
        <v>12</v>
      </c>
      <c r="AF449" s="225"/>
      <c r="AG449" s="225"/>
      <c r="AH449" s="225"/>
      <c r="AI449" s="225"/>
      <c r="AJ449" s="225"/>
      <c r="AK449" s="225"/>
      <c r="AL449" s="225"/>
      <c r="AM449" s="225"/>
      <c r="AN449" s="225"/>
      <c r="AO449" s="225"/>
      <c r="AP449" s="225"/>
      <c r="AQ449" s="225"/>
      <c r="AR449" s="225"/>
      <c r="AS449" s="225"/>
      <c r="AT449" s="225"/>
      <c r="AU449" s="225"/>
      <c r="AV449" s="225"/>
      <c r="AW449" s="225"/>
      <c r="AX449" s="225"/>
      <c r="AY449" s="225"/>
      <c r="AZ449" s="225"/>
      <c r="BA449" s="225"/>
      <c r="BB449" s="225"/>
      <c r="BC449" s="225"/>
      <c r="BD449" s="225"/>
      <c r="BE449" s="225"/>
      <c r="BF449" s="225"/>
      <c r="BG449" s="225"/>
      <c r="BH449" s="225"/>
      <c r="BI449" s="225"/>
      <c r="BJ449" s="225"/>
      <c r="BK449" s="225"/>
      <c r="BL449" s="225"/>
      <c r="BM449" s="225"/>
      <c r="BN449" s="225"/>
      <c r="BO449" s="225"/>
      <c r="BP449" s="225"/>
      <c r="BQ449" s="225"/>
      <c r="BR449" s="225"/>
      <c r="BS449" s="225"/>
      <c r="BT449" s="225"/>
      <c r="BU449" s="225"/>
      <c r="BV449" s="225"/>
      <c r="BW449" s="225"/>
      <c r="BX449" s="225"/>
      <c r="BY449" s="225"/>
      <c r="BZ449" s="225"/>
      <c r="CA449" s="225"/>
      <c r="CB449" s="225"/>
      <c r="CC449" s="225"/>
      <c r="CD449" s="225"/>
      <c r="CE449" s="225"/>
      <c r="CF449" s="225"/>
      <c r="CG449" s="225"/>
      <c r="CH449" s="225"/>
      <c r="CI449" s="225"/>
      <c r="CJ449" s="225"/>
      <c r="CK449" s="105"/>
      <c r="CL449" s="105"/>
      <c r="CM449" s="105"/>
      <c r="CN449" s="105"/>
      <c r="CO449" s="105"/>
    </row>
    <row r="450" spans="1:93" ht="15" customHeight="1" outlineLevel="1">
      <c r="A450" s="105"/>
      <c r="B450" s="102" t="s">
        <v>358</v>
      </c>
      <c r="C450" s="256"/>
      <c r="D450" s="225"/>
      <c r="E450" s="225"/>
      <c r="F450" s="225"/>
      <c r="G450" s="225"/>
      <c r="H450" s="225"/>
      <c r="I450" s="315">
        <f t="shared" ref="I450:M450" si="365">+AA450</f>
        <v>0</v>
      </c>
      <c r="J450" s="315">
        <f t="shared" ca="1" si="365"/>
        <v>-9360427.2414110899</v>
      </c>
      <c r="K450" s="315">
        <f t="shared" ca="1" si="365"/>
        <v>-30709140.988989323</v>
      </c>
      <c r="L450" s="315">
        <f t="shared" ca="1" si="365"/>
        <v>-32273125.819045573</v>
      </c>
      <c r="M450" s="315">
        <f t="shared" ca="1" si="365"/>
        <v>0</v>
      </c>
      <c r="N450" s="179"/>
      <c r="O450" s="179"/>
      <c r="P450" s="179"/>
      <c r="Q450" s="179"/>
      <c r="R450" s="179"/>
      <c r="S450" s="179"/>
      <c r="T450" s="179"/>
      <c r="U450" s="179"/>
      <c r="V450" s="179"/>
      <c r="W450" s="179"/>
      <c r="X450" s="179"/>
      <c r="Y450" s="179"/>
      <c r="Z450" s="179"/>
      <c r="AA450" s="315">
        <f>-E446</f>
        <v>0</v>
      </c>
      <c r="AB450" s="315">
        <f t="shared" ref="AB450:AE450" ca="1" si="366">+IF(AA452&lt;0,AA452,0)</f>
        <v>-9360427.2414110899</v>
      </c>
      <c r="AC450" s="315">
        <f t="shared" ca="1" si="366"/>
        <v>-30709140.988989323</v>
      </c>
      <c r="AD450" s="315">
        <f t="shared" ca="1" si="366"/>
        <v>-32273125.819045573</v>
      </c>
      <c r="AE450" s="315">
        <f t="shared" ca="1" si="366"/>
        <v>0</v>
      </c>
      <c r="AF450" s="225"/>
      <c r="AG450" s="225"/>
      <c r="AH450" s="225"/>
      <c r="AI450" s="225"/>
      <c r="AJ450" s="225"/>
      <c r="AK450" s="225"/>
      <c r="AL450" s="225"/>
      <c r="AM450" s="225"/>
      <c r="AN450" s="225"/>
      <c r="AO450" s="225"/>
      <c r="AP450" s="225"/>
      <c r="AQ450" s="225"/>
      <c r="AR450" s="225"/>
      <c r="AS450" s="225"/>
      <c r="AT450" s="225"/>
      <c r="AU450" s="225"/>
      <c r="AV450" s="225"/>
      <c r="AW450" s="225"/>
      <c r="AX450" s="225"/>
      <c r="AY450" s="225"/>
      <c r="AZ450" s="225"/>
      <c r="BA450" s="225"/>
      <c r="BB450" s="225"/>
      <c r="BC450" s="225"/>
      <c r="BD450" s="225"/>
      <c r="BE450" s="225"/>
      <c r="BF450" s="225"/>
      <c r="BG450" s="225"/>
      <c r="BH450" s="225"/>
      <c r="BI450" s="225"/>
      <c r="BJ450" s="225"/>
      <c r="BK450" s="225"/>
      <c r="BL450" s="225"/>
      <c r="BM450" s="225"/>
      <c r="BN450" s="225"/>
      <c r="BO450" s="225"/>
      <c r="BP450" s="225"/>
      <c r="BQ450" s="225"/>
      <c r="BR450" s="225"/>
      <c r="BS450" s="225"/>
      <c r="BT450" s="225"/>
      <c r="BU450" s="225"/>
      <c r="BV450" s="225"/>
      <c r="BW450" s="225"/>
      <c r="BX450" s="225"/>
      <c r="BY450" s="225"/>
      <c r="BZ450" s="225"/>
      <c r="CA450" s="225"/>
      <c r="CB450" s="225"/>
      <c r="CC450" s="225"/>
      <c r="CD450" s="225"/>
      <c r="CE450" s="225"/>
      <c r="CF450" s="225"/>
      <c r="CG450" s="225"/>
      <c r="CH450" s="225"/>
      <c r="CI450" s="225"/>
      <c r="CJ450" s="225"/>
      <c r="CK450" s="105"/>
      <c r="CL450" s="105"/>
      <c r="CM450" s="105"/>
      <c r="CN450" s="105"/>
      <c r="CO450" s="105"/>
    </row>
    <row r="451" spans="1:93" ht="15" customHeight="1" outlineLevel="1">
      <c r="A451" s="105"/>
      <c r="B451" s="102" t="s">
        <v>359</v>
      </c>
      <c r="C451" s="256"/>
      <c r="D451" s="225"/>
      <c r="E451" s="225"/>
      <c r="F451" s="225"/>
      <c r="G451" s="225"/>
      <c r="H451" s="225"/>
      <c r="I451" s="315">
        <f t="shared" ref="I451:M451" ca="1" si="367">+AA451</f>
        <v>-9360427.2414110899</v>
      </c>
      <c r="J451" s="315">
        <f t="shared" ca="1" si="367"/>
        <v>-21348713.747578233</v>
      </c>
      <c r="K451" s="315">
        <f t="shared" ca="1" si="367"/>
        <v>-1563984.8300562501</v>
      </c>
      <c r="L451" s="315">
        <f t="shared" ca="1" si="367"/>
        <v>69977666.321782455</v>
      </c>
      <c r="M451" s="315">
        <f t="shared" ca="1" si="367"/>
        <v>149400053.33630478</v>
      </c>
      <c r="N451" s="179"/>
      <c r="O451" s="179"/>
      <c r="P451" s="179"/>
      <c r="Q451" s="179"/>
      <c r="R451" s="179"/>
      <c r="S451" s="179"/>
      <c r="T451" s="179"/>
      <c r="U451" s="179"/>
      <c r="V451" s="179"/>
      <c r="W451" s="179"/>
      <c r="X451" s="179"/>
      <c r="Y451" s="179"/>
      <c r="Z451" s="179"/>
      <c r="AA451" s="315">
        <f ca="1">+PL!BM37</f>
        <v>-9360427.2414110899</v>
      </c>
      <c r="AB451" s="315">
        <f ca="1">+PL!BN37</f>
        <v>-21348713.747578233</v>
      </c>
      <c r="AC451" s="315">
        <f ca="1">+PL!BO37</f>
        <v>-1563984.8300562501</v>
      </c>
      <c r="AD451" s="315">
        <f ca="1">+PL!BP37</f>
        <v>69977666.321782455</v>
      </c>
      <c r="AE451" s="315">
        <f ca="1">+PL!BQ37</f>
        <v>149400053.33630478</v>
      </c>
      <c r="AF451" s="225"/>
      <c r="AG451" s="225"/>
      <c r="AH451" s="225"/>
      <c r="AI451" s="225"/>
      <c r="AJ451" s="225"/>
      <c r="AK451" s="225"/>
      <c r="AL451" s="225"/>
      <c r="AM451" s="225"/>
      <c r="AN451" s="225"/>
      <c r="AO451" s="225"/>
      <c r="AP451" s="225"/>
      <c r="AQ451" s="225"/>
      <c r="AR451" s="225"/>
      <c r="AS451" s="225"/>
      <c r="AT451" s="225"/>
      <c r="AU451" s="225"/>
      <c r="AV451" s="225"/>
      <c r="AW451" s="225"/>
      <c r="AX451" s="225"/>
      <c r="AY451" s="225"/>
      <c r="AZ451" s="225"/>
      <c r="BA451" s="225"/>
      <c r="BB451" s="225"/>
      <c r="BC451" s="225"/>
      <c r="BD451" s="225"/>
      <c r="BE451" s="225"/>
      <c r="BF451" s="225"/>
      <c r="BG451" s="225"/>
      <c r="BH451" s="225"/>
      <c r="BI451" s="225"/>
      <c r="BJ451" s="225"/>
      <c r="BK451" s="225"/>
      <c r="BL451" s="225"/>
      <c r="BM451" s="225"/>
      <c r="BN451" s="225"/>
      <c r="BO451" s="225"/>
      <c r="BP451" s="225"/>
      <c r="BQ451" s="225"/>
      <c r="BR451" s="225"/>
      <c r="BS451" s="225"/>
      <c r="BT451" s="225"/>
      <c r="BU451" s="225"/>
      <c r="BV451" s="225"/>
      <c r="BW451" s="225"/>
      <c r="BX451" s="225"/>
      <c r="BY451" s="225"/>
      <c r="BZ451" s="225"/>
      <c r="CA451" s="225"/>
      <c r="CB451" s="225"/>
      <c r="CC451" s="225"/>
      <c r="CD451" s="225"/>
      <c r="CE451" s="225"/>
      <c r="CF451" s="225"/>
      <c r="CG451" s="225"/>
      <c r="CH451" s="225"/>
      <c r="CI451" s="225"/>
      <c r="CJ451" s="225"/>
      <c r="CK451" s="105"/>
      <c r="CL451" s="105"/>
      <c r="CM451" s="105"/>
      <c r="CN451" s="105"/>
      <c r="CO451" s="105"/>
    </row>
    <row r="452" spans="1:93" ht="15" customHeight="1" outlineLevel="1">
      <c r="A452" s="105"/>
      <c r="B452" s="116" t="s">
        <v>360</v>
      </c>
      <c r="C452" s="256"/>
      <c r="D452" s="225"/>
      <c r="E452" s="225"/>
      <c r="F452" s="225"/>
      <c r="G452" s="225"/>
      <c r="H452" s="225"/>
      <c r="I452" s="321">
        <f t="shared" ref="I452:M452" ca="1" si="368">SUM(I450:I451)</f>
        <v>-9360427.2414110899</v>
      </c>
      <c r="J452" s="321">
        <f t="shared" ca="1" si="368"/>
        <v>-30709140.988989323</v>
      </c>
      <c r="K452" s="321">
        <f t="shared" ca="1" si="368"/>
        <v>-32273125.819045573</v>
      </c>
      <c r="L452" s="321">
        <f t="shared" ca="1" si="368"/>
        <v>37704540.502736881</v>
      </c>
      <c r="M452" s="321">
        <f t="shared" ca="1" si="368"/>
        <v>149400053.33630478</v>
      </c>
      <c r="N452" s="179"/>
      <c r="O452" s="179"/>
      <c r="P452" s="179"/>
      <c r="Q452" s="179"/>
      <c r="R452" s="179"/>
      <c r="S452" s="179"/>
      <c r="T452" s="179"/>
      <c r="U452" s="179"/>
      <c r="V452" s="179"/>
      <c r="W452" s="179"/>
      <c r="X452" s="179"/>
      <c r="Y452" s="179"/>
      <c r="Z452" s="179"/>
      <c r="AA452" s="321">
        <f t="shared" ref="AA452:AE452" ca="1" si="369">SUM(AA450:AA451)</f>
        <v>-9360427.2414110899</v>
      </c>
      <c r="AB452" s="321">
        <f t="shared" ca="1" si="369"/>
        <v>-30709140.988989323</v>
      </c>
      <c r="AC452" s="321">
        <f t="shared" ca="1" si="369"/>
        <v>-32273125.819045573</v>
      </c>
      <c r="AD452" s="321">
        <f t="shared" ca="1" si="369"/>
        <v>37704540.502736881</v>
      </c>
      <c r="AE452" s="321">
        <f t="shared" ca="1" si="369"/>
        <v>149400053.33630478</v>
      </c>
      <c r="AF452" s="225"/>
      <c r="AG452" s="225"/>
      <c r="AH452" s="225"/>
      <c r="AI452" s="225"/>
      <c r="AJ452" s="225"/>
      <c r="AK452" s="225"/>
      <c r="AL452" s="225"/>
      <c r="AM452" s="225"/>
      <c r="AN452" s="225"/>
      <c r="AO452" s="225"/>
      <c r="AP452" s="225"/>
      <c r="AQ452" s="225"/>
      <c r="AR452" s="225"/>
      <c r="AS452" s="225"/>
      <c r="AT452" s="225"/>
      <c r="AU452" s="225"/>
      <c r="AV452" s="225"/>
      <c r="AW452" s="225"/>
      <c r="AX452" s="225"/>
      <c r="AY452" s="225"/>
      <c r="AZ452" s="225"/>
      <c r="BA452" s="225"/>
      <c r="BB452" s="225"/>
      <c r="BC452" s="225"/>
      <c r="BD452" s="225"/>
      <c r="BE452" s="225"/>
      <c r="BF452" s="225"/>
      <c r="BG452" s="225"/>
      <c r="BH452" s="225"/>
      <c r="BI452" s="225"/>
      <c r="BJ452" s="225"/>
      <c r="BK452" s="225"/>
      <c r="BL452" s="225"/>
      <c r="BM452" s="225"/>
      <c r="BN452" s="225"/>
      <c r="BO452" s="225"/>
      <c r="BP452" s="225"/>
      <c r="BQ452" s="225"/>
      <c r="BR452" s="225"/>
      <c r="BS452" s="225"/>
      <c r="BT452" s="225"/>
      <c r="BU452" s="225"/>
      <c r="BV452" s="225"/>
      <c r="BW452" s="225"/>
      <c r="BX452" s="225"/>
      <c r="BY452" s="225"/>
      <c r="BZ452" s="225"/>
      <c r="CA452" s="225"/>
      <c r="CB452" s="225"/>
      <c r="CC452" s="225"/>
      <c r="CD452" s="225"/>
      <c r="CE452" s="225"/>
      <c r="CF452" s="225"/>
      <c r="CG452" s="225"/>
      <c r="CH452" s="225"/>
      <c r="CI452" s="225"/>
      <c r="CJ452" s="225"/>
      <c r="CK452" s="105"/>
      <c r="CL452" s="105"/>
      <c r="CM452" s="105"/>
      <c r="CN452" s="105"/>
      <c r="CO452" s="105"/>
    </row>
    <row r="453" spans="1:93" ht="15" customHeight="1" outlineLevel="1">
      <c r="A453" s="105"/>
      <c r="B453" s="116"/>
      <c r="C453" s="256"/>
      <c r="D453" s="225"/>
      <c r="E453" s="225"/>
      <c r="F453" s="225"/>
      <c r="G453" s="225"/>
      <c r="H453" s="225"/>
      <c r="I453" s="179"/>
      <c r="J453" s="179"/>
      <c r="K453" s="179"/>
      <c r="L453" s="179"/>
      <c r="M453" s="179"/>
      <c r="N453" s="179"/>
      <c r="O453" s="179"/>
      <c r="P453" s="179"/>
      <c r="Q453" s="179"/>
      <c r="R453" s="179"/>
      <c r="S453" s="179"/>
      <c r="T453" s="179"/>
      <c r="U453" s="179"/>
      <c r="V453" s="179"/>
      <c r="W453" s="179"/>
      <c r="X453" s="179"/>
      <c r="Y453" s="179"/>
      <c r="Z453" s="179"/>
      <c r="AA453" s="275"/>
      <c r="AB453" s="275"/>
      <c r="AC453" s="275"/>
      <c r="AD453" s="275"/>
      <c r="AE453" s="275"/>
      <c r="AF453" s="225"/>
      <c r="AG453" s="225"/>
      <c r="AH453" s="225"/>
      <c r="AI453" s="225"/>
      <c r="AJ453" s="225"/>
      <c r="AK453" s="225"/>
      <c r="AL453" s="225"/>
      <c r="AM453" s="225"/>
      <c r="AN453" s="225"/>
      <c r="AO453" s="225"/>
      <c r="AP453" s="225"/>
      <c r="AQ453" s="225"/>
      <c r="AR453" s="225"/>
      <c r="AS453" s="225"/>
      <c r="AT453" s="225"/>
      <c r="AU453" s="225"/>
      <c r="AV453" s="225"/>
      <c r="AW453" s="225"/>
      <c r="AX453" s="225"/>
      <c r="AY453" s="225"/>
      <c r="AZ453" s="225"/>
      <c r="BA453" s="225"/>
      <c r="BB453" s="225"/>
      <c r="BC453" s="225"/>
      <c r="BD453" s="225"/>
      <c r="BE453" s="225"/>
      <c r="BF453" s="225"/>
      <c r="BG453" s="225"/>
      <c r="BH453" s="225"/>
      <c r="BI453" s="225"/>
      <c r="BJ453" s="225"/>
      <c r="BK453" s="225"/>
      <c r="BL453" s="225"/>
      <c r="BM453" s="225"/>
      <c r="BN453" s="225"/>
      <c r="BO453" s="225"/>
      <c r="BP453" s="225"/>
      <c r="BQ453" s="225"/>
      <c r="BR453" s="225"/>
      <c r="BS453" s="225"/>
      <c r="BT453" s="225"/>
      <c r="BU453" s="225"/>
      <c r="BV453" s="225"/>
      <c r="BW453" s="225"/>
      <c r="BX453" s="225"/>
      <c r="BY453" s="225"/>
      <c r="BZ453" s="225"/>
      <c r="CA453" s="225"/>
      <c r="CB453" s="225"/>
      <c r="CC453" s="225"/>
      <c r="CD453" s="225"/>
      <c r="CE453" s="225"/>
      <c r="CF453" s="225"/>
      <c r="CG453" s="225"/>
      <c r="CH453" s="225"/>
      <c r="CI453" s="225"/>
      <c r="CJ453" s="225"/>
      <c r="CK453" s="105"/>
      <c r="CL453" s="105"/>
      <c r="CM453" s="105"/>
      <c r="CN453" s="105"/>
      <c r="CO453" s="105"/>
    </row>
    <row r="454" spans="1:93" ht="15" customHeight="1" outlineLevel="1">
      <c r="A454" s="105"/>
      <c r="B454" s="102" t="s">
        <v>361</v>
      </c>
      <c r="C454" s="256"/>
      <c r="D454" s="225"/>
      <c r="E454" s="225"/>
      <c r="F454" s="225"/>
      <c r="G454" s="225"/>
      <c r="H454" s="225"/>
      <c r="I454" s="315">
        <f t="shared" ref="I454:M454" si="370">+AA454</f>
        <v>0</v>
      </c>
      <c r="J454" s="315">
        <f t="shared" ca="1" si="370"/>
        <v>-2059293.9931104397</v>
      </c>
      <c r="K454" s="315">
        <f t="shared" ca="1" si="370"/>
        <v>-6756011.017577651</v>
      </c>
      <c r="L454" s="315">
        <f t="shared" ca="1" si="370"/>
        <v>-7100087.6801900258</v>
      </c>
      <c r="M454" s="315">
        <f t="shared" ca="1" si="370"/>
        <v>0</v>
      </c>
      <c r="N454" s="179"/>
      <c r="O454" s="179"/>
      <c r="P454" s="179"/>
      <c r="Q454" s="179"/>
      <c r="R454" s="179"/>
      <c r="S454" s="179"/>
      <c r="T454" s="179"/>
      <c r="U454" s="179"/>
      <c r="V454" s="179"/>
      <c r="W454" s="179"/>
      <c r="X454" s="179"/>
      <c r="Y454" s="179"/>
      <c r="Z454" s="179"/>
      <c r="AA454" s="315">
        <f>+AA450*$E$444</f>
        <v>0</v>
      </c>
      <c r="AB454" s="315">
        <f t="shared" ref="AB454:AE454" ca="1" si="371">+IF(AA456&lt;0,AA456,0)</f>
        <v>-2059293.9931104397</v>
      </c>
      <c r="AC454" s="315">
        <f t="shared" ca="1" si="371"/>
        <v>-6756011.017577651</v>
      </c>
      <c r="AD454" s="315">
        <f t="shared" ca="1" si="371"/>
        <v>-7100087.6801900258</v>
      </c>
      <c r="AE454" s="315">
        <f t="shared" ca="1" si="371"/>
        <v>0</v>
      </c>
      <c r="AF454" s="225"/>
      <c r="AG454" s="225"/>
      <c r="AH454" s="225"/>
      <c r="AI454" s="225"/>
      <c r="AJ454" s="225"/>
      <c r="AK454" s="225"/>
      <c r="AL454" s="225"/>
      <c r="AM454" s="225"/>
      <c r="AN454" s="225"/>
      <c r="AO454" s="225"/>
      <c r="AP454" s="225"/>
      <c r="AQ454" s="225"/>
      <c r="AR454" s="225"/>
      <c r="AS454" s="225"/>
      <c r="AT454" s="225"/>
      <c r="AU454" s="225"/>
      <c r="AV454" s="225"/>
      <c r="AW454" s="225"/>
      <c r="AX454" s="225"/>
      <c r="AY454" s="225"/>
      <c r="AZ454" s="225"/>
      <c r="BA454" s="225"/>
      <c r="BB454" s="225"/>
      <c r="BC454" s="225"/>
      <c r="BD454" s="225"/>
      <c r="BE454" s="225"/>
      <c r="BF454" s="225"/>
      <c r="BG454" s="225"/>
      <c r="BH454" s="225"/>
      <c r="BI454" s="225"/>
      <c r="BJ454" s="225"/>
      <c r="BK454" s="225"/>
      <c r="BL454" s="225"/>
      <c r="BM454" s="225"/>
      <c r="BN454" s="225"/>
      <c r="BO454" s="225"/>
      <c r="BP454" s="225"/>
      <c r="BQ454" s="225"/>
      <c r="BR454" s="225"/>
      <c r="BS454" s="225"/>
      <c r="BT454" s="225"/>
      <c r="BU454" s="225"/>
      <c r="BV454" s="225"/>
      <c r="BW454" s="225"/>
      <c r="BX454" s="225"/>
      <c r="BY454" s="225"/>
      <c r="BZ454" s="225"/>
      <c r="CA454" s="225"/>
      <c r="CB454" s="225"/>
      <c r="CC454" s="225"/>
      <c r="CD454" s="225"/>
      <c r="CE454" s="225"/>
      <c r="CF454" s="225"/>
      <c r="CG454" s="225"/>
      <c r="CH454" s="225"/>
      <c r="CI454" s="225"/>
      <c r="CJ454" s="225"/>
      <c r="CK454" s="105"/>
      <c r="CL454" s="105"/>
      <c r="CM454" s="105"/>
      <c r="CN454" s="105"/>
      <c r="CO454" s="105"/>
    </row>
    <row r="455" spans="1:93" ht="15" customHeight="1" outlineLevel="1">
      <c r="A455" s="105"/>
      <c r="B455" s="102" t="str">
        <f>+"Tax Expense @ "&amp;TEXT(E444,"0%")</f>
        <v>Tax Expense @ 22%</v>
      </c>
      <c r="C455" s="256"/>
      <c r="D455" s="225"/>
      <c r="E455" s="225"/>
      <c r="F455" s="225"/>
      <c r="G455" s="225"/>
      <c r="H455" s="225"/>
      <c r="I455" s="315">
        <f t="shared" ref="I455:M455" ca="1" si="372">+AA455</f>
        <v>-2059293.9931104397</v>
      </c>
      <c r="J455" s="315">
        <f t="shared" ca="1" si="372"/>
        <v>-4696717.0244672112</v>
      </c>
      <c r="K455" s="315">
        <f t="shared" ca="1" si="372"/>
        <v>-344076.66261237505</v>
      </c>
      <c r="L455" s="315">
        <f t="shared" ca="1" si="372"/>
        <v>15395086.59079214</v>
      </c>
      <c r="M455" s="315">
        <f t="shared" ca="1" si="372"/>
        <v>32868011.733987052</v>
      </c>
      <c r="N455" s="179"/>
      <c r="O455" s="179"/>
      <c r="P455" s="179"/>
      <c r="Q455" s="179"/>
      <c r="R455" s="179"/>
      <c r="S455" s="179"/>
      <c r="T455" s="179"/>
      <c r="U455" s="179"/>
      <c r="V455" s="179"/>
      <c r="W455" s="179"/>
      <c r="X455" s="179"/>
      <c r="Y455" s="179"/>
      <c r="Z455" s="179"/>
      <c r="AA455" s="315">
        <f ca="1">+AA451*$E$444</f>
        <v>-2059293.9931104397</v>
      </c>
      <c r="AB455" s="315">
        <f t="shared" ref="AB455:AE456" ca="1" si="373">+AB451*$E$444</f>
        <v>-4696717.0244672112</v>
      </c>
      <c r="AC455" s="315">
        <f t="shared" ca="1" si="373"/>
        <v>-344076.66261237505</v>
      </c>
      <c r="AD455" s="315">
        <f t="shared" ca="1" si="373"/>
        <v>15395086.59079214</v>
      </c>
      <c r="AE455" s="315">
        <f t="shared" ca="1" si="373"/>
        <v>32868011.733987052</v>
      </c>
      <c r="AF455" s="225"/>
      <c r="AG455" s="225"/>
      <c r="AH455" s="225"/>
      <c r="AI455" s="225"/>
      <c r="AJ455" s="225"/>
      <c r="AK455" s="225"/>
      <c r="AL455" s="225"/>
      <c r="AM455" s="225"/>
      <c r="AN455" s="225"/>
      <c r="AO455" s="225"/>
      <c r="AP455" s="225"/>
      <c r="AQ455" s="225"/>
      <c r="AR455" s="225"/>
      <c r="AS455" s="225"/>
      <c r="AT455" s="225"/>
      <c r="AU455" s="225"/>
      <c r="AV455" s="225"/>
      <c r="AW455" s="225"/>
      <c r="AX455" s="225"/>
      <c r="AY455" s="225"/>
      <c r="AZ455" s="225"/>
      <c r="BA455" s="225"/>
      <c r="BB455" s="225"/>
      <c r="BC455" s="225"/>
      <c r="BD455" s="225"/>
      <c r="BE455" s="225"/>
      <c r="BF455" s="225"/>
      <c r="BG455" s="225"/>
      <c r="BH455" s="225"/>
      <c r="BI455" s="225"/>
      <c r="BJ455" s="225"/>
      <c r="BK455" s="225"/>
      <c r="BL455" s="225"/>
      <c r="BM455" s="225"/>
      <c r="BN455" s="225"/>
      <c r="BO455" s="225"/>
      <c r="BP455" s="225"/>
      <c r="BQ455" s="225"/>
      <c r="BR455" s="225"/>
      <c r="BS455" s="225"/>
      <c r="BT455" s="225"/>
      <c r="BU455" s="225"/>
      <c r="BV455" s="225"/>
      <c r="BW455" s="225"/>
      <c r="BX455" s="225"/>
      <c r="BY455" s="225"/>
      <c r="BZ455" s="225"/>
      <c r="CA455" s="225"/>
      <c r="CB455" s="225"/>
      <c r="CC455" s="225"/>
      <c r="CD455" s="225"/>
      <c r="CE455" s="225"/>
      <c r="CF455" s="225"/>
      <c r="CG455" s="225"/>
      <c r="CH455" s="225"/>
      <c r="CI455" s="225"/>
      <c r="CJ455" s="225"/>
      <c r="CK455" s="105"/>
      <c r="CL455" s="105"/>
      <c r="CM455" s="105"/>
      <c r="CN455" s="105"/>
      <c r="CO455" s="105"/>
    </row>
    <row r="456" spans="1:93" ht="15" customHeight="1" outlineLevel="1">
      <c r="A456" s="105"/>
      <c r="B456" s="102" t="s">
        <v>362</v>
      </c>
      <c r="C456" s="256"/>
      <c r="D456" s="225"/>
      <c r="E456" s="225"/>
      <c r="F456" s="225"/>
      <c r="G456" s="225"/>
      <c r="H456" s="225"/>
      <c r="I456" s="315">
        <f t="shared" ref="I456:M456" ca="1" si="374">+AA456</f>
        <v>-2059293.9931104397</v>
      </c>
      <c r="J456" s="315">
        <f t="shared" ca="1" si="374"/>
        <v>-6756011.017577651</v>
      </c>
      <c r="K456" s="315">
        <f t="shared" ca="1" si="374"/>
        <v>-7100087.6801900258</v>
      </c>
      <c r="L456" s="315">
        <f t="shared" ca="1" si="374"/>
        <v>8294998.9106021142</v>
      </c>
      <c r="M456" s="315">
        <f t="shared" ca="1" si="374"/>
        <v>32868011.733987052</v>
      </c>
      <c r="N456" s="179"/>
      <c r="O456" s="179"/>
      <c r="P456" s="179"/>
      <c r="Q456" s="179"/>
      <c r="R456" s="179"/>
      <c r="S456" s="179"/>
      <c r="T456" s="179"/>
      <c r="U456" s="179"/>
      <c r="V456" s="179"/>
      <c r="W456" s="179"/>
      <c r="X456" s="179"/>
      <c r="Y456" s="179"/>
      <c r="Z456" s="179"/>
      <c r="AA456" s="315">
        <f ca="1">+AA454+AA455</f>
        <v>-2059293.9931104397</v>
      </c>
      <c r="AB456" s="315">
        <f t="shared" ca="1" si="373"/>
        <v>-6756011.017577651</v>
      </c>
      <c r="AC456" s="315">
        <f t="shared" ca="1" si="373"/>
        <v>-7100087.6801900258</v>
      </c>
      <c r="AD456" s="315">
        <f t="shared" ca="1" si="373"/>
        <v>8294998.9106021142</v>
      </c>
      <c r="AE456" s="315">
        <f t="shared" ca="1" si="373"/>
        <v>32868011.733987052</v>
      </c>
      <c r="AF456" s="225"/>
      <c r="AG456" s="225"/>
      <c r="AH456" s="225"/>
      <c r="AI456" s="225"/>
      <c r="AJ456" s="225"/>
      <c r="AK456" s="225"/>
      <c r="AL456" s="225"/>
      <c r="AM456" s="225"/>
      <c r="AN456" s="225"/>
      <c r="AO456" s="225"/>
      <c r="AP456" s="225"/>
      <c r="AQ456" s="225"/>
      <c r="AR456" s="225"/>
      <c r="AS456" s="225"/>
      <c r="AT456" s="225"/>
      <c r="AU456" s="225"/>
      <c r="AV456" s="225"/>
      <c r="AW456" s="225"/>
      <c r="AX456" s="225"/>
      <c r="AY456" s="225"/>
      <c r="AZ456" s="225"/>
      <c r="BA456" s="225"/>
      <c r="BB456" s="225"/>
      <c r="BC456" s="225"/>
      <c r="BD456" s="225"/>
      <c r="BE456" s="225"/>
      <c r="BF456" s="225"/>
      <c r="BG456" s="225"/>
      <c r="BH456" s="225"/>
      <c r="BI456" s="225"/>
      <c r="BJ456" s="225"/>
      <c r="BK456" s="225"/>
      <c r="BL456" s="225"/>
      <c r="BM456" s="225"/>
      <c r="BN456" s="225"/>
      <c r="BO456" s="225"/>
      <c r="BP456" s="225"/>
      <c r="BQ456" s="225"/>
      <c r="BR456" s="225"/>
      <c r="BS456" s="225"/>
      <c r="BT456" s="225"/>
      <c r="BU456" s="225"/>
      <c r="BV456" s="225"/>
      <c r="BW456" s="225"/>
      <c r="BX456" s="225"/>
      <c r="BY456" s="225"/>
      <c r="BZ456" s="225"/>
      <c r="CA456" s="225"/>
      <c r="CB456" s="225"/>
      <c r="CC456" s="225"/>
      <c r="CD456" s="225"/>
      <c r="CE456" s="225"/>
      <c r="CF456" s="225"/>
      <c r="CG456" s="225"/>
      <c r="CH456" s="225"/>
      <c r="CI456" s="225"/>
      <c r="CJ456" s="225"/>
      <c r="CK456" s="105"/>
      <c r="CL456" s="105"/>
      <c r="CM456" s="105"/>
      <c r="CN456" s="105"/>
      <c r="CO456" s="105"/>
    </row>
    <row r="457" spans="1:93" ht="15" customHeight="1" outlineLevel="1">
      <c r="A457" s="105"/>
      <c r="B457" s="116" t="s">
        <v>363</v>
      </c>
      <c r="C457" s="256"/>
      <c r="D457" s="225"/>
      <c r="E457" s="225"/>
      <c r="F457" s="225"/>
      <c r="G457" s="225"/>
      <c r="H457" s="225"/>
      <c r="I457" s="321">
        <f t="shared" ref="I457:M457" ca="1" si="375">+AA457</f>
        <v>0</v>
      </c>
      <c r="J457" s="321">
        <f t="shared" ca="1" si="375"/>
        <v>0</v>
      </c>
      <c r="K457" s="321">
        <f t="shared" ca="1" si="375"/>
        <v>0</v>
      </c>
      <c r="L457" s="321">
        <f t="shared" ca="1" si="375"/>
        <v>8294998.9106021142</v>
      </c>
      <c r="M457" s="321">
        <f t="shared" ca="1" si="375"/>
        <v>32868011.733987052</v>
      </c>
      <c r="N457" s="179"/>
      <c r="O457" s="179"/>
      <c r="P457" s="179"/>
      <c r="Q457" s="179"/>
      <c r="R457" s="179"/>
      <c r="S457" s="179"/>
      <c r="T457" s="179"/>
      <c r="U457" s="179"/>
      <c r="V457" s="179"/>
      <c r="W457" s="179"/>
      <c r="X457" s="179"/>
      <c r="Y457" s="179"/>
      <c r="Z457" s="179"/>
      <c r="AA457" s="321">
        <f t="shared" ref="AA457:AE457" ca="1" si="376">+MAX(AA456,0)</f>
        <v>0</v>
      </c>
      <c r="AB457" s="321">
        <f t="shared" ca="1" si="376"/>
        <v>0</v>
      </c>
      <c r="AC457" s="321">
        <f t="shared" ca="1" si="376"/>
        <v>0</v>
      </c>
      <c r="AD457" s="321">
        <f t="shared" ca="1" si="376"/>
        <v>8294998.9106021142</v>
      </c>
      <c r="AE457" s="321">
        <f t="shared" ca="1" si="376"/>
        <v>32868011.733987052</v>
      </c>
      <c r="AF457" s="225"/>
      <c r="AG457" s="225"/>
      <c r="AH457" s="225"/>
      <c r="AI457" s="225"/>
      <c r="AJ457" s="225"/>
      <c r="AK457" s="225"/>
      <c r="AL457" s="225"/>
      <c r="AM457" s="225"/>
      <c r="AN457" s="225"/>
      <c r="AO457" s="225"/>
      <c r="AP457" s="225"/>
      <c r="AQ457" s="225"/>
      <c r="AR457" s="225"/>
      <c r="AS457" s="225"/>
      <c r="AT457" s="225"/>
      <c r="AU457" s="225"/>
      <c r="AV457" s="225"/>
      <c r="AW457" s="225"/>
      <c r="AX457" s="225"/>
      <c r="AY457" s="225"/>
      <c r="AZ457" s="225"/>
      <c r="BA457" s="225"/>
      <c r="BB457" s="225"/>
      <c r="BC457" s="225"/>
      <c r="BD457" s="225"/>
      <c r="BE457" s="225"/>
      <c r="BF457" s="225"/>
      <c r="BG457" s="225"/>
      <c r="BH457" s="225"/>
      <c r="BI457" s="225"/>
      <c r="BJ457" s="225"/>
      <c r="BK457" s="225"/>
      <c r="BL457" s="225"/>
      <c r="BM457" s="225"/>
      <c r="BN457" s="225"/>
      <c r="BO457" s="225"/>
      <c r="BP457" s="225"/>
      <c r="BQ457" s="225"/>
      <c r="BR457" s="225"/>
      <c r="BS457" s="225"/>
      <c r="BT457" s="225"/>
      <c r="BU457" s="225"/>
      <c r="BV457" s="225"/>
      <c r="BW457" s="225"/>
      <c r="BX457" s="225"/>
      <c r="BY457" s="225"/>
      <c r="BZ457" s="225"/>
      <c r="CA457" s="225"/>
      <c r="CB457" s="225"/>
      <c r="CC457" s="225"/>
      <c r="CD457" s="225"/>
      <c r="CE457" s="225"/>
      <c r="CF457" s="225"/>
      <c r="CG457" s="225"/>
      <c r="CH457" s="225"/>
      <c r="CI457" s="225"/>
      <c r="CJ457" s="225"/>
      <c r="CK457" s="105"/>
      <c r="CL457" s="105"/>
      <c r="CM457" s="105"/>
      <c r="CN457" s="105"/>
      <c r="CO457" s="105"/>
    </row>
    <row r="458" spans="1:93" ht="15" customHeight="1" outlineLevel="1">
      <c r="A458" s="105"/>
      <c r="B458" s="102" t="s">
        <v>220</v>
      </c>
      <c r="C458" s="256"/>
      <c r="D458" s="225"/>
      <c r="E458" s="225"/>
      <c r="F458" s="225"/>
      <c r="G458" s="225"/>
      <c r="H458" s="225"/>
      <c r="I458" s="331">
        <f t="shared" ref="I458:M458" ca="1" si="377">+AA458</f>
        <v>0</v>
      </c>
      <c r="J458" s="331">
        <f t="shared" ca="1" si="377"/>
        <v>0</v>
      </c>
      <c r="K458" s="331">
        <f t="shared" ca="1" si="377"/>
        <v>0</v>
      </c>
      <c r="L458" s="331">
        <f t="shared" ca="1" si="377"/>
        <v>0</v>
      </c>
      <c r="M458" s="331">
        <f t="shared" ca="1" si="377"/>
        <v>0</v>
      </c>
      <c r="N458" s="179"/>
      <c r="O458" s="179"/>
      <c r="P458" s="179"/>
      <c r="Q458" s="179"/>
      <c r="R458" s="179"/>
      <c r="S458" s="179"/>
      <c r="T458" s="179"/>
      <c r="U458" s="179"/>
      <c r="V458" s="179"/>
      <c r="W458" s="179"/>
      <c r="X458" s="179"/>
      <c r="Y458" s="179"/>
      <c r="Z458" s="179"/>
      <c r="AA458" s="331">
        <f ca="1">+AA452*$E$444-AA456</f>
        <v>0</v>
      </c>
      <c r="AB458" s="331">
        <f ca="1">+AB452*$E$444-AB456</f>
        <v>0</v>
      </c>
      <c r="AC458" s="331">
        <f ca="1">+AC452*$E$444-AC456</f>
        <v>0</v>
      </c>
      <c r="AD458" s="331">
        <f ca="1">+AD452*$E$444-AD456</f>
        <v>0</v>
      </c>
      <c r="AE458" s="331">
        <f ca="1">+AE452*$E$444-AE456</f>
        <v>0</v>
      </c>
      <c r="AF458" s="225"/>
      <c r="AG458" s="225"/>
      <c r="AH458" s="225"/>
      <c r="AI458" s="225"/>
      <c r="AJ458" s="225"/>
      <c r="AK458" s="225"/>
      <c r="AL458" s="225"/>
      <c r="AM458" s="225"/>
      <c r="AN458" s="225"/>
      <c r="AO458" s="225"/>
      <c r="AP458" s="225"/>
      <c r="AQ458" s="225"/>
      <c r="AR458" s="225"/>
      <c r="AS458" s="225"/>
      <c r="AT458" s="225"/>
      <c r="AU458" s="225"/>
      <c r="AV458" s="225"/>
      <c r="AW458" s="225"/>
      <c r="AX458" s="225"/>
      <c r="AY458" s="225"/>
      <c r="AZ458" s="225"/>
      <c r="BA458" s="225"/>
      <c r="BB458" s="225"/>
      <c r="BC458" s="225"/>
      <c r="BD458" s="225"/>
      <c r="BE458" s="225"/>
      <c r="BF458" s="225"/>
      <c r="BG458" s="225"/>
      <c r="BH458" s="225"/>
      <c r="BI458" s="225"/>
      <c r="BJ458" s="225"/>
      <c r="BK458" s="225"/>
      <c r="BL458" s="225"/>
      <c r="BM458" s="225"/>
      <c r="BN458" s="225"/>
      <c r="BO458" s="225"/>
      <c r="BP458" s="225"/>
      <c r="BQ458" s="225"/>
      <c r="BR458" s="225"/>
      <c r="BS458" s="225"/>
      <c r="BT458" s="225"/>
      <c r="BU458" s="225"/>
      <c r="BV458" s="225"/>
      <c r="BW458" s="225"/>
      <c r="BX458" s="225"/>
      <c r="BY458" s="225"/>
      <c r="BZ458" s="225"/>
      <c r="CA458" s="225"/>
      <c r="CB458" s="225"/>
      <c r="CC458" s="225"/>
      <c r="CD458" s="225"/>
      <c r="CE458" s="225"/>
      <c r="CF458" s="225"/>
      <c r="CG458" s="225"/>
      <c r="CH458" s="225"/>
      <c r="CI458" s="225"/>
      <c r="CJ458" s="225"/>
      <c r="CK458" s="105"/>
      <c r="CL458" s="105"/>
      <c r="CM458" s="105"/>
      <c r="CN458" s="105"/>
      <c r="CO458" s="105"/>
    </row>
    <row r="459" spans="1:93" ht="15" customHeight="1" outlineLevel="1">
      <c r="A459" s="105"/>
      <c r="B459" s="102"/>
      <c r="C459" s="256"/>
      <c r="D459" s="225"/>
      <c r="E459" s="225"/>
      <c r="F459" s="225"/>
      <c r="G459" s="225"/>
      <c r="H459" s="225"/>
      <c r="I459" s="179"/>
      <c r="J459" s="179"/>
      <c r="K459" s="179"/>
      <c r="L459" s="179"/>
      <c r="M459" s="179"/>
      <c r="N459" s="179"/>
      <c r="O459" s="179"/>
      <c r="P459" s="179"/>
      <c r="Q459" s="179"/>
      <c r="R459" s="179"/>
      <c r="S459" s="179"/>
      <c r="T459" s="179"/>
      <c r="U459" s="179"/>
      <c r="V459" s="179"/>
      <c r="W459" s="179"/>
      <c r="X459" s="179"/>
      <c r="Y459" s="179"/>
      <c r="Z459" s="179"/>
      <c r="AA459" s="179"/>
      <c r="AB459" s="179"/>
      <c r="AC459" s="179"/>
      <c r="AD459" s="179"/>
      <c r="AE459" s="179"/>
      <c r="AF459" s="225"/>
      <c r="AG459" s="225"/>
      <c r="AH459" s="225"/>
      <c r="AI459" s="225"/>
      <c r="AJ459" s="225"/>
      <c r="AK459" s="225"/>
      <c r="AL459" s="225"/>
      <c r="AM459" s="225"/>
      <c r="AN459" s="225"/>
      <c r="AO459" s="225"/>
      <c r="AP459" s="225"/>
      <c r="AQ459" s="225"/>
      <c r="AR459" s="225"/>
      <c r="AS459" s="225"/>
      <c r="AT459" s="225"/>
      <c r="AU459" s="225"/>
      <c r="AV459" s="225"/>
      <c r="AW459" s="225"/>
      <c r="AX459" s="225"/>
      <c r="AY459" s="225"/>
      <c r="AZ459" s="225"/>
      <c r="BA459" s="225"/>
      <c r="BB459" s="225"/>
      <c r="BC459" s="225"/>
      <c r="BD459" s="225"/>
      <c r="BE459" s="225"/>
      <c r="BF459" s="225"/>
      <c r="BG459" s="225"/>
      <c r="BH459" s="225"/>
      <c r="BI459" s="225"/>
      <c r="BJ459" s="225"/>
      <c r="BK459" s="225"/>
      <c r="BL459" s="225"/>
      <c r="BM459" s="225"/>
      <c r="BN459" s="225"/>
      <c r="BO459" s="225"/>
      <c r="BP459" s="225"/>
      <c r="BQ459" s="225"/>
      <c r="BR459" s="225"/>
      <c r="BS459" s="225"/>
      <c r="BT459" s="225"/>
      <c r="BU459" s="225"/>
      <c r="BV459" s="225"/>
      <c r="BW459" s="225"/>
      <c r="BX459" s="225"/>
      <c r="BY459" s="225"/>
      <c r="BZ459" s="225"/>
      <c r="CA459" s="225"/>
      <c r="CB459" s="225"/>
      <c r="CC459" s="225"/>
      <c r="CD459" s="225"/>
      <c r="CE459" s="225"/>
      <c r="CF459" s="225"/>
      <c r="CG459" s="225"/>
      <c r="CH459" s="225"/>
      <c r="CI459" s="225"/>
      <c r="CJ459" s="225"/>
      <c r="CK459" s="105"/>
      <c r="CL459" s="105"/>
      <c r="CM459" s="105"/>
      <c r="CN459" s="105"/>
      <c r="CO459" s="105"/>
    </row>
    <row r="460" spans="1:93" ht="15" customHeight="1" outlineLevel="1">
      <c r="A460" s="105"/>
      <c r="B460" s="102" t="s">
        <v>364</v>
      </c>
      <c r="C460" s="256"/>
      <c r="D460" s="225"/>
      <c r="E460" s="225"/>
      <c r="F460" s="225"/>
      <c r="G460" s="225"/>
      <c r="H460" s="225"/>
      <c r="I460" s="315">
        <f>+AA460</f>
        <v>0</v>
      </c>
      <c r="J460" s="315">
        <f t="shared" ref="J460:M460" ca="1" si="378">+I463</f>
        <v>-2059293.9931104397</v>
      </c>
      <c r="K460" s="315">
        <f t="shared" ca="1" si="378"/>
        <v>-6756011.017577651</v>
      </c>
      <c r="L460" s="315">
        <f t="shared" ca="1" si="378"/>
        <v>-7100087.6801900258</v>
      </c>
      <c r="M460" s="315">
        <f t="shared" ca="1" si="378"/>
        <v>8294998.9106021142</v>
      </c>
      <c r="N460" s="179"/>
      <c r="O460" s="179"/>
      <c r="P460" s="179"/>
      <c r="Q460" s="179"/>
      <c r="R460" s="179"/>
      <c r="S460" s="179"/>
      <c r="T460" s="179"/>
      <c r="U460" s="179"/>
      <c r="V460" s="179"/>
      <c r="W460" s="179"/>
      <c r="X460" s="179"/>
      <c r="Y460" s="179"/>
      <c r="Z460" s="179"/>
      <c r="AA460" s="315">
        <f>-E446*E444+AA37</f>
        <v>0</v>
      </c>
      <c r="AB460" s="315">
        <f t="shared" ref="AB460:CH460" ca="1" si="379">+AA463</f>
        <v>0</v>
      </c>
      <c r="AC460" s="315">
        <f t="shared" ca="1" si="379"/>
        <v>0</v>
      </c>
      <c r="AD460" s="315">
        <f t="shared" ca="1" si="379"/>
        <v>0</v>
      </c>
      <c r="AE460" s="315">
        <f t="shared" ca="1" si="379"/>
        <v>0</v>
      </c>
      <c r="AF460" s="315">
        <f t="shared" ca="1" si="379"/>
        <v>0</v>
      </c>
      <c r="AG460" s="315">
        <f t="shared" ca="1" si="379"/>
        <v>0</v>
      </c>
      <c r="AH460" s="315">
        <f t="shared" ca="1" si="379"/>
        <v>0</v>
      </c>
      <c r="AI460" s="315">
        <f t="shared" ca="1" si="379"/>
        <v>0</v>
      </c>
      <c r="AJ460" s="315">
        <f t="shared" ca="1" si="379"/>
        <v>0</v>
      </c>
      <c r="AK460" s="315">
        <f t="shared" ca="1" si="379"/>
        <v>0</v>
      </c>
      <c r="AL460" s="315">
        <f t="shared" ca="1" si="379"/>
        <v>0</v>
      </c>
      <c r="AM460" s="315">
        <f t="shared" ca="1" si="379"/>
        <v>-2059293.9931104397</v>
      </c>
      <c r="AN460" s="315">
        <f t="shared" ca="1" si="379"/>
        <v>-2059293.9931104397</v>
      </c>
      <c r="AO460" s="315">
        <f t="shared" ca="1" si="379"/>
        <v>-2059293.9931104397</v>
      </c>
      <c r="AP460" s="315">
        <f t="shared" ca="1" si="379"/>
        <v>-2059293.9931104397</v>
      </c>
      <c r="AQ460" s="315">
        <f t="shared" ca="1" si="379"/>
        <v>-2059293.9931104397</v>
      </c>
      <c r="AR460" s="315">
        <f t="shared" ca="1" si="379"/>
        <v>-2059293.9931104397</v>
      </c>
      <c r="AS460" s="315">
        <f t="shared" ca="1" si="379"/>
        <v>-2059293.9931104397</v>
      </c>
      <c r="AT460" s="315">
        <f t="shared" ca="1" si="379"/>
        <v>-2059293.9931104397</v>
      </c>
      <c r="AU460" s="315">
        <f t="shared" ca="1" si="379"/>
        <v>-2059293.9931104397</v>
      </c>
      <c r="AV460" s="315">
        <f t="shared" ca="1" si="379"/>
        <v>-2059293.9931104397</v>
      </c>
      <c r="AW460" s="315">
        <f t="shared" ca="1" si="379"/>
        <v>-2059293.9931104397</v>
      </c>
      <c r="AX460" s="315">
        <f t="shared" ca="1" si="379"/>
        <v>-2059293.9931104397</v>
      </c>
      <c r="AY460" s="315">
        <f t="shared" ca="1" si="379"/>
        <v>-6756011.017577651</v>
      </c>
      <c r="AZ460" s="315">
        <f t="shared" ca="1" si="379"/>
        <v>-6756011.017577651</v>
      </c>
      <c r="BA460" s="315">
        <f t="shared" ca="1" si="379"/>
        <v>-6756011.017577651</v>
      </c>
      <c r="BB460" s="315">
        <f t="shared" ca="1" si="379"/>
        <v>-6756011.017577651</v>
      </c>
      <c r="BC460" s="315">
        <f t="shared" ca="1" si="379"/>
        <v>-6756011.017577651</v>
      </c>
      <c r="BD460" s="315">
        <f t="shared" ca="1" si="379"/>
        <v>-6756011.017577651</v>
      </c>
      <c r="BE460" s="315">
        <f t="shared" ca="1" si="379"/>
        <v>-6756011.017577651</v>
      </c>
      <c r="BF460" s="315">
        <f t="shared" ca="1" si="379"/>
        <v>-6756011.017577651</v>
      </c>
      <c r="BG460" s="315">
        <f t="shared" ca="1" si="379"/>
        <v>-6756011.017577651</v>
      </c>
      <c r="BH460" s="315">
        <f t="shared" ca="1" si="379"/>
        <v>-6756011.017577651</v>
      </c>
      <c r="BI460" s="315">
        <f t="shared" ca="1" si="379"/>
        <v>-6756011.017577651</v>
      </c>
      <c r="BJ460" s="315">
        <f t="shared" ca="1" si="379"/>
        <v>-6756011.017577651</v>
      </c>
      <c r="BK460" s="315">
        <f t="shared" ca="1" si="379"/>
        <v>-7100087.6801900258</v>
      </c>
      <c r="BL460" s="315">
        <f t="shared" ca="1" si="379"/>
        <v>-7100087.6801900258</v>
      </c>
      <c r="BM460" s="315">
        <f t="shared" ca="1" si="379"/>
        <v>-7100087.6801900258</v>
      </c>
      <c r="BN460" s="315">
        <f t="shared" ca="1" si="379"/>
        <v>-7100087.6801900258</v>
      </c>
      <c r="BO460" s="315">
        <f t="shared" ca="1" si="379"/>
        <v>-7100087.6801900258</v>
      </c>
      <c r="BP460" s="315">
        <f t="shared" ca="1" si="379"/>
        <v>-7100087.6801900258</v>
      </c>
      <c r="BQ460" s="315">
        <f t="shared" ca="1" si="379"/>
        <v>-7100087.6801900258</v>
      </c>
      <c r="BR460" s="315">
        <f t="shared" ca="1" si="379"/>
        <v>-7100087.6801900258</v>
      </c>
      <c r="BS460" s="315">
        <f t="shared" ca="1" si="379"/>
        <v>-7100087.6801900258</v>
      </c>
      <c r="BT460" s="315">
        <f t="shared" ca="1" si="379"/>
        <v>-7100087.6801900258</v>
      </c>
      <c r="BU460" s="315">
        <f t="shared" ca="1" si="379"/>
        <v>-7100087.6801900258</v>
      </c>
      <c r="BV460" s="315">
        <f t="shared" ca="1" si="379"/>
        <v>-7100087.6801900258</v>
      </c>
      <c r="BW460" s="315">
        <f t="shared" ca="1" si="379"/>
        <v>8294998.9106021142</v>
      </c>
      <c r="BX460" s="315">
        <f t="shared" ca="1" si="379"/>
        <v>8294998.9106021142</v>
      </c>
      <c r="BY460" s="315">
        <f t="shared" ca="1" si="379"/>
        <v>8294998.9106021142</v>
      </c>
      <c r="BZ460" s="315">
        <f t="shared" ca="1" si="379"/>
        <v>0</v>
      </c>
      <c r="CA460" s="315">
        <f t="shared" ca="1" si="379"/>
        <v>0</v>
      </c>
      <c r="CB460" s="315">
        <f t="shared" ca="1" si="379"/>
        <v>0</v>
      </c>
      <c r="CC460" s="315">
        <f t="shared" ca="1" si="379"/>
        <v>0</v>
      </c>
      <c r="CD460" s="315">
        <f t="shared" ca="1" si="379"/>
        <v>0</v>
      </c>
      <c r="CE460" s="315">
        <f t="shared" ca="1" si="379"/>
        <v>0</v>
      </c>
      <c r="CF460" s="315">
        <f t="shared" ca="1" si="379"/>
        <v>0</v>
      </c>
      <c r="CG460" s="315">
        <f t="shared" ca="1" si="379"/>
        <v>0</v>
      </c>
      <c r="CH460" s="315">
        <f t="shared" ca="1" si="379"/>
        <v>0</v>
      </c>
      <c r="CI460" s="225"/>
      <c r="CJ460" s="225"/>
      <c r="CK460" s="105"/>
      <c r="CL460" s="105"/>
      <c r="CM460" s="105"/>
      <c r="CN460" s="105"/>
      <c r="CO460" s="105"/>
    </row>
    <row r="461" spans="1:93" ht="15" customHeight="1" outlineLevel="1">
      <c r="A461" s="105"/>
      <c r="B461" s="102" t="s">
        <v>365</v>
      </c>
      <c r="C461" s="256"/>
      <c r="D461" s="225"/>
      <c r="E461" s="225"/>
      <c r="F461" s="225"/>
      <c r="G461" s="225"/>
      <c r="H461" s="135" t="s">
        <v>116</v>
      </c>
      <c r="I461" s="181">
        <f t="shared" ref="I461:M462" ca="1" si="380">+IF($H461="SUM",SUMIFS($AA461:$CH461,$AA$1:$CH$1,I$1),IF($H461="AVG",AVERAGEIFS($AA461:$CH461,$AA$1:$CH$1,I$1),IF($H461="EOY",SUMIFS($AA461:$CH461,$AA$1:$CH$1,I$1,$AA$3:$CH$3,12))))</f>
        <v>-2059293.9931104397</v>
      </c>
      <c r="J461" s="181">
        <f t="shared" ca="1" si="380"/>
        <v>-4696717.0244672112</v>
      </c>
      <c r="K461" s="181">
        <f t="shared" ca="1" si="380"/>
        <v>-344076.66261237505</v>
      </c>
      <c r="L461" s="181">
        <f t="shared" ca="1" si="380"/>
        <v>15395086.59079214</v>
      </c>
      <c r="M461" s="181">
        <f t="shared" ca="1" si="380"/>
        <v>32868011.733987052</v>
      </c>
      <c r="N461" s="179"/>
      <c r="O461" s="179"/>
      <c r="P461" s="179"/>
      <c r="Q461" s="179"/>
      <c r="R461" s="179"/>
      <c r="S461" s="179"/>
      <c r="T461" s="179"/>
      <c r="U461" s="179"/>
      <c r="V461" s="179"/>
      <c r="W461" s="179"/>
      <c r="X461" s="179"/>
      <c r="Y461" s="179"/>
      <c r="Z461" s="179"/>
      <c r="AA461" s="315">
        <f t="shared" ref="AA461:BF461" si="381">+IF(AA$3=12,SUMIFS($AA$455:$AE$455,$AA$448:$AE$448,AA$1),0)</f>
        <v>0</v>
      </c>
      <c r="AB461" s="315">
        <f t="shared" si="381"/>
        <v>0</v>
      </c>
      <c r="AC461" s="315">
        <f t="shared" si="381"/>
        <v>0</v>
      </c>
      <c r="AD461" s="315">
        <f t="shared" si="381"/>
        <v>0</v>
      </c>
      <c r="AE461" s="315">
        <f t="shared" si="381"/>
        <v>0</v>
      </c>
      <c r="AF461" s="315">
        <f t="shared" si="381"/>
        <v>0</v>
      </c>
      <c r="AG461" s="315">
        <f t="shared" si="381"/>
        <v>0</v>
      </c>
      <c r="AH461" s="315">
        <f t="shared" si="381"/>
        <v>0</v>
      </c>
      <c r="AI461" s="315">
        <f t="shared" si="381"/>
        <v>0</v>
      </c>
      <c r="AJ461" s="315">
        <f t="shared" si="381"/>
        <v>0</v>
      </c>
      <c r="AK461" s="315">
        <f t="shared" si="381"/>
        <v>0</v>
      </c>
      <c r="AL461" s="315">
        <f t="shared" ca="1" si="381"/>
        <v>-2059293.9931104397</v>
      </c>
      <c r="AM461" s="315">
        <f t="shared" si="381"/>
        <v>0</v>
      </c>
      <c r="AN461" s="315">
        <f t="shared" si="381"/>
        <v>0</v>
      </c>
      <c r="AO461" s="315">
        <f t="shared" si="381"/>
        <v>0</v>
      </c>
      <c r="AP461" s="315">
        <f t="shared" si="381"/>
        <v>0</v>
      </c>
      <c r="AQ461" s="315">
        <f t="shared" si="381"/>
        <v>0</v>
      </c>
      <c r="AR461" s="315">
        <f t="shared" si="381"/>
        <v>0</v>
      </c>
      <c r="AS461" s="315">
        <f t="shared" si="381"/>
        <v>0</v>
      </c>
      <c r="AT461" s="315">
        <f t="shared" si="381"/>
        <v>0</v>
      </c>
      <c r="AU461" s="315">
        <f t="shared" si="381"/>
        <v>0</v>
      </c>
      <c r="AV461" s="315">
        <f t="shared" si="381"/>
        <v>0</v>
      </c>
      <c r="AW461" s="315">
        <f t="shared" si="381"/>
        <v>0</v>
      </c>
      <c r="AX461" s="315">
        <f t="shared" ca="1" si="381"/>
        <v>-4696717.0244672112</v>
      </c>
      <c r="AY461" s="315">
        <f t="shared" si="381"/>
        <v>0</v>
      </c>
      <c r="AZ461" s="315">
        <f t="shared" si="381"/>
        <v>0</v>
      </c>
      <c r="BA461" s="315">
        <f t="shared" si="381"/>
        <v>0</v>
      </c>
      <c r="BB461" s="315">
        <f t="shared" si="381"/>
        <v>0</v>
      </c>
      <c r="BC461" s="315">
        <f t="shared" si="381"/>
        <v>0</v>
      </c>
      <c r="BD461" s="315">
        <f t="shared" si="381"/>
        <v>0</v>
      </c>
      <c r="BE461" s="315">
        <f t="shared" si="381"/>
        <v>0</v>
      </c>
      <c r="BF461" s="315">
        <f t="shared" si="381"/>
        <v>0</v>
      </c>
      <c r="BG461" s="315">
        <f t="shared" ref="BG461:CH461" si="382">+IF(BG$3=12,SUMIFS($AA$455:$AE$455,$AA$448:$AE$448,BG$1),0)</f>
        <v>0</v>
      </c>
      <c r="BH461" s="315">
        <f t="shared" si="382"/>
        <v>0</v>
      </c>
      <c r="BI461" s="315">
        <f t="shared" si="382"/>
        <v>0</v>
      </c>
      <c r="BJ461" s="315">
        <f t="shared" ca="1" si="382"/>
        <v>-344076.66261237505</v>
      </c>
      <c r="BK461" s="315">
        <f t="shared" si="382"/>
        <v>0</v>
      </c>
      <c r="BL461" s="315">
        <f t="shared" si="382"/>
        <v>0</v>
      </c>
      <c r="BM461" s="315">
        <f t="shared" si="382"/>
        <v>0</v>
      </c>
      <c r="BN461" s="315">
        <f t="shared" si="382"/>
        <v>0</v>
      </c>
      <c r="BO461" s="315">
        <f t="shared" si="382"/>
        <v>0</v>
      </c>
      <c r="BP461" s="315">
        <f t="shared" si="382"/>
        <v>0</v>
      </c>
      <c r="BQ461" s="315">
        <f t="shared" si="382"/>
        <v>0</v>
      </c>
      <c r="BR461" s="315">
        <f t="shared" si="382"/>
        <v>0</v>
      </c>
      <c r="BS461" s="315">
        <f t="shared" si="382"/>
        <v>0</v>
      </c>
      <c r="BT461" s="315">
        <f t="shared" si="382"/>
        <v>0</v>
      </c>
      <c r="BU461" s="315">
        <f t="shared" si="382"/>
        <v>0</v>
      </c>
      <c r="BV461" s="315">
        <f t="shared" ca="1" si="382"/>
        <v>15395086.59079214</v>
      </c>
      <c r="BW461" s="315">
        <f t="shared" si="382"/>
        <v>0</v>
      </c>
      <c r="BX461" s="315">
        <f t="shared" si="382"/>
        <v>0</v>
      </c>
      <c r="BY461" s="315">
        <f t="shared" si="382"/>
        <v>0</v>
      </c>
      <c r="BZ461" s="315">
        <f t="shared" si="382"/>
        <v>0</v>
      </c>
      <c r="CA461" s="315">
        <f t="shared" si="382"/>
        <v>0</v>
      </c>
      <c r="CB461" s="315">
        <f t="shared" si="382"/>
        <v>0</v>
      </c>
      <c r="CC461" s="315">
        <f t="shared" si="382"/>
        <v>0</v>
      </c>
      <c r="CD461" s="315">
        <f t="shared" si="382"/>
        <v>0</v>
      </c>
      <c r="CE461" s="315">
        <f t="shared" si="382"/>
        <v>0</v>
      </c>
      <c r="CF461" s="315">
        <f t="shared" si="382"/>
        <v>0</v>
      </c>
      <c r="CG461" s="315">
        <f t="shared" si="382"/>
        <v>0</v>
      </c>
      <c r="CH461" s="315">
        <f t="shared" ca="1" si="382"/>
        <v>32868011.733987052</v>
      </c>
      <c r="CI461" s="225"/>
      <c r="CJ461" s="225"/>
      <c r="CK461" s="105"/>
      <c r="CL461" s="105"/>
      <c r="CM461" s="105"/>
      <c r="CN461" s="105"/>
      <c r="CO461" s="105"/>
    </row>
    <row r="462" spans="1:93" ht="15" customHeight="1" outlineLevel="1">
      <c r="A462" s="105"/>
      <c r="B462" s="102" t="str">
        <f>"Less: Tax Payment After "&amp;E462&amp;" Months"</f>
        <v>Less: Tax Payment After 3 Months</v>
      </c>
      <c r="C462" s="256"/>
      <c r="D462" s="225"/>
      <c r="E462" s="332">
        <v>3</v>
      </c>
      <c r="F462" s="103" t="s">
        <v>366</v>
      </c>
      <c r="G462" s="225"/>
      <c r="H462" s="135" t="s">
        <v>116</v>
      </c>
      <c r="I462" s="181">
        <f t="shared" ca="1" si="380"/>
        <v>0</v>
      </c>
      <c r="J462" s="181">
        <f t="shared" ca="1" si="380"/>
        <v>0</v>
      </c>
      <c r="K462" s="181">
        <f t="shared" ca="1" si="380"/>
        <v>0</v>
      </c>
      <c r="L462" s="181">
        <f t="shared" ca="1" si="380"/>
        <v>0</v>
      </c>
      <c r="M462" s="181">
        <f t="shared" ca="1" si="380"/>
        <v>-8294998.9106021142</v>
      </c>
      <c r="N462" s="179"/>
      <c r="O462" s="179"/>
      <c r="P462" s="179"/>
      <c r="Q462" s="179"/>
      <c r="R462" s="179"/>
      <c r="S462" s="179"/>
      <c r="T462" s="179"/>
      <c r="U462" s="179"/>
      <c r="V462" s="179"/>
      <c r="W462" s="179"/>
      <c r="X462" s="179"/>
      <c r="Y462" s="179"/>
      <c r="Z462" s="179"/>
      <c r="AA462" s="315">
        <f t="shared" ref="AA462:BF462" ca="1" si="383">-OFFSET(AA464,0,-$E$462)</f>
        <v>0</v>
      </c>
      <c r="AB462" s="315">
        <f t="shared" ca="1" si="383"/>
        <v>0</v>
      </c>
      <c r="AC462" s="315">
        <f t="shared" ca="1" si="383"/>
        <v>0</v>
      </c>
      <c r="AD462" s="315">
        <f t="shared" ca="1" si="383"/>
        <v>0</v>
      </c>
      <c r="AE462" s="315">
        <f t="shared" ca="1" si="383"/>
        <v>0</v>
      </c>
      <c r="AF462" s="315">
        <f t="shared" ca="1" si="383"/>
        <v>0</v>
      </c>
      <c r="AG462" s="315">
        <f t="shared" ca="1" si="383"/>
        <v>0</v>
      </c>
      <c r="AH462" s="315">
        <f t="shared" ca="1" si="383"/>
        <v>0</v>
      </c>
      <c r="AI462" s="315">
        <f t="shared" ca="1" si="383"/>
        <v>0</v>
      </c>
      <c r="AJ462" s="315">
        <f t="shared" ca="1" si="383"/>
        <v>0</v>
      </c>
      <c r="AK462" s="315">
        <f t="shared" ca="1" si="383"/>
        <v>0</v>
      </c>
      <c r="AL462" s="315">
        <f t="shared" ca="1" si="383"/>
        <v>0</v>
      </c>
      <c r="AM462" s="315">
        <f t="shared" ca="1" si="383"/>
        <v>0</v>
      </c>
      <c r="AN462" s="315">
        <f t="shared" ca="1" si="383"/>
        <v>0</v>
      </c>
      <c r="AO462" s="315">
        <f t="shared" ca="1" si="383"/>
        <v>0</v>
      </c>
      <c r="AP462" s="315">
        <f t="shared" ca="1" si="383"/>
        <v>0</v>
      </c>
      <c r="AQ462" s="315">
        <f t="shared" ca="1" si="383"/>
        <v>0</v>
      </c>
      <c r="AR462" s="315">
        <f t="shared" ca="1" si="383"/>
        <v>0</v>
      </c>
      <c r="AS462" s="315">
        <f t="shared" ca="1" si="383"/>
        <v>0</v>
      </c>
      <c r="AT462" s="315">
        <f t="shared" ca="1" si="383"/>
        <v>0</v>
      </c>
      <c r="AU462" s="315">
        <f t="shared" ca="1" si="383"/>
        <v>0</v>
      </c>
      <c r="AV462" s="315">
        <f t="shared" ca="1" si="383"/>
        <v>0</v>
      </c>
      <c r="AW462" s="315">
        <f t="shared" ca="1" si="383"/>
        <v>0</v>
      </c>
      <c r="AX462" s="315">
        <f t="shared" ca="1" si="383"/>
        <v>0</v>
      </c>
      <c r="AY462" s="315">
        <f t="shared" ca="1" si="383"/>
        <v>0</v>
      </c>
      <c r="AZ462" s="315">
        <f t="shared" ca="1" si="383"/>
        <v>0</v>
      </c>
      <c r="BA462" s="315">
        <f t="shared" ca="1" si="383"/>
        <v>0</v>
      </c>
      <c r="BB462" s="315">
        <f t="shared" ca="1" si="383"/>
        <v>0</v>
      </c>
      <c r="BC462" s="315">
        <f t="shared" ca="1" si="383"/>
        <v>0</v>
      </c>
      <c r="BD462" s="315">
        <f t="shared" ca="1" si="383"/>
        <v>0</v>
      </c>
      <c r="BE462" s="315">
        <f t="shared" ca="1" si="383"/>
        <v>0</v>
      </c>
      <c r="BF462" s="315">
        <f t="shared" ca="1" si="383"/>
        <v>0</v>
      </c>
      <c r="BG462" s="315">
        <f t="shared" ref="BG462:CH462" ca="1" si="384">-OFFSET(BG464,0,-$E$462)</f>
        <v>0</v>
      </c>
      <c r="BH462" s="315">
        <f t="shared" ca="1" si="384"/>
        <v>0</v>
      </c>
      <c r="BI462" s="315">
        <f t="shared" ca="1" si="384"/>
        <v>0</v>
      </c>
      <c r="BJ462" s="315">
        <f t="shared" ca="1" si="384"/>
        <v>0</v>
      </c>
      <c r="BK462" s="315">
        <f t="shared" ca="1" si="384"/>
        <v>0</v>
      </c>
      <c r="BL462" s="315">
        <f t="shared" ca="1" si="384"/>
        <v>0</v>
      </c>
      <c r="BM462" s="315">
        <f t="shared" ca="1" si="384"/>
        <v>0</v>
      </c>
      <c r="BN462" s="315">
        <f t="shared" ca="1" si="384"/>
        <v>0</v>
      </c>
      <c r="BO462" s="315">
        <f t="shared" ca="1" si="384"/>
        <v>0</v>
      </c>
      <c r="BP462" s="315">
        <f t="shared" ca="1" si="384"/>
        <v>0</v>
      </c>
      <c r="BQ462" s="315">
        <f t="shared" ca="1" si="384"/>
        <v>0</v>
      </c>
      <c r="BR462" s="315">
        <f t="shared" ca="1" si="384"/>
        <v>0</v>
      </c>
      <c r="BS462" s="315">
        <f t="shared" ca="1" si="384"/>
        <v>0</v>
      </c>
      <c r="BT462" s="315">
        <f t="shared" ca="1" si="384"/>
        <v>0</v>
      </c>
      <c r="BU462" s="315">
        <f t="shared" ca="1" si="384"/>
        <v>0</v>
      </c>
      <c r="BV462" s="315">
        <f t="shared" ca="1" si="384"/>
        <v>0</v>
      </c>
      <c r="BW462" s="315">
        <f t="shared" ca="1" si="384"/>
        <v>0</v>
      </c>
      <c r="BX462" s="315">
        <f t="shared" ca="1" si="384"/>
        <v>0</v>
      </c>
      <c r="BY462" s="315">
        <f t="shared" ca="1" si="384"/>
        <v>-8294998.9106021142</v>
      </c>
      <c r="BZ462" s="315">
        <f t="shared" ca="1" si="384"/>
        <v>0</v>
      </c>
      <c r="CA462" s="315">
        <f t="shared" ca="1" si="384"/>
        <v>0</v>
      </c>
      <c r="CB462" s="315">
        <f t="shared" ca="1" si="384"/>
        <v>0</v>
      </c>
      <c r="CC462" s="315">
        <f t="shared" ca="1" si="384"/>
        <v>0</v>
      </c>
      <c r="CD462" s="315">
        <f t="shared" ca="1" si="384"/>
        <v>0</v>
      </c>
      <c r="CE462" s="315">
        <f t="shared" ca="1" si="384"/>
        <v>0</v>
      </c>
      <c r="CF462" s="315">
        <f t="shared" ca="1" si="384"/>
        <v>0</v>
      </c>
      <c r="CG462" s="315">
        <f t="shared" ca="1" si="384"/>
        <v>0</v>
      </c>
      <c r="CH462" s="315">
        <f t="shared" ca="1" si="384"/>
        <v>0</v>
      </c>
      <c r="CI462" s="225"/>
      <c r="CJ462" s="225"/>
      <c r="CK462" s="105"/>
      <c r="CL462" s="105"/>
      <c r="CM462" s="105"/>
      <c r="CN462" s="105"/>
      <c r="CO462" s="105"/>
    </row>
    <row r="463" spans="1:93" ht="15" customHeight="1" outlineLevel="1" thickBot="1">
      <c r="A463" s="105"/>
      <c r="B463" s="102" t="s">
        <v>367</v>
      </c>
      <c r="C463" s="256"/>
      <c r="D463" s="225"/>
      <c r="E463" s="225"/>
      <c r="F463" s="225"/>
      <c r="G463" s="333"/>
      <c r="H463" s="333"/>
      <c r="I463" s="320">
        <f t="shared" ref="I463:M463" ca="1" si="385">+I460+I461+I462</f>
        <v>-2059293.9931104397</v>
      </c>
      <c r="J463" s="320">
        <f t="shared" ca="1" si="385"/>
        <v>-6756011.017577651</v>
      </c>
      <c r="K463" s="320">
        <f t="shared" ca="1" si="385"/>
        <v>-7100087.6801900258</v>
      </c>
      <c r="L463" s="320">
        <f t="shared" ca="1" si="385"/>
        <v>8294998.9106021142</v>
      </c>
      <c r="M463" s="320">
        <f t="shared" ca="1" si="385"/>
        <v>32868011.733987048</v>
      </c>
      <c r="N463" s="179"/>
      <c r="O463" s="179"/>
      <c r="P463" s="179"/>
      <c r="Q463" s="179"/>
      <c r="R463" s="179"/>
      <c r="S463" s="179"/>
      <c r="T463" s="179"/>
      <c r="U463" s="179"/>
      <c r="V463" s="179"/>
      <c r="W463" s="179"/>
      <c r="X463" s="179"/>
      <c r="Y463" s="179"/>
      <c r="Z463" s="179"/>
      <c r="AA463" s="320">
        <f t="shared" ref="AA463:CH463" ca="1" si="386">+AA460+AA461+AA462</f>
        <v>0</v>
      </c>
      <c r="AB463" s="320">
        <f t="shared" ca="1" si="386"/>
        <v>0</v>
      </c>
      <c r="AC463" s="320">
        <f t="shared" ca="1" si="386"/>
        <v>0</v>
      </c>
      <c r="AD463" s="320">
        <f t="shared" ca="1" si="386"/>
        <v>0</v>
      </c>
      <c r="AE463" s="320">
        <f t="shared" ca="1" si="386"/>
        <v>0</v>
      </c>
      <c r="AF463" s="320">
        <f t="shared" ca="1" si="386"/>
        <v>0</v>
      </c>
      <c r="AG463" s="320">
        <f t="shared" ca="1" si="386"/>
        <v>0</v>
      </c>
      <c r="AH463" s="320">
        <f t="shared" ca="1" si="386"/>
        <v>0</v>
      </c>
      <c r="AI463" s="320">
        <f t="shared" ca="1" si="386"/>
        <v>0</v>
      </c>
      <c r="AJ463" s="320">
        <f t="shared" ca="1" si="386"/>
        <v>0</v>
      </c>
      <c r="AK463" s="320">
        <f t="shared" ca="1" si="386"/>
        <v>0</v>
      </c>
      <c r="AL463" s="320">
        <f t="shared" ca="1" si="386"/>
        <v>-2059293.9931104397</v>
      </c>
      <c r="AM463" s="320">
        <f t="shared" ca="1" si="386"/>
        <v>-2059293.9931104397</v>
      </c>
      <c r="AN463" s="320">
        <f t="shared" ca="1" si="386"/>
        <v>-2059293.9931104397</v>
      </c>
      <c r="AO463" s="320">
        <f t="shared" ca="1" si="386"/>
        <v>-2059293.9931104397</v>
      </c>
      <c r="AP463" s="320">
        <f t="shared" ca="1" si="386"/>
        <v>-2059293.9931104397</v>
      </c>
      <c r="AQ463" s="320">
        <f t="shared" ca="1" si="386"/>
        <v>-2059293.9931104397</v>
      </c>
      <c r="AR463" s="320">
        <f t="shared" ca="1" si="386"/>
        <v>-2059293.9931104397</v>
      </c>
      <c r="AS463" s="320">
        <f t="shared" ca="1" si="386"/>
        <v>-2059293.9931104397</v>
      </c>
      <c r="AT463" s="320">
        <f t="shared" ca="1" si="386"/>
        <v>-2059293.9931104397</v>
      </c>
      <c r="AU463" s="320">
        <f t="shared" ca="1" si="386"/>
        <v>-2059293.9931104397</v>
      </c>
      <c r="AV463" s="320">
        <f t="shared" ca="1" si="386"/>
        <v>-2059293.9931104397</v>
      </c>
      <c r="AW463" s="320">
        <f t="shared" ca="1" si="386"/>
        <v>-2059293.9931104397</v>
      </c>
      <c r="AX463" s="320">
        <f t="shared" ca="1" si="386"/>
        <v>-6756011.017577651</v>
      </c>
      <c r="AY463" s="320">
        <f t="shared" ca="1" si="386"/>
        <v>-6756011.017577651</v>
      </c>
      <c r="AZ463" s="320">
        <f t="shared" ca="1" si="386"/>
        <v>-6756011.017577651</v>
      </c>
      <c r="BA463" s="320">
        <f t="shared" ca="1" si="386"/>
        <v>-6756011.017577651</v>
      </c>
      <c r="BB463" s="320">
        <f t="shared" ca="1" si="386"/>
        <v>-6756011.017577651</v>
      </c>
      <c r="BC463" s="320">
        <f t="shared" ca="1" si="386"/>
        <v>-6756011.017577651</v>
      </c>
      <c r="BD463" s="320">
        <f t="shared" ca="1" si="386"/>
        <v>-6756011.017577651</v>
      </c>
      <c r="BE463" s="320">
        <f t="shared" ca="1" si="386"/>
        <v>-6756011.017577651</v>
      </c>
      <c r="BF463" s="320">
        <f t="shared" ca="1" si="386"/>
        <v>-6756011.017577651</v>
      </c>
      <c r="BG463" s="320">
        <f t="shared" ca="1" si="386"/>
        <v>-6756011.017577651</v>
      </c>
      <c r="BH463" s="320">
        <f t="shared" ca="1" si="386"/>
        <v>-6756011.017577651</v>
      </c>
      <c r="BI463" s="320">
        <f t="shared" ca="1" si="386"/>
        <v>-6756011.017577651</v>
      </c>
      <c r="BJ463" s="320">
        <f t="shared" ca="1" si="386"/>
        <v>-7100087.6801900258</v>
      </c>
      <c r="BK463" s="320">
        <f t="shared" ca="1" si="386"/>
        <v>-7100087.6801900258</v>
      </c>
      <c r="BL463" s="320">
        <f t="shared" ca="1" si="386"/>
        <v>-7100087.6801900258</v>
      </c>
      <c r="BM463" s="320">
        <f t="shared" ca="1" si="386"/>
        <v>-7100087.6801900258</v>
      </c>
      <c r="BN463" s="320">
        <f t="shared" ca="1" si="386"/>
        <v>-7100087.6801900258</v>
      </c>
      <c r="BO463" s="320">
        <f t="shared" ca="1" si="386"/>
        <v>-7100087.6801900258</v>
      </c>
      <c r="BP463" s="320">
        <f t="shared" ca="1" si="386"/>
        <v>-7100087.6801900258</v>
      </c>
      <c r="BQ463" s="320">
        <f t="shared" ca="1" si="386"/>
        <v>-7100087.6801900258</v>
      </c>
      <c r="BR463" s="320">
        <f t="shared" ca="1" si="386"/>
        <v>-7100087.6801900258</v>
      </c>
      <c r="BS463" s="320">
        <f t="shared" ca="1" si="386"/>
        <v>-7100087.6801900258</v>
      </c>
      <c r="BT463" s="320">
        <f t="shared" ca="1" si="386"/>
        <v>-7100087.6801900258</v>
      </c>
      <c r="BU463" s="320">
        <f t="shared" ca="1" si="386"/>
        <v>-7100087.6801900258</v>
      </c>
      <c r="BV463" s="320">
        <f t="shared" ca="1" si="386"/>
        <v>8294998.9106021142</v>
      </c>
      <c r="BW463" s="320">
        <f t="shared" ca="1" si="386"/>
        <v>8294998.9106021142</v>
      </c>
      <c r="BX463" s="320">
        <f t="shared" ca="1" si="386"/>
        <v>8294998.9106021142</v>
      </c>
      <c r="BY463" s="320">
        <f t="shared" ca="1" si="386"/>
        <v>0</v>
      </c>
      <c r="BZ463" s="320">
        <f t="shared" ca="1" si="386"/>
        <v>0</v>
      </c>
      <c r="CA463" s="320">
        <f t="shared" ca="1" si="386"/>
        <v>0</v>
      </c>
      <c r="CB463" s="320">
        <f t="shared" ca="1" si="386"/>
        <v>0</v>
      </c>
      <c r="CC463" s="320">
        <f t="shared" ca="1" si="386"/>
        <v>0</v>
      </c>
      <c r="CD463" s="320">
        <f t="shared" ca="1" si="386"/>
        <v>0</v>
      </c>
      <c r="CE463" s="320">
        <f t="shared" ca="1" si="386"/>
        <v>0</v>
      </c>
      <c r="CF463" s="320">
        <f t="shared" ca="1" si="386"/>
        <v>0</v>
      </c>
      <c r="CG463" s="320">
        <f t="shared" ca="1" si="386"/>
        <v>0</v>
      </c>
      <c r="CH463" s="320">
        <f t="shared" ca="1" si="386"/>
        <v>32868011.733987052</v>
      </c>
      <c r="CI463" s="225"/>
      <c r="CJ463" s="225"/>
      <c r="CK463" s="105"/>
      <c r="CL463" s="105"/>
      <c r="CM463" s="105"/>
      <c r="CN463" s="105"/>
      <c r="CO463" s="105"/>
    </row>
    <row r="464" spans="1:93" ht="15" customHeight="1" outlineLevel="1" thickTop="1">
      <c r="A464" s="105"/>
      <c r="B464" s="326" t="s">
        <v>368</v>
      </c>
      <c r="C464" s="256"/>
      <c r="D464" s="225"/>
      <c r="E464" s="225"/>
      <c r="F464" s="225"/>
      <c r="G464" s="225"/>
      <c r="H464" s="135" t="s">
        <v>158</v>
      </c>
      <c r="I464" s="334">
        <f ca="1">+IF($H464="SUM",SUMIFS($AA464:$CH464,$AA$1:$CH$1,I$1),IF($H464="AVG",AVERAGEIFS($AA464:$CH464,$AA$1:$CH$1,I$1),IF($H464="EOY",SUMIFS($AA464:$CH464,$AA$1:$CH$1,I$1,$AA$3:$CH$3,12))))</f>
        <v>0</v>
      </c>
      <c r="J464" s="334">
        <f ca="1">+IF($H464="SUM",SUMIFS($AA464:$CH464,$AA$1:$CH$1,J$1),IF($H464="AVG",AVERAGEIFS($AA464:$CH464,$AA$1:$CH$1,J$1),IF($H464="EOY",SUMIFS($AA464:$CH464,$AA$1:$CH$1,J$1,$AA$3:$CH$3,12))))</f>
        <v>0</v>
      </c>
      <c r="K464" s="334">
        <f ca="1">+IF($H464="SUM",SUMIFS($AA464:$CH464,$AA$1:$CH$1,K$1),IF($H464="AVG",AVERAGEIFS($AA464:$CH464,$AA$1:$CH$1,K$1),IF($H464="EOY",SUMIFS($AA464:$CH464,$AA$1:$CH$1,K$1,$AA$3:$CH$3,12))))</f>
        <v>0</v>
      </c>
      <c r="L464" s="334">
        <f ca="1">+IF($H464="SUM",SUMIFS($AA464:$CH464,$AA$1:$CH$1,L$1),IF($H464="AVG",AVERAGEIFS($AA464:$CH464,$AA$1:$CH$1,L$1),IF($H464="EOY",SUMIFS($AA464:$CH464,$AA$1:$CH$1,L$1,$AA$3:$CH$3,12))))</f>
        <v>8294998.9106021142</v>
      </c>
      <c r="M464" s="334">
        <f ca="1">+IF($H464="SUM",SUMIFS($AA464:$CH464,$AA$1:$CH$1,M$1),IF($H464="AVG",AVERAGEIFS($AA464:$CH464,$AA$1:$CH$1,M$1),IF($H464="EOY",SUMIFS($AA464:$CH464,$AA$1:$CH$1,M$1,$AA$3:$CH$3,12))))</f>
        <v>32868011.733987052</v>
      </c>
      <c r="N464" s="179"/>
      <c r="O464" s="179"/>
      <c r="P464" s="179"/>
      <c r="Q464" s="179"/>
      <c r="R464" s="179"/>
      <c r="S464" s="179"/>
      <c r="T464" s="179"/>
      <c r="U464" s="179"/>
      <c r="V464" s="179"/>
      <c r="W464" s="179"/>
      <c r="X464" s="179"/>
      <c r="Y464" s="179"/>
      <c r="Z464" s="179"/>
      <c r="AA464" s="334">
        <f t="shared" ref="AA464:BF464" si="387">+IF(AA$3=12,SUMIFS($AA$457:$AE$457,$AA$448:$AE$448,AA$1),0)</f>
        <v>0</v>
      </c>
      <c r="AB464" s="334">
        <f t="shared" si="387"/>
        <v>0</v>
      </c>
      <c r="AC464" s="334">
        <f t="shared" si="387"/>
        <v>0</v>
      </c>
      <c r="AD464" s="334">
        <f t="shared" si="387"/>
        <v>0</v>
      </c>
      <c r="AE464" s="334">
        <f t="shared" si="387"/>
        <v>0</v>
      </c>
      <c r="AF464" s="334">
        <f t="shared" si="387"/>
        <v>0</v>
      </c>
      <c r="AG464" s="334">
        <f t="shared" si="387"/>
        <v>0</v>
      </c>
      <c r="AH464" s="334">
        <f t="shared" si="387"/>
        <v>0</v>
      </c>
      <c r="AI464" s="334">
        <f t="shared" si="387"/>
        <v>0</v>
      </c>
      <c r="AJ464" s="334">
        <f t="shared" si="387"/>
        <v>0</v>
      </c>
      <c r="AK464" s="334">
        <f t="shared" si="387"/>
        <v>0</v>
      </c>
      <c r="AL464" s="334">
        <f t="shared" ca="1" si="387"/>
        <v>0</v>
      </c>
      <c r="AM464" s="334">
        <f t="shared" si="387"/>
        <v>0</v>
      </c>
      <c r="AN464" s="334">
        <f t="shared" si="387"/>
        <v>0</v>
      </c>
      <c r="AO464" s="334">
        <f t="shared" si="387"/>
        <v>0</v>
      </c>
      <c r="AP464" s="334">
        <f t="shared" si="387"/>
        <v>0</v>
      </c>
      <c r="AQ464" s="334">
        <f t="shared" si="387"/>
        <v>0</v>
      </c>
      <c r="AR464" s="334">
        <f t="shared" si="387"/>
        <v>0</v>
      </c>
      <c r="AS464" s="334">
        <f t="shared" si="387"/>
        <v>0</v>
      </c>
      <c r="AT464" s="334">
        <f t="shared" si="387"/>
        <v>0</v>
      </c>
      <c r="AU464" s="334">
        <f t="shared" si="387"/>
        <v>0</v>
      </c>
      <c r="AV464" s="334">
        <f t="shared" si="387"/>
        <v>0</v>
      </c>
      <c r="AW464" s="334">
        <f t="shared" si="387"/>
        <v>0</v>
      </c>
      <c r="AX464" s="334">
        <f t="shared" ca="1" si="387"/>
        <v>0</v>
      </c>
      <c r="AY464" s="334">
        <f t="shared" si="387"/>
        <v>0</v>
      </c>
      <c r="AZ464" s="334">
        <f t="shared" si="387"/>
        <v>0</v>
      </c>
      <c r="BA464" s="334">
        <f t="shared" si="387"/>
        <v>0</v>
      </c>
      <c r="BB464" s="334">
        <f t="shared" si="387"/>
        <v>0</v>
      </c>
      <c r="BC464" s="334">
        <f t="shared" si="387"/>
        <v>0</v>
      </c>
      <c r="BD464" s="334">
        <f t="shared" si="387"/>
        <v>0</v>
      </c>
      <c r="BE464" s="334">
        <f t="shared" si="387"/>
        <v>0</v>
      </c>
      <c r="BF464" s="334">
        <f t="shared" si="387"/>
        <v>0</v>
      </c>
      <c r="BG464" s="334">
        <f t="shared" ref="BG464:CH464" si="388">+IF(BG$3=12,SUMIFS($AA$457:$AE$457,$AA$448:$AE$448,BG$1),0)</f>
        <v>0</v>
      </c>
      <c r="BH464" s="334">
        <f t="shared" si="388"/>
        <v>0</v>
      </c>
      <c r="BI464" s="334">
        <f t="shared" si="388"/>
        <v>0</v>
      </c>
      <c r="BJ464" s="334">
        <f t="shared" ca="1" si="388"/>
        <v>0</v>
      </c>
      <c r="BK464" s="334">
        <f t="shared" si="388"/>
        <v>0</v>
      </c>
      <c r="BL464" s="334">
        <f t="shared" si="388"/>
        <v>0</v>
      </c>
      <c r="BM464" s="334">
        <f t="shared" si="388"/>
        <v>0</v>
      </c>
      <c r="BN464" s="334">
        <f t="shared" si="388"/>
        <v>0</v>
      </c>
      <c r="BO464" s="334">
        <f t="shared" si="388"/>
        <v>0</v>
      </c>
      <c r="BP464" s="334">
        <f t="shared" si="388"/>
        <v>0</v>
      </c>
      <c r="BQ464" s="334">
        <f t="shared" si="388"/>
        <v>0</v>
      </c>
      <c r="BR464" s="334">
        <f t="shared" si="388"/>
        <v>0</v>
      </c>
      <c r="BS464" s="334">
        <f t="shared" si="388"/>
        <v>0</v>
      </c>
      <c r="BT464" s="334">
        <f t="shared" si="388"/>
        <v>0</v>
      </c>
      <c r="BU464" s="334">
        <f t="shared" si="388"/>
        <v>0</v>
      </c>
      <c r="BV464" s="334">
        <f t="shared" ca="1" si="388"/>
        <v>8294998.9106021142</v>
      </c>
      <c r="BW464" s="334">
        <f t="shared" si="388"/>
        <v>0</v>
      </c>
      <c r="BX464" s="334">
        <f t="shared" si="388"/>
        <v>0</v>
      </c>
      <c r="BY464" s="334">
        <f t="shared" si="388"/>
        <v>0</v>
      </c>
      <c r="BZ464" s="334">
        <f t="shared" si="388"/>
        <v>0</v>
      </c>
      <c r="CA464" s="334">
        <f t="shared" si="388"/>
        <v>0</v>
      </c>
      <c r="CB464" s="334">
        <f t="shared" si="388"/>
        <v>0</v>
      </c>
      <c r="CC464" s="334">
        <f t="shared" si="388"/>
        <v>0</v>
      </c>
      <c r="CD464" s="334">
        <f t="shared" si="388"/>
        <v>0</v>
      </c>
      <c r="CE464" s="334">
        <f t="shared" si="388"/>
        <v>0</v>
      </c>
      <c r="CF464" s="334">
        <f t="shared" si="388"/>
        <v>0</v>
      </c>
      <c r="CG464" s="334">
        <f t="shared" si="388"/>
        <v>0</v>
      </c>
      <c r="CH464" s="334">
        <f t="shared" ca="1" si="388"/>
        <v>32868011.733987052</v>
      </c>
      <c r="CI464" s="225"/>
      <c r="CJ464" s="225"/>
      <c r="CK464" s="105"/>
      <c r="CL464" s="105"/>
      <c r="CM464" s="105"/>
      <c r="CN464" s="105"/>
      <c r="CO464" s="105"/>
    </row>
    <row r="465" spans="1:93" ht="15" customHeight="1" outlineLevel="1">
      <c r="A465" s="256"/>
      <c r="B465" s="256"/>
      <c r="C465" s="256"/>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c r="AA465" s="225"/>
      <c r="AB465" s="225"/>
      <c r="AC465" s="225"/>
      <c r="AD465" s="225"/>
      <c r="AE465" s="225"/>
      <c r="AF465" s="225"/>
      <c r="AG465" s="225"/>
      <c r="AH465" s="225"/>
      <c r="AI465" s="225"/>
      <c r="AJ465" s="225"/>
      <c r="AK465" s="225"/>
      <c r="AL465" s="225"/>
      <c r="AM465" s="225"/>
      <c r="AN465" s="225"/>
      <c r="AO465" s="225"/>
      <c r="AP465" s="225"/>
      <c r="AQ465" s="225"/>
      <c r="AR465" s="225"/>
      <c r="AS465" s="225"/>
      <c r="AT465" s="225"/>
      <c r="AU465" s="225"/>
      <c r="AV465" s="225"/>
      <c r="AW465" s="225"/>
      <c r="AX465" s="225"/>
      <c r="AY465" s="225"/>
      <c r="AZ465" s="225"/>
      <c r="BA465" s="225"/>
      <c r="BB465" s="225"/>
      <c r="BC465" s="225"/>
      <c r="BD465" s="225"/>
      <c r="BE465" s="225"/>
      <c r="BF465" s="225"/>
      <c r="BG465" s="225"/>
      <c r="BH465" s="225"/>
      <c r="BI465" s="225"/>
      <c r="BJ465" s="225"/>
      <c r="BK465" s="225"/>
      <c r="BL465" s="225"/>
      <c r="BM465" s="225"/>
      <c r="BN465" s="225"/>
      <c r="BO465" s="225"/>
      <c r="BP465" s="225"/>
      <c r="BQ465" s="225"/>
      <c r="BR465" s="225"/>
      <c r="BS465" s="225"/>
      <c r="BT465" s="225"/>
      <c r="BU465" s="225"/>
      <c r="BV465" s="225"/>
      <c r="BW465" s="225"/>
      <c r="BX465" s="225"/>
      <c r="BY465" s="225"/>
      <c r="BZ465" s="225"/>
      <c r="CA465" s="225"/>
      <c r="CB465" s="225"/>
      <c r="CC465" s="225"/>
      <c r="CD465" s="225"/>
      <c r="CE465" s="225"/>
      <c r="CF465" s="225"/>
      <c r="CG465" s="225"/>
      <c r="CH465" s="225"/>
      <c r="CI465" s="225"/>
      <c r="CJ465" s="225"/>
      <c r="CK465" s="105"/>
      <c r="CL465" s="105"/>
      <c r="CM465" s="105"/>
      <c r="CN465" s="105"/>
      <c r="CO465" s="105"/>
    </row>
    <row r="466" spans="1:93" ht="15" customHeight="1">
      <c r="A466" s="256"/>
      <c r="B466" s="256"/>
      <c r="C466" s="256"/>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c r="AA466" s="225"/>
      <c r="AB466" s="225"/>
      <c r="AC466" s="225"/>
      <c r="AD466" s="225"/>
      <c r="AE466" s="225"/>
      <c r="AF466" s="225"/>
      <c r="AG466" s="225"/>
      <c r="AH466" s="225"/>
      <c r="AI466" s="225"/>
      <c r="AJ466" s="225"/>
      <c r="AK466" s="225"/>
      <c r="AL466" s="225"/>
      <c r="AM466" s="225"/>
      <c r="AN466" s="225"/>
      <c r="AO466" s="225"/>
      <c r="AP466" s="225"/>
      <c r="AQ466" s="225"/>
      <c r="AR466" s="225"/>
      <c r="AS466" s="225"/>
      <c r="AT466" s="225"/>
      <c r="AU466" s="225"/>
      <c r="AV466" s="225"/>
      <c r="AW466" s="225"/>
      <c r="AX466" s="225"/>
      <c r="AY466" s="225"/>
      <c r="AZ466" s="225"/>
      <c r="BA466" s="225"/>
      <c r="BB466" s="225"/>
      <c r="BC466" s="225"/>
      <c r="BD466" s="225"/>
      <c r="BE466" s="225"/>
      <c r="BF466" s="225"/>
      <c r="BG466" s="225"/>
      <c r="BH466" s="225"/>
      <c r="BI466" s="225"/>
      <c r="BJ466" s="225"/>
      <c r="BK466" s="225"/>
      <c r="BL466" s="225"/>
      <c r="BM466" s="225"/>
      <c r="BN466" s="225"/>
      <c r="BO466" s="225"/>
      <c r="BP466" s="225"/>
      <c r="BQ466" s="225"/>
      <c r="BR466" s="225"/>
      <c r="BS466" s="225"/>
      <c r="BT466" s="225"/>
      <c r="BU466" s="225"/>
      <c r="BV466" s="225"/>
      <c r="BW466" s="225"/>
      <c r="BX466" s="225"/>
      <c r="BY466" s="225"/>
      <c r="BZ466" s="225"/>
      <c r="CA466" s="225"/>
      <c r="CB466" s="225"/>
      <c r="CC466" s="225"/>
      <c r="CD466" s="225"/>
      <c r="CE466" s="225"/>
      <c r="CF466" s="225"/>
      <c r="CG466" s="225"/>
      <c r="CH466" s="225"/>
      <c r="CI466" s="225"/>
      <c r="CJ466" s="225"/>
      <c r="CK466" s="105"/>
      <c r="CL466" s="105"/>
      <c r="CM466" s="105"/>
      <c r="CN466" s="105"/>
      <c r="CO466" s="105"/>
    </row>
    <row r="467" spans="1:93" ht="18" customHeight="1" thickBot="1">
      <c r="A467" s="106" t="s">
        <v>369</v>
      </c>
      <c r="B467" s="107"/>
      <c r="C467" s="107"/>
      <c r="D467" s="108"/>
      <c r="E467" s="108"/>
      <c r="F467" s="108"/>
      <c r="G467" s="108"/>
      <c r="H467" s="108"/>
      <c r="I467" s="109"/>
      <c r="J467" s="109"/>
      <c r="K467" s="109"/>
      <c r="L467" s="109"/>
      <c r="M467" s="109"/>
      <c r="N467" s="108"/>
      <c r="O467" s="108"/>
      <c r="P467" s="108"/>
      <c r="Q467" s="108"/>
      <c r="R467" s="108"/>
      <c r="S467" s="108"/>
      <c r="T467" s="108"/>
      <c r="U467" s="108"/>
      <c r="V467" s="108"/>
      <c r="W467" s="108"/>
      <c r="X467" s="108"/>
      <c r="Y467" s="108"/>
      <c r="Z467" s="108"/>
      <c r="AA467" s="109"/>
      <c r="AB467" s="109"/>
      <c r="AC467" s="109"/>
      <c r="AD467" s="109"/>
      <c r="AE467" s="109"/>
      <c r="AF467" s="109"/>
      <c r="AG467" s="109"/>
      <c r="AH467" s="109"/>
      <c r="AI467" s="109"/>
      <c r="AJ467" s="109"/>
      <c r="AK467" s="109"/>
      <c r="AL467" s="109"/>
      <c r="AM467" s="109"/>
      <c r="AN467" s="109"/>
      <c r="AO467" s="109"/>
      <c r="AP467" s="109"/>
      <c r="AQ467" s="109"/>
      <c r="AR467" s="109"/>
      <c r="AS467" s="109"/>
      <c r="AT467" s="109"/>
      <c r="AU467" s="109"/>
      <c r="AV467" s="109"/>
      <c r="AW467" s="109"/>
      <c r="AX467" s="109"/>
      <c r="AY467" s="109"/>
      <c r="AZ467" s="109"/>
      <c r="BA467" s="109"/>
      <c r="BB467" s="109"/>
      <c r="BC467" s="109"/>
      <c r="BD467" s="109"/>
      <c r="BE467" s="109"/>
      <c r="BF467" s="109"/>
      <c r="BG467" s="109"/>
      <c r="BH467" s="109"/>
      <c r="BI467" s="109"/>
      <c r="BJ467" s="109"/>
      <c r="BK467" s="109"/>
      <c r="BL467" s="109"/>
      <c r="BM467" s="109"/>
      <c r="BN467" s="109"/>
      <c r="BO467" s="109"/>
      <c r="BP467" s="109"/>
      <c r="BQ467" s="109"/>
      <c r="BR467" s="109"/>
      <c r="BS467" s="109"/>
      <c r="BT467" s="109"/>
      <c r="BU467" s="109"/>
      <c r="BV467" s="109"/>
      <c r="BW467" s="109"/>
      <c r="BX467" s="109"/>
      <c r="BY467" s="109"/>
      <c r="BZ467" s="109"/>
      <c r="CA467" s="109"/>
      <c r="CB467" s="109"/>
      <c r="CC467" s="109"/>
      <c r="CD467" s="109"/>
      <c r="CE467" s="109"/>
      <c r="CF467" s="109"/>
      <c r="CG467" s="109"/>
      <c r="CH467" s="109"/>
      <c r="CI467" s="109"/>
      <c r="CJ467" s="109"/>
      <c r="CK467" s="110"/>
      <c r="CL467" s="110"/>
      <c r="CM467" s="110"/>
      <c r="CN467" s="110"/>
      <c r="CO467" s="110"/>
    </row>
    <row r="468" spans="1:93" ht="19.5" customHeight="1" outlineLevel="1" thickTop="1">
      <c r="A468" s="256"/>
      <c r="B468" s="256"/>
      <c r="C468" s="256"/>
      <c r="D468" s="256"/>
      <c r="E468" s="256"/>
      <c r="F468" s="335"/>
      <c r="G468" s="256"/>
      <c r="H468" s="256"/>
      <c r="I468" s="256"/>
      <c r="J468" s="256"/>
      <c r="K468" s="256"/>
      <c r="L468" s="256"/>
      <c r="M468" s="256"/>
      <c r="N468" s="256"/>
      <c r="O468" s="256"/>
      <c r="P468" s="256"/>
      <c r="Q468" s="256"/>
      <c r="R468" s="256"/>
      <c r="S468" s="256"/>
      <c r="T468" s="256"/>
      <c r="U468" s="256"/>
      <c r="V468" s="256"/>
      <c r="W468" s="256"/>
      <c r="X468" s="256"/>
      <c r="Y468" s="256"/>
      <c r="Z468" s="256"/>
      <c r="AA468" s="256"/>
      <c r="AB468" s="256"/>
      <c r="AC468" s="256"/>
      <c r="AD468" s="256"/>
      <c r="AE468" s="256"/>
      <c r="AF468" s="256"/>
      <c r="AG468" s="256"/>
      <c r="AH468" s="256"/>
      <c r="AI468" s="256"/>
      <c r="AJ468" s="256"/>
      <c r="AK468" s="256"/>
      <c r="AL468" s="256"/>
      <c r="AM468" s="256"/>
      <c r="AN468" s="256"/>
      <c r="AO468" s="256"/>
      <c r="AP468" s="256"/>
      <c r="AQ468" s="256"/>
      <c r="AR468" s="256"/>
      <c r="AS468" s="256"/>
      <c r="AT468" s="256"/>
      <c r="AU468" s="256"/>
      <c r="AV468" s="256"/>
      <c r="AW468" s="256"/>
      <c r="AX468" s="256"/>
      <c r="AY468" s="256"/>
      <c r="AZ468" s="256"/>
      <c r="BA468" s="256"/>
      <c r="BB468" s="256"/>
      <c r="BC468" s="256"/>
      <c r="BD468" s="256"/>
      <c r="BE468" s="256"/>
      <c r="BF468" s="256"/>
      <c r="BG468" s="256"/>
      <c r="BH468" s="256"/>
      <c r="BI468" s="256"/>
      <c r="BJ468" s="256"/>
      <c r="BK468" s="256"/>
      <c r="BL468" s="256"/>
      <c r="BM468" s="256"/>
      <c r="BN468" s="256"/>
      <c r="BO468" s="256"/>
      <c r="BP468" s="256"/>
      <c r="BQ468" s="256"/>
      <c r="BR468" s="256"/>
      <c r="BS468" s="256"/>
      <c r="BT468" s="256"/>
      <c r="BU468" s="256"/>
      <c r="BV468" s="256"/>
      <c r="BW468" s="256"/>
      <c r="BX468" s="256"/>
      <c r="BY468" s="256"/>
      <c r="BZ468" s="256"/>
      <c r="CA468" s="256"/>
      <c r="CB468" s="256"/>
      <c r="CC468" s="256"/>
      <c r="CD468" s="256"/>
      <c r="CE468" s="256"/>
      <c r="CF468" s="256"/>
      <c r="CG468" s="256"/>
      <c r="CH468" s="256"/>
      <c r="CI468" s="256"/>
      <c r="CJ468" s="225"/>
      <c r="CK468" s="225"/>
      <c r="CL468" s="225"/>
      <c r="CM468" s="225"/>
      <c r="CN468" s="225"/>
      <c r="CO468" s="284"/>
    </row>
    <row r="469" spans="1:93" ht="18" customHeight="1" outlineLevel="1">
      <c r="A469" s="102"/>
      <c r="B469" s="336" t="s">
        <v>370</v>
      </c>
      <c r="C469" s="319" t="s">
        <v>371</v>
      </c>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337"/>
      <c r="AC469" s="103"/>
      <c r="AD469" s="103"/>
      <c r="AE469" s="103"/>
      <c r="AF469" s="103"/>
      <c r="AG469" s="103"/>
      <c r="AH469" s="103"/>
      <c r="AI469" s="103"/>
      <c r="AJ469" s="103"/>
      <c r="AK469" s="103"/>
      <c r="AL469" s="103"/>
      <c r="AM469" s="103"/>
      <c r="AN469" s="103"/>
      <c r="AO469" s="103"/>
      <c r="AP469" s="103"/>
      <c r="AQ469" s="103"/>
      <c r="AR469" s="103"/>
      <c r="AS469" s="103"/>
      <c r="AT469" s="103"/>
      <c r="AU469" s="103"/>
      <c r="AV469" s="103"/>
      <c r="AW469" s="103"/>
      <c r="AX469" s="103"/>
      <c r="AY469" s="103"/>
      <c r="AZ469" s="103"/>
      <c r="BA469" s="103"/>
      <c r="BB469" s="103"/>
      <c r="BC469" s="103"/>
      <c r="BD469" s="103"/>
      <c r="BE469" s="103"/>
      <c r="BF469" s="103"/>
      <c r="BG469" s="103"/>
      <c r="BH469" s="103"/>
      <c r="BI469" s="103"/>
      <c r="BJ469" s="103"/>
      <c r="BK469" s="103"/>
      <c r="BL469" s="103"/>
      <c r="BM469" s="103"/>
      <c r="BN469" s="103"/>
      <c r="BO469" s="103"/>
      <c r="BP469" s="103"/>
      <c r="BQ469" s="103"/>
      <c r="BR469" s="103"/>
      <c r="BS469" s="103"/>
      <c r="BT469" s="103"/>
      <c r="BU469" s="103"/>
      <c r="BV469" s="103"/>
      <c r="BW469" s="103"/>
      <c r="BX469" s="103"/>
      <c r="BY469" s="103"/>
      <c r="BZ469" s="103"/>
      <c r="CA469" s="103"/>
      <c r="CB469" s="103"/>
      <c r="CC469" s="103"/>
      <c r="CD469" s="103"/>
      <c r="CE469" s="103"/>
      <c r="CF469" s="103"/>
      <c r="CG469" s="103"/>
      <c r="CH469" s="103"/>
      <c r="CI469" s="103"/>
      <c r="CJ469" s="103"/>
      <c r="CK469" s="103"/>
      <c r="CL469" s="103"/>
      <c r="CM469" s="103"/>
      <c r="CN469" s="103"/>
      <c r="CO469" s="103"/>
    </row>
    <row r="470" spans="1:93" ht="18" customHeight="1" outlineLevel="1">
      <c r="A470" s="162"/>
      <c r="B470" s="338"/>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c r="AD470" s="103"/>
      <c r="AE470" s="103"/>
      <c r="AF470" s="103"/>
      <c r="AG470" s="103"/>
      <c r="AH470" s="103"/>
      <c r="AI470" s="103"/>
      <c r="AJ470" s="103"/>
      <c r="AK470" s="103"/>
      <c r="AL470" s="103"/>
      <c r="AM470" s="103"/>
      <c r="AN470" s="103"/>
      <c r="AO470" s="103"/>
      <c r="AP470" s="103"/>
      <c r="AQ470" s="103"/>
      <c r="AR470" s="103"/>
      <c r="AS470" s="103"/>
      <c r="AT470" s="103"/>
      <c r="AU470" s="103"/>
      <c r="AV470" s="103"/>
      <c r="AW470" s="103"/>
      <c r="AX470" s="103"/>
      <c r="AY470" s="103"/>
      <c r="AZ470" s="103"/>
      <c r="BA470" s="103"/>
      <c r="BB470" s="103"/>
      <c r="BC470" s="103"/>
      <c r="BD470" s="103"/>
      <c r="BE470" s="103"/>
      <c r="BF470" s="103"/>
      <c r="BG470" s="103"/>
      <c r="BH470" s="103"/>
      <c r="BI470" s="103"/>
      <c r="BJ470" s="103"/>
      <c r="BK470" s="103"/>
      <c r="BL470" s="103"/>
      <c r="BM470" s="103"/>
      <c r="BN470" s="103"/>
      <c r="BO470" s="103"/>
      <c r="BP470" s="103"/>
      <c r="BQ470" s="103"/>
      <c r="BR470" s="103"/>
      <c r="BS470" s="103"/>
      <c r="BT470" s="103"/>
      <c r="BU470" s="103"/>
      <c r="BV470" s="103"/>
      <c r="BW470" s="103"/>
      <c r="BX470" s="103"/>
      <c r="BY470" s="103"/>
      <c r="BZ470" s="103"/>
      <c r="CA470" s="103"/>
      <c r="CB470" s="103"/>
      <c r="CC470" s="103"/>
      <c r="CD470" s="103"/>
      <c r="CE470" s="103"/>
      <c r="CF470" s="103"/>
      <c r="CG470" s="103"/>
      <c r="CH470" s="103"/>
      <c r="CI470" s="103"/>
      <c r="CJ470" s="103"/>
      <c r="CK470" s="103"/>
      <c r="CL470" s="103"/>
      <c r="CM470" s="103"/>
      <c r="CN470" s="103"/>
      <c r="CO470" s="103"/>
    </row>
    <row r="471" spans="1:93" ht="18" customHeight="1" outlineLevel="1">
      <c r="A471" s="102"/>
      <c r="B471" s="339">
        <f>+AA10</f>
        <v>44562</v>
      </c>
      <c r="C471" s="339">
        <f>+AA10</f>
        <v>44562</v>
      </c>
      <c r="D471" s="103" t="str">
        <f t="shared" ref="D471:D482" si="389">+TEXT(C471,"m")</f>
        <v>1</v>
      </c>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339" t="s">
        <v>372</v>
      </c>
      <c r="AB471" s="340">
        <v>1</v>
      </c>
      <c r="AC471" s="340">
        <f t="shared" ref="AC471:AG471" si="390">+AB471+1</f>
        <v>2</v>
      </c>
      <c r="AD471" s="340">
        <f t="shared" si="390"/>
        <v>3</v>
      </c>
      <c r="AE471" s="340">
        <f t="shared" si="390"/>
        <v>4</v>
      </c>
      <c r="AF471" s="340">
        <f t="shared" si="390"/>
        <v>5</v>
      </c>
      <c r="AG471" s="340">
        <f t="shared" si="390"/>
        <v>6</v>
      </c>
      <c r="AH471" s="103"/>
      <c r="AI471" s="103"/>
      <c r="AJ471" s="103"/>
      <c r="AK471" s="103"/>
      <c r="AL471" s="103"/>
      <c r="AM471" s="103"/>
      <c r="AN471" s="103"/>
      <c r="AO471" s="103"/>
      <c r="AP471" s="103"/>
      <c r="AQ471" s="103"/>
      <c r="AR471" s="103"/>
      <c r="AS471" s="103"/>
      <c r="AT471" s="103"/>
      <c r="AU471" s="103"/>
      <c r="AV471" s="103"/>
      <c r="AW471" s="103"/>
      <c r="AX471" s="103"/>
      <c r="AY471" s="103"/>
      <c r="AZ471" s="103"/>
      <c r="BA471" s="103"/>
      <c r="BB471" s="103"/>
      <c r="BC471" s="103"/>
      <c r="BD471" s="103"/>
      <c r="BE471" s="103"/>
      <c r="BF471" s="103"/>
      <c r="BG471" s="103"/>
      <c r="BH471" s="103"/>
      <c r="BI471" s="103"/>
      <c r="BJ471" s="103"/>
      <c r="BK471" s="103"/>
      <c r="BL471" s="103"/>
      <c r="BM471" s="103"/>
      <c r="BN471" s="103"/>
      <c r="BO471" s="103"/>
      <c r="BP471" s="103"/>
      <c r="BQ471" s="103"/>
      <c r="BR471" s="103"/>
      <c r="BS471" s="103"/>
      <c r="BT471" s="103"/>
      <c r="BU471" s="103"/>
      <c r="BV471" s="103"/>
      <c r="BW471" s="103"/>
      <c r="BX471" s="103"/>
      <c r="BY471" s="103"/>
      <c r="BZ471" s="103"/>
      <c r="CA471" s="103"/>
      <c r="CB471" s="103"/>
      <c r="CC471" s="103"/>
      <c r="CD471" s="103"/>
      <c r="CE471" s="103"/>
      <c r="CF471" s="103"/>
      <c r="CG471" s="103"/>
      <c r="CH471" s="103"/>
      <c r="CI471" s="103"/>
      <c r="CJ471" s="103"/>
      <c r="CK471" s="103"/>
      <c r="CL471" s="103"/>
      <c r="CM471" s="103"/>
      <c r="CN471" s="103"/>
      <c r="CO471" s="103"/>
    </row>
    <row r="472" spans="1:93" ht="18" customHeight="1" outlineLevel="1">
      <c r="A472" s="102"/>
      <c r="B472" s="339">
        <f t="shared" ref="B472" si="391">+EDATE(B471,1)</f>
        <v>44593</v>
      </c>
      <c r="C472" s="339">
        <f t="shared" ref="C472:C482" si="392">+EDATE(C471,1)</f>
        <v>44593</v>
      </c>
      <c r="D472" s="103" t="str">
        <f t="shared" si="389"/>
        <v>2</v>
      </c>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c r="AD472" s="103"/>
      <c r="AE472" s="103"/>
      <c r="AF472" s="103"/>
      <c r="AG472" s="103"/>
      <c r="AH472" s="103"/>
      <c r="AI472" s="103"/>
      <c r="AJ472" s="103"/>
      <c r="AK472" s="103"/>
      <c r="AL472" s="103"/>
      <c r="AM472" s="103"/>
      <c r="AN472" s="103"/>
      <c r="AO472" s="103"/>
      <c r="AP472" s="103"/>
      <c r="AQ472" s="103"/>
      <c r="AR472" s="103"/>
      <c r="AS472" s="103"/>
      <c r="AT472" s="103"/>
      <c r="AU472" s="103"/>
      <c r="AV472" s="103"/>
      <c r="AW472" s="103"/>
      <c r="AX472" s="103"/>
      <c r="AY472" s="103"/>
      <c r="AZ472" s="103"/>
      <c r="BA472" s="103"/>
      <c r="BB472" s="103"/>
      <c r="BC472" s="103"/>
      <c r="BD472" s="103"/>
      <c r="BE472" s="103"/>
      <c r="BF472" s="103"/>
      <c r="BG472" s="103"/>
      <c r="BH472" s="103"/>
      <c r="BI472" s="103"/>
      <c r="BJ472" s="103"/>
      <c r="BK472" s="103"/>
      <c r="BL472" s="103"/>
      <c r="BM472" s="103"/>
      <c r="BN472" s="103"/>
      <c r="BO472" s="103"/>
      <c r="BP472" s="103"/>
      <c r="BQ472" s="103"/>
      <c r="BR472" s="103"/>
      <c r="BS472" s="103"/>
      <c r="BT472" s="103"/>
      <c r="BU472" s="103"/>
      <c r="BV472" s="103"/>
      <c r="BW472" s="103"/>
      <c r="BX472" s="103"/>
      <c r="BY472" s="103"/>
      <c r="BZ472" s="103"/>
      <c r="CA472" s="103"/>
      <c r="CB472" s="103"/>
      <c r="CC472" s="103"/>
      <c r="CD472" s="103"/>
      <c r="CE472" s="103"/>
      <c r="CF472" s="103"/>
      <c r="CG472" s="103"/>
      <c r="CH472" s="103"/>
      <c r="CI472" s="103"/>
      <c r="CJ472" s="103"/>
      <c r="CK472" s="103"/>
      <c r="CL472" s="103"/>
      <c r="CM472" s="103"/>
      <c r="CN472" s="103"/>
      <c r="CO472" s="103"/>
    </row>
    <row r="473" spans="1:93" ht="18" customHeight="1" outlineLevel="1">
      <c r="A473" s="102"/>
      <c r="B473" s="339">
        <f t="shared" ref="B473" si="393">+EDATE(B472,1)</f>
        <v>44621</v>
      </c>
      <c r="C473" s="339">
        <f t="shared" si="392"/>
        <v>44621</v>
      </c>
      <c r="D473" s="103" t="str">
        <f t="shared" si="389"/>
        <v>3</v>
      </c>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86" t="s">
        <v>118</v>
      </c>
      <c r="AB473" s="341">
        <f>+AA10</f>
        <v>44562</v>
      </c>
      <c r="AC473" s="341">
        <f t="shared" ref="AC473:AG473" si="394">+EDATE(AB474,1)</f>
        <v>44927</v>
      </c>
      <c r="AD473" s="341">
        <f t="shared" si="394"/>
        <v>45292</v>
      </c>
      <c r="AE473" s="341">
        <f t="shared" si="394"/>
        <v>45658</v>
      </c>
      <c r="AF473" s="341">
        <f t="shared" si="394"/>
        <v>46023</v>
      </c>
      <c r="AG473" s="341">
        <f t="shared" si="394"/>
        <v>46388</v>
      </c>
      <c r="AH473" s="103"/>
      <c r="AI473" s="103"/>
      <c r="AJ473" s="103"/>
      <c r="AK473" s="103"/>
      <c r="AL473" s="103"/>
      <c r="AM473" s="103"/>
      <c r="AN473" s="103"/>
      <c r="AO473" s="103"/>
      <c r="AP473" s="103"/>
      <c r="AQ473" s="103"/>
      <c r="AR473" s="103"/>
      <c r="AS473" s="103"/>
      <c r="AT473" s="103"/>
      <c r="AU473" s="103"/>
      <c r="AV473" s="103"/>
      <c r="AW473" s="103"/>
      <c r="AX473" s="103"/>
      <c r="AY473" s="103"/>
      <c r="AZ473" s="103"/>
      <c r="BA473" s="103"/>
      <c r="BB473" s="103"/>
      <c r="BC473" s="103"/>
      <c r="BD473" s="103"/>
      <c r="BE473" s="103"/>
      <c r="BF473" s="103"/>
      <c r="BG473" s="103"/>
      <c r="BH473" s="103"/>
      <c r="BI473" s="103"/>
      <c r="BJ473" s="103"/>
      <c r="BK473" s="103"/>
      <c r="BL473" s="103"/>
      <c r="BM473" s="103"/>
      <c r="BN473" s="103"/>
      <c r="BO473" s="103"/>
      <c r="BP473" s="103"/>
      <c r="BQ473" s="103"/>
      <c r="BR473" s="103"/>
      <c r="BS473" s="103"/>
      <c r="BT473" s="103"/>
      <c r="BU473" s="103"/>
      <c r="BV473" s="103"/>
      <c r="BW473" s="103"/>
      <c r="BX473" s="103"/>
      <c r="BY473" s="103"/>
      <c r="BZ473" s="103"/>
      <c r="CA473" s="103"/>
      <c r="CB473" s="103"/>
      <c r="CC473" s="103"/>
      <c r="CD473" s="103"/>
      <c r="CE473" s="103"/>
      <c r="CF473" s="103"/>
      <c r="CG473" s="103"/>
      <c r="CH473" s="103"/>
      <c r="CI473" s="103"/>
      <c r="CJ473" s="103"/>
      <c r="CK473" s="103"/>
      <c r="CL473" s="103"/>
      <c r="CM473" s="103"/>
      <c r="CN473" s="103"/>
      <c r="CO473" s="103"/>
    </row>
    <row r="474" spans="1:93" ht="18" customHeight="1" outlineLevel="1">
      <c r="A474" s="102"/>
      <c r="B474" s="339">
        <f t="shared" ref="B474" si="395">+EDATE(B473,1)</f>
        <v>44652</v>
      </c>
      <c r="C474" s="339">
        <f t="shared" si="392"/>
        <v>44652</v>
      </c>
      <c r="D474" s="103" t="str">
        <f t="shared" si="389"/>
        <v>4</v>
      </c>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342" t="s">
        <v>119</v>
      </c>
      <c r="AB474" s="341">
        <f>+AA11</f>
        <v>44896</v>
      </c>
      <c r="AC474" s="341">
        <f t="shared" ref="AC474:AG474" si="396">+EDATE(AB474,12)</f>
        <v>45261</v>
      </c>
      <c r="AD474" s="341">
        <f t="shared" si="396"/>
        <v>45627</v>
      </c>
      <c r="AE474" s="341">
        <f t="shared" si="396"/>
        <v>45992</v>
      </c>
      <c r="AF474" s="341">
        <f t="shared" si="396"/>
        <v>46357</v>
      </c>
      <c r="AG474" s="341">
        <f t="shared" si="396"/>
        <v>46722</v>
      </c>
      <c r="AH474" s="103"/>
      <c r="AI474" s="103"/>
      <c r="AJ474" s="103"/>
      <c r="AK474" s="103"/>
      <c r="AL474" s="103"/>
      <c r="AM474" s="103"/>
      <c r="AN474" s="103"/>
      <c r="AO474" s="103"/>
      <c r="AP474" s="103"/>
      <c r="AQ474" s="103"/>
      <c r="AR474" s="103"/>
      <c r="AS474" s="103"/>
      <c r="AT474" s="103"/>
      <c r="AU474" s="103"/>
      <c r="AV474" s="103"/>
      <c r="AW474" s="103"/>
      <c r="AX474" s="103"/>
      <c r="AY474" s="103"/>
      <c r="AZ474" s="103"/>
      <c r="BA474" s="103"/>
      <c r="BB474" s="103"/>
      <c r="BC474" s="103"/>
      <c r="BD474" s="103"/>
      <c r="BE474" s="103"/>
      <c r="BF474" s="103"/>
      <c r="BG474" s="103"/>
      <c r="BH474" s="103"/>
      <c r="BI474" s="103"/>
      <c r="BJ474" s="103"/>
      <c r="BK474" s="103"/>
      <c r="BL474" s="103"/>
      <c r="BM474" s="103"/>
      <c r="BN474" s="103"/>
      <c r="BO474" s="103"/>
      <c r="BP474" s="103"/>
      <c r="BQ474" s="103"/>
      <c r="BR474" s="103"/>
      <c r="BS474" s="103"/>
      <c r="BT474" s="103"/>
      <c r="BU474" s="103"/>
      <c r="BV474" s="103"/>
      <c r="BW474" s="103"/>
      <c r="BX474" s="103"/>
      <c r="BY474" s="103"/>
      <c r="BZ474" s="103"/>
      <c r="CA474" s="103"/>
      <c r="CB474" s="103"/>
      <c r="CC474" s="103"/>
      <c r="CD474" s="103"/>
      <c r="CE474" s="103"/>
      <c r="CF474" s="103"/>
      <c r="CG474" s="103"/>
      <c r="CH474" s="103"/>
      <c r="CI474" s="103"/>
      <c r="CJ474" s="103"/>
      <c r="CK474" s="103"/>
      <c r="CL474" s="103"/>
      <c r="CM474" s="103"/>
      <c r="CN474" s="103"/>
      <c r="CO474" s="103"/>
    </row>
    <row r="475" spans="1:93" ht="18" customHeight="1" outlineLevel="1">
      <c r="A475" s="102"/>
      <c r="B475" s="339">
        <f t="shared" ref="B475" si="397">+EDATE(B474,1)</f>
        <v>44682</v>
      </c>
      <c r="C475" s="339">
        <f t="shared" si="392"/>
        <v>44682</v>
      </c>
      <c r="D475" s="103" t="str">
        <f t="shared" si="389"/>
        <v>5</v>
      </c>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342" t="s">
        <v>373</v>
      </c>
      <c r="AB475" s="342">
        <f>12-ROUND((AB474-AB473)/30,0)</f>
        <v>1</v>
      </c>
      <c r="AC475" s="343" t="s">
        <v>374</v>
      </c>
      <c r="AD475" s="343" t="s">
        <v>374</v>
      </c>
      <c r="AE475" s="343" t="s">
        <v>374</v>
      </c>
      <c r="AF475" s="343" t="s">
        <v>374</v>
      </c>
      <c r="AG475" s="343" t="s">
        <v>374</v>
      </c>
      <c r="AH475" s="103"/>
      <c r="AI475" s="103"/>
      <c r="AJ475" s="103"/>
      <c r="AK475" s="103"/>
      <c r="AL475" s="103"/>
      <c r="AM475" s="103"/>
      <c r="AN475" s="103"/>
      <c r="AO475" s="103"/>
      <c r="AP475" s="103"/>
      <c r="AQ475" s="103"/>
      <c r="AR475" s="103"/>
      <c r="AS475" s="103"/>
      <c r="AT475" s="103"/>
      <c r="AU475" s="103"/>
      <c r="AV475" s="103"/>
      <c r="AW475" s="103"/>
      <c r="AX475" s="103"/>
      <c r="AY475" s="103"/>
      <c r="AZ475" s="103"/>
      <c r="BA475" s="103"/>
      <c r="BB475" s="103"/>
      <c r="BC475" s="103"/>
      <c r="BD475" s="103"/>
      <c r="BE475" s="103"/>
      <c r="BF475" s="103"/>
      <c r="BG475" s="103"/>
      <c r="BH475" s="103"/>
      <c r="BI475" s="103"/>
      <c r="BJ475" s="103"/>
      <c r="BK475" s="103"/>
      <c r="BL475" s="103"/>
      <c r="BM475" s="103"/>
      <c r="BN475" s="103"/>
      <c r="BO475" s="103"/>
      <c r="BP475" s="103"/>
      <c r="BQ475" s="103"/>
      <c r="BR475" s="103"/>
      <c r="BS475" s="103"/>
      <c r="BT475" s="103"/>
      <c r="BU475" s="103"/>
      <c r="BV475" s="103"/>
      <c r="BW475" s="103"/>
      <c r="BX475" s="103"/>
      <c r="BY475" s="103"/>
      <c r="BZ475" s="103"/>
      <c r="CA475" s="103"/>
      <c r="CB475" s="103"/>
      <c r="CC475" s="103"/>
      <c r="CD475" s="103"/>
      <c r="CE475" s="103"/>
      <c r="CF475" s="103"/>
      <c r="CG475" s="103"/>
      <c r="CH475" s="103"/>
      <c r="CI475" s="103"/>
      <c r="CJ475" s="103"/>
      <c r="CK475" s="103"/>
      <c r="CL475" s="103"/>
      <c r="CM475" s="103"/>
      <c r="CN475" s="103"/>
      <c r="CO475" s="103"/>
    </row>
    <row r="476" spans="1:93" ht="18" customHeight="1" outlineLevel="1">
      <c r="A476" s="102"/>
      <c r="B476" s="339">
        <f t="shared" ref="B476" si="398">+EDATE(B475,1)</f>
        <v>44713</v>
      </c>
      <c r="C476" s="339">
        <f t="shared" si="392"/>
        <v>44713</v>
      </c>
      <c r="D476" s="103" t="str">
        <f t="shared" si="389"/>
        <v>6</v>
      </c>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342" t="s">
        <v>375</v>
      </c>
      <c r="AB476" s="344">
        <f t="shared" ref="AB476:AG476" si="399">+LOOKUP(AB474,4:4,3:3)</f>
        <v>12</v>
      </c>
      <c r="AC476" s="344">
        <f t="shared" si="399"/>
        <v>12</v>
      </c>
      <c r="AD476" s="344">
        <f t="shared" si="399"/>
        <v>12</v>
      </c>
      <c r="AE476" s="344">
        <f t="shared" si="399"/>
        <v>12</v>
      </c>
      <c r="AF476" s="344">
        <f t="shared" si="399"/>
        <v>12</v>
      </c>
      <c r="AG476" s="344">
        <f t="shared" si="399"/>
        <v>12</v>
      </c>
      <c r="AH476" s="103"/>
      <c r="AI476" s="103"/>
      <c r="AJ476" s="103"/>
      <c r="AK476" s="103"/>
      <c r="AL476" s="103"/>
      <c r="AM476" s="103"/>
      <c r="AN476" s="103"/>
      <c r="AO476" s="103"/>
      <c r="AP476" s="103"/>
      <c r="AQ476" s="103"/>
      <c r="AR476" s="103"/>
      <c r="AS476" s="103"/>
      <c r="AT476" s="103"/>
      <c r="AU476" s="103"/>
      <c r="AV476" s="103"/>
      <c r="AW476" s="103"/>
      <c r="AX476" s="103"/>
      <c r="AY476" s="103"/>
      <c r="AZ476" s="103"/>
      <c r="BA476" s="103"/>
      <c r="BB476" s="103"/>
      <c r="BC476" s="103"/>
      <c r="BD476" s="103"/>
      <c r="BE476" s="103"/>
      <c r="BF476" s="103"/>
      <c r="BG476" s="103"/>
      <c r="BH476" s="103"/>
      <c r="BI476" s="103"/>
      <c r="BJ476" s="103"/>
      <c r="BK476" s="103"/>
      <c r="BL476" s="103"/>
      <c r="BM476" s="103"/>
      <c r="BN476" s="103"/>
      <c r="BO476" s="103"/>
      <c r="BP476" s="103"/>
      <c r="BQ476" s="103"/>
      <c r="BR476" s="103"/>
      <c r="BS476" s="103"/>
      <c r="BT476" s="103"/>
      <c r="BU476" s="103"/>
      <c r="BV476" s="103"/>
      <c r="BW476" s="103"/>
      <c r="BX476" s="103"/>
      <c r="BY476" s="103"/>
      <c r="BZ476" s="103"/>
      <c r="CA476" s="103"/>
      <c r="CB476" s="103"/>
      <c r="CC476" s="103"/>
      <c r="CD476" s="103"/>
      <c r="CE476" s="103"/>
      <c r="CF476" s="103"/>
      <c r="CG476" s="103"/>
      <c r="CH476" s="103"/>
      <c r="CI476" s="103"/>
      <c r="CJ476" s="103"/>
      <c r="CK476" s="103"/>
      <c r="CL476" s="103"/>
      <c r="CM476" s="103"/>
      <c r="CN476" s="103"/>
      <c r="CO476" s="103"/>
    </row>
    <row r="477" spans="1:93" ht="18" customHeight="1" outlineLevel="1">
      <c r="A477" s="102"/>
      <c r="B477" s="339">
        <f t="shared" ref="B477" si="400">+EDATE(B476,1)</f>
        <v>44743</v>
      </c>
      <c r="C477" s="339">
        <f t="shared" si="392"/>
        <v>44743</v>
      </c>
      <c r="D477" s="103" t="str">
        <f t="shared" si="389"/>
        <v>7</v>
      </c>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c r="AD477" s="103"/>
      <c r="AE477" s="103"/>
      <c r="AF477" s="103"/>
      <c r="AG477" s="103"/>
      <c r="AH477" s="103"/>
      <c r="AI477" s="103"/>
      <c r="AJ477" s="103"/>
      <c r="AK477" s="103"/>
      <c r="AL477" s="103"/>
      <c r="AM477" s="103"/>
      <c r="AN477" s="103"/>
      <c r="AO477" s="103"/>
      <c r="AP477" s="103"/>
      <c r="AQ477" s="103"/>
      <c r="AR477" s="103"/>
      <c r="AS477" s="103"/>
      <c r="AT477" s="103"/>
      <c r="AU477" s="103"/>
      <c r="AV477" s="103"/>
      <c r="AW477" s="103"/>
      <c r="AX477" s="103"/>
      <c r="AY477" s="103"/>
      <c r="AZ477" s="103"/>
      <c r="BA477" s="103"/>
      <c r="BB477" s="103"/>
      <c r="BC477" s="103"/>
      <c r="BD477" s="103"/>
      <c r="BE477" s="103"/>
      <c r="BF477" s="103"/>
      <c r="BG477" s="103"/>
      <c r="BH477" s="103"/>
      <c r="BI477" s="103"/>
      <c r="BJ477" s="103"/>
      <c r="BK477" s="103"/>
      <c r="BL477" s="103"/>
      <c r="BM477" s="103"/>
      <c r="BN477" s="103"/>
      <c r="BO477" s="103"/>
      <c r="BP477" s="103"/>
      <c r="BQ477" s="103"/>
      <c r="BR477" s="103"/>
      <c r="BS477" s="103"/>
      <c r="BT477" s="103"/>
      <c r="BU477" s="103"/>
      <c r="BV477" s="103"/>
      <c r="BW477" s="103"/>
      <c r="BX477" s="103"/>
      <c r="BY477" s="103"/>
      <c r="BZ477" s="103"/>
      <c r="CA477" s="103"/>
      <c r="CB477" s="103"/>
      <c r="CC477" s="103"/>
      <c r="CD477" s="103"/>
      <c r="CE477" s="103"/>
      <c r="CF477" s="103"/>
      <c r="CG477" s="103"/>
      <c r="CH477" s="103"/>
      <c r="CI477" s="103"/>
      <c r="CJ477" s="103"/>
      <c r="CK477" s="103"/>
      <c r="CL477" s="103"/>
      <c r="CM477" s="103"/>
      <c r="CN477" s="103"/>
      <c r="CO477" s="103"/>
    </row>
    <row r="478" spans="1:93" ht="18" customHeight="1" outlineLevel="1">
      <c r="A478" s="102"/>
      <c r="B478" s="339">
        <f t="shared" ref="B478" si="401">+EDATE(B477,1)</f>
        <v>44774</v>
      </c>
      <c r="C478" s="339">
        <f t="shared" si="392"/>
        <v>44774</v>
      </c>
      <c r="D478" s="103" t="str">
        <f t="shared" si="389"/>
        <v>8</v>
      </c>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c r="AK478" s="103"/>
      <c r="AL478" s="103"/>
      <c r="AM478" s="103"/>
      <c r="AN478" s="103"/>
      <c r="AO478" s="103"/>
      <c r="AP478" s="103"/>
      <c r="AQ478" s="103"/>
      <c r="AR478" s="103"/>
      <c r="AS478" s="103"/>
      <c r="AT478" s="103"/>
      <c r="AU478" s="103"/>
      <c r="AV478" s="103"/>
      <c r="AW478" s="103"/>
      <c r="AX478" s="103"/>
      <c r="AY478" s="103"/>
      <c r="AZ478" s="103"/>
      <c r="BA478" s="103"/>
      <c r="BB478" s="103"/>
      <c r="BC478" s="103"/>
      <c r="BD478" s="103"/>
      <c r="BE478" s="103"/>
      <c r="BF478" s="103"/>
      <c r="BG478" s="103"/>
      <c r="BH478" s="103"/>
      <c r="BI478" s="103"/>
      <c r="BJ478" s="103"/>
      <c r="BK478" s="103"/>
      <c r="BL478" s="103"/>
      <c r="BM478" s="103"/>
      <c r="BN478" s="103"/>
      <c r="BO478" s="103"/>
      <c r="BP478" s="103"/>
      <c r="BQ478" s="103"/>
      <c r="BR478" s="103"/>
      <c r="BS478" s="103"/>
      <c r="BT478" s="103"/>
      <c r="BU478" s="103"/>
      <c r="BV478" s="103"/>
      <c r="BW478" s="103"/>
      <c r="BX478" s="103"/>
      <c r="BY478" s="103"/>
      <c r="BZ478" s="103"/>
      <c r="CA478" s="103"/>
      <c r="CB478" s="103"/>
      <c r="CC478" s="103"/>
      <c r="CD478" s="103"/>
      <c r="CE478" s="103"/>
      <c r="CF478" s="103"/>
      <c r="CG478" s="103"/>
      <c r="CH478" s="103"/>
      <c r="CI478" s="103"/>
      <c r="CJ478" s="103"/>
      <c r="CK478" s="103"/>
      <c r="CL478" s="103"/>
      <c r="CM478" s="103"/>
      <c r="CN478" s="103"/>
      <c r="CO478" s="103"/>
    </row>
    <row r="479" spans="1:93" ht="18" customHeight="1" outlineLevel="1">
      <c r="A479" s="102"/>
      <c r="B479" s="339">
        <f t="shared" ref="B479" si="402">+EDATE(B478,1)</f>
        <v>44805</v>
      </c>
      <c r="C479" s="339">
        <f t="shared" si="392"/>
        <v>44805</v>
      </c>
      <c r="D479" s="103" t="str">
        <f t="shared" si="389"/>
        <v>9</v>
      </c>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c r="AK479" s="103"/>
      <c r="AL479" s="103"/>
      <c r="AM479" s="103"/>
      <c r="AN479" s="103"/>
      <c r="AO479" s="103"/>
      <c r="AP479" s="103"/>
      <c r="AQ479" s="103"/>
      <c r="AR479" s="103"/>
      <c r="AS479" s="103"/>
      <c r="AT479" s="103"/>
      <c r="AU479" s="103"/>
      <c r="AV479" s="103"/>
      <c r="AW479" s="103"/>
      <c r="AX479" s="103"/>
      <c r="AY479" s="103"/>
      <c r="AZ479" s="103"/>
      <c r="BA479" s="103"/>
      <c r="BB479" s="103"/>
      <c r="BC479" s="103"/>
      <c r="BD479" s="103"/>
      <c r="BE479" s="103"/>
      <c r="BF479" s="103"/>
      <c r="BG479" s="103"/>
      <c r="BH479" s="103"/>
      <c r="BI479" s="103"/>
      <c r="BJ479" s="103"/>
      <c r="BK479" s="103"/>
      <c r="BL479" s="103"/>
      <c r="BM479" s="103"/>
      <c r="BN479" s="103"/>
      <c r="BO479" s="103"/>
      <c r="BP479" s="103"/>
      <c r="BQ479" s="103"/>
      <c r="BR479" s="103"/>
      <c r="BS479" s="103"/>
      <c r="BT479" s="103"/>
      <c r="BU479" s="103"/>
      <c r="BV479" s="103"/>
      <c r="BW479" s="103"/>
      <c r="BX479" s="103"/>
      <c r="BY479" s="103"/>
      <c r="BZ479" s="103"/>
      <c r="CA479" s="103"/>
      <c r="CB479" s="103"/>
      <c r="CC479" s="103"/>
      <c r="CD479" s="103"/>
      <c r="CE479" s="103"/>
      <c r="CF479" s="103"/>
      <c r="CG479" s="103"/>
      <c r="CH479" s="103"/>
      <c r="CI479" s="103"/>
      <c r="CJ479" s="103"/>
      <c r="CK479" s="103"/>
      <c r="CL479" s="103"/>
      <c r="CM479" s="103"/>
      <c r="CN479" s="103"/>
      <c r="CO479" s="103"/>
    </row>
    <row r="480" spans="1:93" ht="18" customHeight="1" outlineLevel="1">
      <c r="A480" s="102"/>
      <c r="B480" s="339">
        <f t="shared" ref="B480" si="403">+EDATE(B479,1)</f>
        <v>44835</v>
      </c>
      <c r="C480" s="339">
        <f t="shared" si="392"/>
        <v>44835</v>
      </c>
      <c r="D480" s="103" t="str">
        <f t="shared" si="389"/>
        <v>10</v>
      </c>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c r="AD480" s="103"/>
      <c r="AE480" s="103"/>
      <c r="AF480" s="103"/>
      <c r="AG480" s="103"/>
      <c r="AH480" s="103"/>
      <c r="AI480" s="103"/>
      <c r="AJ480" s="103"/>
      <c r="AK480" s="103"/>
      <c r="AL480" s="103"/>
      <c r="AM480" s="103"/>
      <c r="AN480" s="103"/>
      <c r="AO480" s="103"/>
      <c r="AP480" s="103"/>
      <c r="AQ480" s="103"/>
      <c r="AR480" s="103"/>
      <c r="AS480" s="103"/>
      <c r="AT480" s="103"/>
      <c r="AU480" s="103"/>
      <c r="AV480" s="103"/>
      <c r="AW480" s="103"/>
      <c r="AX480" s="103"/>
      <c r="AY480" s="103"/>
      <c r="AZ480" s="103"/>
      <c r="BA480" s="103"/>
      <c r="BB480" s="103"/>
      <c r="BC480" s="103"/>
      <c r="BD480" s="103"/>
      <c r="BE480" s="103"/>
      <c r="BF480" s="103"/>
      <c r="BG480" s="103"/>
      <c r="BH480" s="103"/>
      <c r="BI480" s="103"/>
      <c r="BJ480" s="103"/>
      <c r="BK480" s="103"/>
      <c r="BL480" s="103"/>
      <c r="BM480" s="103"/>
      <c r="BN480" s="103"/>
      <c r="BO480" s="103"/>
      <c r="BP480" s="103"/>
      <c r="BQ480" s="103"/>
      <c r="BR480" s="103"/>
      <c r="BS480" s="103"/>
      <c r="BT480" s="103"/>
      <c r="BU480" s="103"/>
      <c r="BV480" s="103"/>
      <c r="BW480" s="103"/>
      <c r="BX480" s="103"/>
      <c r="BY480" s="103"/>
      <c r="BZ480" s="103"/>
      <c r="CA480" s="103"/>
      <c r="CB480" s="103"/>
      <c r="CC480" s="103"/>
      <c r="CD480" s="103"/>
      <c r="CE480" s="103"/>
      <c r="CF480" s="103"/>
      <c r="CG480" s="103"/>
      <c r="CH480" s="103"/>
      <c r="CI480" s="103"/>
      <c r="CJ480" s="103"/>
      <c r="CK480" s="103"/>
      <c r="CL480" s="103"/>
      <c r="CM480" s="103"/>
      <c r="CN480" s="103"/>
      <c r="CO480" s="103"/>
    </row>
    <row r="481" spans="1:93" ht="18" customHeight="1" outlineLevel="1">
      <c r="A481" s="102"/>
      <c r="B481" s="339">
        <f t="shared" ref="B481" si="404">+EDATE(B480,1)</f>
        <v>44866</v>
      </c>
      <c r="C481" s="339">
        <f t="shared" si="392"/>
        <v>44866</v>
      </c>
      <c r="D481" s="103" t="str">
        <f t="shared" si="389"/>
        <v>11</v>
      </c>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c r="AD481" s="103"/>
      <c r="AE481" s="103"/>
      <c r="AF481" s="103"/>
      <c r="AG481" s="103"/>
      <c r="AH481" s="103"/>
      <c r="AI481" s="103"/>
      <c r="AJ481" s="103"/>
      <c r="AK481" s="103"/>
      <c r="AL481" s="103"/>
      <c r="AM481" s="103"/>
      <c r="AN481" s="103"/>
      <c r="AO481" s="103"/>
      <c r="AP481" s="103"/>
      <c r="AQ481" s="103"/>
      <c r="AR481" s="103"/>
      <c r="AS481" s="103"/>
      <c r="AT481" s="103"/>
      <c r="AU481" s="103"/>
      <c r="AV481" s="103"/>
      <c r="AW481" s="103"/>
      <c r="AX481" s="103"/>
      <c r="AY481" s="103"/>
      <c r="AZ481" s="103"/>
      <c r="BA481" s="103"/>
      <c r="BB481" s="103"/>
      <c r="BC481" s="103"/>
      <c r="BD481" s="103"/>
      <c r="BE481" s="103"/>
      <c r="BF481" s="103"/>
      <c r="BG481" s="103"/>
      <c r="BH481" s="103"/>
      <c r="BI481" s="103"/>
      <c r="BJ481" s="103"/>
      <c r="BK481" s="103"/>
      <c r="BL481" s="103"/>
      <c r="BM481" s="103"/>
      <c r="BN481" s="103"/>
      <c r="BO481" s="103"/>
      <c r="BP481" s="103"/>
      <c r="BQ481" s="103"/>
      <c r="BR481" s="103"/>
      <c r="BS481" s="103"/>
      <c r="BT481" s="103"/>
      <c r="BU481" s="103"/>
      <c r="BV481" s="103"/>
      <c r="BW481" s="103"/>
      <c r="BX481" s="103"/>
      <c r="BY481" s="103"/>
      <c r="BZ481" s="103"/>
      <c r="CA481" s="103"/>
      <c r="CB481" s="103"/>
      <c r="CC481" s="103"/>
      <c r="CD481" s="103"/>
      <c r="CE481" s="103"/>
      <c r="CF481" s="103"/>
      <c r="CG481" s="103"/>
      <c r="CH481" s="103"/>
      <c r="CI481" s="103"/>
      <c r="CJ481" s="103"/>
      <c r="CK481" s="103"/>
      <c r="CL481" s="103"/>
      <c r="CM481" s="103"/>
      <c r="CN481" s="103"/>
      <c r="CO481" s="103"/>
    </row>
    <row r="482" spans="1:93" ht="18" customHeight="1" outlineLevel="1">
      <c r="A482" s="102"/>
      <c r="B482" s="339">
        <f t="shared" ref="B482" si="405">+EDATE(B481,1)</f>
        <v>44896</v>
      </c>
      <c r="C482" s="339">
        <f t="shared" si="392"/>
        <v>44896</v>
      </c>
      <c r="D482" s="103" t="str">
        <f t="shared" si="389"/>
        <v>12</v>
      </c>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c r="AK482" s="103"/>
      <c r="AL482" s="103"/>
      <c r="AM482" s="103"/>
      <c r="AN482" s="103"/>
      <c r="AO482" s="103"/>
      <c r="AP482" s="103"/>
      <c r="AQ482" s="103"/>
      <c r="AR482" s="103"/>
      <c r="AS482" s="103"/>
      <c r="AT482" s="103"/>
      <c r="AU482" s="103"/>
      <c r="AV482" s="103"/>
      <c r="AW482" s="103"/>
      <c r="AX482" s="103"/>
      <c r="AY482" s="103"/>
      <c r="AZ482" s="103"/>
      <c r="BA482" s="103"/>
      <c r="BB482" s="103"/>
      <c r="BC482" s="103"/>
      <c r="BD482" s="103"/>
      <c r="BE482" s="103"/>
      <c r="BF482" s="103"/>
      <c r="BG482" s="103"/>
      <c r="BH482" s="103"/>
      <c r="BI482" s="103"/>
      <c r="BJ482" s="103"/>
      <c r="BK482" s="103"/>
      <c r="BL482" s="103"/>
      <c r="BM482" s="103"/>
      <c r="BN482" s="103"/>
      <c r="BO482" s="103"/>
      <c r="BP482" s="103"/>
      <c r="BQ482" s="103"/>
      <c r="BR482" s="103"/>
      <c r="BS482" s="103"/>
      <c r="BT482" s="103"/>
      <c r="BU482" s="103"/>
      <c r="BV482" s="103"/>
      <c r="BW482" s="103"/>
      <c r="BX482" s="103"/>
      <c r="BY482" s="103"/>
      <c r="BZ482" s="103"/>
      <c r="CA482" s="103"/>
      <c r="CB482" s="103"/>
      <c r="CC482" s="103"/>
      <c r="CD482" s="103"/>
      <c r="CE482" s="103"/>
      <c r="CF482" s="103"/>
      <c r="CG482" s="103"/>
      <c r="CH482" s="103"/>
      <c r="CI482" s="103"/>
      <c r="CJ482" s="103"/>
      <c r="CK482" s="103"/>
      <c r="CL482" s="103"/>
      <c r="CM482" s="103"/>
      <c r="CN482" s="103"/>
      <c r="CO482" s="103"/>
    </row>
    <row r="483" spans="1:93" ht="15" customHeight="1" outlineLevel="1">
      <c r="A483" s="207"/>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c r="AB483" s="105"/>
      <c r="AC483" s="105"/>
      <c r="AD483" s="105"/>
      <c r="AE483" s="105"/>
      <c r="AF483" s="105"/>
      <c r="AG483" s="105"/>
      <c r="AH483" s="105"/>
      <c r="AI483" s="105"/>
      <c r="AJ483" s="105"/>
      <c r="AK483" s="105"/>
      <c r="AL483" s="105"/>
      <c r="AM483" s="105"/>
      <c r="AN483" s="105"/>
      <c r="AO483" s="105"/>
      <c r="AP483" s="105"/>
      <c r="AQ483" s="105"/>
      <c r="AR483" s="105"/>
      <c r="AS483" s="105"/>
      <c r="AT483" s="105"/>
      <c r="AU483" s="105"/>
      <c r="AV483" s="105"/>
      <c r="AW483" s="105"/>
      <c r="AX483" s="105"/>
      <c r="AY483" s="105"/>
      <c r="AZ483" s="105"/>
      <c r="BA483" s="105"/>
      <c r="BB483" s="105"/>
      <c r="BC483" s="105"/>
      <c r="BD483" s="105"/>
      <c r="BE483" s="105"/>
      <c r="BF483" s="105"/>
      <c r="BG483" s="105"/>
      <c r="BH483" s="105"/>
      <c r="BI483" s="105"/>
      <c r="BJ483" s="105"/>
      <c r="BK483" s="105"/>
      <c r="BL483" s="105"/>
      <c r="BM483" s="105"/>
      <c r="BN483" s="105"/>
      <c r="BO483" s="105"/>
      <c r="BP483" s="105"/>
      <c r="BQ483" s="105"/>
      <c r="BR483" s="105"/>
      <c r="BS483" s="105"/>
      <c r="BT483" s="105"/>
      <c r="BU483" s="105"/>
      <c r="BV483" s="105"/>
      <c r="BW483" s="105"/>
      <c r="BX483" s="105"/>
      <c r="BY483" s="105"/>
      <c r="BZ483" s="105"/>
      <c r="CA483" s="105"/>
      <c r="CB483" s="105"/>
      <c r="CC483" s="105"/>
      <c r="CD483" s="105"/>
      <c r="CE483" s="105"/>
      <c r="CF483" s="105"/>
      <c r="CG483" s="105"/>
      <c r="CH483" s="105"/>
      <c r="CI483" s="105"/>
      <c r="CJ483" s="105"/>
      <c r="CK483" s="105"/>
      <c r="CL483" s="105"/>
      <c r="CM483" s="105"/>
      <c r="CN483" s="105"/>
      <c r="CO483" s="105"/>
    </row>
    <row r="484" spans="1:93" ht="1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c r="AK484" s="103"/>
      <c r="AL484" s="103"/>
      <c r="AM484" s="103"/>
      <c r="AN484" s="103"/>
      <c r="AO484" s="103"/>
      <c r="AP484" s="103"/>
      <c r="AQ484" s="103"/>
      <c r="AR484" s="103"/>
      <c r="AS484" s="103"/>
      <c r="AT484" s="103"/>
      <c r="AU484" s="103"/>
      <c r="AV484" s="103"/>
      <c r="AW484" s="103"/>
      <c r="AX484" s="103"/>
      <c r="AY484" s="103"/>
      <c r="AZ484" s="103"/>
      <c r="BA484" s="103"/>
      <c r="BB484" s="103"/>
      <c r="BC484" s="103"/>
      <c r="BD484" s="103"/>
      <c r="BE484" s="103"/>
      <c r="BF484" s="103"/>
      <c r="BG484" s="103"/>
      <c r="BH484" s="103"/>
      <c r="BI484" s="103"/>
      <c r="BJ484" s="103"/>
      <c r="BK484" s="103"/>
      <c r="BL484" s="103"/>
      <c r="BM484" s="103"/>
      <c r="BN484" s="103"/>
      <c r="BO484" s="103"/>
      <c r="BP484" s="103"/>
      <c r="BQ484" s="103"/>
      <c r="BR484" s="103"/>
      <c r="BS484" s="103"/>
      <c r="BT484" s="103"/>
      <c r="BU484" s="103"/>
      <c r="BV484" s="103"/>
      <c r="BW484" s="103"/>
      <c r="BX484" s="103"/>
      <c r="BY484" s="103"/>
      <c r="BZ484" s="103"/>
      <c r="CA484" s="103"/>
      <c r="CB484" s="103"/>
      <c r="CC484" s="103"/>
      <c r="CD484" s="103"/>
      <c r="CE484" s="103"/>
      <c r="CF484" s="103"/>
      <c r="CG484" s="103"/>
      <c r="CH484" s="103"/>
      <c r="CI484" s="103"/>
      <c r="CJ484" s="103"/>
      <c r="CK484" s="103"/>
      <c r="CL484" s="105"/>
      <c r="CM484" s="105"/>
      <c r="CN484" s="105"/>
      <c r="CO484" s="105"/>
    </row>
  </sheetData>
  <mergeCells count="2">
    <mergeCell ref="B67:B68"/>
    <mergeCell ref="C67:G67"/>
  </mergeCells>
  <conditionalFormatting sqref="D242 D244:D255 D263:D266 D272:D279">
    <cfRule type="expression" dxfId="32" priority="10">
      <formula>$A242&lt;&gt;"R"</formula>
    </cfRule>
  </conditionalFormatting>
  <conditionalFormatting sqref="D242 F242 D244:D255 F244:F255 D263:D266 F263:F264 F266 D272:D279 F272:F279">
    <cfRule type="expression" dxfId="31" priority="11">
      <formula>$A134="NR"</formula>
    </cfRule>
  </conditionalFormatting>
  <conditionalFormatting sqref="E242:E255 E263:E264 E266 E272:E279">
    <cfRule type="expression" dxfId="30" priority="12">
      <formula>$A242="%"</formula>
    </cfRule>
  </conditionalFormatting>
  <conditionalFormatting sqref="E140:E141 C141">
    <cfRule type="expression" dxfId="29" priority="13">
      <formula>$A144="%"</formula>
    </cfRule>
  </conditionalFormatting>
  <conditionalFormatting sqref="C140">
    <cfRule type="expression" dxfId="28" priority="15">
      <formula>$A144="%"</formula>
    </cfRule>
  </conditionalFormatting>
  <conditionalFormatting sqref="D267">
    <cfRule type="expression" dxfId="27" priority="16">
      <formula>$A267&lt;&gt;"R"</formula>
    </cfRule>
  </conditionalFormatting>
  <conditionalFormatting sqref="D267 F267 F262 F243">
    <cfRule type="expression" dxfId="26" priority="17">
      <formula>$A243="NR"</formula>
    </cfRule>
  </conditionalFormatting>
  <conditionalFormatting sqref="E267">
    <cfRule type="expression" dxfId="25" priority="18">
      <formula>$A267="%"</formula>
    </cfRule>
  </conditionalFormatting>
  <conditionalFormatting sqref="F265">
    <cfRule type="expression" dxfId="24" priority="19">
      <formula>$A265="NR"</formula>
    </cfRule>
  </conditionalFormatting>
  <conditionalFormatting sqref="E265">
    <cfRule type="expression" dxfId="23" priority="20">
      <formula>$A265="%"</formula>
    </cfRule>
  </conditionalFormatting>
  <conditionalFormatting sqref="AA77:AA80 AA75:CH75 AA61:AA72">
    <cfRule type="expression" dxfId="22" priority="21">
      <formula>X61="%"</formula>
    </cfRule>
  </conditionalFormatting>
  <conditionalFormatting sqref="D262">
    <cfRule type="expression" dxfId="21" priority="22">
      <formula>$A262&lt;&gt;"R"</formula>
    </cfRule>
  </conditionalFormatting>
  <conditionalFormatting sqref="D262">
    <cfRule type="expression" dxfId="20" priority="23">
      <formula>$A262="NR"</formula>
    </cfRule>
  </conditionalFormatting>
  <conditionalFormatting sqref="E262">
    <cfRule type="expression" dxfId="19" priority="24">
      <formula>$A262="%"</formula>
    </cfRule>
  </conditionalFormatting>
  <conditionalFormatting sqref="D243">
    <cfRule type="expression" dxfId="18" priority="25">
      <formula>$A243&lt;&gt;"R"</formula>
    </cfRule>
  </conditionalFormatting>
  <conditionalFormatting sqref="D243">
    <cfRule type="expression" dxfId="17" priority="26">
      <formula>$A243="NR"</formula>
    </cfRule>
  </conditionalFormatting>
  <conditionalFormatting sqref="E243">
    <cfRule type="expression" dxfId="16" priority="27">
      <formula>$A243="%"</formula>
    </cfRule>
  </conditionalFormatting>
  <conditionalFormatting sqref="E261">
    <cfRule type="expression" dxfId="15" priority="28">
      <formula>$A261="NR"</formula>
    </cfRule>
  </conditionalFormatting>
  <conditionalFormatting sqref="E241">
    <cfRule type="expression" dxfId="14" priority="29">
      <formula>$A241="NR"</formula>
    </cfRule>
  </conditionalFormatting>
  <conditionalFormatting sqref="F136">
    <cfRule type="expression" dxfId="13" priority="30">
      <formula>$A2="NR"</formula>
    </cfRule>
  </conditionalFormatting>
  <conditionalFormatting sqref="E154">
    <cfRule type="expression" dxfId="12" priority="8">
      <formula>$A158="%"</formula>
    </cfRule>
  </conditionalFormatting>
  <conditionalFormatting sqref="C154">
    <cfRule type="expression" dxfId="11" priority="9">
      <formula>$A158="%"</formula>
    </cfRule>
  </conditionalFormatting>
  <conditionalFormatting sqref="E175">
    <cfRule type="expression" dxfId="10" priority="6">
      <formula>$A179="%"</formula>
    </cfRule>
  </conditionalFormatting>
  <conditionalFormatting sqref="C175">
    <cfRule type="expression" dxfId="9" priority="7">
      <formula>$A179="%"</formula>
    </cfRule>
  </conditionalFormatting>
  <conditionalFormatting sqref="E196">
    <cfRule type="expression" dxfId="8" priority="4">
      <formula>$A200="%"</formula>
    </cfRule>
  </conditionalFormatting>
  <conditionalFormatting sqref="C196">
    <cfRule type="expression" dxfId="7" priority="5">
      <formula>$A200="%"</formula>
    </cfRule>
  </conditionalFormatting>
  <conditionalFormatting sqref="E144:E148">
    <cfRule type="expression" dxfId="2" priority="1">
      <formula>$A144="%"</formula>
    </cfRule>
  </conditionalFormatting>
  <conditionalFormatting sqref="C145:C148">
    <cfRule type="expression" dxfId="1" priority="2">
      <formula>$A145="%"</formula>
    </cfRule>
  </conditionalFormatting>
  <conditionalFormatting sqref="C144">
    <cfRule type="expression" dxfId="0" priority="3">
      <formula>$A144="%"</formula>
    </cfRule>
  </conditionalFormatting>
  <dataValidations count="10">
    <dataValidation type="list" allowBlank="1" showErrorMessage="1" sqref="AA61 AB360 AD360 AF360 AH360 E203:E208 E211:E217 C242:C255 C262:C266 C272:C279 F291:F295 F298:F300 F303:F307 F310:F312 AA64" xr:uid="{00000000-0002-0000-0200-000000000000}">
      <formula1>$AA$4:$CH$4</formula1>
    </dataValidation>
    <dataValidation type="list" allowBlank="1" showErrorMessage="1" sqref="A203:A208 A211:A217 A223:A225" xr:uid="{00000000-0002-0000-0200-000001000000}">
      <formula1>"R&amp;D,G&amp;A,S&amp;M"</formula1>
    </dataValidation>
    <dataValidation type="list" allowBlank="1" showErrorMessage="1" sqref="AB366 AD366 AF366 AH366" xr:uid="{00000000-0002-0000-0200-000003000000}">
      <formula1>"Yes,No"</formula1>
    </dataValidation>
    <dataValidation type="list" allowBlank="1" showErrorMessage="1" sqref="H464 H119 H124:H125 H135:H136 H144:H148 H160 H165:H166 H171:H172 H181 H186:H187 H192:H193 H203:H208 H211:H217 H220:H221 H223:H226 H230 H240:H255 H260:H266 H271:H279 H290:H295 H298:H300 H303:H307 H310:H312 H317 H324:H325 H355 H371:H373 H381:H383 H391:H393 H401:H403 H414:H416 H427 H461:H462 H84:H117 H75:H76" xr:uid="{00000000-0002-0000-0200-000004000000}">
      <formula1>"SUM,AVG,EOY"</formula1>
    </dataValidation>
    <dataValidation type="list" allowBlank="1" showErrorMessage="1" sqref="AA10" xr:uid="{00000000-0002-0000-0200-000005000000}">
      <formula1>$B$471:$B$482</formula1>
    </dataValidation>
    <dataValidation type="list" allowBlank="1" showErrorMessage="1" sqref="A242:A255 A262:A267 A272:A279" xr:uid="{00000000-0002-0000-0200-000006000000}">
      <formula1>"R,NR,%"</formula1>
    </dataValidation>
    <dataValidation type="list" allowBlank="1" showErrorMessage="1" sqref="C267" xr:uid="{00000000-0002-0000-0200-000007000000}">
      <formula1>$AA$4:$BX$4</formula1>
    </dataValidation>
    <dataValidation type="list" allowBlank="1" showErrorMessage="1" sqref="AA11" xr:uid="{00000000-0002-0000-0200-000008000000}">
      <formula1>$AA$4:$AL$4</formula1>
    </dataValidation>
    <dataValidation type="list" allowBlank="1" showErrorMessage="1" sqref="D242:D255 D262:D267 D272:D279" xr:uid="{00000000-0002-0000-0200-000009000000}">
      <formula1>"Monthly,Quarterly,Annually"</formula1>
    </dataValidation>
    <dataValidation type="list" allowBlank="1" sqref="AB332 AA336:AA342 AA348 AC348 AE348 AG348" xr:uid="{00000000-0002-0000-0200-00000A000000}">
      <formula1>$AA$4:$CH$4</formula1>
    </dataValidation>
  </dataValidations>
  <hyperlinks>
    <hyperlink ref="D325" r:id="rId1" location=":~:text=From%202019%2C%20a%20new%20and,the%20Norwegian%20social%20security%20scheme)." xr:uid="{00000000-0004-0000-0200-000000000000}"/>
  </hyperlinks>
  <pageMargins left="0.7" right="0.7" top="0.75" bottom="0.75" header="0" footer="0"/>
  <pageSetup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1000"/>
  <sheetViews>
    <sheetView showGridLines="0" workbookViewId="0">
      <pane xSplit="3" ySplit="4" topLeftCell="D5" activePane="bottomRight" state="frozen"/>
      <selection pane="topRight" activeCell="D1" sqref="D1"/>
      <selection pane="bottomLeft" activeCell="A5" sqref="A5"/>
      <selection pane="bottomRight" activeCell="E16" sqref="E16"/>
    </sheetView>
  </sheetViews>
  <sheetFormatPr baseColWidth="10" defaultColWidth="14.5" defaultRowHeight="15" customHeight="1" outlineLevelCol="1"/>
  <cols>
    <col min="1" max="1" width="6.5" customWidth="1"/>
    <col min="2" max="2" width="9.6640625" customWidth="1"/>
    <col min="3" max="3" width="10" customWidth="1"/>
    <col min="4" max="64" width="14.5" customWidth="1" outlineLevel="1"/>
    <col min="65" max="65" width="12.1640625" customWidth="1" outlineLevel="1"/>
    <col min="66" max="71" width="14.5" customWidth="1"/>
  </cols>
  <sheetData>
    <row r="1" spans="1:71" ht="18" customHeight="1">
      <c r="A1" s="1"/>
      <c r="B1" s="2"/>
      <c r="C1" s="345"/>
      <c r="D1" s="32"/>
      <c r="E1" s="32">
        <f>PL!D1</f>
        <v>1</v>
      </c>
      <c r="F1" s="32">
        <f>PL!E1</f>
        <v>1</v>
      </c>
      <c r="G1" s="32">
        <f>PL!F1</f>
        <v>1</v>
      </c>
      <c r="H1" s="32">
        <f>PL!G1</f>
        <v>1</v>
      </c>
      <c r="I1" s="32">
        <f>PL!H1</f>
        <v>1</v>
      </c>
      <c r="J1" s="32">
        <f>PL!I1</f>
        <v>1</v>
      </c>
      <c r="K1" s="32">
        <f>PL!J1</f>
        <v>1</v>
      </c>
      <c r="L1" s="32">
        <f>PL!K1</f>
        <v>1</v>
      </c>
      <c r="M1" s="32">
        <f>PL!L1</f>
        <v>1</v>
      </c>
      <c r="N1" s="32">
        <f>PL!M1</f>
        <v>1</v>
      </c>
      <c r="O1" s="32">
        <f>PL!N1</f>
        <v>1</v>
      </c>
      <c r="P1" s="32">
        <f>PL!O1</f>
        <v>1</v>
      </c>
      <c r="Q1" s="32">
        <f>PL!P1</f>
        <v>2</v>
      </c>
      <c r="R1" s="32">
        <f>PL!Q1</f>
        <v>2</v>
      </c>
      <c r="S1" s="32">
        <f>PL!R1</f>
        <v>2</v>
      </c>
      <c r="T1" s="32">
        <f>PL!S1</f>
        <v>2</v>
      </c>
      <c r="U1" s="32">
        <f>PL!T1</f>
        <v>2</v>
      </c>
      <c r="V1" s="32">
        <f>PL!U1</f>
        <v>2</v>
      </c>
      <c r="W1" s="32">
        <f>PL!V1</f>
        <v>2</v>
      </c>
      <c r="X1" s="32">
        <f>PL!W1</f>
        <v>2</v>
      </c>
      <c r="Y1" s="32">
        <f>PL!X1</f>
        <v>2</v>
      </c>
      <c r="Z1" s="32">
        <f>PL!Y1</f>
        <v>2</v>
      </c>
      <c r="AA1" s="32">
        <f>PL!Z1</f>
        <v>2</v>
      </c>
      <c r="AB1" s="32">
        <f>PL!AA1</f>
        <v>2</v>
      </c>
      <c r="AC1" s="32">
        <f>PL!AB1</f>
        <v>3</v>
      </c>
      <c r="AD1" s="32">
        <f>PL!AC1</f>
        <v>3</v>
      </c>
      <c r="AE1" s="32">
        <f>PL!AD1</f>
        <v>3</v>
      </c>
      <c r="AF1" s="32">
        <f>PL!AE1</f>
        <v>3</v>
      </c>
      <c r="AG1" s="32">
        <f>PL!AF1</f>
        <v>3</v>
      </c>
      <c r="AH1" s="32">
        <f>PL!AG1</f>
        <v>3</v>
      </c>
      <c r="AI1" s="32">
        <f>PL!AH1</f>
        <v>3</v>
      </c>
      <c r="AJ1" s="32">
        <f>PL!AI1</f>
        <v>3</v>
      </c>
      <c r="AK1" s="32">
        <f>PL!AJ1</f>
        <v>3</v>
      </c>
      <c r="AL1" s="32">
        <f>PL!AK1</f>
        <v>3</v>
      </c>
      <c r="AM1" s="32">
        <f>PL!AL1</f>
        <v>3</v>
      </c>
      <c r="AN1" s="32">
        <f>PL!AM1</f>
        <v>3</v>
      </c>
      <c r="AO1" s="32">
        <f>PL!AN1</f>
        <v>4</v>
      </c>
      <c r="AP1" s="32">
        <f>PL!AO1</f>
        <v>4</v>
      </c>
      <c r="AQ1" s="32">
        <f>PL!AP1</f>
        <v>4</v>
      </c>
      <c r="AR1" s="32">
        <f>PL!AQ1</f>
        <v>4</v>
      </c>
      <c r="AS1" s="32">
        <f>PL!AR1</f>
        <v>4</v>
      </c>
      <c r="AT1" s="32">
        <f>PL!AS1</f>
        <v>4</v>
      </c>
      <c r="AU1" s="32">
        <f>PL!AT1</f>
        <v>4</v>
      </c>
      <c r="AV1" s="32">
        <f>PL!AU1</f>
        <v>4</v>
      </c>
      <c r="AW1" s="32">
        <f>PL!AV1</f>
        <v>4</v>
      </c>
      <c r="AX1" s="32">
        <f>PL!AW1</f>
        <v>4</v>
      </c>
      <c r="AY1" s="32">
        <f>PL!AX1</f>
        <v>4</v>
      </c>
      <c r="AZ1" s="32">
        <f>PL!AY1</f>
        <v>4</v>
      </c>
      <c r="BA1" s="32">
        <f>PL!AZ1</f>
        <v>5</v>
      </c>
      <c r="BB1" s="32">
        <f>PL!BA1</f>
        <v>5</v>
      </c>
      <c r="BC1" s="32">
        <f>PL!BB1</f>
        <v>5</v>
      </c>
      <c r="BD1" s="32">
        <f>PL!BC1</f>
        <v>5</v>
      </c>
      <c r="BE1" s="32">
        <f>PL!BD1</f>
        <v>5</v>
      </c>
      <c r="BF1" s="32">
        <f>PL!BE1</f>
        <v>5</v>
      </c>
      <c r="BG1" s="32">
        <f>PL!BF1</f>
        <v>5</v>
      </c>
      <c r="BH1" s="32">
        <f>PL!BG1</f>
        <v>5</v>
      </c>
      <c r="BI1" s="32">
        <f>PL!BH1</f>
        <v>5</v>
      </c>
      <c r="BJ1" s="32">
        <f>PL!BI1</f>
        <v>5</v>
      </c>
      <c r="BK1" s="32">
        <f>PL!BJ1</f>
        <v>5</v>
      </c>
      <c r="BL1" s="32">
        <f>PL!BK1</f>
        <v>5</v>
      </c>
      <c r="BM1" s="346"/>
      <c r="BN1" s="32" t="s">
        <v>376</v>
      </c>
      <c r="BO1" s="32">
        <f>PL!BM1</f>
        <v>1</v>
      </c>
      <c r="BP1" s="32">
        <f>PL!BN1</f>
        <v>2</v>
      </c>
      <c r="BQ1" s="32">
        <f>PL!BO1</f>
        <v>3</v>
      </c>
      <c r="BR1" s="32">
        <f>PL!BP1</f>
        <v>4</v>
      </c>
      <c r="BS1" s="32">
        <f>PL!BQ1</f>
        <v>5</v>
      </c>
    </row>
    <row r="2" spans="1:71" ht="18" customHeight="1">
      <c r="A2" s="1"/>
      <c r="B2" s="2"/>
      <c r="C2" s="347"/>
      <c r="D2" s="348"/>
      <c r="E2" s="348">
        <f>PL!D2</f>
        <v>1</v>
      </c>
      <c r="F2" s="348">
        <f>PL!E2</f>
        <v>1</v>
      </c>
      <c r="G2" s="348">
        <f>PL!F2</f>
        <v>1</v>
      </c>
      <c r="H2" s="348">
        <f>PL!G2</f>
        <v>2</v>
      </c>
      <c r="I2" s="348">
        <f>PL!H2</f>
        <v>2</v>
      </c>
      <c r="J2" s="348">
        <f>PL!I2</f>
        <v>2</v>
      </c>
      <c r="K2" s="348">
        <f>PL!J2</f>
        <v>3</v>
      </c>
      <c r="L2" s="348">
        <f>PL!K2</f>
        <v>3</v>
      </c>
      <c r="M2" s="348">
        <f>PL!L2</f>
        <v>3</v>
      </c>
      <c r="N2" s="348">
        <f>PL!M2</f>
        <v>4</v>
      </c>
      <c r="O2" s="348">
        <f>PL!N2</f>
        <v>4</v>
      </c>
      <c r="P2" s="348">
        <f>PL!O2</f>
        <v>4</v>
      </c>
      <c r="Q2" s="348">
        <f>PL!P2</f>
        <v>1</v>
      </c>
      <c r="R2" s="348">
        <f>PL!Q2</f>
        <v>1</v>
      </c>
      <c r="S2" s="348">
        <f>PL!R2</f>
        <v>1</v>
      </c>
      <c r="T2" s="348">
        <f>PL!S2</f>
        <v>2</v>
      </c>
      <c r="U2" s="348">
        <f>PL!T2</f>
        <v>2</v>
      </c>
      <c r="V2" s="348">
        <f>PL!U2</f>
        <v>2</v>
      </c>
      <c r="W2" s="348">
        <f>PL!V2</f>
        <v>3</v>
      </c>
      <c r="X2" s="348">
        <f>PL!W2</f>
        <v>3</v>
      </c>
      <c r="Y2" s="348">
        <f>PL!X2</f>
        <v>3</v>
      </c>
      <c r="Z2" s="348">
        <f>PL!Y2</f>
        <v>4</v>
      </c>
      <c r="AA2" s="348">
        <f>PL!Z2</f>
        <v>4</v>
      </c>
      <c r="AB2" s="348">
        <f>PL!AA2</f>
        <v>4</v>
      </c>
      <c r="AC2" s="348">
        <f>PL!AB2</f>
        <v>1</v>
      </c>
      <c r="AD2" s="348">
        <f>PL!AC2</f>
        <v>1</v>
      </c>
      <c r="AE2" s="348">
        <f>PL!AD2</f>
        <v>1</v>
      </c>
      <c r="AF2" s="348">
        <f>PL!AE2</f>
        <v>2</v>
      </c>
      <c r="AG2" s="348">
        <f>PL!AF2</f>
        <v>2</v>
      </c>
      <c r="AH2" s="348">
        <f>PL!AG2</f>
        <v>2</v>
      </c>
      <c r="AI2" s="348">
        <f>PL!AH2</f>
        <v>3</v>
      </c>
      <c r="AJ2" s="348">
        <f>PL!AI2</f>
        <v>3</v>
      </c>
      <c r="AK2" s="348">
        <f>PL!AJ2</f>
        <v>3</v>
      </c>
      <c r="AL2" s="348">
        <f>PL!AK2</f>
        <v>4</v>
      </c>
      <c r="AM2" s="348">
        <f>PL!AL2</f>
        <v>4</v>
      </c>
      <c r="AN2" s="348">
        <f>PL!AM2</f>
        <v>4</v>
      </c>
      <c r="AO2" s="348">
        <f>PL!AN2</f>
        <v>1</v>
      </c>
      <c r="AP2" s="348">
        <f>PL!AO2</f>
        <v>1</v>
      </c>
      <c r="AQ2" s="348">
        <f>PL!AP2</f>
        <v>1</v>
      </c>
      <c r="AR2" s="348">
        <f>PL!AQ2</f>
        <v>2</v>
      </c>
      <c r="AS2" s="348">
        <f>PL!AR2</f>
        <v>2</v>
      </c>
      <c r="AT2" s="348">
        <f>PL!AS2</f>
        <v>2</v>
      </c>
      <c r="AU2" s="348">
        <f>PL!AT2</f>
        <v>3</v>
      </c>
      <c r="AV2" s="348">
        <f>PL!AU2</f>
        <v>3</v>
      </c>
      <c r="AW2" s="348">
        <f>PL!AV2</f>
        <v>3</v>
      </c>
      <c r="AX2" s="348">
        <f>PL!AW2</f>
        <v>4</v>
      </c>
      <c r="AY2" s="348">
        <f>PL!AX2</f>
        <v>4</v>
      </c>
      <c r="AZ2" s="348">
        <f>PL!AY2</f>
        <v>4</v>
      </c>
      <c r="BA2" s="348">
        <f>PL!AZ2</f>
        <v>1</v>
      </c>
      <c r="BB2" s="348">
        <f>PL!BA2</f>
        <v>1</v>
      </c>
      <c r="BC2" s="348">
        <f>PL!BB2</f>
        <v>1</v>
      </c>
      <c r="BD2" s="348">
        <f>PL!BC2</f>
        <v>2</v>
      </c>
      <c r="BE2" s="348">
        <f>PL!BD2</f>
        <v>2</v>
      </c>
      <c r="BF2" s="348">
        <f>PL!BE2</f>
        <v>2</v>
      </c>
      <c r="BG2" s="348">
        <f>PL!BF2</f>
        <v>3</v>
      </c>
      <c r="BH2" s="348">
        <f>PL!BG2</f>
        <v>3</v>
      </c>
      <c r="BI2" s="348">
        <f>PL!BH2</f>
        <v>3</v>
      </c>
      <c r="BJ2" s="348">
        <f>PL!BI2</f>
        <v>4</v>
      </c>
      <c r="BK2" s="348">
        <f>PL!BJ2</f>
        <v>4</v>
      </c>
      <c r="BL2" s="348">
        <f>PL!BK2</f>
        <v>4</v>
      </c>
      <c r="BM2" s="349"/>
      <c r="BN2" s="348"/>
      <c r="BO2" s="348">
        <f t="shared" ref="BO2:BS2" si="0">ROUNDUP(BO$3/3,0)</f>
        <v>4</v>
      </c>
      <c r="BP2" s="348">
        <f t="shared" si="0"/>
        <v>4</v>
      </c>
      <c r="BQ2" s="348">
        <f t="shared" si="0"/>
        <v>4</v>
      </c>
      <c r="BR2" s="348">
        <f t="shared" si="0"/>
        <v>4</v>
      </c>
      <c r="BS2" s="348">
        <f t="shared" si="0"/>
        <v>4</v>
      </c>
    </row>
    <row r="3" spans="1:71" ht="18" customHeight="1">
      <c r="A3" s="31" t="str">
        <f>Assumptions!$A$3</f>
        <v>Proptlly</v>
      </c>
      <c r="B3" s="345"/>
      <c r="C3" s="345"/>
      <c r="D3" s="350"/>
      <c r="E3" s="350">
        <f>PL!D3</f>
        <v>1</v>
      </c>
      <c r="F3" s="350">
        <f>PL!E3</f>
        <v>2</v>
      </c>
      <c r="G3" s="350">
        <f>PL!F3</f>
        <v>3</v>
      </c>
      <c r="H3" s="350">
        <f>PL!G3</f>
        <v>4</v>
      </c>
      <c r="I3" s="350">
        <f>PL!H3</f>
        <v>5</v>
      </c>
      <c r="J3" s="350">
        <f>PL!I3</f>
        <v>6</v>
      </c>
      <c r="K3" s="350">
        <f>PL!J3</f>
        <v>7</v>
      </c>
      <c r="L3" s="350">
        <f>PL!K3</f>
        <v>8</v>
      </c>
      <c r="M3" s="350">
        <f>PL!L3</f>
        <v>9</v>
      </c>
      <c r="N3" s="350">
        <f>PL!M3</f>
        <v>10</v>
      </c>
      <c r="O3" s="350">
        <f>PL!N3</f>
        <v>11</v>
      </c>
      <c r="P3" s="350">
        <f>PL!O3</f>
        <v>12</v>
      </c>
      <c r="Q3" s="350">
        <f>PL!P3</f>
        <v>1</v>
      </c>
      <c r="R3" s="350">
        <f>PL!Q3</f>
        <v>2</v>
      </c>
      <c r="S3" s="350">
        <f>PL!R3</f>
        <v>3</v>
      </c>
      <c r="T3" s="350">
        <f>PL!S3</f>
        <v>4</v>
      </c>
      <c r="U3" s="350">
        <f>PL!T3</f>
        <v>5</v>
      </c>
      <c r="V3" s="350">
        <f>PL!U3</f>
        <v>6</v>
      </c>
      <c r="W3" s="350">
        <f>PL!V3</f>
        <v>7</v>
      </c>
      <c r="X3" s="350">
        <f>PL!W3</f>
        <v>8</v>
      </c>
      <c r="Y3" s="350">
        <f>PL!X3</f>
        <v>9</v>
      </c>
      <c r="Z3" s="350">
        <f>PL!Y3</f>
        <v>10</v>
      </c>
      <c r="AA3" s="350">
        <f>PL!Z3</f>
        <v>11</v>
      </c>
      <c r="AB3" s="350">
        <f>PL!AA3</f>
        <v>12</v>
      </c>
      <c r="AC3" s="350">
        <f>PL!AB3</f>
        <v>1</v>
      </c>
      <c r="AD3" s="350">
        <f>PL!AC3</f>
        <v>2</v>
      </c>
      <c r="AE3" s="350">
        <f>PL!AD3</f>
        <v>3</v>
      </c>
      <c r="AF3" s="350">
        <f>PL!AE3</f>
        <v>4</v>
      </c>
      <c r="AG3" s="350">
        <f>PL!AF3</f>
        <v>5</v>
      </c>
      <c r="AH3" s="350">
        <f>PL!AG3</f>
        <v>6</v>
      </c>
      <c r="AI3" s="350">
        <f>PL!AH3</f>
        <v>7</v>
      </c>
      <c r="AJ3" s="350">
        <f>PL!AI3</f>
        <v>8</v>
      </c>
      <c r="AK3" s="350">
        <f>PL!AJ3</f>
        <v>9</v>
      </c>
      <c r="AL3" s="350">
        <f>PL!AK3</f>
        <v>10</v>
      </c>
      <c r="AM3" s="350">
        <f>PL!AL3</f>
        <v>11</v>
      </c>
      <c r="AN3" s="350">
        <f>PL!AM3</f>
        <v>12</v>
      </c>
      <c r="AO3" s="350">
        <f>PL!AN3</f>
        <v>1</v>
      </c>
      <c r="AP3" s="350">
        <f>PL!AO3</f>
        <v>2</v>
      </c>
      <c r="AQ3" s="350">
        <f>PL!AP3</f>
        <v>3</v>
      </c>
      <c r="AR3" s="350">
        <f>PL!AQ3</f>
        <v>4</v>
      </c>
      <c r="AS3" s="350">
        <f>PL!AR3</f>
        <v>5</v>
      </c>
      <c r="AT3" s="350">
        <f>PL!AS3</f>
        <v>6</v>
      </c>
      <c r="AU3" s="350">
        <f>PL!AT3</f>
        <v>7</v>
      </c>
      <c r="AV3" s="350">
        <f>PL!AU3</f>
        <v>8</v>
      </c>
      <c r="AW3" s="350">
        <f>PL!AV3</f>
        <v>9</v>
      </c>
      <c r="AX3" s="350">
        <f>PL!AW3</f>
        <v>10</v>
      </c>
      <c r="AY3" s="350">
        <f>PL!AX3</f>
        <v>11</v>
      </c>
      <c r="AZ3" s="350">
        <f>PL!AY3</f>
        <v>12</v>
      </c>
      <c r="BA3" s="350">
        <f>PL!AZ3</f>
        <v>1</v>
      </c>
      <c r="BB3" s="350">
        <f>PL!BA3</f>
        <v>2</v>
      </c>
      <c r="BC3" s="350">
        <f>PL!BB3</f>
        <v>3</v>
      </c>
      <c r="BD3" s="350">
        <f>PL!BC3</f>
        <v>4</v>
      </c>
      <c r="BE3" s="350">
        <f>PL!BD3</f>
        <v>5</v>
      </c>
      <c r="BF3" s="350">
        <f>PL!BE3</f>
        <v>6</v>
      </c>
      <c r="BG3" s="350">
        <f>PL!BF3</f>
        <v>7</v>
      </c>
      <c r="BH3" s="350">
        <f>PL!BG3</f>
        <v>8</v>
      </c>
      <c r="BI3" s="350">
        <f>PL!BH3</f>
        <v>9</v>
      </c>
      <c r="BJ3" s="350">
        <f>PL!BI3</f>
        <v>10</v>
      </c>
      <c r="BK3" s="350">
        <f>PL!BJ3</f>
        <v>11</v>
      </c>
      <c r="BL3" s="350">
        <f>PL!BK3</f>
        <v>12</v>
      </c>
      <c r="BM3" s="346"/>
      <c r="BN3" s="350"/>
      <c r="BO3" s="350">
        <f>+Assumptions!AB476</f>
        <v>12</v>
      </c>
      <c r="BP3" s="350">
        <f>+Assumptions!AC476</f>
        <v>12</v>
      </c>
      <c r="BQ3" s="350">
        <f>+Assumptions!AD476</f>
        <v>12</v>
      </c>
      <c r="BR3" s="350">
        <f>+Assumptions!AE476</f>
        <v>12</v>
      </c>
      <c r="BS3" s="350">
        <f>+Assumptions!AF476</f>
        <v>12</v>
      </c>
    </row>
    <row r="4" spans="1:71" ht="18" customHeight="1">
      <c r="A4" s="33" t="s">
        <v>377</v>
      </c>
      <c r="B4" s="351"/>
      <c r="C4" s="351"/>
      <c r="D4" s="352" t="s">
        <v>378</v>
      </c>
      <c r="E4" s="352">
        <f>PL!D4</f>
        <v>44562</v>
      </c>
      <c r="F4" s="352">
        <f>PL!E4</f>
        <v>44593</v>
      </c>
      <c r="G4" s="352">
        <f>PL!F4</f>
        <v>44621</v>
      </c>
      <c r="H4" s="352">
        <f>PL!G4</f>
        <v>44652</v>
      </c>
      <c r="I4" s="352">
        <f>PL!H4</f>
        <v>44682</v>
      </c>
      <c r="J4" s="352">
        <f>PL!I4</f>
        <v>44713</v>
      </c>
      <c r="K4" s="352">
        <f>PL!J4</f>
        <v>44743</v>
      </c>
      <c r="L4" s="352">
        <f>PL!K4</f>
        <v>44774</v>
      </c>
      <c r="M4" s="352">
        <f>PL!L4</f>
        <v>44805</v>
      </c>
      <c r="N4" s="352">
        <f>PL!M4</f>
        <v>44835</v>
      </c>
      <c r="O4" s="352">
        <f>PL!N4</f>
        <v>44866</v>
      </c>
      <c r="P4" s="352">
        <f>PL!O4</f>
        <v>44896</v>
      </c>
      <c r="Q4" s="352">
        <f>PL!P4</f>
        <v>44927</v>
      </c>
      <c r="R4" s="352">
        <f>PL!Q4</f>
        <v>44958</v>
      </c>
      <c r="S4" s="352">
        <f>PL!R4</f>
        <v>44986</v>
      </c>
      <c r="T4" s="352">
        <f>PL!S4</f>
        <v>45017</v>
      </c>
      <c r="U4" s="352">
        <f>PL!T4</f>
        <v>45047</v>
      </c>
      <c r="V4" s="352">
        <f>PL!U4</f>
        <v>45078</v>
      </c>
      <c r="W4" s="352">
        <f>PL!V4</f>
        <v>45108</v>
      </c>
      <c r="X4" s="352">
        <f>PL!W4</f>
        <v>45139</v>
      </c>
      <c r="Y4" s="352">
        <f>PL!X4</f>
        <v>45170</v>
      </c>
      <c r="Z4" s="352">
        <f>PL!Y4</f>
        <v>45200</v>
      </c>
      <c r="AA4" s="352">
        <f>PL!Z4</f>
        <v>45231</v>
      </c>
      <c r="AB4" s="352">
        <f>PL!AA4</f>
        <v>45261</v>
      </c>
      <c r="AC4" s="352">
        <f>PL!AB4</f>
        <v>45292</v>
      </c>
      <c r="AD4" s="352">
        <f>PL!AC4</f>
        <v>45323</v>
      </c>
      <c r="AE4" s="352">
        <f>PL!AD4</f>
        <v>45352</v>
      </c>
      <c r="AF4" s="352">
        <f>PL!AE4</f>
        <v>45383</v>
      </c>
      <c r="AG4" s="352">
        <f>PL!AF4</f>
        <v>45413</v>
      </c>
      <c r="AH4" s="352">
        <f>PL!AG4</f>
        <v>45444</v>
      </c>
      <c r="AI4" s="352">
        <f>PL!AH4</f>
        <v>45474</v>
      </c>
      <c r="AJ4" s="352">
        <f>PL!AI4</f>
        <v>45505</v>
      </c>
      <c r="AK4" s="352">
        <f>PL!AJ4</f>
        <v>45536</v>
      </c>
      <c r="AL4" s="352">
        <f>PL!AK4</f>
        <v>45566</v>
      </c>
      <c r="AM4" s="352">
        <f>PL!AL4</f>
        <v>45597</v>
      </c>
      <c r="AN4" s="352">
        <f>PL!AM4</f>
        <v>45627</v>
      </c>
      <c r="AO4" s="352">
        <f>PL!AN4</f>
        <v>45658</v>
      </c>
      <c r="AP4" s="352">
        <f>PL!AO4</f>
        <v>45689</v>
      </c>
      <c r="AQ4" s="352">
        <f>PL!AP4</f>
        <v>45717</v>
      </c>
      <c r="AR4" s="352">
        <f>PL!AQ4</f>
        <v>45748</v>
      </c>
      <c r="AS4" s="352">
        <f>PL!AR4</f>
        <v>45778</v>
      </c>
      <c r="AT4" s="352">
        <f>PL!AS4</f>
        <v>45809</v>
      </c>
      <c r="AU4" s="352">
        <f>PL!AT4</f>
        <v>45839</v>
      </c>
      <c r="AV4" s="352">
        <f>PL!AU4</f>
        <v>45870</v>
      </c>
      <c r="AW4" s="352">
        <f>PL!AV4</f>
        <v>45901</v>
      </c>
      <c r="AX4" s="352">
        <f>PL!AW4</f>
        <v>45931</v>
      </c>
      <c r="AY4" s="352">
        <f>PL!AX4</f>
        <v>45962</v>
      </c>
      <c r="AZ4" s="352">
        <f>PL!AY4</f>
        <v>45992</v>
      </c>
      <c r="BA4" s="352">
        <f>PL!AZ4</f>
        <v>46023</v>
      </c>
      <c r="BB4" s="352">
        <f>PL!BA4</f>
        <v>46054</v>
      </c>
      <c r="BC4" s="352">
        <f>PL!BB4</f>
        <v>46082</v>
      </c>
      <c r="BD4" s="352">
        <f>PL!BC4</f>
        <v>46113</v>
      </c>
      <c r="BE4" s="352">
        <f>PL!BD4</f>
        <v>46143</v>
      </c>
      <c r="BF4" s="352">
        <f>PL!BE4</f>
        <v>46174</v>
      </c>
      <c r="BG4" s="352">
        <f>PL!BF4</f>
        <v>46204</v>
      </c>
      <c r="BH4" s="352">
        <f>PL!BG4</f>
        <v>46235</v>
      </c>
      <c r="BI4" s="352">
        <f>PL!BH4</f>
        <v>46266</v>
      </c>
      <c r="BJ4" s="352">
        <f>PL!BI4</f>
        <v>46296</v>
      </c>
      <c r="BK4" s="352">
        <f>PL!BJ4</f>
        <v>46327</v>
      </c>
      <c r="BL4" s="352">
        <f>PL!BK4</f>
        <v>46357</v>
      </c>
      <c r="BM4" s="353"/>
      <c r="BN4" s="352"/>
      <c r="BO4" s="352">
        <f>+Assumptions!$AA$11</f>
        <v>44896</v>
      </c>
      <c r="BP4" s="352">
        <f t="shared" ref="BP4:BS4" si="1">+EOMONTH(BO4,12)</f>
        <v>45291</v>
      </c>
      <c r="BQ4" s="352">
        <f t="shared" si="1"/>
        <v>45657</v>
      </c>
      <c r="BR4" s="352">
        <f t="shared" si="1"/>
        <v>46022</v>
      </c>
      <c r="BS4" s="352">
        <f t="shared" si="1"/>
        <v>46387</v>
      </c>
    </row>
    <row r="5" spans="1:71" ht="18" customHeight="1">
      <c r="A5" s="354"/>
      <c r="B5" s="355"/>
      <c r="C5" s="355"/>
      <c r="D5" s="356"/>
      <c r="E5" s="357"/>
      <c r="F5" s="357"/>
      <c r="G5" s="357"/>
      <c r="H5" s="357"/>
      <c r="I5" s="357"/>
      <c r="J5" s="357"/>
      <c r="K5" s="357"/>
      <c r="L5" s="357"/>
      <c r="M5" s="357"/>
      <c r="N5" s="357"/>
      <c r="O5" s="357"/>
      <c r="P5" s="357"/>
      <c r="Q5" s="357"/>
      <c r="R5" s="357"/>
      <c r="S5" s="357"/>
      <c r="T5" s="357"/>
      <c r="U5" s="357"/>
      <c r="V5" s="357"/>
      <c r="W5" s="357"/>
      <c r="X5" s="357"/>
      <c r="Y5" s="357"/>
      <c r="Z5" s="357"/>
      <c r="AA5" s="357"/>
      <c r="AB5" s="357"/>
      <c r="AC5" s="357"/>
      <c r="AD5" s="357"/>
      <c r="AE5" s="357"/>
      <c r="AF5" s="357"/>
      <c r="AG5" s="357"/>
      <c r="AH5" s="357"/>
      <c r="AI5" s="357"/>
      <c r="AJ5" s="357"/>
      <c r="AK5" s="357"/>
      <c r="AL5" s="357"/>
      <c r="AM5" s="357"/>
      <c r="AN5" s="357"/>
      <c r="AO5" s="357"/>
      <c r="AP5" s="357"/>
      <c r="AQ5" s="357"/>
      <c r="AR5" s="357"/>
      <c r="AS5" s="357"/>
      <c r="AT5" s="357"/>
      <c r="AU5" s="357"/>
      <c r="AV5" s="357"/>
      <c r="AW5" s="357"/>
      <c r="AX5" s="357"/>
      <c r="AY5" s="357"/>
      <c r="AZ5" s="357"/>
      <c r="BA5" s="357"/>
      <c r="BB5" s="357"/>
      <c r="BC5" s="357"/>
      <c r="BD5" s="357"/>
      <c r="BE5" s="357"/>
      <c r="BF5" s="357"/>
      <c r="BG5" s="357"/>
      <c r="BH5" s="357"/>
      <c r="BI5" s="357"/>
      <c r="BJ5" s="357"/>
      <c r="BK5" s="357"/>
      <c r="BL5" s="357"/>
      <c r="BM5" s="5"/>
      <c r="BN5" s="357"/>
      <c r="BO5" s="357"/>
      <c r="BP5" s="357"/>
      <c r="BQ5" s="357"/>
      <c r="BR5" s="357"/>
      <c r="BS5" s="357"/>
    </row>
    <row r="6" spans="1:71" ht="18" customHeight="1">
      <c r="A6" s="358" t="s">
        <v>379</v>
      </c>
      <c r="B6" s="359"/>
      <c r="C6" s="359"/>
      <c r="D6" s="360"/>
      <c r="E6" s="360"/>
      <c r="F6" s="360"/>
      <c r="G6" s="360"/>
      <c r="H6" s="360"/>
      <c r="I6" s="360"/>
      <c r="J6" s="360"/>
      <c r="K6" s="360"/>
      <c r="L6" s="360"/>
      <c r="M6" s="360"/>
      <c r="N6" s="360"/>
      <c r="O6" s="360"/>
      <c r="P6" s="360"/>
      <c r="Q6" s="360"/>
      <c r="R6" s="360"/>
      <c r="S6" s="360"/>
      <c r="T6" s="360"/>
      <c r="U6" s="360"/>
      <c r="V6" s="360"/>
      <c r="W6" s="360"/>
      <c r="X6" s="360"/>
      <c r="Y6" s="360"/>
      <c r="Z6" s="360"/>
      <c r="AA6" s="360"/>
      <c r="AB6" s="360"/>
      <c r="AC6" s="360"/>
      <c r="AD6" s="360"/>
      <c r="AE6" s="360"/>
      <c r="AF6" s="360"/>
      <c r="AG6" s="360"/>
      <c r="AH6" s="360"/>
      <c r="AI6" s="360"/>
      <c r="AJ6" s="360"/>
      <c r="AK6" s="360"/>
      <c r="AL6" s="360"/>
      <c r="AM6" s="360"/>
      <c r="AN6" s="360"/>
      <c r="AO6" s="360"/>
      <c r="AP6" s="360"/>
      <c r="AQ6" s="360"/>
      <c r="AR6" s="360"/>
      <c r="AS6" s="360"/>
      <c r="AT6" s="360"/>
      <c r="AU6" s="360"/>
      <c r="AV6" s="360"/>
      <c r="AW6" s="360"/>
      <c r="AX6" s="360"/>
      <c r="AY6" s="360"/>
      <c r="AZ6" s="360"/>
      <c r="BA6" s="360"/>
      <c r="BB6" s="360"/>
      <c r="BC6" s="360"/>
      <c r="BD6" s="360"/>
      <c r="BE6" s="360"/>
      <c r="BF6" s="360"/>
      <c r="BG6" s="360"/>
      <c r="BH6" s="360"/>
      <c r="BI6" s="360"/>
      <c r="BJ6" s="360"/>
      <c r="BK6" s="360"/>
      <c r="BL6" s="360"/>
      <c r="BM6" s="361"/>
      <c r="BN6" s="360"/>
      <c r="BO6" s="360"/>
      <c r="BP6" s="360"/>
      <c r="BQ6" s="360"/>
      <c r="BR6" s="360"/>
      <c r="BS6" s="360"/>
    </row>
    <row r="7" spans="1:71" ht="18" customHeight="1">
      <c r="A7" s="359"/>
      <c r="B7" s="359"/>
      <c r="C7" s="359"/>
      <c r="D7" s="360"/>
      <c r="E7" s="360"/>
      <c r="F7" s="360"/>
      <c r="G7" s="360"/>
      <c r="H7" s="360"/>
      <c r="I7" s="360"/>
      <c r="J7" s="360"/>
      <c r="K7" s="360"/>
      <c r="L7" s="360"/>
      <c r="M7" s="360"/>
      <c r="N7" s="360"/>
      <c r="O7" s="360"/>
      <c r="P7" s="360"/>
      <c r="Q7" s="360"/>
      <c r="R7" s="360"/>
      <c r="S7" s="360"/>
      <c r="T7" s="360"/>
      <c r="U7" s="360"/>
      <c r="V7" s="360"/>
      <c r="W7" s="360"/>
      <c r="X7" s="360"/>
      <c r="Y7" s="360"/>
      <c r="Z7" s="360"/>
      <c r="AA7" s="360"/>
      <c r="AB7" s="360"/>
      <c r="AC7" s="360"/>
      <c r="AD7" s="360"/>
      <c r="AE7" s="360"/>
      <c r="AF7" s="360"/>
      <c r="AG7" s="360"/>
      <c r="AH7" s="360"/>
      <c r="AI7" s="360"/>
      <c r="AJ7" s="360"/>
      <c r="AK7" s="360"/>
      <c r="AL7" s="360"/>
      <c r="AM7" s="360"/>
      <c r="AN7" s="360"/>
      <c r="AO7" s="360"/>
      <c r="AP7" s="360"/>
      <c r="AQ7" s="360"/>
      <c r="AR7" s="360"/>
      <c r="AS7" s="360"/>
      <c r="AT7" s="360"/>
      <c r="AU7" s="360"/>
      <c r="AV7" s="360"/>
      <c r="AW7" s="360"/>
      <c r="AX7" s="360"/>
      <c r="AY7" s="360"/>
      <c r="AZ7" s="360"/>
      <c r="BA7" s="360"/>
      <c r="BB7" s="360"/>
      <c r="BC7" s="360"/>
      <c r="BD7" s="360"/>
      <c r="BE7" s="360"/>
      <c r="BF7" s="360"/>
      <c r="BG7" s="360"/>
      <c r="BH7" s="360"/>
      <c r="BI7" s="360"/>
      <c r="BJ7" s="360"/>
      <c r="BK7" s="360"/>
      <c r="BL7" s="360"/>
      <c r="BM7" s="362"/>
      <c r="BN7" s="360"/>
      <c r="BO7" s="360"/>
      <c r="BP7" s="360"/>
      <c r="BQ7" s="360"/>
      <c r="BR7" s="360"/>
      <c r="BS7" s="360"/>
    </row>
    <row r="8" spans="1:71" ht="18" customHeight="1">
      <c r="A8" s="363" t="s">
        <v>380</v>
      </c>
      <c r="B8" s="358"/>
      <c r="C8" s="358"/>
      <c r="D8" s="360"/>
      <c r="E8" s="360"/>
      <c r="F8" s="360"/>
      <c r="G8" s="360"/>
      <c r="H8" s="360"/>
      <c r="I8" s="360"/>
      <c r="J8" s="360"/>
      <c r="K8" s="360"/>
      <c r="L8" s="360"/>
      <c r="M8" s="360"/>
      <c r="N8" s="360"/>
      <c r="O8" s="360"/>
      <c r="P8" s="360"/>
      <c r="Q8" s="360"/>
      <c r="R8" s="360"/>
      <c r="S8" s="360"/>
      <c r="T8" s="360"/>
      <c r="U8" s="360"/>
      <c r="V8" s="360"/>
      <c r="W8" s="360"/>
      <c r="X8" s="360"/>
      <c r="Y8" s="360"/>
      <c r="Z8" s="360"/>
      <c r="AA8" s="360"/>
      <c r="AB8" s="360"/>
      <c r="AC8" s="360"/>
      <c r="AD8" s="360"/>
      <c r="AE8" s="360"/>
      <c r="AF8" s="360"/>
      <c r="AG8" s="360"/>
      <c r="AH8" s="360"/>
      <c r="AI8" s="360"/>
      <c r="AJ8" s="360"/>
      <c r="AK8" s="360"/>
      <c r="AL8" s="360"/>
      <c r="AM8" s="360"/>
      <c r="AN8" s="360"/>
      <c r="AO8" s="360"/>
      <c r="AP8" s="360"/>
      <c r="AQ8" s="360"/>
      <c r="AR8" s="360"/>
      <c r="AS8" s="360"/>
      <c r="AT8" s="360"/>
      <c r="AU8" s="360"/>
      <c r="AV8" s="360"/>
      <c r="AW8" s="360"/>
      <c r="AX8" s="360"/>
      <c r="AY8" s="360"/>
      <c r="AZ8" s="360"/>
      <c r="BA8" s="360"/>
      <c r="BB8" s="360"/>
      <c r="BC8" s="360"/>
      <c r="BD8" s="360"/>
      <c r="BE8" s="360"/>
      <c r="BF8" s="360"/>
      <c r="BG8" s="360"/>
      <c r="BH8" s="360"/>
      <c r="BI8" s="360"/>
      <c r="BJ8" s="360"/>
      <c r="BK8" s="360"/>
      <c r="BL8" s="360"/>
      <c r="BM8" s="362"/>
      <c r="BN8" s="360"/>
      <c r="BO8" s="360"/>
      <c r="BP8" s="360"/>
      <c r="BQ8" s="360"/>
      <c r="BR8" s="360"/>
      <c r="BS8" s="360"/>
    </row>
    <row r="9" spans="1:71" ht="18" customHeight="1">
      <c r="A9" s="364"/>
      <c r="B9" s="46" t="s">
        <v>381</v>
      </c>
      <c r="C9" s="365"/>
      <c r="D9" s="366">
        <f>+Assumptions!AA18</f>
        <v>0</v>
      </c>
      <c r="E9" s="366">
        <f>+Assumptions!AA314+D9</f>
        <v>100000</v>
      </c>
      <c r="F9" s="366">
        <f>+Assumptions!AB314+E9</f>
        <v>100000</v>
      </c>
      <c r="G9" s="366">
        <f>+Assumptions!AC314+F9</f>
        <v>100000</v>
      </c>
      <c r="H9" s="366">
        <f>+Assumptions!AD314+G9</f>
        <v>100000</v>
      </c>
      <c r="I9" s="366">
        <f>+Assumptions!AE314+H9</f>
        <v>100000</v>
      </c>
      <c r="J9" s="366">
        <f>+Assumptions!AF314+I9</f>
        <v>100000</v>
      </c>
      <c r="K9" s="366">
        <f>+Assumptions!AG314+J9</f>
        <v>4100000</v>
      </c>
      <c r="L9" s="366">
        <f>+Assumptions!AH314+K9</f>
        <v>4100000</v>
      </c>
      <c r="M9" s="366">
        <f>+Assumptions!AI314+L9</f>
        <v>4100000</v>
      </c>
      <c r="N9" s="366">
        <f>+Assumptions!AJ314+M9</f>
        <v>4100000</v>
      </c>
      <c r="O9" s="366">
        <f>+Assumptions!AK314+N9</f>
        <v>4100000</v>
      </c>
      <c r="P9" s="366">
        <f>+Assumptions!AL314+O9</f>
        <v>4100000</v>
      </c>
      <c r="Q9" s="366">
        <f>+Assumptions!AM314+P9</f>
        <v>4100000</v>
      </c>
      <c r="R9" s="366">
        <f>+Assumptions!AN314+Q9</f>
        <v>4100000</v>
      </c>
      <c r="S9" s="366">
        <f>+Assumptions!AO314+R9</f>
        <v>4100000</v>
      </c>
      <c r="T9" s="366">
        <f>+Assumptions!AP314+S9</f>
        <v>4100000</v>
      </c>
      <c r="U9" s="366">
        <f>+Assumptions!AQ314+T9</f>
        <v>4100000</v>
      </c>
      <c r="V9" s="366">
        <f>+Assumptions!AR314+U9</f>
        <v>4100000</v>
      </c>
      <c r="W9" s="366">
        <f>+Assumptions!AS314+V9</f>
        <v>6100000</v>
      </c>
      <c r="X9" s="366">
        <f>+Assumptions!AT314+W9</f>
        <v>6100000</v>
      </c>
      <c r="Y9" s="366">
        <f>+Assumptions!AU314+X9</f>
        <v>6100000</v>
      </c>
      <c r="Z9" s="366">
        <f>+Assumptions!AV314+Y9</f>
        <v>6100000</v>
      </c>
      <c r="AA9" s="366">
        <f>+Assumptions!AW314+Z9</f>
        <v>6100000</v>
      </c>
      <c r="AB9" s="366">
        <f>+Assumptions!AX314+AA9</f>
        <v>6100000</v>
      </c>
      <c r="AC9" s="366">
        <f>+Assumptions!AY314+AB9</f>
        <v>6100000</v>
      </c>
      <c r="AD9" s="366">
        <f>+Assumptions!AZ314+AC9</f>
        <v>6100000</v>
      </c>
      <c r="AE9" s="366">
        <f>+Assumptions!BA314+AD9</f>
        <v>6100000</v>
      </c>
      <c r="AF9" s="366">
        <f>+Assumptions!BB314+AE9</f>
        <v>6100000</v>
      </c>
      <c r="AG9" s="366">
        <f>+Assumptions!BC314+AF9</f>
        <v>6100000</v>
      </c>
      <c r="AH9" s="366">
        <f>+Assumptions!BD314+AG9</f>
        <v>6100000</v>
      </c>
      <c r="AI9" s="366">
        <f>+Assumptions!BE314+AH9</f>
        <v>8100000</v>
      </c>
      <c r="AJ9" s="366">
        <f>+Assumptions!BF314+AI9</f>
        <v>8100000</v>
      </c>
      <c r="AK9" s="366">
        <f>+Assumptions!BG314+AJ9</f>
        <v>8100000</v>
      </c>
      <c r="AL9" s="366">
        <f>+Assumptions!BH314+AK9</f>
        <v>8100000</v>
      </c>
      <c r="AM9" s="366">
        <f>+Assumptions!BI314+AL9</f>
        <v>8100000</v>
      </c>
      <c r="AN9" s="366">
        <f>+Assumptions!BJ314+AM9</f>
        <v>8100000</v>
      </c>
      <c r="AO9" s="366">
        <f>+Assumptions!BK314+AN9</f>
        <v>8100000</v>
      </c>
      <c r="AP9" s="366">
        <f>+Assumptions!BL314+AO9</f>
        <v>8100000</v>
      </c>
      <c r="AQ9" s="366">
        <f>+Assumptions!BM314+AP9</f>
        <v>8100000</v>
      </c>
      <c r="AR9" s="366">
        <f>+Assumptions!BN314+AQ9</f>
        <v>8100000</v>
      </c>
      <c r="AS9" s="366">
        <f>+Assumptions!BO314+AR9</f>
        <v>8100000</v>
      </c>
      <c r="AT9" s="366">
        <f>+Assumptions!BP314+AS9</f>
        <v>8100000</v>
      </c>
      <c r="AU9" s="366">
        <f>+Assumptions!BQ314+AT9</f>
        <v>8100000</v>
      </c>
      <c r="AV9" s="366">
        <f>+Assumptions!BR314+AU9</f>
        <v>8100000</v>
      </c>
      <c r="AW9" s="366">
        <f>+Assumptions!BS314+AV9</f>
        <v>8100000</v>
      </c>
      <c r="AX9" s="366">
        <f>+Assumptions!BT314+AW9</f>
        <v>8100000</v>
      </c>
      <c r="AY9" s="366">
        <f>+Assumptions!BU314+AX9</f>
        <v>8100000</v>
      </c>
      <c r="AZ9" s="366">
        <f>+Assumptions!BV314+AY9</f>
        <v>8100000</v>
      </c>
      <c r="BA9" s="366">
        <f>+Assumptions!BW314+AZ9</f>
        <v>8100000</v>
      </c>
      <c r="BB9" s="366">
        <f>+Assumptions!BX314+BA9</f>
        <v>8100000</v>
      </c>
      <c r="BC9" s="366">
        <f>+Assumptions!BY314+BB9</f>
        <v>8100000</v>
      </c>
      <c r="BD9" s="366">
        <f>+Assumptions!BZ314+BC9</f>
        <v>8100000</v>
      </c>
      <c r="BE9" s="366">
        <f>+Assumptions!CA314+BD9</f>
        <v>8100000</v>
      </c>
      <c r="BF9" s="366">
        <f>+Assumptions!CB314+BE9</f>
        <v>8100000</v>
      </c>
      <c r="BG9" s="366">
        <f>+Assumptions!CC314+BF9</f>
        <v>8100000</v>
      </c>
      <c r="BH9" s="366">
        <f>+Assumptions!CD314+BG9</f>
        <v>8100000</v>
      </c>
      <c r="BI9" s="366">
        <f>+Assumptions!CE314+BH9</f>
        <v>8100000</v>
      </c>
      <c r="BJ9" s="366">
        <f>+Assumptions!CF314+BI9</f>
        <v>8100000</v>
      </c>
      <c r="BK9" s="366">
        <f>+Assumptions!CG314+BJ9</f>
        <v>8100000</v>
      </c>
      <c r="BL9" s="366">
        <f>+Assumptions!CH314+BK9</f>
        <v>8100000</v>
      </c>
      <c r="BM9" s="367"/>
      <c r="BN9" s="366">
        <f t="shared" ref="BN9:BN10" si="2">+D9</f>
        <v>0</v>
      </c>
      <c r="BO9" s="366">
        <f t="shared" ref="BO9:BS9" si="3">+SUMIFS($E9:$BL9,$E$1:$BL$1,BO$1,$E$3:$BL$3,BO$3)</f>
        <v>4100000</v>
      </c>
      <c r="BP9" s="366">
        <f t="shared" si="3"/>
        <v>6100000</v>
      </c>
      <c r="BQ9" s="366">
        <f t="shared" si="3"/>
        <v>8100000</v>
      </c>
      <c r="BR9" s="366">
        <f t="shared" si="3"/>
        <v>8100000</v>
      </c>
      <c r="BS9" s="366">
        <f t="shared" si="3"/>
        <v>8100000</v>
      </c>
    </row>
    <row r="10" spans="1:71" ht="18" customHeight="1">
      <c r="A10" s="368"/>
      <c r="B10" s="46" t="s">
        <v>382</v>
      </c>
      <c r="C10" s="365"/>
      <c r="D10" s="369">
        <f>-Assumptions!D320</f>
        <v>0</v>
      </c>
      <c r="E10" s="369">
        <f>-Assumptions!AA320+D10</f>
        <v>-1250</v>
      </c>
      <c r="F10" s="369">
        <f>-Assumptions!AB320+E10</f>
        <v>-2500</v>
      </c>
      <c r="G10" s="369">
        <f>-Assumptions!AC320+F10</f>
        <v>-3750</v>
      </c>
      <c r="H10" s="369">
        <f>-Assumptions!AD320+G10</f>
        <v>-5000</v>
      </c>
      <c r="I10" s="369">
        <f>-Assumptions!AE320+H10</f>
        <v>-6250</v>
      </c>
      <c r="J10" s="369">
        <f>-Assumptions!AF320+I10</f>
        <v>-7500</v>
      </c>
      <c r="K10" s="369">
        <f>-Assumptions!AG320+J10</f>
        <v>-58750</v>
      </c>
      <c r="L10" s="369">
        <f>-Assumptions!AH320+K10</f>
        <v>-110000</v>
      </c>
      <c r="M10" s="369">
        <f>-Assumptions!AI320+L10</f>
        <v>-161250</v>
      </c>
      <c r="N10" s="369">
        <f>-Assumptions!AJ320+M10</f>
        <v>-212500</v>
      </c>
      <c r="O10" s="369">
        <f>-Assumptions!AK320+N10</f>
        <v>-263750</v>
      </c>
      <c r="P10" s="369">
        <f>-Assumptions!AL320+O10</f>
        <v>-315000</v>
      </c>
      <c r="Q10" s="369">
        <f>-Assumptions!AM320+P10</f>
        <v>-366250</v>
      </c>
      <c r="R10" s="369">
        <f>-Assumptions!AN320+Q10</f>
        <v>-417500</v>
      </c>
      <c r="S10" s="369">
        <f>-Assumptions!AO320+R10</f>
        <v>-468750</v>
      </c>
      <c r="T10" s="369">
        <f>-Assumptions!AP320+S10</f>
        <v>-520000</v>
      </c>
      <c r="U10" s="369">
        <f>-Assumptions!AQ320+T10</f>
        <v>-571250</v>
      </c>
      <c r="V10" s="369">
        <f>-Assumptions!AR320+U10</f>
        <v>-622500</v>
      </c>
      <c r="W10" s="369">
        <f>-Assumptions!AS320+V10</f>
        <v>-698750</v>
      </c>
      <c r="X10" s="369">
        <f>-Assumptions!AT320+W10</f>
        <v>-775000</v>
      </c>
      <c r="Y10" s="369">
        <f>-Assumptions!AU320+X10</f>
        <v>-851250</v>
      </c>
      <c r="Z10" s="369">
        <f>-Assumptions!AV320+Y10</f>
        <v>-927500</v>
      </c>
      <c r="AA10" s="369">
        <f>-Assumptions!AW320+Z10</f>
        <v>-1003750</v>
      </c>
      <c r="AB10" s="369">
        <f>-Assumptions!AX320+AA10</f>
        <v>-1080000</v>
      </c>
      <c r="AC10" s="369">
        <f>-Assumptions!AY320+AB10</f>
        <v>-1156250</v>
      </c>
      <c r="AD10" s="369">
        <f>-Assumptions!AZ320+AC10</f>
        <v>-1232500</v>
      </c>
      <c r="AE10" s="369">
        <f>-Assumptions!BA320+AD10</f>
        <v>-1308750</v>
      </c>
      <c r="AF10" s="369">
        <f>-Assumptions!BB320+AE10</f>
        <v>-1385000</v>
      </c>
      <c r="AG10" s="369">
        <f>-Assumptions!BC320+AF10</f>
        <v>-1461250</v>
      </c>
      <c r="AH10" s="369">
        <f>-Assumptions!BD320+AG10</f>
        <v>-1537500</v>
      </c>
      <c r="AI10" s="369">
        <f>-Assumptions!BE320+AH10</f>
        <v>-1638750</v>
      </c>
      <c r="AJ10" s="369">
        <f>-Assumptions!BF320+AI10</f>
        <v>-1740000</v>
      </c>
      <c r="AK10" s="369">
        <f>-Assumptions!BG320+AJ10</f>
        <v>-1841250</v>
      </c>
      <c r="AL10" s="369">
        <f>-Assumptions!BH320+AK10</f>
        <v>-1942500</v>
      </c>
      <c r="AM10" s="369">
        <f>-Assumptions!BI320+AL10</f>
        <v>-2043750</v>
      </c>
      <c r="AN10" s="369">
        <f>-Assumptions!BJ320+AM10</f>
        <v>-2145000</v>
      </c>
      <c r="AO10" s="369">
        <f>-Assumptions!BK320+AN10</f>
        <v>-2246250</v>
      </c>
      <c r="AP10" s="369">
        <f>-Assumptions!BL320+AO10</f>
        <v>-2347500</v>
      </c>
      <c r="AQ10" s="369">
        <f>-Assumptions!BM320+AP10</f>
        <v>-2448750</v>
      </c>
      <c r="AR10" s="369">
        <f>-Assumptions!BN320+AQ10</f>
        <v>-2550000</v>
      </c>
      <c r="AS10" s="369">
        <f>-Assumptions!BO320+AR10</f>
        <v>-2651250</v>
      </c>
      <c r="AT10" s="369">
        <f>-Assumptions!BP320+AS10</f>
        <v>-2752500</v>
      </c>
      <c r="AU10" s="369">
        <f>-Assumptions!BQ320+AT10</f>
        <v>-2853750</v>
      </c>
      <c r="AV10" s="369">
        <f>-Assumptions!BR320+AU10</f>
        <v>-2955000</v>
      </c>
      <c r="AW10" s="369">
        <f>-Assumptions!BS320+AV10</f>
        <v>-3056250</v>
      </c>
      <c r="AX10" s="369">
        <f>-Assumptions!BT320+AW10</f>
        <v>-3157500</v>
      </c>
      <c r="AY10" s="369">
        <f>-Assumptions!BU320+AX10</f>
        <v>-3258750</v>
      </c>
      <c r="AZ10" s="369">
        <f>-Assumptions!BV320+AY10</f>
        <v>-3360000</v>
      </c>
      <c r="BA10" s="369">
        <f>-Assumptions!BW320+AZ10</f>
        <v>-3461250</v>
      </c>
      <c r="BB10" s="369">
        <f>-Assumptions!BX320+BA10</f>
        <v>-3562500</v>
      </c>
      <c r="BC10" s="369">
        <f>-Assumptions!BY320+BB10</f>
        <v>-3663750</v>
      </c>
      <c r="BD10" s="369">
        <f>-Assumptions!BZ320+BC10</f>
        <v>-3765000</v>
      </c>
      <c r="BE10" s="369">
        <f>-Assumptions!CA320+BD10</f>
        <v>-3866250</v>
      </c>
      <c r="BF10" s="369">
        <f>-Assumptions!CB320+BE10</f>
        <v>-3967500</v>
      </c>
      <c r="BG10" s="369">
        <f>-Assumptions!CC320+BF10</f>
        <v>-4068750</v>
      </c>
      <c r="BH10" s="369">
        <f>-Assumptions!CD320+BG10</f>
        <v>-4170000</v>
      </c>
      <c r="BI10" s="369">
        <f>-Assumptions!CE320+BH10</f>
        <v>-4271250</v>
      </c>
      <c r="BJ10" s="369">
        <f>-Assumptions!CF320+BI10</f>
        <v>-4372500</v>
      </c>
      <c r="BK10" s="369">
        <f>-Assumptions!CG320+BJ10</f>
        <v>-4473750</v>
      </c>
      <c r="BL10" s="369">
        <f>-Assumptions!CH320+BK10</f>
        <v>-4575000</v>
      </c>
      <c r="BM10" s="367"/>
      <c r="BN10" s="369">
        <f t="shared" si="2"/>
        <v>0</v>
      </c>
      <c r="BO10" s="369">
        <f t="shared" ref="BO10:BS10" si="4">+SUMIFS($E10:$BL10,$E$1:$BL$1,BO$1,$E$3:$BL$3,BO$3)</f>
        <v>-315000</v>
      </c>
      <c r="BP10" s="369">
        <f t="shared" si="4"/>
        <v>-1080000</v>
      </c>
      <c r="BQ10" s="369">
        <f t="shared" si="4"/>
        <v>-2145000</v>
      </c>
      <c r="BR10" s="369">
        <f t="shared" si="4"/>
        <v>-3360000</v>
      </c>
      <c r="BS10" s="369">
        <f t="shared" si="4"/>
        <v>-4575000</v>
      </c>
    </row>
    <row r="11" spans="1:71" ht="18" customHeight="1">
      <c r="A11" s="370"/>
      <c r="B11" s="67" t="s">
        <v>383</v>
      </c>
      <c r="C11" s="368"/>
      <c r="D11" s="371">
        <f t="shared" ref="D11:BL11" si="5">SUM(D9:D10)</f>
        <v>0</v>
      </c>
      <c r="E11" s="371">
        <f t="shared" si="5"/>
        <v>98750</v>
      </c>
      <c r="F11" s="371">
        <f t="shared" si="5"/>
        <v>97500</v>
      </c>
      <c r="G11" s="371">
        <f t="shared" si="5"/>
        <v>96250</v>
      </c>
      <c r="H11" s="371">
        <f t="shared" si="5"/>
        <v>95000</v>
      </c>
      <c r="I11" s="371">
        <f t="shared" si="5"/>
        <v>93750</v>
      </c>
      <c r="J11" s="371">
        <f t="shared" si="5"/>
        <v>92500</v>
      </c>
      <c r="K11" s="371">
        <f t="shared" si="5"/>
        <v>4041250</v>
      </c>
      <c r="L11" s="371">
        <f t="shared" si="5"/>
        <v>3990000</v>
      </c>
      <c r="M11" s="371">
        <f t="shared" si="5"/>
        <v>3938750</v>
      </c>
      <c r="N11" s="371">
        <f t="shared" si="5"/>
        <v>3887500</v>
      </c>
      <c r="O11" s="371">
        <f t="shared" si="5"/>
        <v>3836250</v>
      </c>
      <c r="P11" s="371">
        <f t="shared" si="5"/>
        <v>3785000</v>
      </c>
      <c r="Q11" s="371">
        <f t="shared" si="5"/>
        <v>3733750</v>
      </c>
      <c r="R11" s="371">
        <f t="shared" si="5"/>
        <v>3682500</v>
      </c>
      <c r="S11" s="371">
        <f t="shared" si="5"/>
        <v>3631250</v>
      </c>
      <c r="T11" s="371">
        <f t="shared" si="5"/>
        <v>3580000</v>
      </c>
      <c r="U11" s="371">
        <f t="shared" si="5"/>
        <v>3528750</v>
      </c>
      <c r="V11" s="371">
        <f t="shared" si="5"/>
        <v>3477500</v>
      </c>
      <c r="W11" s="371">
        <f t="shared" si="5"/>
        <v>5401250</v>
      </c>
      <c r="X11" s="371">
        <f t="shared" si="5"/>
        <v>5325000</v>
      </c>
      <c r="Y11" s="371">
        <f t="shared" si="5"/>
        <v>5248750</v>
      </c>
      <c r="Z11" s="371">
        <f t="shared" si="5"/>
        <v>5172500</v>
      </c>
      <c r="AA11" s="371">
        <f t="shared" si="5"/>
        <v>5096250</v>
      </c>
      <c r="AB11" s="371">
        <f t="shared" si="5"/>
        <v>5020000</v>
      </c>
      <c r="AC11" s="371">
        <f t="shared" si="5"/>
        <v>4943750</v>
      </c>
      <c r="AD11" s="371">
        <f t="shared" si="5"/>
        <v>4867500</v>
      </c>
      <c r="AE11" s="371">
        <f t="shared" si="5"/>
        <v>4791250</v>
      </c>
      <c r="AF11" s="371">
        <f t="shared" si="5"/>
        <v>4715000</v>
      </c>
      <c r="AG11" s="371">
        <f t="shared" si="5"/>
        <v>4638750</v>
      </c>
      <c r="AH11" s="371">
        <f t="shared" si="5"/>
        <v>4562500</v>
      </c>
      <c r="AI11" s="371">
        <f t="shared" si="5"/>
        <v>6461250</v>
      </c>
      <c r="AJ11" s="371">
        <f t="shared" si="5"/>
        <v>6360000</v>
      </c>
      <c r="AK11" s="371">
        <f t="shared" si="5"/>
        <v>6258750</v>
      </c>
      <c r="AL11" s="371">
        <f t="shared" si="5"/>
        <v>6157500</v>
      </c>
      <c r="AM11" s="371">
        <f t="shared" si="5"/>
        <v>6056250</v>
      </c>
      <c r="AN11" s="371">
        <f t="shared" si="5"/>
        <v>5955000</v>
      </c>
      <c r="AO11" s="371">
        <f t="shared" si="5"/>
        <v>5853750</v>
      </c>
      <c r="AP11" s="371">
        <f t="shared" si="5"/>
        <v>5752500</v>
      </c>
      <c r="AQ11" s="371">
        <f t="shared" si="5"/>
        <v>5651250</v>
      </c>
      <c r="AR11" s="371">
        <f t="shared" si="5"/>
        <v>5550000</v>
      </c>
      <c r="AS11" s="371">
        <f t="shared" si="5"/>
        <v>5448750</v>
      </c>
      <c r="AT11" s="371">
        <f t="shared" si="5"/>
        <v>5347500</v>
      </c>
      <c r="AU11" s="371">
        <f t="shared" si="5"/>
        <v>5246250</v>
      </c>
      <c r="AV11" s="371">
        <f t="shared" si="5"/>
        <v>5145000</v>
      </c>
      <c r="AW11" s="371">
        <f t="shared" si="5"/>
        <v>5043750</v>
      </c>
      <c r="AX11" s="371">
        <f t="shared" si="5"/>
        <v>4942500</v>
      </c>
      <c r="AY11" s="371">
        <f t="shared" si="5"/>
        <v>4841250</v>
      </c>
      <c r="AZ11" s="371">
        <f t="shared" si="5"/>
        <v>4740000</v>
      </c>
      <c r="BA11" s="371">
        <f t="shared" si="5"/>
        <v>4638750</v>
      </c>
      <c r="BB11" s="371">
        <f t="shared" si="5"/>
        <v>4537500</v>
      </c>
      <c r="BC11" s="371">
        <f t="shared" si="5"/>
        <v>4436250</v>
      </c>
      <c r="BD11" s="371">
        <f t="shared" si="5"/>
        <v>4335000</v>
      </c>
      <c r="BE11" s="371">
        <f t="shared" si="5"/>
        <v>4233750</v>
      </c>
      <c r="BF11" s="371">
        <f t="shared" si="5"/>
        <v>4132500</v>
      </c>
      <c r="BG11" s="371">
        <f t="shared" si="5"/>
        <v>4031250</v>
      </c>
      <c r="BH11" s="371">
        <f t="shared" si="5"/>
        <v>3930000</v>
      </c>
      <c r="BI11" s="371">
        <f t="shared" si="5"/>
        <v>3828750</v>
      </c>
      <c r="BJ11" s="371">
        <f t="shared" si="5"/>
        <v>3727500</v>
      </c>
      <c r="BK11" s="371">
        <f t="shared" si="5"/>
        <v>3626250</v>
      </c>
      <c r="BL11" s="371">
        <f t="shared" si="5"/>
        <v>3525000</v>
      </c>
      <c r="BM11" s="372"/>
      <c r="BN11" s="371">
        <f t="shared" ref="BN11:BS11" si="6">SUM(BN9:BN10)</f>
        <v>0</v>
      </c>
      <c r="BO11" s="371">
        <f t="shared" si="6"/>
        <v>3785000</v>
      </c>
      <c r="BP11" s="371">
        <f t="shared" si="6"/>
        <v>5020000</v>
      </c>
      <c r="BQ11" s="371">
        <f t="shared" si="6"/>
        <v>5955000</v>
      </c>
      <c r="BR11" s="371">
        <f t="shared" si="6"/>
        <v>4740000</v>
      </c>
      <c r="BS11" s="371">
        <f t="shared" si="6"/>
        <v>3525000</v>
      </c>
    </row>
    <row r="12" spans="1:71" ht="18" customHeight="1">
      <c r="A12" s="373"/>
      <c r="B12" s="374"/>
      <c r="C12" s="368"/>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367"/>
      <c r="BN12" s="41"/>
      <c r="BO12" s="41"/>
      <c r="BP12" s="41"/>
      <c r="BQ12" s="41"/>
      <c r="BR12" s="41"/>
      <c r="BS12" s="41"/>
    </row>
    <row r="13" spans="1:71" ht="18" customHeight="1">
      <c r="A13" s="375" t="s">
        <v>384</v>
      </c>
      <c r="B13" s="372"/>
      <c r="C13" s="370"/>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367"/>
      <c r="BN13" s="41"/>
      <c r="BO13" s="41"/>
      <c r="BP13" s="41"/>
      <c r="BQ13" s="41"/>
      <c r="BR13" s="41"/>
      <c r="BS13" s="41"/>
    </row>
    <row r="14" spans="1:71" ht="18" customHeight="1">
      <c r="A14" s="365"/>
      <c r="B14" s="46" t="s">
        <v>94</v>
      </c>
      <c r="C14" s="364"/>
      <c r="D14" s="366">
        <f>+Assumptions!AA23</f>
        <v>0</v>
      </c>
      <c r="E14" s="366">
        <f>+Assumptions!AA148</f>
        <v>7440.0325000000003</v>
      </c>
      <c r="F14" s="366">
        <f>+Assumptions!AB148</f>
        <v>7886.4344500000007</v>
      </c>
      <c r="G14" s="366">
        <f>+Assumptions!AC148</f>
        <v>8368.5485560000016</v>
      </c>
      <c r="H14" s="366">
        <f>+Assumptions!AD148</f>
        <v>9372.7743827200011</v>
      </c>
      <c r="I14" s="366">
        <f>+Assumptions!AE148</f>
        <v>10497.507308646404</v>
      </c>
      <c r="J14" s="366">
        <f>+Assumptions!AF148</f>
        <v>11757.208185683972</v>
      </c>
      <c r="K14" s="366">
        <f>+Assumptions!AG148</f>
        <v>13168.073167966048</v>
      </c>
      <c r="L14" s="366">
        <f>+Assumptions!AH148</f>
        <v>14748.241948121979</v>
      </c>
      <c r="M14" s="366">
        <f>+Assumptions!AI148</f>
        <v>16518.030981896616</v>
      </c>
      <c r="N14" s="366">
        <f>+Assumptions!AJ148</f>
        <v>18500.194699724212</v>
      </c>
      <c r="O14" s="366">
        <f>+Assumptions!AK148</f>
        <v>20720.218063691122</v>
      </c>
      <c r="P14" s="366">
        <f>+Assumptions!AL148</f>
        <v>23206.644231334056</v>
      </c>
      <c r="Q14" s="366">
        <f>+Assumptions!AM148</f>
        <v>26250.246789127796</v>
      </c>
      <c r="R14" s="366">
        <f>+Assumptions!AN148</f>
        <v>29956.707691395492</v>
      </c>
      <c r="S14" s="366">
        <f>+Assumptions!AO148</f>
        <v>34450.213845104816</v>
      </c>
      <c r="T14" s="366">
        <f>+Assumptions!AP148</f>
        <v>39617.745921870533</v>
      </c>
      <c r="U14" s="366">
        <f>+Assumptions!AQ148</f>
        <v>45560.407810151111</v>
      </c>
      <c r="V14" s="366">
        <f>+Assumptions!AR148</f>
        <v>52394.468981673774</v>
      </c>
      <c r="W14" s="366">
        <f>+Assumptions!AS148</f>
        <v>60253.63932892483</v>
      </c>
      <c r="X14" s="366">
        <f>+Assumptions!AT148</f>
        <v>69291.685228263552</v>
      </c>
      <c r="Y14" s="366">
        <f>+Assumptions!AU148</f>
        <v>79685.438012503088</v>
      </c>
      <c r="Z14" s="366">
        <f>+Assumptions!AV148</f>
        <v>91638.253714378516</v>
      </c>
      <c r="AA14" s="366">
        <f>+Assumptions!AW148</f>
        <v>105383.99177153529</v>
      </c>
      <c r="AB14" s="366">
        <f>+Assumptions!AX148</f>
        <v>121191.59053726558</v>
      </c>
      <c r="AC14" s="366">
        <f>+Assumptions!AY148</f>
        <v>141678.11714500494</v>
      </c>
      <c r="AD14" s="366">
        <f>+Assumptions!AZ148</f>
        <v>168006.96837648458</v>
      </c>
      <c r="AE14" s="366">
        <f>+Assumptions!BA148</f>
        <v>201608.36205178153</v>
      </c>
      <c r="AF14" s="366">
        <f>+Assumptions!BB148</f>
        <v>241930.03446213782</v>
      </c>
      <c r="AG14" s="366">
        <f>+Assumptions!BC148</f>
        <v>290316.04135456536</v>
      </c>
      <c r="AH14" s="366">
        <f>+Assumptions!BD148</f>
        <v>348379.24962547846</v>
      </c>
      <c r="AI14" s="366">
        <f>+Assumptions!BE148</f>
        <v>418055.09955057409</v>
      </c>
      <c r="AJ14" s="366">
        <f>+Assumptions!BF148</f>
        <v>501666.1194606889</v>
      </c>
      <c r="AK14" s="366">
        <f>+Assumptions!BG148</f>
        <v>601999.34335282666</v>
      </c>
      <c r="AL14" s="366">
        <f>+Assumptions!BH148</f>
        <v>722399.21202339185</v>
      </c>
      <c r="AM14" s="366">
        <f>+Assumptions!BI148</f>
        <v>866879.0544280702</v>
      </c>
      <c r="AN14" s="366">
        <f>+Assumptions!BJ148</f>
        <v>1040254.8653136842</v>
      </c>
      <c r="AO14" s="366">
        <f>+Assumptions!BK148</f>
        <v>1207152.8986497258</v>
      </c>
      <c r="AP14" s="366">
        <f>+Assumptions!BL148</f>
        <v>1362162.3049536112</v>
      </c>
      <c r="AQ14" s="366">
        <f>+Assumptions!BM148</f>
        <v>1498378.5354489724</v>
      </c>
      <c r="AR14" s="366">
        <f>+Assumptions!BN148</f>
        <v>1648216.3889938698</v>
      </c>
      <c r="AS14" s="366">
        <f>+Assumptions!BO148</f>
        <v>1813038.0278932571</v>
      </c>
      <c r="AT14" s="366">
        <f>+Assumptions!BP148</f>
        <v>1994341.8306825829</v>
      </c>
      <c r="AU14" s="366">
        <f>+Assumptions!BQ148</f>
        <v>2193776.0137508414</v>
      </c>
      <c r="AV14" s="366">
        <f>+Assumptions!BR148</f>
        <v>2413153.6151259257</v>
      </c>
      <c r="AW14" s="366">
        <f>+Assumptions!BS148</f>
        <v>2654468.9766385187</v>
      </c>
      <c r="AX14" s="366">
        <f>+Assumptions!BT148</f>
        <v>2919915.8743023705</v>
      </c>
      <c r="AY14" s="366">
        <f>+Assumptions!BU148</f>
        <v>3211907.4617326078</v>
      </c>
      <c r="AZ14" s="366">
        <f>+Assumptions!BV148</f>
        <v>3533098.2079058685</v>
      </c>
      <c r="BA14" s="366">
        <f>+Assumptions!BW148</f>
        <v>3808914.6964022066</v>
      </c>
      <c r="BB14" s="366">
        <f>+Assumptions!BX148</f>
        <v>4031719.7681621579</v>
      </c>
      <c r="BC14" s="366">
        <f>+Assumptions!BY148</f>
        <v>4192988.5588886444</v>
      </c>
      <c r="BD14" s="366">
        <f>+Assumptions!BZ148</f>
        <v>4360708.1012441898</v>
      </c>
      <c r="BE14" s="366">
        <f>+Assumptions!CA148</f>
        <v>4535136.4252939587</v>
      </c>
      <c r="BF14" s="366">
        <f>+Assumptions!CB148</f>
        <v>4716541.8823057171</v>
      </c>
      <c r="BG14" s="366">
        <f>+Assumptions!CC148</f>
        <v>4905203.5575979454</v>
      </c>
      <c r="BH14" s="366">
        <f>+Assumptions!CD148</f>
        <v>5101411.6999018639</v>
      </c>
      <c r="BI14" s="366">
        <f>+Assumptions!CE148</f>
        <v>5305468.1678979388</v>
      </c>
      <c r="BJ14" s="366">
        <f>+Assumptions!CF148</f>
        <v>5517686.8946138555</v>
      </c>
      <c r="BK14" s="366">
        <f>+Assumptions!CG148</f>
        <v>5738394.3703984106</v>
      </c>
      <c r="BL14" s="366">
        <f>+Assumptions!CH148</f>
        <v>5967930.1452143462</v>
      </c>
      <c r="BM14" s="367"/>
      <c r="BN14" s="366">
        <f t="shared" ref="BN14:BN18" si="7">+D14</f>
        <v>0</v>
      </c>
      <c r="BO14" s="366">
        <f t="shared" ref="BO14:BS14" si="8">+SUMIFS($E14:$BL14,$E$1:$BL$1,BO$1,$E$3:$BL$3,BO$3)</f>
        <v>23206.644231334056</v>
      </c>
      <c r="BP14" s="366">
        <f t="shared" si="8"/>
        <v>121191.59053726558</v>
      </c>
      <c r="BQ14" s="366">
        <f t="shared" si="8"/>
        <v>1040254.8653136842</v>
      </c>
      <c r="BR14" s="366">
        <f t="shared" si="8"/>
        <v>3533098.2079058685</v>
      </c>
      <c r="BS14" s="366">
        <f t="shared" si="8"/>
        <v>5967930.1452143462</v>
      </c>
    </row>
    <row r="15" spans="1:71">
      <c r="A15" s="365"/>
      <c r="B15" s="46" t="s">
        <v>156</v>
      </c>
      <c r="C15" s="364"/>
      <c r="D15" s="376">
        <v>0</v>
      </c>
      <c r="E15" s="376">
        <f>+Assumptions!AA144</f>
        <v>0</v>
      </c>
      <c r="F15" s="376">
        <f>+Assumptions!AB144</f>
        <v>0</v>
      </c>
      <c r="G15" s="376">
        <f>+Assumptions!AC144</f>
        <v>0</v>
      </c>
      <c r="H15" s="376">
        <f>+Assumptions!AD144</f>
        <v>0</v>
      </c>
      <c r="I15" s="376">
        <f>+Assumptions!AE144</f>
        <v>0</v>
      </c>
      <c r="J15" s="376">
        <f>+Assumptions!AF144</f>
        <v>0</v>
      </c>
      <c r="K15" s="376">
        <f>+Assumptions!AG144</f>
        <v>0</v>
      </c>
      <c r="L15" s="376">
        <f>+Assumptions!AH144</f>
        <v>0</v>
      </c>
      <c r="M15" s="376">
        <f>+Assumptions!AI144</f>
        <v>0</v>
      </c>
      <c r="N15" s="376">
        <f>+Assumptions!AJ144</f>
        <v>0</v>
      </c>
      <c r="O15" s="376">
        <f>+Assumptions!AK144</f>
        <v>0</v>
      </c>
      <c r="P15" s="376">
        <f>+Assumptions!AL144</f>
        <v>0</v>
      </c>
      <c r="Q15" s="376">
        <f>+Assumptions!AM144</f>
        <v>0</v>
      </c>
      <c r="R15" s="376">
        <f>+Assumptions!AN144</f>
        <v>0</v>
      </c>
      <c r="S15" s="376">
        <f>+Assumptions!AO144</f>
        <v>0</v>
      </c>
      <c r="T15" s="376">
        <f>+Assumptions!AP144</f>
        <v>0</v>
      </c>
      <c r="U15" s="376">
        <f>+Assumptions!AQ144</f>
        <v>0</v>
      </c>
      <c r="V15" s="376">
        <f>+Assumptions!AR144</f>
        <v>0</v>
      </c>
      <c r="W15" s="376">
        <f>+Assumptions!AS144</f>
        <v>0</v>
      </c>
      <c r="X15" s="376">
        <f>+Assumptions!AT144</f>
        <v>0</v>
      </c>
      <c r="Y15" s="376">
        <f>+Assumptions!AU144</f>
        <v>0</v>
      </c>
      <c r="Z15" s="376">
        <f>+Assumptions!AV144</f>
        <v>0</v>
      </c>
      <c r="AA15" s="376">
        <f>+Assumptions!AW144</f>
        <v>0</v>
      </c>
      <c r="AB15" s="376">
        <f>+Assumptions!AX144</f>
        <v>0</v>
      </c>
      <c r="AC15" s="376">
        <f>+Assumptions!AY144</f>
        <v>0</v>
      </c>
      <c r="AD15" s="376">
        <f>+Assumptions!AZ144</f>
        <v>0</v>
      </c>
      <c r="AE15" s="376">
        <f>+Assumptions!BA144</f>
        <v>0</v>
      </c>
      <c r="AF15" s="376">
        <f>+Assumptions!BB144</f>
        <v>0</v>
      </c>
      <c r="AG15" s="376">
        <f>+Assumptions!BC144</f>
        <v>0</v>
      </c>
      <c r="AH15" s="376">
        <f>+Assumptions!BD144</f>
        <v>0</v>
      </c>
      <c r="AI15" s="376">
        <f>+Assumptions!BE144</f>
        <v>0</v>
      </c>
      <c r="AJ15" s="376">
        <f>+Assumptions!BF144</f>
        <v>0</v>
      </c>
      <c r="AK15" s="376">
        <f>+Assumptions!BG144</f>
        <v>0</v>
      </c>
      <c r="AL15" s="376">
        <f>+Assumptions!BH144</f>
        <v>0</v>
      </c>
      <c r="AM15" s="376">
        <f>+Assumptions!BI144</f>
        <v>0</v>
      </c>
      <c r="AN15" s="376">
        <f>+Assumptions!BJ144</f>
        <v>0</v>
      </c>
      <c r="AO15" s="376">
        <f>+Assumptions!BK144</f>
        <v>0</v>
      </c>
      <c r="AP15" s="376">
        <f>+Assumptions!BL144</f>
        <v>0</v>
      </c>
      <c r="AQ15" s="376">
        <f>+Assumptions!BM144</f>
        <v>0</v>
      </c>
      <c r="AR15" s="376">
        <f>+Assumptions!BN144</f>
        <v>0</v>
      </c>
      <c r="AS15" s="376">
        <f>+Assumptions!BO144</f>
        <v>0</v>
      </c>
      <c r="AT15" s="376">
        <f>+Assumptions!BP144</f>
        <v>0</v>
      </c>
      <c r="AU15" s="376">
        <f>+Assumptions!BQ144</f>
        <v>0</v>
      </c>
      <c r="AV15" s="376">
        <f>+Assumptions!BR144</f>
        <v>0</v>
      </c>
      <c r="AW15" s="376">
        <f>+Assumptions!BS144</f>
        <v>0</v>
      </c>
      <c r="AX15" s="376">
        <f>+Assumptions!BT144</f>
        <v>0</v>
      </c>
      <c r="AY15" s="376">
        <f>+Assumptions!BU144</f>
        <v>0</v>
      </c>
      <c r="AZ15" s="376">
        <f>+Assumptions!BV144</f>
        <v>0</v>
      </c>
      <c r="BA15" s="376">
        <f>+Assumptions!BW144</f>
        <v>0</v>
      </c>
      <c r="BB15" s="376">
        <f>+Assumptions!BX144</f>
        <v>0</v>
      </c>
      <c r="BC15" s="376">
        <f>+Assumptions!BY144</f>
        <v>0</v>
      </c>
      <c r="BD15" s="376">
        <f>+Assumptions!BZ144</f>
        <v>0</v>
      </c>
      <c r="BE15" s="376">
        <f>+Assumptions!CA144</f>
        <v>0</v>
      </c>
      <c r="BF15" s="376">
        <f>+Assumptions!CB144</f>
        <v>0</v>
      </c>
      <c r="BG15" s="376">
        <f>+Assumptions!CC144</f>
        <v>0</v>
      </c>
      <c r="BH15" s="376">
        <f>+Assumptions!CD144</f>
        <v>0</v>
      </c>
      <c r="BI15" s="376">
        <f>+Assumptions!CE144</f>
        <v>0</v>
      </c>
      <c r="BJ15" s="376">
        <f>+Assumptions!CF144</f>
        <v>0</v>
      </c>
      <c r="BK15" s="376">
        <f>+Assumptions!CG144</f>
        <v>0</v>
      </c>
      <c r="BL15" s="376">
        <f>+Assumptions!CH144</f>
        <v>0</v>
      </c>
      <c r="BM15" s="367"/>
      <c r="BN15" s="376">
        <f t="shared" si="7"/>
        <v>0</v>
      </c>
      <c r="BO15" s="376">
        <f t="shared" ref="BO15:BS15" si="9">+SUMIFS($E15:$BL15,$E$1:$BL$1,BO$1,$E$3:$BL$3,BO$3)</f>
        <v>0</v>
      </c>
      <c r="BP15" s="376">
        <f t="shared" si="9"/>
        <v>0</v>
      </c>
      <c r="BQ15" s="376">
        <f t="shared" si="9"/>
        <v>0</v>
      </c>
      <c r="BR15" s="376">
        <f t="shared" si="9"/>
        <v>0</v>
      </c>
      <c r="BS15" s="376">
        <f t="shared" si="9"/>
        <v>0</v>
      </c>
    </row>
    <row r="16" spans="1:71">
      <c r="A16" s="365"/>
      <c r="B16" s="46" t="s">
        <v>159</v>
      </c>
      <c r="C16" s="364"/>
      <c r="D16" s="376">
        <v>0</v>
      </c>
      <c r="E16" s="376">
        <f>+Assumptions!AA145</f>
        <v>0</v>
      </c>
      <c r="F16" s="376">
        <f>+Assumptions!AB145</f>
        <v>0</v>
      </c>
      <c r="G16" s="376">
        <f>+Assumptions!AC145</f>
        <v>0</v>
      </c>
      <c r="H16" s="376">
        <f>+Assumptions!AD145</f>
        <v>0</v>
      </c>
      <c r="I16" s="376">
        <f>+Assumptions!AE145</f>
        <v>0</v>
      </c>
      <c r="J16" s="376">
        <f>+Assumptions!AF145</f>
        <v>0</v>
      </c>
      <c r="K16" s="376">
        <f>+Assumptions!AG145</f>
        <v>0</v>
      </c>
      <c r="L16" s="376">
        <f>+Assumptions!AH145</f>
        <v>0</v>
      </c>
      <c r="M16" s="376">
        <f>+Assumptions!AI145</f>
        <v>0</v>
      </c>
      <c r="N16" s="376">
        <f>+Assumptions!AJ145</f>
        <v>0</v>
      </c>
      <c r="O16" s="376">
        <f>+Assumptions!AK145</f>
        <v>0</v>
      </c>
      <c r="P16" s="376">
        <f>+Assumptions!AL145</f>
        <v>0</v>
      </c>
      <c r="Q16" s="376">
        <f>+Assumptions!AM145</f>
        <v>0</v>
      </c>
      <c r="R16" s="376">
        <f>+Assumptions!AN145</f>
        <v>0</v>
      </c>
      <c r="S16" s="376">
        <f>+Assumptions!AO145</f>
        <v>0</v>
      </c>
      <c r="T16" s="376">
        <f>+Assumptions!AP145</f>
        <v>0</v>
      </c>
      <c r="U16" s="376">
        <f>+Assumptions!AQ145</f>
        <v>0</v>
      </c>
      <c r="V16" s="376">
        <f>+Assumptions!AR145</f>
        <v>0</v>
      </c>
      <c r="W16" s="376">
        <f>+Assumptions!AS145</f>
        <v>0</v>
      </c>
      <c r="X16" s="376">
        <f>+Assumptions!AT145</f>
        <v>0</v>
      </c>
      <c r="Y16" s="376">
        <f>+Assumptions!AU145</f>
        <v>0</v>
      </c>
      <c r="Z16" s="376">
        <f>+Assumptions!AV145</f>
        <v>0</v>
      </c>
      <c r="AA16" s="376">
        <f>+Assumptions!AW145</f>
        <v>0</v>
      </c>
      <c r="AB16" s="376">
        <f>+Assumptions!AX145</f>
        <v>0</v>
      </c>
      <c r="AC16" s="376">
        <f>+Assumptions!AY145</f>
        <v>0</v>
      </c>
      <c r="AD16" s="376">
        <f>+Assumptions!AZ145</f>
        <v>0</v>
      </c>
      <c r="AE16" s="376">
        <f>+Assumptions!BA145</f>
        <v>0</v>
      </c>
      <c r="AF16" s="376">
        <f>+Assumptions!BB145</f>
        <v>0</v>
      </c>
      <c r="AG16" s="376">
        <f>+Assumptions!BC145</f>
        <v>0</v>
      </c>
      <c r="AH16" s="376">
        <f>+Assumptions!BD145</f>
        <v>0</v>
      </c>
      <c r="AI16" s="376">
        <f>+Assumptions!BE145</f>
        <v>0</v>
      </c>
      <c r="AJ16" s="376">
        <f>+Assumptions!BF145</f>
        <v>0</v>
      </c>
      <c r="AK16" s="376">
        <f>+Assumptions!BG145</f>
        <v>0</v>
      </c>
      <c r="AL16" s="376">
        <f>+Assumptions!BH145</f>
        <v>0</v>
      </c>
      <c r="AM16" s="376">
        <f>+Assumptions!BI145</f>
        <v>0</v>
      </c>
      <c r="AN16" s="376">
        <f>+Assumptions!BJ145</f>
        <v>0</v>
      </c>
      <c r="AO16" s="376">
        <f>+Assumptions!BK145</f>
        <v>0</v>
      </c>
      <c r="AP16" s="376">
        <f>+Assumptions!BL145</f>
        <v>0</v>
      </c>
      <c r="AQ16" s="376">
        <f>+Assumptions!BM145</f>
        <v>0</v>
      </c>
      <c r="AR16" s="376">
        <f>+Assumptions!BN145</f>
        <v>0</v>
      </c>
      <c r="AS16" s="376">
        <f>+Assumptions!BO145</f>
        <v>0</v>
      </c>
      <c r="AT16" s="376">
        <f>+Assumptions!BP145</f>
        <v>0</v>
      </c>
      <c r="AU16" s="376">
        <f>+Assumptions!BQ145</f>
        <v>0</v>
      </c>
      <c r="AV16" s="376">
        <f>+Assumptions!BR145</f>
        <v>0</v>
      </c>
      <c r="AW16" s="376">
        <f>+Assumptions!BS145</f>
        <v>0</v>
      </c>
      <c r="AX16" s="376">
        <f>+Assumptions!BT145</f>
        <v>0</v>
      </c>
      <c r="AY16" s="376">
        <f>+Assumptions!BU145</f>
        <v>0</v>
      </c>
      <c r="AZ16" s="376">
        <f>+Assumptions!BV145</f>
        <v>0</v>
      </c>
      <c r="BA16" s="376">
        <f>+Assumptions!BW145</f>
        <v>0</v>
      </c>
      <c r="BB16" s="376">
        <f>+Assumptions!BX145</f>
        <v>0</v>
      </c>
      <c r="BC16" s="376">
        <f>+Assumptions!BY145</f>
        <v>0</v>
      </c>
      <c r="BD16" s="376">
        <f>+Assumptions!BZ145</f>
        <v>0</v>
      </c>
      <c r="BE16" s="376">
        <f>+Assumptions!CA145</f>
        <v>0</v>
      </c>
      <c r="BF16" s="376">
        <f>+Assumptions!CB145</f>
        <v>0</v>
      </c>
      <c r="BG16" s="376">
        <f>+Assumptions!CC145</f>
        <v>0</v>
      </c>
      <c r="BH16" s="376">
        <f>+Assumptions!CD145</f>
        <v>0</v>
      </c>
      <c r="BI16" s="376">
        <f>+Assumptions!CE145</f>
        <v>0</v>
      </c>
      <c r="BJ16" s="376">
        <f>+Assumptions!CF145</f>
        <v>0</v>
      </c>
      <c r="BK16" s="376">
        <f>+Assumptions!CG145</f>
        <v>0</v>
      </c>
      <c r="BL16" s="376">
        <f>+Assumptions!CH145</f>
        <v>0</v>
      </c>
      <c r="BM16" s="367"/>
      <c r="BN16" s="376">
        <f t="shared" si="7"/>
        <v>0</v>
      </c>
      <c r="BO16" s="376">
        <f t="shared" ref="BO16:BS16" si="10">+SUMIFS($E16:$BL16,$E$1:$BL$1,BO$1,$E$3:$BL$3,BO$3)</f>
        <v>0</v>
      </c>
      <c r="BP16" s="376">
        <f t="shared" si="10"/>
        <v>0</v>
      </c>
      <c r="BQ16" s="376">
        <f t="shared" si="10"/>
        <v>0</v>
      </c>
      <c r="BR16" s="376">
        <f t="shared" si="10"/>
        <v>0</v>
      </c>
      <c r="BS16" s="376">
        <f t="shared" si="10"/>
        <v>0</v>
      </c>
    </row>
    <row r="17" spans="1:71" ht="18" customHeight="1">
      <c r="A17" s="365"/>
      <c r="B17" s="46" t="s">
        <v>385</v>
      </c>
      <c r="C17" s="364"/>
      <c r="D17" s="376">
        <f>+Assumptions!AA24</f>
        <v>0</v>
      </c>
      <c r="E17" s="376">
        <f ca="1">-MIN(0,Assumptions!AA463)</f>
        <v>0</v>
      </c>
      <c r="F17" s="376">
        <f ca="1">-MIN(0,Assumptions!AB463)</f>
        <v>0</v>
      </c>
      <c r="G17" s="376">
        <f ca="1">-MIN(0,Assumptions!AC463)</f>
        <v>0</v>
      </c>
      <c r="H17" s="376">
        <f ca="1">-MIN(0,Assumptions!AD463)</f>
        <v>0</v>
      </c>
      <c r="I17" s="376">
        <f ca="1">-MIN(0,Assumptions!AE463)</f>
        <v>0</v>
      </c>
      <c r="J17" s="376">
        <f ca="1">-MIN(0,Assumptions!AF463)</f>
        <v>0</v>
      </c>
      <c r="K17" s="376">
        <f ca="1">-MIN(0,Assumptions!AG463)</f>
        <v>0</v>
      </c>
      <c r="L17" s="376">
        <f ca="1">-MIN(0,Assumptions!AH463)</f>
        <v>0</v>
      </c>
      <c r="M17" s="376">
        <f ca="1">-MIN(0,Assumptions!AI463)</f>
        <v>0</v>
      </c>
      <c r="N17" s="376">
        <f ca="1">-MIN(0,Assumptions!AJ463)</f>
        <v>0</v>
      </c>
      <c r="O17" s="376">
        <f ca="1">-MIN(0,Assumptions!AK463)</f>
        <v>0</v>
      </c>
      <c r="P17" s="376">
        <f ca="1">-MIN(0,Assumptions!AL463)</f>
        <v>2059293.9931104397</v>
      </c>
      <c r="Q17" s="376">
        <f ca="1">-MIN(0,Assumptions!AM463)</f>
        <v>2059293.9931104397</v>
      </c>
      <c r="R17" s="376">
        <f ca="1">-MIN(0,Assumptions!AN463)</f>
        <v>2059293.9931104397</v>
      </c>
      <c r="S17" s="376">
        <f ca="1">-MIN(0,Assumptions!AO463)</f>
        <v>2059293.9931104397</v>
      </c>
      <c r="T17" s="376">
        <f ca="1">-MIN(0,Assumptions!AP463)</f>
        <v>2059293.9931104397</v>
      </c>
      <c r="U17" s="376">
        <f ca="1">-MIN(0,Assumptions!AQ463)</f>
        <v>2059293.9931104397</v>
      </c>
      <c r="V17" s="376">
        <f ca="1">-MIN(0,Assumptions!AR463)</f>
        <v>2059293.9931104397</v>
      </c>
      <c r="W17" s="376">
        <f ca="1">-MIN(0,Assumptions!AS463)</f>
        <v>2059293.9931104397</v>
      </c>
      <c r="X17" s="376">
        <f ca="1">-MIN(0,Assumptions!AT463)</f>
        <v>2059293.9931104397</v>
      </c>
      <c r="Y17" s="376">
        <f ca="1">-MIN(0,Assumptions!AU463)</f>
        <v>2059293.9931104397</v>
      </c>
      <c r="Z17" s="376">
        <f ca="1">-MIN(0,Assumptions!AV463)</f>
        <v>2059293.9931104397</v>
      </c>
      <c r="AA17" s="376">
        <f ca="1">-MIN(0,Assumptions!AW463)</f>
        <v>2059293.9931104397</v>
      </c>
      <c r="AB17" s="376">
        <f ca="1">-MIN(0,Assumptions!AX463)</f>
        <v>6756011.017577651</v>
      </c>
      <c r="AC17" s="376">
        <f ca="1">-MIN(0,Assumptions!AY463)</f>
        <v>6756011.017577651</v>
      </c>
      <c r="AD17" s="376">
        <f ca="1">-MIN(0,Assumptions!AZ463)</f>
        <v>6756011.017577651</v>
      </c>
      <c r="AE17" s="376">
        <f ca="1">-MIN(0,Assumptions!BA463)</f>
        <v>6756011.017577651</v>
      </c>
      <c r="AF17" s="376">
        <f ca="1">-MIN(0,Assumptions!BB463)</f>
        <v>6756011.017577651</v>
      </c>
      <c r="AG17" s="376">
        <f ca="1">-MIN(0,Assumptions!BC463)</f>
        <v>6756011.017577651</v>
      </c>
      <c r="AH17" s="376">
        <f ca="1">-MIN(0,Assumptions!BD463)</f>
        <v>6756011.017577651</v>
      </c>
      <c r="AI17" s="376">
        <f ca="1">-MIN(0,Assumptions!BE463)</f>
        <v>6756011.017577651</v>
      </c>
      <c r="AJ17" s="376">
        <f ca="1">-MIN(0,Assumptions!BF463)</f>
        <v>6756011.017577651</v>
      </c>
      <c r="AK17" s="376">
        <f ca="1">-MIN(0,Assumptions!BG463)</f>
        <v>6756011.017577651</v>
      </c>
      <c r="AL17" s="376">
        <f ca="1">-MIN(0,Assumptions!BH463)</f>
        <v>6756011.017577651</v>
      </c>
      <c r="AM17" s="376">
        <f ca="1">-MIN(0,Assumptions!BI463)</f>
        <v>6756011.017577651</v>
      </c>
      <c r="AN17" s="376">
        <f ca="1">-MIN(0,Assumptions!BJ463)</f>
        <v>7100087.6801900258</v>
      </c>
      <c r="AO17" s="376">
        <f ca="1">-MIN(0,Assumptions!BK463)</f>
        <v>7100087.6801900258</v>
      </c>
      <c r="AP17" s="376">
        <f ca="1">-MIN(0,Assumptions!BL463)</f>
        <v>7100087.6801900258</v>
      </c>
      <c r="AQ17" s="376">
        <f ca="1">-MIN(0,Assumptions!BM463)</f>
        <v>7100087.6801900258</v>
      </c>
      <c r="AR17" s="376">
        <f ca="1">-MIN(0,Assumptions!BN463)</f>
        <v>7100087.6801900258</v>
      </c>
      <c r="AS17" s="376">
        <f ca="1">-MIN(0,Assumptions!BO463)</f>
        <v>7100087.6801900258</v>
      </c>
      <c r="AT17" s="376">
        <f ca="1">-MIN(0,Assumptions!BP463)</f>
        <v>7100087.6801900258</v>
      </c>
      <c r="AU17" s="376">
        <f ca="1">-MIN(0,Assumptions!BQ463)</f>
        <v>7100087.6801900258</v>
      </c>
      <c r="AV17" s="376">
        <f ca="1">-MIN(0,Assumptions!BR463)</f>
        <v>7100087.6801900258</v>
      </c>
      <c r="AW17" s="376">
        <f ca="1">-MIN(0,Assumptions!BS463)</f>
        <v>7100087.6801900258</v>
      </c>
      <c r="AX17" s="376">
        <f ca="1">-MIN(0,Assumptions!BT463)</f>
        <v>7100087.6801900258</v>
      </c>
      <c r="AY17" s="376">
        <f ca="1">-MIN(0,Assumptions!BU463)</f>
        <v>7100087.6801900258</v>
      </c>
      <c r="AZ17" s="376">
        <f ca="1">-MIN(0,Assumptions!BV463)</f>
        <v>0</v>
      </c>
      <c r="BA17" s="376">
        <f ca="1">-MIN(0,Assumptions!BW463)</f>
        <v>0</v>
      </c>
      <c r="BB17" s="376">
        <f ca="1">-MIN(0,Assumptions!BX463)</f>
        <v>0</v>
      </c>
      <c r="BC17" s="376">
        <f ca="1">-MIN(0,Assumptions!BY463)</f>
        <v>0</v>
      </c>
      <c r="BD17" s="376">
        <f ca="1">-MIN(0,Assumptions!BZ463)</f>
        <v>0</v>
      </c>
      <c r="BE17" s="376">
        <f ca="1">-MIN(0,Assumptions!CA463)</f>
        <v>0</v>
      </c>
      <c r="BF17" s="376">
        <f ca="1">-MIN(0,Assumptions!CB463)</f>
        <v>0</v>
      </c>
      <c r="BG17" s="376">
        <f ca="1">-MIN(0,Assumptions!CC463)</f>
        <v>0</v>
      </c>
      <c r="BH17" s="376">
        <f ca="1">-MIN(0,Assumptions!CD463)</f>
        <v>0</v>
      </c>
      <c r="BI17" s="376">
        <f ca="1">-MIN(0,Assumptions!CE463)</f>
        <v>0</v>
      </c>
      <c r="BJ17" s="376">
        <f ca="1">-MIN(0,Assumptions!CF463)</f>
        <v>0</v>
      </c>
      <c r="BK17" s="376">
        <f ca="1">-MIN(0,Assumptions!CG463)</f>
        <v>0</v>
      </c>
      <c r="BL17" s="376">
        <f ca="1">-MIN(0,Assumptions!CH463)</f>
        <v>0</v>
      </c>
      <c r="BM17" s="367"/>
      <c r="BN17" s="376">
        <f t="shared" si="7"/>
        <v>0</v>
      </c>
      <c r="BO17" s="376">
        <f t="shared" ref="BO17:BS17" ca="1" si="11">+SUMIFS($E17:$BL17,$E$1:$BL$1,BO$1,$E$3:$BL$3,BO$3)</f>
        <v>2059293.9931104397</v>
      </c>
      <c r="BP17" s="376">
        <f t="shared" ca="1" si="11"/>
        <v>6756011.017577651</v>
      </c>
      <c r="BQ17" s="376">
        <f t="shared" ca="1" si="11"/>
        <v>7100087.6801900258</v>
      </c>
      <c r="BR17" s="376">
        <f t="shared" ca="1" si="11"/>
        <v>0</v>
      </c>
      <c r="BS17" s="376">
        <f t="shared" ca="1" si="11"/>
        <v>0</v>
      </c>
    </row>
    <row r="18" spans="1:71" ht="18" customHeight="1">
      <c r="A18" s="365"/>
      <c r="B18" s="46" t="s">
        <v>386</v>
      </c>
      <c r="C18" s="364"/>
      <c r="D18" s="369">
        <f>+Assumptions!AA25</f>
        <v>0</v>
      </c>
      <c r="E18" s="369">
        <f ca="1">+CF!D39</f>
        <v>12016812.4312</v>
      </c>
      <c r="F18" s="369">
        <f ca="1">+CF!E39</f>
        <v>9968054.2880393993</v>
      </c>
      <c r="G18" s="369">
        <f ca="1">+CF!F39</f>
        <v>9422043.0038073435</v>
      </c>
      <c r="H18" s="369">
        <f ca="1">+CF!G39</f>
        <v>8878639.1066642255</v>
      </c>
      <c r="I18" s="369">
        <f ca="1">+CF!H39</f>
        <v>8338607.5418639323</v>
      </c>
      <c r="J18" s="369">
        <f ca="1">+CF!I39</f>
        <v>7802350.8292876044</v>
      </c>
      <c r="K18" s="369">
        <f ca="1">+CF!J39</f>
        <v>3270324.071202117</v>
      </c>
      <c r="L18" s="369">
        <f ca="1">+CF!K39</f>
        <v>2694033.6621463709</v>
      </c>
      <c r="M18" s="369">
        <f ca="1">+CF!L39</f>
        <v>2102048.6840039352</v>
      </c>
      <c r="N18" s="369">
        <f ca="1">+CF!M39</f>
        <v>1516005.0684844074</v>
      </c>
      <c r="O18" s="369">
        <f ca="1">+CF!N39</f>
        <v>936616.61910253647</v>
      </c>
      <c r="P18" s="369">
        <f ca="1">+CF!O39</f>
        <v>364680.99579484086</v>
      </c>
      <c r="Q18" s="369">
        <f ca="1">+CF!P39</f>
        <v>39733379.726548515</v>
      </c>
      <c r="R18" s="369">
        <f ca="1">+CF!Q39</f>
        <v>39083914.075857341</v>
      </c>
      <c r="S18" s="369">
        <f ca="1">+CF!R39</f>
        <v>38448025.17157764</v>
      </c>
      <c r="T18" s="369">
        <f ca="1">+CF!S39</f>
        <v>37827971.731655985</v>
      </c>
      <c r="U18" s="369">
        <f ca="1">+CF!T39</f>
        <v>37226129.475746088</v>
      </c>
      <c r="V18" s="369">
        <f ca="1">+CF!U39</f>
        <v>36645232.781449705</v>
      </c>
      <c r="W18" s="369">
        <f ca="1">+CF!V39</f>
        <v>20088419.833008859</v>
      </c>
      <c r="X18" s="369">
        <f ca="1">+CF!W39</f>
        <v>13559306.59230189</v>
      </c>
      <c r="Y18" s="369">
        <f ca="1">+CF!X39</f>
        <v>13062044.765488874</v>
      </c>
      <c r="Z18" s="369">
        <f ca="1">+CF!Y39</f>
        <v>12601415.114653906</v>
      </c>
      <c r="AA18" s="369">
        <f ca="1">+CF!Z39</f>
        <v>12182909.666193692</v>
      </c>
      <c r="AB18" s="369">
        <f ca="1">+CF!AA39</f>
        <v>11812849.600464446</v>
      </c>
      <c r="AC18" s="369">
        <f ca="1">+CF!AB39</f>
        <v>11461188.311392754</v>
      </c>
      <c r="AD18" s="369">
        <f ca="1">+CF!AC39</f>
        <v>11172652.472411659</v>
      </c>
      <c r="AE18" s="369">
        <f ca="1">+CF!AD39</f>
        <v>10989178.349725021</v>
      </c>
      <c r="AF18" s="369">
        <f ca="1">+CF!AE39</f>
        <v>10933727.069167722</v>
      </c>
      <c r="AG18" s="369">
        <f ca="1">+CF!AF39</f>
        <v>11031903.799165629</v>
      </c>
      <c r="AH18" s="369">
        <f ca="1">+CF!AG39</f>
        <v>11314436.141829785</v>
      </c>
      <c r="AI18" s="369">
        <f ca="1">+CF!AH39</f>
        <v>75818192.41969344</v>
      </c>
      <c r="AJ18" s="369">
        <f ca="1">+CF!AI39</f>
        <v>70587418.419796497</v>
      </c>
      <c r="AK18" s="369">
        <f ca="1">+CF!AJ39</f>
        <v>71675208.286586821</v>
      </c>
      <c r="AL18" s="369">
        <f ca="1">+CF!AK39</f>
        <v>73145275.193401888</v>
      </c>
      <c r="AM18" s="369">
        <f ca="1">+CF!AL39</f>
        <v>75074074.948246628</v>
      </c>
      <c r="AN18" s="369">
        <f ca="1">+CF!AM39</f>
        <v>77553352.120726973</v>
      </c>
      <c r="AO18" s="369">
        <f ca="1">+CF!AN39</f>
        <v>80266401.600859821</v>
      </c>
      <c r="AP18" s="369">
        <f ca="1">+CF!AO39</f>
        <v>83338882.094988137</v>
      </c>
      <c r="AQ18" s="369">
        <f ca="1">+CF!AP39</f>
        <v>86843873.43637459</v>
      </c>
      <c r="AR18" s="369">
        <f ca="1">+CF!AQ39</f>
        <v>90791293.828566343</v>
      </c>
      <c r="AS18" s="369">
        <f ca="1">+CF!AR39</f>
        <v>95225385.176643938</v>
      </c>
      <c r="AT18" s="369">
        <f ca="1">+CF!AS39</f>
        <v>100194814.97619596</v>
      </c>
      <c r="AU18" s="369">
        <f ca="1">+CF!AT39</f>
        <v>91753117.272369862</v>
      </c>
      <c r="AV18" s="369">
        <f ca="1">+CF!AU39</f>
        <v>91959178.114827812</v>
      </c>
      <c r="AW18" s="369">
        <f ca="1">+CF!AV39</f>
        <v>98877773.858198225</v>
      </c>
      <c r="AX18" s="369">
        <f ca="1">+CF!AW39</f>
        <v>106580159.09257236</v>
      </c>
      <c r="AY18" s="369">
        <f ca="1">+CF!AX39</f>
        <v>115144711.46705057</v>
      </c>
      <c r="AZ18" s="369">
        <f ca="1">+CF!AY39</f>
        <v>124657648.19564326</v>
      </c>
      <c r="BA18" s="369">
        <f ca="1">+CF!AZ39</f>
        <v>134457861.00763232</v>
      </c>
      <c r="BB18" s="369">
        <f ca="1">+CF!BA39</f>
        <v>144718641.33477476</v>
      </c>
      <c r="BC18" s="369">
        <f ca="1">+CF!BB39</f>
        <v>147204580.63008869</v>
      </c>
      <c r="BD18" s="369">
        <f ca="1">+CF!BC39</f>
        <v>158458009.18357471</v>
      </c>
      <c r="BE18" s="369">
        <f ca="1">+CF!BD39</f>
        <v>170202825.53853351</v>
      </c>
      <c r="BF18" s="369">
        <f ca="1">+CF!BE39</f>
        <v>182458686.76702398</v>
      </c>
      <c r="BG18" s="369">
        <f ca="1">+CF!BF39</f>
        <v>167246032.58398741</v>
      </c>
      <c r="BH18" s="369">
        <f ca="1">+CF!BG39</f>
        <v>168586124.5729627</v>
      </c>
      <c r="BI18" s="369">
        <f ca="1">+CF!BH39</f>
        <v>182501071.66083035</v>
      </c>
      <c r="BJ18" s="369">
        <f ca="1">+CF!BI39</f>
        <v>197013868.89154604</v>
      </c>
      <c r="BK18" s="369">
        <f ca="1">+CF!BJ39</f>
        <v>212148428.55082369</v>
      </c>
      <c r="BL18" s="369">
        <f ca="1">+CF!BK39</f>
        <v>227929621.69580579</v>
      </c>
      <c r="BM18" s="367"/>
      <c r="BN18" s="369">
        <f t="shared" si="7"/>
        <v>0</v>
      </c>
      <c r="BO18" s="369">
        <f t="shared" ref="BO18:BS18" ca="1" si="12">+SUMIFS($E18:$BL18,$E$1:$BL$1,BO$1,$E$3:$BL$3,BO$3)</f>
        <v>364680.99579484086</v>
      </c>
      <c r="BP18" s="369">
        <f t="shared" ca="1" si="12"/>
        <v>11812849.600464446</v>
      </c>
      <c r="BQ18" s="369">
        <f t="shared" ca="1" si="12"/>
        <v>77553352.120726973</v>
      </c>
      <c r="BR18" s="369">
        <f t="shared" ca="1" si="12"/>
        <v>124657648.19564326</v>
      </c>
      <c r="BS18" s="369">
        <f t="shared" ca="1" si="12"/>
        <v>227929621.69580579</v>
      </c>
    </row>
    <row r="19" spans="1:71" ht="18" customHeight="1">
      <c r="A19" s="370"/>
      <c r="B19" s="371" t="s">
        <v>387</v>
      </c>
      <c r="C19" s="368"/>
      <c r="D19" s="371">
        <f t="shared" ref="D19:BL19" si="13">SUM(D14:D18)</f>
        <v>0</v>
      </c>
      <c r="E19" s="371">
        <f t="shared" ca="1" si="13"/>
        <v>12024252.4637</v>
      </c>
      <c r="F19" s="371">
        <f t="shared" ca="1" si="13"/>
        <v>9975940.7224893998</v>
      </c>
      <c r="G19" s="371">
        <f t="shared" ca="1" si="13"/>
        <v>9430411.5523633435</v>
      </c>
      <c r="H19" s="371">
        <f t="shared" ca="1" si="13"/>
        <v>8888011.8810469452</v>
      </c>
      <c r="I19" s="371">
        <f t="shared" ca="1" si="13"/>
        <v>8349105.0491725784</v>
      </c>
      <c r="J19" s="371">
        <f t="shared" ca="1" si="13"/>
        <v>7814108.0374732884</v>
      </c>
      <c r="K19" s="371">
        <f t="shared" ca="1" si="13"/>
        <v>3283492.1443700832</v>
      </c>
      <c r="L19" s="371">
        <f t="shared" ca="1" si="13"/>
        <v>2708781.904094493</v>
      </c>
      <c r="M19" s="371">
        <f t="shared" ca="1" si="13"/>
        <v>2118566.7149858316</v>
      </c>
      <c r="N19" s="371">
        <f t="shared" ca="1" si="13"/>
        <v>1534505.2631841316</v>
      </c>
      <c r="O19" s="371">
        <f t="shared" ca="1" si="13"/>
        <v>957336.83716622763</v>
      </c>
      <c r="P19" s="371">
        <f t="shared" ca="1" si="13"/>
        <v>2447181.6331366147</v>
      </c>
      <c r="Q19" s="371">
        <f t="shared" ca="1" si="13"/>
        <v>41818923.966448084</v>
      </c>
      <c r="R19" s="371">
        <f t="shared" ca="1" si="13"/>
        <v>41173164.776659176</v>
      </c>
      <c r="S19" s="371">
        <f t="shared" ca="1" si="13"/>
        <v>40541769.378533185</v>
      </c>
      <c r="T19" s="371">
        <f t="shared" ca="1" si="13"/>
        <v>39926883.470688298</v>
      </c>
      <c r="U19" s="371">
        <f t="shared" ca="1" si="13"/>
        <v>39330983.87666668</v>
      </c>
      <c r="V19" s="371">
        <f t="shared" ca="1" si="13"/>
        <v>38756921.243541822</v>
      </c>
      <c r="W19" s="371">
        <f t="shared" ca="1" si="13"/>
        <v>22207967.465448223</v>
      </c>
      <c r="X19" s="371">
        <f t="shared" ca="1" si="13"/>
        <v>15687892.270640593</v>
      </c>
      <c r="Y19" s="371">
        <f t="shared" ca="1" si="13"/>
        <v>15201024.196611818</v>
      </c>
      <c r="Z19" s="371">
        <f t="shared" ca="1" si="13"/>
        <v>14752347.361478724</v>
      </c>
      <c r="AA19" s="371">
        <f t="shared" ca="1" si="13"/>
        <v>14347587.651075667</v>
      </c>
      <c r="AB19" s="371">
        <f t="shared" ca="1" si="13"/>
        <v>18690052.208579361</v>
      </c>
      <c r="AC19" s="371">
        <f t="shared" ca="1" si="13"/>
        <v>18358877.446115412</v>
      </c>
      <c r="AD19" s="371">
        <f t="shared" ca="1" si="13"/>
        <v>18096670.458365794</v>
      </c>
      <c r="AE19" s="371">
        <f t="shared" ca="1" si="13"/>
        <v>17946797.729354452</v>
      </c>
      <c r="AF19" s="371">
        <f t="shared" ca="1" si="13"/>
        <v>17931668.121207513</v>
      </c>
      <c r="AG19" s="371">
        <f t="shared" ca="1" si="13"/>
        <v>18078230.858097844</v>
      </c>
      <c r="AH19" s="371">
        <f t="shared" ca="1" si="13"/>
        <v>18418826.409032915</v>
      </c>
      <c r="AI19" s="371">
        <f t="shared" ca="1" si="13"/>
        <v>82992258.536821663</v>
      </c>
      <c r="AJ19" s="371">
        <f t="shared" ca="1" si="13"/>
        <v>77845095.556834832</v>
      </c>
      <c r="AK19" s="371">
        <f t="shared" ca="1" si="13"/>
        <v>79033218.647517294</v>
      </c>
      <c r="AL19" s="371">
        <f t="shared" ca="1" si="13"/>
        <v>80623685.423002928</v>
      </c>
      <c r="AM19" s="371">
        <f t="shared" ca="1" si="13"/>
        <v>82696965.020252347</v>
      </c>
      <c r="AN19" s="371">
        <f t="shared" ca="1" si="13"/>
        <v>85693694.666230679</v>
      </c>
      <c r="AO19" s="371">
        <f t="shared" ca="1" si="13"/>
        <v>88573642.17969957</v>
      </c>
      <c r="AP19" s="371">
        <f t="shared" ca="1" si="13"/>
        <v>91801132.080131769</v>
      </c>
      <c r="AQ19" s="371">
        <f t="shared" ca="1" si="13"/>
        <v>95442339.652013585</v>
      </c>
      <c r="AR19" s="371">
        <f t="shared" ca="1" si="13"/>
        <v>99539597.897750244</v>
      </c>
      <c r="AS19" s="371">
        <f t="shared" ca="1" si="13"/>
        <v>104138510.88472722</v>
      </c>
      <c r="AT19" s="371">
        <f t="shared" ca="1" si="13"/>
        <v>109289244.48706856</v>
      </c>
      <c r="AU19" s="371">
        <f t="shared" ca="1" si="13"/>
        <v>101046980.96631072</v>
      </c>
      <c r="AV19" s="371">
        <f t="shared" ca="1" si="13"/>
        <v>101472419.41014376</v>
      </c>
      <c r="AW19" s="371">
        <f t="shared" ca="1" si="13"/>
        <v>108632330.51502678</v>
      </c>
      <c r="AX19" s="371">
        <f t="shared" ca="1" si="13"/>
        <v>116600162.64706476</v>
      </c>
      <c r="AY19" s="371">
        <f t="shared" ca="1" si="13"/>
        <v>125456706.60897321</v>
      </c>
      <c r="AZ19" s="371">
        <f t="shared" ca="1" si="13"/>
        <v>128190746.40354913</v>
      </c>
      <c r="BA19" s="371">
        <f t="shared" ca="1" si="13"/>
        <v>138266775.70403451</v>
      </c>
      <c r="BB19" s="371">
        <f t="shared" ca="1" si="13"/>
        <v>148750361.10293692</v>
      </c>
      <c r="BC19" s="371">
        <f t="shared" ca="1" si="13"/>
        <v>151397569.18897733</v>
      </c>
      <c r="BD19" s="371">
        <f t="shared" ca="1" si="13"/>
        <v>162818717.28481889</v>
      </c>
      <c r="BE19" s="371">
        <f t="shared" ca="1" si="13"/>
        <v>174737961.96382746</v>
      </c>
      <c r="BF19" s="371">
        <f t="shared" ca="1" si="13"/>
        <v>187175228.64932969</v>
      </c>
      <c r="BG19" s="371">
        <f t="shared" ca="1" si="13"/>
        <v>172151236.14158535</v>
      </c>
      <c r="BH19" s="371">
        <f t="shared" ca="1" si="13"/>
        <v>173687536.27286458</v>
      </c>
      <c r="BI19" s="371">
        <f t="shared" ca="1" si="13"/>
        <v>187806539.82872829</v>
      </c>
      <c r="BJ19" s="371">
        <f t="shared" ca="1" si="13"/>
        <v>202531555.7861599</v>
      </c>
      <c r="BK19" s="371">
        <f t="shared" ca="1" si="13"/>
        <v>217886822.92122209</v>
      </c>
      <c r="BL19" s="371">
        <f t="shared" ca="1" si="13"/>
        <v>233897551.84102014</v>
      </c>
      <c r="BM19" s="372"/>
      <c r="BN19" s="371">
        <f t="shared" ref="BN19:BS19" si="14">SUM(BN14:BN18)</f>
        <v>0</v>
      </c>
      <c r="BO19" s="371">
        <f t="shared" ca="1" si="14"/>
        <v>2447181.6331366147</v>
      </c>
      <c r="BP19" s="371">
        <f t="shared" ca="1" si="14"/>
        <v>18690052.208579361</v>
      </c>
      <c r="BQ19" s="371">
        <f t="shared" ca="1" si="14"/>
        <v>85693694.666230679</v>
      </c>
      <c r="BR19" s="371">
        <f t="shared" ca="1" si="14"/>
        <v>128190746.40354913</v>
      </c>
      <c r="BS19" s="371">
        <f t="shared" ca="1" si="14"/>
        <v>233897551.84102014</v>
      </c>
    </row>
    <row r="20" spans="1:71" ht="18" customHeight="1">
      <c r="A20" s="365"/>
      <c r="B20" s="364"/>
      <c r="C20" s="364"/>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367"/>
      <c r="BN20" s="41"/>
      <c r="BO20" s="41"/>
      <c r="BP20" s="41"/>
      <c r="BQ20" s="41"/>
      <c r="BR20" s="41"/>
      <c r="BS20" s="41"/>
    </row>
    <row r="21" spans="1:71" ht="18" customHeight="1">
      <c r="A21" s="377" t="s">
        <v>97</v>
      </c>
      <c r="B21" s="378"/>
      <c r="C21" s="379"/>
      <c r="D21" s="57">
        <f t="shared" ref="D21:BL21" si="15">D11+D19</f>
        <v>0</v>
      </c>
      <c r="E21" s="57">
        <f t="shared" ca="1" si="15"/>
        <v>12123002.4637</v>
      </c>
      <c r="F21" s="57">
        <f t="shared" ca="1" si="15"/>
        <v>10073440.7224894</v>
      </c>
      <c r="G21" s="57">
        <f t="shared" ca="1" si="15"/>
        <v>9526661.5523633435</v>
      </c>
      <c r="H21" s="57">
        <f t="shared" ca="1" si="15"/>
        <v>8983011.8810469452</v>
      </c>
      <c r="I21" s="57">
        <f t="shared" ca="1" si="15"/>
        <v>8442855.0491725784</v>
      </c>
      <c r="J21" s="57">
        <f t="shared" ca="1" si="15"/>
        <v>7906608.0374732884</v>
      </c>
      <c r="K21" s="57">
        <f t="shared" ca="1" si="15"/>
        <v>7324742.1443700828</v>
      </c>
      <c r="L21" s="57">
        <f t="shared" ca="1" si="15"/>
        <v>6698781.904094493</v>
      </c>
      <c r="M21" s="57">
        <f t="shared" ca="1" si="15"/>
        <v>6057316.7149858316</v>
      </c>
      <c r="N21" s="57">
        <f t="shared" ca="1" si="15"/>
        <v>5422005.2631841321</v>
      </c>
      <c r="O21" s="57">
        <f t="shared" ca="1" si="15"/>
        <v>4793586.8371662274</v>
      </c>
      <c r="P21" s="57">
        <f t="shared" ca="1" si="15"/>
        <v>6232181.6331366152</v>
      </c>
      <c r="Q21" s="57">
        <f t="shared" ca="1" si="15"/>
        <v>45552673.966448084</v>
      </c>
      <c r="R21" s="57">
        <f t="shared" ca="1" si="15"/>
        <v>44855664.776659176</v>
      </c>
      <c r="S21" s="57">
        <f t="shared" ca="1" si="15"/>
        <v>44173019.378533185</v>
      </c>
      <c r="T21" s="57">
        <f t="shared" ca="1" si="15"/>
        <v>43506883.470688298</v>
      </c>
      <c r="U21" s="57">
        <f t="shared" ca="1" si="15"/>
        <v>42859733.87666668</v>
      </c>
      <c r="V21" s="57">
        <f t="shared" ca="1" si="15"/>
        <v>42234421.243541822</v>
      </c>
      <c r="W21" s="57">
        <f t="shared" ca="1" si="15"/>
        <v>27609217.465448223</v>
      </c>
      <c r="X21" s="57">
        <f t="shared" ca="1" si="15"/>
        <v>21012892.270640593</v>
      </c>
      <c r="Y21" s="57">
        <f t="shared" ca="1" si="15"/>
        <v>20449774.196611818</v>
      </c>
      <c r="Z21" s="57">
        <f t="shared" ca="1" si="15"/>
        <v>19924847.361478724</v>
      </c>
      <c r="AA21" s="57">
        <f t="shared" ca="1" si="15"/>
        <v>19443837.651075669</v>
      </c>
      <c r="AB21" s="57">
        <f t="shared" ca="1" si="15"/>
        <v>23710052.208579361</v>
      </c>
      <c r="AC21" s="57">
        <f t="shared" ca="1" si="15"/>
        <v>23302627.446115412</v>
      </c>
      <c r="AD21" s="57">
        <f t="shared" ca="1" si="15"/>
        <v>22964170.458365794</v>
      </c>
      <c r="AE21" s="57">
        <f t="shared" ca="1" si="15"/>
        <v>22738047.729354452</v>
      </c>
      <c r="AF21" s="57">
        <f t="shared" ca="1" si="15"/>
        <v>22646668.121207513</v>
      </c>
      <c r="AG21" s="57">
        <f t="shared" ca="1" si="15"/>
        <v>22716980.858097844</v>
      </c>
      <c r="AH21" s="57">
        <f t="shared" ca="1" si="15"/>
        <v>22981326.409032915</v>
      </c>
      <c r="AI21" s="57">
        <f t="shared" ca="1" si="15"/>
        <v>89453508.536821663</v>
      </c>
      <c r="AJ21" s="57">
        <f t="shared" ca="1" si="15"/>
        <v>84205095.556834832</v>
      </c>
      <c r="AK21" s="57">
        <f t="shared" ca="1" si="15"/>
        <v>85291968.647517294</v>
      </c>
      <c r="AL21" s="57">
        <f t="shared" ca="1" si="15"/>
        <v>86781185.423002928</v>
      </c>
      <c r="AM21" s="57">
        <f t="shared" ca="1" si="15"/>
        <v>88753215.020252347</v>
      </c>
      <c r="AN21" s="57">
        <f t="shared" ca="1" si="15"/>
        <v>91648694.666230679</v>
      </c>
      <c r="AO21" s="57">
        <f t="shared" ca="1" si="15"/>
        <v>94427392.17969957</v>
      </c>
      <c r="AP21" s="57">
        <f t="shared" ca="1" si="15"/>
        <v>97553632.080131769</v>
      </c>
      <c r="AQ21" s="57">
        <f t="shared" ca="1" si="15"/>
        <v>101093589.65201358</v>
      </c>
      <c r="AR21" s="57">
        <f t="shared" ca="1" si="15"/>
        <v>105089597.89775024</v>
      </c>
      <c r="AS21" s="57">
        <f t="shared" ca="1" si="15"/>
        <v>109587260.88472722</v>
      </c>
      <c r="AT21" s="57">
        <f t="shared" ca="1" si="15"/>
        <v>114636744.48706856</v>
      </c>
      <c r="AU21" s="57">
        <f t="shared" ca="1" si="15"/>
        <v>106293230.96631072</v>
      </c>
      <c r="AV21" s="57">
        <f t="shared" ca="1" si="15"/>
        <v>106617419.41014376</v>
      </c>
      <c r="AW21" s="57">
        <f t="shared" ca="1" si="15"/>
        <v>113676080.51502678</v>
      </c>
      <c r="AX21" s="57">
        <f t="shared" ca="1" si="15"/>
        <v>121542662.64706476</v>
      </c>
      <c r="AY21" s="57">
        <f t="shared" ca="1" si="15"/>
        <v>130297956.60897321</v>
      </c>
      <c r="AZ21" s="57">
        <f t="shared" ca="1" si="15"/>
        <v>132930746.40354913</v>
      </c>
      <c r="BA21" s="57">
        <f t="shared" ca="1" si="15"/>
        <v>142905525.70403451</v>
      </c>
      <c r="BB21" s="57">
        <f t="shared" ca="1" si="15"/>
        <v>153287861.10293692</v>
      </c>
      <c r="BC21" s="57">
        <f t="shared" ca="1" si="15"/>
        <v>155833819.18897733</v>
      </c>
      <c r="BD21" s="57">
        <f t="shared" ca="1" si="15"/>
        <v>167153717.28481889</v>
      </c>
      <c r="BE21" s="57">
        <f t="shared" ca="1" si="15"/>
        <v>178971711.96382746</v>
      </c>
      <c r="BF21" s="57">
        <f t="shared" ca="1" si="15"/>
        <v>191307728.64932969</v>
      </c>
      <c r="BG21" s="57">
        <f t="shared" ca="1" si="15"/>
        <v>176182486.14158535</v>
      </c>
      <c r="BH21" s="57">
        <f t="shared" ca="1" si="15"/>
        <v>177617536.27286458</v>
      </c>
      <c r="BI21" s="57">
        <f t="shared" ca="1" si="15"/>
        <v>191635289.82872829</v>
      </c>
      <c r="BJ21" s="57">
        <f t="shared" ca="1" si="15"/>
        <v>206259055.7861599</v>
      </c>
      <c r="BK21" s="57">
        <f t="shared" ca="1" si="15"/>
        <v>221513072.92122209</v>
      </c>
      <c r="BL21" s="57">
        <f t="shared" ca="1" si="15"/>
        <v>237422551.84102014</v>
      </c>
      <c r="BM21" s="378"/>
      <c r="BN21" s="57">
        <f t="shared" ref="BN21:BS21" si="16">BN11+BN19</f>
        <v>0</v>
      </c>
      <c r="BO21" s="57">
        <f t="shared" ca="1" si="16"/>
        <v>6232181.6331366152</v>
      </c>
      <c r="BP21" s="57">
        <f t="shared" ca="1" si="16"/>
        <v>23710052.208579361</v>
      </c>
      <c r="BQ21" s="57">
        <f t="shared" ca="1" si="16"/>
        <v>91648694.666230679</v>
      </c>
      <c r="BR21" s="57">
        <f t="shared" ca="1" si="16"/>
        <v>132930746.40354913</v>
      </c>
      <c r="BS21" s="57">
        <f t="shared" ca="1" si="16"/>
        <v>237422551.84102014</v>
      </c>
    </row>
    <row r="22" spans="1:71" ht="18" customHeight="1">
      <c r="A22" s="365"/>
      <c r="B22" s="41"/>
      <c r="C22" s="365"/>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367"/>
      <c r="BN22" s="41"/>
      <c r="BO22" s="41"/>
      <c r="BP22" s="41"/>
      <c r="BQ22" s="41"/>
      <c r="BR22" s="41"/>
      <c r="BS22" s="41"/>
    </row>
    <row r="23" spans="1:71" ht="18" customHeight="1">
      <c r="A23" s="372" t="s">
        <v>388</v>
      </c>
      <c r="B23" s="367"/>
      <c r="C23" s="365"/>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367"/>
      <c r="BN23" s="41"/>
      <c r="BO23" s="41"/>
      <c r="BP23" s="41"/>
      <c r="BQ23" s="41"/>
      <c r="BR23" s="41"/>
      <c r="BS23" s="41"/>
    </row>
    <row r="24" spans="1:71" ht="18" customHeight="1">
      <c r="A24" s="365"/>
      <c r="B24" s="365"/>
      <c r="C24" s="365"/>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367"/>
      <c r="BN24" s="41"/>
      <c r="BO24" s="41"/>
      <c r="BP24" s="41"/>
      <c r="BQ24" s="41"/>
      <c r="BR24" s="41"/>
      <c r="BS24" s="41"/>
    </row>
    <row r="25" spans="1:71" ht="18" customHeight="1">
      <c r="A25" s="375" t="s">
        <v>389</v>
      </c>
      <c r="B25" s="365"/>
      <c r="C25" s="365"/>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367"/>
      <c r="BN25" s="41"/>
      <c r="BO25" s="41"/>
      <c r="BP25" s="41"/>
      <c r="BQ25" s="41"/>
      <c r="BR25" s="41"/>
      <c r="BS25" s="41"/>
    </row>
    <row r="26" spans="1:71" ht="18" customHeight="1">
      <c r="A26" s="375" t="s">
        <v>390</v>
      </c>
      <c r="B26" s="365"/>
      <c r="C26" s="365"/>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367"/>
      <c r="BN26" s="41"/>
      <c r="BO26" s="41"/>
      <c r="BP26" s="41"/>
      <c r="BQ26" s="41"/>
      <c r="BR26" s="41"/>
      <c r="BS26" s="41"/>
    </row>
    <row r="27" spans="1:71" ht="18" customHeight="1">
      <c r="A27" s="364"/>
      <c r="B27" s="41" t="s">
        <v>391</v>
      </c>
      <c r="C27" s="365"/>
      <c r="D27" s="366">
        <f>+Assumptions!AA42+Assumptions!AA43</f>
        <v>0</v>
      </c>
      <c r="E27" s="366">
        <f>+Assumptions!AA356+D27</f>
        <v>16000000</v>
      </c>
      <c r="F27" s="366">
        <f>+Assumptions!AB356+E27</f>
        <v>16000000</v>
      </c>
      <c r="G27" s="366">
        <f>+Assumptions!AC356+F27</f>
        <v>16000000</v>
      </c>
      <c r="H27" s="366">
        <f>+Assumptions!AD356+G27</f>
        <v>16000000</v>
      </c>
      <c r="I27" s="366">
        <f>+Assumptions!AE356+H27</f>
        <v>16000000</v>
      </c>
      <c r="J27" s="366">
        <f>+Assumptions!AF356+I27</f>
        <v>16000000</v>
      </c>
      <c r="K27" s="366">
        <f>+Assumptions!AG356+J27</f>
        <v>16000000</v>
      </c>
      <c r="L27" s="366">
        <f>+Assumptions!AH356+K27</f>
        <v>16000000</v>
      </c>
      <c r="M27" s="366">
        <f>+Assumptions!AI356+L27</f>
        <v>16000000</v>
      </c>
      <c r="N27" s="366">
        <f>+Assumptions!AJ356+M27</f>
        <v>16000000</v>
      </c>
      <c r="O27" s="366">
        <f>+Assumptions!AK356+N27</f>
        <v>16000000</v>
      </c>
      <c r="P27" s="366">
        <f>+Assumptions!AL356+O27</f>
        <v>16000000</v>
      </c>
      <c r="Q27" s="366">
        <f>+Assumptions!AM356+P27</f>
        <v>56000000</v>
      </c>
      <c r="R27" s="366">
        <f>+Assumptions!AN356+Q27</f>
        <v>56000000</v>
      </c>
      <c r="S27" s="366">
        <f>+Assumptions!AO356+R27</f>
        <v>56000000</v>
      </c>
      <c r="T27" s="366">
        <f>+Assumptions!AP356+S27</f>
        <v>56000000</v>
      </c>
      <c r="U27" s="366">
        <f>+Assumptions!AQ356+T27</f>
        <v>56000000</v>
      </c>
      <c r="V27" s="366">
        <f>+Assumptions!AR356+U27</f>
        <v>56000000</v>
      </c>
      <c r="W27" s="366">
        <f>+Assumptions!AS356+V27</f>
        <v>56000000</v>
      </c>
      <c r="X27" s="366">
        <f>+Assumptions!AT356+W27</f>
        <v>56000000</v>
      </c>
      <c r="Y27" s="366">
        <f>+Assumptions!AU356+X27</f>
        <v>56000000</v>
      </c>
      <c r="Z27" s="366">
        <f>+Assumptions!AV356+Y27</f>
        <v>56000000</v>
      </c>
      <c r="AA27" s="366">
        <f>+Assumptions!AW356+Z27</f>
        <v>56000000</v>
      </c>
      <c r="AB27" s="366">
        <f>+Assumptions!AX356+AA27</f>
        <v>56000000</v>
      </c>
      <c r="AC27" s="366">
        <f>+Assumptions!AY356+AB27</f>
        <v>56000000</v>
      </c>
      <c r="AD27" s="366">
        <f>+Assumptions!AZ356+AC27</f>
        <v>56000000</v>
      </c>
      <c r="AE27" s="366">
        <f>+Assumptions!BA356+AD27</f>
        <v>56000000</v>
      </c>
      <c r="AF27" s="366">
        <f>+Assumptions!BB356+AE27</f>
        <v>56000000</v>
      </c>
      <c r="AG27" s="366">
        <f>+Assumptions!BC356+AF27</f>
        <v>56000000</v>
      </c>
      <c r="AH27" s="366">
        <f>+Assumptions!BD356+AG27</f>
        <v>56000000</v>
      </c>
      <c r="AI27" s="366">
        <f>+Assumptions!BE356+AH27</f>
        <v>136000000</v>
      </c>
      <c r="AJ27" s="366">
        <f>+Assumptions!BF356+AI27</f>
        <v>136000000</v>
      </c>
      <c r="AK27" s="366">
        <f>+Assumptions!BG356+AJ27</f>
        <v>136000000</v>
      </c>
      <c r="AL27" s="366">
        <f>+Assumptions!BH356+AK27</f>
        <v>136000000</v>
      </c>
      <c r="AM27" s="366">
        <f>+Assumptions!BI356+AL27</f>
        <v>136000000</v>
      </c>
      <c r="AN27" s="366">
        <f>+Assumptions!BJ356+AM27</f>
        <v>136000000</v>
      </c>
      <c r="AO27" s="366">
        <f>+Assumptions!BK356+AN27</f>
        <v>136000000</v>
      </c>
      <c r="AP27" s="366">
        <f>+Assumptions!BL356+AO27</f>
        <v>136000000</v>
      </c>
      <c r="AQ27" s="366">
        <f>+Assumptions!BM356+AP27</f>
        <v>136000000</v>
      </c>
      <c r="AR27" s="366">
        <f>+Assumptions!BN356+AQ27</f>
        <v>136000000</v>
      </c>
      <c r="AS27" s="366">
        <f>+Assumptions!BO356+AR27</f>
        <v>136000000</v>
      </c>
      <c r="AT27" s="366">
        <f>+Assumptions!BP356+AS27</f>
        <v>136000000</v>
      </c>
      <c r="AU27" s="366">
        <f>+Assumptions!BQ356+AT27</f>
        <v>136000000</v>
      </c>
      <c r="AV27" s="366">
        <f>+Assumptions!BR356+AU27</f>
        <v>136000000</v>
      </c>
      <c r="AW27" s="366">
        <f>+Assumptions!BS356+AV27</f>
        <v>136000000</v>
      </c>
      <c r="AX27" s="366">
        <f>+Assumptions!BT356+AW27</f>
        <v>136000000</v>
      </c>
      <c r="AY27" s="366">
        <f>+Assumptions!BU356+AX27</f>
        <v>136000000</v>
      </c>
      <c r="AZ27" s="366">
        <f>+Assumptions!BV356+AY27</f>
        <v>136000000</v>
      </c>
      <c r="BA27" s="366">
        <f>+Assumptions!BW356+AZ27</f>
        <v>136000000</v>
      </c>
      <c r="BB27" s="366">
        <f>+Assumptions!BX356+BA27</f>
        <v>136000000</v>
      </c>
      <c r="BC27" s="366">
        <f>+Assumptions!BY356+BB27</f>
        <v>136000000</v>
      </c>
      <c r="BD27" s="366">
        <f>+Assumptions!BZ356+BC27</f>
        <v>136000000</v>
      </c>
      <c r="BE27" s="366">
        <f>+Assumptions!CA356+BD27</f>
        <v>136000000</v>
      </c>
      <c r="BF27" s="366">
        <f>+Assumptions!CB356+BE27</f>
        <v>136000000</v>
      </c>
      <c r="BG27" s="366">
        <f>+Assumptions!CC356+BF27</f>
        <v>136000000</v>
      </c>
      <c r="BH27" s="366">
        <f>+Assumptions!CD356+BG27</f>
        <v>136000000</v>
      </c>
      <c r="BI27" s="366">
        <f>+Assumptions!CE356+BH27</f>
        <v>136000000</v>
      </c>
      <c r="BJ27" s="366">
        <f>+Assumptions!CF356+BI27</f>
        <v>136000000</v>
      </c>
      <c r="BK27" s="366">
        <f>+Assumptions!CG356+BJ27</f>
        <v>136000000</v>
      </c>
      <c r="BL27" s="366">
        <f>+Assumptions!CH356+BK27</f>
        <v>136000000</v>
      </c>
      <c r="BM27" s="367"/>
      <c r="BN27" s="366">
        <f t="shared" ref="BN27:BN28" si="17">+D27</f>
        <v>0</v>
      </c>
      <c r="BO27" s="366">
        <f t="shared" ref="BO27:BS27" si="18">+SUMIFS($E27:$BL27,$E$1:$BL$1,BO$1,$E$3:$BL$3,BO$3)</f>
        <v>16000000</v>
      </c>
      <c r="BP27" s="366">
        <f t="shared" si="18"/>
        <v>56000000</v>
      </c>
      <c r="BQ27" s="366">
        <f t="shared" si="18"/>
        <v>136000000</v>
      </c>
      <c r="BR27" s="366">
        <f t="shared" si="18"/>
        <v>136000000</v>
      </c>
      <c r="BS27" s="366">
        <f t="shared" si="18"/>
        <v>136000000</v>
      </c>
    </row>
    <row r="28" spans="1:71" ht="18" customHeight="1">
      <c r="A28" s="368"/>
      <c r="B28" s="41" t="s">
        <v>107</v>
      </c>
      <c r="C28" s="365"/>
      <c r="D28" s="369">
        <f>+Assumptions!AA44</f>
        <v>0</v>
      </c>
      <c r="E28" s="369">
        <f ca="1">+PL!D41+BS!D28-Assumptions!AA416</f>
        <v>-5552465.1376</v>
      </c>
      <c r="F28" s="369">
        <f ca="1">+PL!E41+BS!E28-Assumptions!AB416</f>
        <v>-6102496.0917119998</v>
      </c>
      <c r="G28" s="369">
        <f ca="1">+PL!F41+BS!F28-Assumptions!AC416</f>
        <v>-6649800.7603174401</v>
      </c>
      <c r="H28" s="369">
        <f ca="1">+PL!G41+BS!G28-Assumptions!AD416</f>
        <v>-7194051.9891555328</v>
      </c>
      <c r="I28" s="369">
        <f ca="1">+PL!H41+BS!H28-Assumptions!AE416</f>
        <v>-7734883.3654541969</v>
      </c>
      <c r="J28" s="369">
        <f ca="1">+PL!I41+BS!I28-Assumptions!AF416</f>
        <v>-8271884.5069087008</v>
      </c>
      <c r="K28" s="369">
        <f ca="1">+PL!J41+BS!J28-Assumptions!AG416</f>
        <v>-8854595.7853377443</v>
      </c>
      <c r="L28" s="369">
        <f ca="1">+PL!K41+BS!K28-Assumptions!AH416</f>
        <v>-9502502.4171782732</v>
      </c>
      <c r="M28" s="369">
        <f ca="1">+PL!L41+BS!L28-Assumptions!AI416</f>
        <v>-10145027.844839666</v>
      </c>
      <c r="N28" s="369">
        <f ca="1">+PL!M41+BS!M28-Assumptions!AJ416</f>
        <v>-10781526.323820425</v>
      </c>
      <c r="O28" s="369">
        <f ca="1">+PL!N41+BS!N28-Assumptions!AK416</f>
        <v>-11411274.620278876</v>
      </c>
      <c r="P28" s="369">
        <f ca="1">+PL!O41+BS!O28-Assumptions!AL416</f>
        <v>-9974168.7192019019</v>
      </c>
      <c r="Q28" s="369">
        <f ca="1">+PL!P41+BS!P28-Assumptions!AM416</f>
        <v>-10685739.191707054</v>
      </c>
      <c r="R28" s="369">
        <f ca="1">+PL!Q41+BS!Q28-Assumptions!AN416</f>
        <v>-11385137.73508798</v>
      </c>
      <c r="S28" s="369">
        <f ca="1">+PL!R41+BS!R28-Assumptions!AO416</f>
        <v>-12070538.559976043</v>
      </c>
      <c r="T28" s="369">
        <f ca="1">+PL!S41+BS!S28-Assumptions!AP416</f>
        <v>-12739842.008597316</v>
      </c>
      <c r="U28" s="369">
        <f ca="1">+PL!T41+BS!T28-Assumptions!AQ416</f>
        <v>-13390633.47451178</v>
      </c>
      <c r="V28" s="369">
        <f ca="1">+PL!U41+BS!U28-Assumptions!AR416</f>
        <v>-14020136.160313413</v>
      </c>
      <c r="W28" s="369">
        <f ca="1">+PL!V41+BS!V28-Assumptions!AS416</f>
        <v>-34650156.748985291</v>
      </c>
      <c r="X28" s="369">
        <f ca="1">+PL!W41+BS!W28-Assumptions!AT416</f>
        <v>-35252022.925957948</v>
      </c>
      <c r="Y28" s="369">
        <f ca="1">+PL!X41+BS!X28-Assumptions!AU416</f>
        <v>-35821511.529476508</v>
      </c>
      <c r="Z28" s="369">
        <f ca="1">+PL!Y41+BS!Y28-Assumptions!AV416</f>
        <v>-36353765.923522852</v>
      </c>
      <c r="AA28" s="369">
        <f ca="1">+PL!Z41+BS!Z28-Assumptions!AW416</f>
        <v>-36843200.976676144</v>
      </c>
      <c r="AB28" s="369">
        <f ca="1">+PL!AA41+BS!AA28-Assumptions!AX416</f>
        <v>-32586676.763335221</v>
      </c>
      <c r="AC28" s="369">
        <f ca="1">+PL!AB41+BS!AB28-Assumptions!AY416</f>
        <v>-33033491.4700201</v>
      </c>
      <c r="AD28" s="369">
        <f ca="1">+PL!AC41+BS!AC28-Assumptions!AZ416</f>
        <v>-33389700.451375287</v>
      </c>
      <c r="AE28" s="369">
        <f ca="1">+PL!AD41+BS!AD28-Assumptions!BA416</f>
        <v>-33637182.562334843</v>
      </c>
      <c r="AF28" s="369">
        <f ca="1">+PL!AE41+BS!AE28-Assumptions!BB416</f>
        <v>-33754192.428819649</v>
      </c>
      <c r="AG28" s="369">
        <f ca="1">+PL!AF41+BS!AF28-Assumptions!BC416</f>
        <v>-33714635.601934746</v>
      </c>
      <c r="AH28" s="369">
        <f ca="1">+PL!AG41+BS!AG28-Assumptions!BD416</f>
        <v>-33487198.7430062</v>
      </c>
      <c r="AI28" s="369">
        <f ca="1">+PL!AH41+BS!AH28-Assumptions!BE416</f>
        <v>-53059305.845625274</v>
      </c>
      <c r="AJ28" s="369">
        <f ca="1">+PL!AI41+BS!AI28-Assumptions!BF416</f>
        <v>-52360865.702101499</v>
      </c>
      <c r="AK28" s="369">
        <f ca="1">+PL!AJ41+BS!AJ28-Assumptions!BG416</f>
        <v>-51337768.863206305</v>
      </c>
      <c r="AL28" s="369">
        <f ca="1">+PL!AK41+BS!AK28-Assumptions!BH416</f>
        <v>-49925083.9898654</v>
      </c>
      <c r="AM28" s="369">
        <f ca="1">+PL!AL41+BS!AL28-Assumptions!BI416</f>
        <v>-48044893.475189649</v>
      </c>
      <c r="AN28" s="369">
        <f ca="1">+PL!AM41+BS!AM28-Assumptions!BJ416</f>
        <v>-45259619.528299704</v>
      </c>
      <c r="AO28" s="369">
        <f ca="1">+PL!AN41+BS!AN28-Assumptions!BK416</f>
        <v>-42577516.015594378</v>
      </c>
      <c r="AP28" s="369">
        <f ca="1">+PL!AO41+BS!AO28-Assumptions!BL416</f>
        <v>-39525148.034951851</v>
      </c>
      <c r="AQ28" s="369">
        <f ca="1">+PL!AP41+BS!AP28-Assumptions!BM416</f>
        <v>-36065489.139578409</v>
      </c>
      <c r="AR28" s="369">
        <f ca="1">+PL!AQ41+BS!AQ28-Assumptions!BN416</f>
        <v>-32157810.238000955</v>
      </c>
      <c r="AS28" s="369">
        <f ca="1">+PL!AR41+BS!AR28-Assumptions!BO416</f>
        <v>-27757309.32959909</v>
      </c>
      <c r="AT28" s="369">
        <f ca="1">+PL!AS41+BS!AS28-Assumptions!BP416</f>
        <v>-22814704.21369037</v>
      </c>
      <c r="AU28" s="369">
        <f ca="1">+PL!AT41+BS!AT28-Assumptions!BQ416</f>
        <v>-37275784.469524108</v>
      </c>
      <c r="AV28" s="369">
        <f ca="1">+PL!AU41+BS!AU28-Assumptions!BR416</f>
        <v>-31080918.634274557</v>
      </c>
      <c r="AW28" s="369">
        <f ca="1">+PL!AV41+BS!AV28-Assumptions!BS416</f>
        <v>-24164512.098833382</v>
      </c>
      <c r="AX28" s="369">
        <f ca="1">+PL!AW41+BS!AW28-Assumptions!BT416</f>
        <v>-16454410.793181421</v>
      </c>
      <c r="AY28" s="369">
        <f ca="1">+PL!AX41+BS!AX28-Assumptions!BU416</f>
        <v>-7871245.2402975969</v>
      </c>
      <c r="AZ28" s="369">
        <f ca="1">+PL!AY41+BS!AY28-Assumptions!BV416</f>
        <v>-13722795.606250864</v>
      </c>
      <c r="BA28" s="369">
        <f ca="1">+PL!AZ41+BS!AZ28-Assumptions!BW416</f>
        <v>-3868691.6024184339</v>
      </c>
      <c r="BB28" s="369">
        <f ca="1">+PL!BA41+BS!BA28-Assumptions!BX416</f>
        <v>6424878.0209006257</v>
      </c>
      <c r="BC28" s="369">
        <f ca="1">+PL!BB41+BS!BB28-Assumptions!BY416</f>
        <v>17175491.888485782</v>
      </c>
      <c r="BD28" s="369">
        <f ca="1">+PL!BC41+BS!BC28-Assumptions!BZ416</f>
        <v>28401431.770107679</v>
      </c>
      <c r="BE28" s="369">
        <f ca="1">+PL!BD41+BS!BD28-Assumptions!CA416</f>
        <v>40121710.706327789</v>
      </c>
      <c r="BF28" s="369">
        <f ca="1">+PL!BE41+BS!BE28-Assumptions!CB416</f>
        <v>52356102.259330034</v>
      </c>
      <c r="BG28" s="369">
        <f ca="1">+PL!BF41+BS!BF28-Assumptions!CC416</f>
        <v>25125170.933785699</v>
      </c>
      <c r="BH28" s="369">
        <f ca="1">+PL!BG41+BS!BG28-Assumptions!CD416</f>
        <v>38450303.814552926</v>
      </c>
      <c r="BI28" s="369">
        <f ca="1">+PL!BH41+BS!BH28-Assumptions!CE416</f>
        <v>52353743.469884172</v>
      </c>
      <c r="BJ28" s="369">
        <f ca="1">+PL!BI41+BS!BI28-Assumptions!CF416</f>
        <v>66858622.170762002</v>
      </c>
      <c r="BK28" s="369">
        <f ca="1">+PL!BJ41+BS!BJ28-Assumptions!CG416</f>
        <v>81988997.479008287</v>
      </c>
      <c r="BL28" s="369">
        <f ca="1">+PL!BK41+BS!BK28-Assumptions!CH416</f>
        <v>64901877.524930701</v>
      </c>
      <c r="BM28" s="367"/>
      <c r="BN28" s="369">
        <f t="shared" si="17"/>
        <v>0</v>
      </c>
      <c r="BO28" s="369">
        <f t="shared" ref="BO28:BS28" ca="1" si="19">+SUMIFS($E28:$BL28,$E$1:$BL$1,BO$1,$E$3:$BL$3,BO$3)</f>
        <v>-9974168.7192019019</v>
      </c>
      <c r="BP28" s="369">
        <f t="shared" ca="1" si="19"/>
        <v>-32586676.763335221</v>
      </c>
      <c r="BQ28" s="369">
        <f t="shared" ca="1" si="19"/>
        <v>-45259619.528299704</v>
      </c>
      <c r="BR28" s="369">
        <f t="shared" ca="1" si="19"/>
        <v>-13722795.606250864</v>
      </c>
      <c r="BS28" s="369">
        <f t="shared" ca="1" si="19"/>
        <v>64901877.524930701</v>
      </c>
    </row>
    <row r="29" spans="1:71" ht="18" customHeight="1">
      <c r="A29" s="370"/>
      <c r="B29" s="368"/>
      <c r="C29" s="368"/>
      <c r="D29" s="371">
        <f t="shared" ref="D29:BL29" si="20">SUM(D27:D28)</f>
        <v>0</v>
      </c>
      <c r="E29" s="371">
        <f t="shared" ca="1" si="20"/>
        <v>10447534.862399999</v>
      </c>
      <c r="F29" s="371">
        <f t="shared" ca="1" si="20"/>
        <v>9897503.9082880002</v>
      </c>
      <c r="G29" s="371">
        <f t="shared" ca="1" si="20"/>
        <v>9350199.2396825589</v>
      </c>
      <c r="H29" s="371">
        <f t="shared" ca="1" si="20"/>
        <v>8805948.0108444672</v>
      </c>
      <c r="I29" s="371">
        <f t="shared" ca="1" si="20"/>
        <v>8265116.6345458031</v>
      </c>
      <c r="J29" s="371">
        <f t="shared" ca="1" si="20"/>
        <v>7728115.4930912992</v>
      </c>
      <c r="K29" s="371">
        <f t="shared" ca="1" si="20"/>
        <v>7145404.2146622557</v>
      </c>
      <c r="L29" s="371">
        <f t="shared" ca="1" si="20"/>
        <v>6497497.5828217268</v>
      </c>
      <c r="M29" s="371">
        <f t="shared" ca="1" si="20"/>
        <v>5854972.155160334</v>
      </c>
      <c r="N29" s="371">
        <f t="shared" ca="1" si="20"/>
        <v>5218473.6761795748</v>
      </c>
      <c r="O29" s="371">
        <f t="shared" ca="1" si="20"/>
        <v>4588725.3797211237</v>
      </c>
      <c r="P29" s="371">
        <f t="shared" ca="1" si="20"/>
        <v>6025831.2807980981</v>
      </c>
      <c r="Q29" s="371">
        <f t="shared" ca="1" si="20"/>
        <v>45314260.808292948</v>
      </c>
      <c r="R29" s="371">
        <f t="shared" ca="1" si="20"/>
        <v>44614862.264912024</v>
      </c>
      <c r="S29" s="371">
        <f t="shared" ca="1" si="20"/>
        <v>43929461.440023959</v>
      </c>
      <c r="T29" s="371">
        <f t="shared" ca="1" si="20"/>
        <v>43260157.991402686</v>
      </c>
      <c r="U29" s="371">
        <f t="shared" ca="1" si="20"/>
        <v>42609366.52548822</v>
      </c>
      <c r="V29" s="371">
        <f t="shared" ca="1" si="20"/>
        <v>41979863.839686587</v>
      </c>
      <c r="W29" s="371">
        <f t="shared" ca="1" si="20"/>
        <v>21349843.251014709</v>
      </c>
      <c r="X29" s="371">
        <f t="shared" ca="1" si="20"/>
        <v>20747977.074042052</v>
      </c>
      <c r="Y29" s="371">
        <f t="shared" ca="1" si="20"/>
        <v>20178488.470523492</v>
      </c>
      <c r="Z29" s="371">
        <f t="shared" ca="1" si="20"/>
        <v>19646234.076477148</v>
      </c>
      <c r="AA29" s="371">
        <f t="shared" ca="1" si="20"/>
        <v>19156799.023323856</v>
      </c>
      <c r="AB29" s="371">
        <f t="shared" ca="1" si="20"/>
        <v>23413323.236664779</v>
      </c>
      <c r="AC29" s="371">
        <f t="shared" ca="1" si="20"/>
        <v>22966508.5299799</v>
      </c>
      <c r="AD29" s="371">
        <f t="shared" ca="1" si="20"/>
        <v>22610299.548624713</v>
      </c>
      <c r="AE29" s="371">
        <f t="shared" ca="1" si="20"/>
        <v>22362817.437665157</v>
      </c>
      <c r="AF29" s="371">
        <f t="shared" ca="1" si="20"/>
        <v>22245807.571180351</v>
      </c>
      <c r="AG29" s="371">
        <f t="shared" ca="1" si="20"/>
        <v>22285364.398065254</v>
      </c>
      <c r="AH29" s="371">
        <f t="shared" ca="1" si="20"/>
        <v>22512801.2569938</v>
      </c>
      <c r="AI29" s="371">
        <f t="shared" ca="1" si="20"/>
        <v>82940694.154374719</v>
      </c>
      <c r="AJ29" s="371">
        <f t="shared" ca="1" si="20"/>
        <v>83639134.297898501</v>
      </c>
      <c r="AK29" s="371">
        <f t="shared" ca="1" si="20"/>
        <v>84662231.136793703</v>
      </c>
      <c r="AL29" s="371">
        <f t="shared" ca="1" si="20"/>
        <v>86074916.010134608</v>
      </c>
      <c r="AM29" s="371">
        <f t="shared" ca="1" si="20"/>
        <v>87955106.524810344</v>
      </c>
      <c r="AN29" s="371">
        <f t="shared" ca="1" si="20"/>
        <v>90740380.471700296</v>
      </c>
      <c r="AO29" s="371">
        <f t="shared" ca="1" si="20"/>
        <v>93422483.984405622</v>
      </c>
      <c r="AP29" s="371">
        <f t="shared" ca="1" si="20"/>
        <v>96474851.965048149</v>
      </c>
      <c r="AQ29" s="371">
        <f t="shared" ca="1" si="20"/>
        <v>99934510.860421598</v>
      </c>
      <c r="AR29" s="371">
        <f t="shared" ca="1" si="20"/>
        <v>103842189.76199904</v>
      </c>
      <c r="AS29" s="371">
        <f t="shared" ca="1" si="20"/>
        <v>108242690.67040092</v>
      </c>
      <c r="AT29" s="371">
        <f t="shared" ca="1" si="20"/>
        <v>113185295.78630963</v>
      </c>
      <c r="AU29" s="371">
        <f t="shared" ca="1" si="20"/>
        <v>98724215.530475885</v>
      </c>
      <c r="AV29" s="371">
        <f t="shared" ca="1" si="20"/>
        <v>104919081.36572544</v>
      </c>
      <c r="AW29" s="371">
        <f t="shared" ca="1" si="20"/>
        <v>111835487.90116662</v>
      </c>
      <c r="AX29" s="371">
        <f t="shared" ca="1" si="20"/>
        <v>119545589.20681858</v>
      </c>
      <c r="AY29" s="371">
        <f t="shared" ca="1" si="20"/>
        <v>128128754.7597024</v>
      </c>
      <c r="AZ29" s="371">
        <f t="shared" ca="1" si="20"/>
        <v>122277204.39374913</v>
      </c>
      <c r="BA29" s="371">
        <f t="shared" ca="1" si="20"/>
        <v>132131308.39758156</v>
      </c>
      <c r="BB29" s="371">
        <f t="shared" ca="1" si="20"/>
        <v>142424878.02090064</v>
      </c>
      <c r="BC29" s="371">
        <f t="shared" ca="1" si="20"/>
        <v>153175491.88848579</v>
      </c>
      <c r="BD29" s="371">
        <f t="shared" ca="1" si="20"/>
        <v>164401431.77010769</v>
      </c>
      <c r="BE29" s="371">
        <f t="shared" ca="1" si="20"/>
        <v>176121710.7063278</v>
      </c>
      <c r="BF29" s="371">
        <f t="shared" ca="1" si="20"/>
        <v>188356102.25933003</v>
      </c>
      <c r="BG29" s="371">
        <f t="shared" ca="1" si="20"/>
        <v>161125170.93378571</v>
      </c>
      <c r="BH29" s="371">
        <f t="shared" ca="1" si="20"/>
        <v>174450303.81455293</v>
      </c>
      <c r="BI29" s="371">
        <f t="shared" ca="1" si="20"/>
        <v>188353743.46988416</v>
      </c>
      <c r="BJ29" s="371">
        <f t="shared" ca="1" si="20"/>
        <v>202858622.170762</v>
      </c>
      <c r="BK29" s="371">
        <f t="shared" ca="1" si="20"/>
        <v>217988997.47900829</v>
      </c>
      <c r="BL29" s="371">
        <f t="shared" ca="1" si="20"/>
        <v>200901877.52493072</v>
      </c>
      <c r="BM29" s="372"/>
      <c r="BN29" s="371">
        <f t="shared" ref="BN29:BS29" si="21">SUM(BN27:BN28)</f>
        <v>0</v>
      </c>
      <c r="BO29" s="371">
        <f t="shared" ca="1" si="21"/>
        <v>6025831.2807980981</v>
      </c>
      <c r="BP29" s="371">
        <f t="shared" ca="1" si="21"/>
        <v>23413323.236664779</v>
      </c>
      <c r="BQ29" s="371">
        <f t="shared" ca="1" si="21"/>
        <v>90740380.471700296</v>
      </c>
      <c r="BR29" s="371">
        <f t="shared" ca="1" si="21"/>
        <v>122277204.39374913</v>
      </c>
      <c r="BS29" s="371">
        <f t="shared" ca="1" si="21"/>
        <v>200901877.52493072</v>
      </c>
    </row>
    <row r="30" spans="1:71" ht="18" customHeight="1">
      <c r="A30" s="375" t="s">
        <v>392</v>
      </c>
      <c r="B30" s="365"/>
      <c r="C30" s="365"/>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367"/>
      <c r="BN30" s="41"/>
      <c r="BO30" s="41"/>
      <c r="BP30" s="41"/>
      <c r="BQ30" s="41"/>
      <c r="BR30" s="41"/>
      <c r="BS30" s="41"/>
    </row>
    <row r="31" spans="1:71" ht="18" customHeight="1">
      <c r="A31" s="364"/>
      <c r="B31" s="41" t="s">
        <v>99</v>
      </c>
      <c r="C31" s="365"/>
      <c r="D31" s="380">
        <f>+Assumptions!AA31</f>
        <v>0</v>
      </c>
      <c r="E31" s="380">
        <f>+D31+Assumptions!AA374+Assumptions!AA384+Assumptions!AA394+Assumptions!AA404</f>
        <v>0</v>
      </c>
      <c r="F31" s="380">
        <f>+E31+Assumptions!AB374+Assumptions!AB384+Assumptions!AB394+Assumptions!AB404</f>
        <v>0</v>
      </c>
      <c r="G31" s="380">
        <f>+F31+Assumptions!AC374+Assumptions!AC384+Assumptions!AC394+Assumptions!AC404</f>
        <v>0</v>
      </c>
      <c r="H31" s="380">
        <f>+G31+Assumptions!AD374+Assumptions!AD384+Assumptions!AD394+Assumptions!AD404</f>
        <v>0</v>
      </c>
      <c r="I31" s="380">
        <f>+H31+Assumptions!AE374+Assumptions!AE384+Assumptions!AE394+Assumptions!AE404</f>
        <v>0</v>
      </c>
      <c r="J31" s="380">
        <f>+I31+Assumptions!AF374+Assumptions!AF384+Assumptions!AF394+Assumptions!AF404</f>
        <v>0</v>
      </c>
      <c r="K31" s="380">
        <f>+J31+Assumptions!AG374+Assumptions!AG384+Assumptions!AG394+Assumptions!AG404</f>
        <v>0</v>
      </c>
      <c r="L31" s="380">
        <f>+K31+Assumptions!AH374+Assumptions!AH384+Assumptions!AH394+Assumptions!AH404</f>
        <v>0</v>
      </c>
      <c r="M31" s="380">
        <f>+L31+Assumptions!AI374+Assumptions!AI384+Assumptions!AI394+Assumptions!AI404</f>
        <v>0</v>
      </c>
      <c r="N31" s="380">
        <f>+M31+Assumptions!AJ374+Assumptions!AJ384+Assumptions!AJ394+Assumptions!AJ404</f>
        <v>0</v>
      </c>
      <c r="O31" s="380">
        <f>+N31+Assumptions!AK374+Assumptions!AK384+Assumptions!AK394+Assumptions!AK404</f>
        <v>0</v>
      </c>
      <c r="P31" s="380">
        <f>+O31+Assumptions!AL374+Assumptions!AL384+Assumptions!AL394+Assumptions!AL404</f>
        <v>0</v>
      </c>
      <c r="Q31" s="380">
        <f>+P31+Assumptions!AM374+Assumptions!AM384+Assumptions!AM394+Assumptions!AM404</f>
        <v>0</v>
      </c>
      <c r="R31" s="380">
        <f>+Q31+Assumptions!AN374+Assumptions!AN384+Assumptions!AN394+Assumptions!AN404</f>
        <v>0</v>
      </c>
      <c r="S31" s="380">
        <f>+R31+Assumptions!AO374+Assumptions!AO384+Assumptions!AO394+Assumptions!AO404</f>
        <v>0</v>
      </c>
      <c r="T31" s="380">
        <f>+S31+Assumptions!AP374+Assumptions!AP384+Assumptions!AP394+Assumptions!AP404</f>
        <v>0</v>
      </c>
      <c r="U31" s="380">
        <f>+T31+Assumptions!AQ374+Assumptions!AQ384+Assumptions!AQ394+Assumptions!AQ404</f>
        <v>0</v>
      </c>
      <c r="V31" s="380">
        <f>+U31+Assumptions!AR374+Assumptions!AR384+Assumptions!AR394+Assumptions!AR404</f>
        <v>0</v>
      </c>
      <c r="W31" s="380">
        <f>+V31+Assumptions!AS374+Assumptions!AS384+Assumptions!AS394+Assumptions!AS404</f>
        <v>0</v>
      </c>
      <c r="X31" s="380">
        <f>+W31+Assumptions!AT374+Assumptions!AT384+Assumptions!AT394+Assumptions!AT404</f>
        <v>0</v>
      </c>
      <c r="Y31" s="380">
        <f>+X31+Assumptions!AU374+Assumptions!AU384+Assumptions!AU394+Assumptions!AU404</f>
        <v>0</v>
      </c>
      <c r="Z31" s="380">
        <f>+Y31+Assumptions!AV374+Assumptions!AV384+Assumptions!AV394+Assumptions!AV404</f>
        <v>0</v>
      </c>
      <c r="AA31" s="380">
        <f>+Z31+Assumptions!AW374+Assumptions!AW384+Assumptions!AW394+Assumptions!AW404</f>
        <v>0</v>
      </c>
      <c r="AB31" s="380">
        <f>+AA31+Assumptions!AX374+Assumptions!AX384+Assumptions!AX394+Assumptions!AX404</f>
        <v>0</v>
      </c>
      <c r="AC31" s="380">
        <f>+AB31+Assumptions!AY374+Assumptions!AY384+Assumptions!AY394+Assumptions!AY404</f>
        <v>0</v>
      </c>
      <c r="AD31" s="380">
        <f>+AC31+Assumptions!AZ374+Assumptions!AZ384+Assumptions!AZ394+Assumptions!AZ404</f>
        <v>0</v>
      </c>
      <c r="AE31" s="380">
        <f>+AD31+Assumptions!BA374+Assumptions!BA384+Assumptions!BA394+Assumptions!BA404</f>
        <v>0</v>
      </c>
      <c r="AF31" s="380">
        <f>+AE31+Assumptions!BB374+Assumptions!BB384+Assumptions!BB394+Assumptions!BB404</f>
        <v>0</v>
      </c>
      <c r="AG31" s="380">
        <f>+AF31+Assumptions!BC374+Assumptions!BC384+Assumptions!BC394+Assumptions!BC404</f>
        <v>0</v>
      </c>
      <c r="AH31" s="380">
        <f>+AG31+Assumptions!BD374+Assumptions!BD384+Assumptions!BD394+Assumptions!BD404</f>
        <v>0</v>
      </c>
      <c r="AI31" s="380">
        <f>+AH31+Assumptions!BE374+Assumptions!BE384+Assumptions!BE394+Assumptions!BE404</f>
        <v>0</v>
      </c>
      <c r="AJ31" s="380">
        <f>+AI31+Assumptions!BF374+Assumptions!BF384+Assumptions!BF394+Assumptions!BF404</f>
        <v>0</v>
      </c>
      <c r="AK31" s="380">
        <f>+AJ31+Assumptions!BG374+Assumptions!BG384+Assumptions!BG394+Assumptions!BG404</f>
        <v>0</v>
      </c>
      <c r="AL31" s="380">
        <f>+AK31+Assumptions!BH374+Assumptions!BH384+Assumptions!BH394+Assumptions!BH404</f>
        <v>0</v>
      </c>
      <c r="AM31" s="380">
        <f>+AL31+Assumptions!BI374+Assumptions!BI384+Assumptions!BI394+Assumptions!BI404</f>
        <v>0</v>
      </c>
      <c r="AN31" s="380">
        <f>+AM31+Assumptions!BJ374+Assumptions!BJ384+Assumptions!BJ394+Assumptions!BJ404</f>
        <v>0</v>
      </c>
      <c r="AO31" s="380">
        <f>+AN31+Assumptions!BK374+Assumptions!BK384+Assumptions!BK394+Assumptions!BK404</f>
        <v>0</v>
      </c>
      <c r="AP31" s="380">
        <f>+AO31+Assumptions!BL374+Assumptions!BL384+Assumptions!BL394+Assumptions!BL404</f>
        <v>0</v>
      </c>
      <c r="AQ31" s="380">
        <f>+AP31+Assumptions!BM374+Assumptions!BM384+Assumptions!BM394+Assumptions!BM404</f>
        <v>0</v>
      </c>
      <c r="AR31" s="380">
        <f>+AQ31+Assumptions!BN374+Assumptions!BN384+Assumptions!BN394+Assumptions!BN404</f>
        <v>0</v>
      </c>
      <c r="AS31" s="380">
        <f>+AR31+Assumptions!BO374+Assumptions!BO384+Assumptions!BO394+Assumptions!BO404</f>
        <v>0</v>
      </c>
      <c r="AT31" s="380">
        <f>+AS31+Assumptions!BP374+Assumptions!BP384+Assumptions!BP394+Assumptions!BP404</f>
        <v>0</v>
      </c>
      <c r="AU31" s="380">
        <f>+AT31+Assumptions!BQ374+Assumptions!BQ384+Assumptions!BQ394+Assumptions!BQ404</f>
        <v>0</v>
      </c>
      <c r="AV31" s="380">
        <f>+AU31+Assumptions!BR374+Assumptions!BR384+Assumptions!BR394+Assumptions!BR404</f>
        <v>0</v>
      </c>
      <c r="AW31" s="380">
        <f>+AV31+Assumptions!BS374+Assumptions!BS384+Assumptions!BS394+Assumptions!BS404</f>
        <v>0</v>
      </c>
      <c r="AX31" s="380">
        <f>+AW31+Assumptions!BT374+Assumptions!BT384+Assumptions!BT394+Assumptions!BT404</f>
        <v>0</v>
      </c>
      <c r="AY31" s="380">
        <f>+AX31+Assumptions!BU374+Assumptions!BU384+Assumptions!BU394+Assumptions!BU404</f>
        <v>0</v>
      </c>
      <c r="AZ31" s="380">
        <f>+AY31+Assumptions!BV374+Assumptions!BV384+Assumptions!BV394+Assumptions!BV404</f>
        <v>0</v>
      </c>
      <c r="BA31" s="380">
        <f>+AZ31+Assumptions!BW374+Assumptions!BW384+Assumptions!BW394+Assumptions!BW404</f>
        <v>0</v>
      </c>
      <c r="BB31" s="380">
        <f>+BA31+Assumptions!BX374+Assumptions!BX384+Assumptions!BX394+Assumptions!BX404</f>
        <v>0</v>
      </c>
      <c r="BC31" s="380">
        <f>+BB31+Assumptions!BY374+Assumptions!BY384+Assumptions!BY394+Assumptions!BY404</f>
        <v>0</v>
      </c>
      <c r="BD31" s="380">
        <f>+BC31+Assumptions!BZ374+Assumptions!BZ384+Assumptions!BZ394+Assumptions!BZ404</f>
        <v>0</v>
      </c>
      <c r="BE31" s="380">
        <f>+BD31+Assumptions!CA374+Assumptions!CA384+Assumptions!CA394+Assumptions!CA404</f>
        <v>0</v>
      </c>
      <c r="BF31" s="380">
        <f>+BE31+Assumptions!CB374+Assumptions!CB384+Assumptions!CB394+Assumptions!CB404</f>
        <v>0</v>
      </c>
      <c r="BG31" s="380">
        <f>+BF31+Assumptions!CC374+Assumptions!CC384+Assumptions!CC394+Assumptions!CC404</f>
        <v>0</v>
      </c>
      <c r="BH31" s="380">
        <f>+BG31+Assumptions!CD374+Assumptions!CD384+Assumptions!CD394+Assumptions!CD404</f>
        <v>0</v>
      </c>
      <c r="BI31" s="380">
        <f>+BH31+Assumptions!CE374+Assumptions!CE384+Assumptions!CE394+Assumptions!CE404</f>
        <v>0</v>
      </c>
      <c r="BJ31" s="380">
        <f>+BI31+Assumptions!CF374+Assumptions!CF384+Assumptions!CF394+Assumptions!CF404</f>
        <v>0</v>
      </c>
      <c r="BK31" s="380">
        <f>+BJ31+Assumptions!CG374+Assumptions!CG384+Assumptions!CG394+Assumptions!CG404</f>
        <v>0</v>
      </c>
      <c r="BL31" s="380">
        <f>+BK31+Assumptions!CH374+Assumptions!CH384+Assumptions!CH394+Assumptions!CH404</f>
        <v>0</v>
      </c>
      <c r="BM31" s="367"/>
      <c r="BN31" s="380">
        <f t="shared" ref="BN31:BN32" si="22">+D31</f>
        <v>0</v>
      </c>
      <c r="BO31" s="380">
        <f t="shared" ref="BO31:BS31" si="23">+SUMIFS($E31:$BL31,$E$1:$BL$1,BO$1,$E$3:$BL$3,BO$3)</f>
        <v>0</v>
      </c>
      <c r="BP31" s="380">
        <f t="shared" si="23"/>
        <v>0</v>
      </c>
      <c r="BQ31" s="380">
        <f t="shared" si="23"/>
        <v>0</v>
      </c>
      <c r="BR31" s="380">
        <f t="shared" si="23"/>
        <v>0</v>
      </c>
      <c r="BS31" s="380">
        <f t="shared" si="23"/>
        <v>0</v>
      </c>
    </row>
    <row r="32" spans="1:71" ht="18" customHeight="1">
      <c r="A32" s="370"/>
      <c r="B32" s="368"/>
      <c r="C32" s="368"/>
      <c r="D32" s="371">
        <f t="shared" ref="D32:BL32" si="24">SUM(D31)</f>
        <v>0</v>
      </c>
      <c r="E32" s="371">
        <f t="shared" si="24"/>
        <v>0</v>
      </c>
      <c r="F32" s="371">
        <f t="shared" si="24"/>
        <v>0</v>
      </c>
      <c r="G32" s="371">
        <f t="shared" si="24"/>
        <v>0</v>
      </c>
      <c r="H32" s="371">
        <f t="shared" si="24"/>
        <v>0</v>
      </c>
      <c r="I32" s="371">
        <f t="shared" si="24"/>
        <v>0</v>
      </c>
      <c r="J32" s="371">
        <f t="shared" si="24"/>
        <v>0</v>
      </c>
      <c r="K32" s="371">
        <f t="shared" si="24"/>
        <v>0</v>
      </c>
      <c r="L32" s="371">
        <f t="shared" si="24"/>
        <v>0</v>
      </c>
      <c r="M32" s="371">
        <f t="shared" si="24"/>
        <v>0</v>
      </c>
      <c r="N32" s="371">
        <f t="shared" si="24"/>
        <v>0</v>
      </c>
      <c r="O32" s="371">
        <f t="shared" si="24"/>
        <v>0</v>
      </c>
      <c r="P32" s="371">
        <f t="shared" si="24"/>
        <v>0</v>
      </c>
      <c r="Q32" s="371">
        <f t="shared" si="24"/>
        <v>0</v>
      </c>
      <c r="R32" s="371">
        <f t="shared" si="24"/>
        <v>0</v>
      </c>
      <c r="S32" s="371">
        <f t="shared" si="24"/>
        <v>0</v>
      </c>
      <c r="T32" s="371">
        <f t="shared" si="24"/>
        <v>0</v>
      </c>
      <c r="U32" s="371">
        <f t="shared" si="24"/>
        <v>0</v>
      </c>
      <c r="V32" s="371">
        <f t="shared" si="24"/>
        <v>0</v>
      </c>
      <c r="W32" s="371">
        <f t="shared" si="24"/>
        <v>0</v>
      </c>
      <c r="X32" s="371">
        <f t="shared" si="24"/>
        <v>0</v>
      </c>
      <c r="Y32" s="371">
        <f t="shared" si="24"/>
        <v>0</v>
      </c>
      <c r="Z32" s="371">
        <f t="shared" si="24"/>
        <v>0</v>
      </c>
      <c r="AA32" s="371">
        <f t="shared" si="24"/>
        <v>0</v>
      </c>
      <c r="AB32" s="371">
        <f t="shared" si="24"/>
        <v>0</v>
      </c>
      <c r="AC32" s="371">
        <f t="shared" si="24"/>
        <v>0</v>
      </c>
      <c r="AD32" s="371">
        <f t="shared" si="24"/>
        <v>0</v>
      </c>
      <c r="AE32" s="371">
        <f t="shared" si="24"/>
        <v>0</v>
      </c>
      <c r="AF32" s="371">
        <f t="shared" si="24"/>
        <v>0</v>
      </c>
      <c r="AG32" s="371">
        <f t="shared" si="24"/>
        <v>0</v>
      </c>
      <c r="AH32" s="371">
        <f t="shared" si="24"/>
        <v>0</v>
      </c>
      <c r="AI32" s="371">
        <f t="shared" si="24"/>
        <v>0</v>
      </c>
      <c r="AJ32" s="371">
        <f t="shared" si="24"/>
        <v>0</v>
      </c>
      <c r="AK32" s="371">
        <f t="shared" si="24"/>
        <v>0</v>
      </c>
      <c r="AL32" s="371">
        <f t="shared" si="24"/>
        <v>0</v>
      </c>
      <c r="AM32" s="371">
        <f t="shared" si="24"/>
        <v>0</v>
      </c>
      <c r="AN32" s="371">
        <f t="shared" si="24"/>
        <v>0</v>
      </c>
      <c r="AO32" s="371">
        <f t="shared" si="24"/>
        <v>0</v>
      </c>
      <c r="AP32" s="371">
        <f t="shared" si="24"/>
        <v>0</v>
      </c>
      <c r="AQ32" s="371">
        <f t="shared" si="24"/>
        <v>0</v>
      </c>
      <c r="AR32" s="371">
        <f t="shared" si="24"/>
        <v>0</v>
      </c>
      <c r="AS32" s="371">
        <f t="shared" si="24"/>
        <v>0</v>
      </c>
      <c r="AT32" s="371">
        <f t="shared" si="24"/>
        <v>0</v>
      </c>
      <c r="AU32" s="371">
        <f t="shared" si="24"/>
        <v>0</v>
      </c>
      <c r="AV32" s="371">
        <f t="shared" si="24"/>
        <v>0</v>
      </c>
      <c r="AW32" s="371">
        <f t="shared" si="24"/>
        <v>0</v>
      </c>
      <c r="AX32" s="371">
        <f t="shared" si="24"/>
        <v>0</v>
      </c>
      <c r="AY32" s="371">
        <f t="shared" si="24"/>
        <v>0</v>
      </c>
      <c r="AZ32" s="371">
        <f t="shared" si="24"/>
        <v>0</v>
      </c>
      <c r="BA32" s="371">
        <f t="shared" si="24"/>
        <v>0</v>
      </c>
      <c r="BB32" s="371">
        <f t="shared" si="24"/>
        <v>0</v>
      </c>
      <c r="BC32" s="371">
        <f t="shared" si="24"/>
        <v>0</v>
      </c>
      <c r="BD32" s="371">
        <f t="shared" si="24"/>
        <v>0</v>
      </c>
      <c r="BE32" s="371">
        <f t="shared" si="24"/>
        <v>0</v>
      </c>
      <c r="BF32" s="371">
        <f t="shared" si="24"/>
        <v>0</v>
      </c>
      <c r="BG32" s="371">
        <f t="shared" si="24"/>
        <v>0</v>
      </c>
      <c r="BH32" s="371">
        <f t="shared" si="24"/>
        <v>0</v>
      </c>
      <c r="BI32" s="371">
        <f t="shared" si="24"/>
        <v>0</v>
      </c>
      <c r="BJ32" s="371">
        <f t="shared" si="24"/>
        <v>0</v>
      </c>
      <c r="BK32" s="371">
        <f t="shared" si="24"/>
        <v>0</v>
      </c>
      <c r="BL32" s="371">
        <f t="shared" si="24"/>
        <v>0</v>
      </c>
      <c r="BM32" s="372"/>
      <c r="BN32" s="371">
        <f t="shared" si="22"/>
        <v>0</v>
      </c>
      <c r="BO32" s="371">
        <f t="shared" ref="BO32:BS32" si="25">SUM(BO31)</f>
        <v>0</v>
      </c>
      <c r="BP32" s="371">
        <f t="shared" si="25"/>
        <v>0</v>
      </c>
      <c r="BQ32" s="371">
        <f t="shared" si="25"/>
        <v>0</v>
      </c>
      <c r="BR32" s="371">
        <f t="shared" si="25"/>
        <v>0</v>
      </c>
      <c r="BS32" s="371">
        <f t="shared" si="25"/>
        <v>0</v>
      </c>
    </row>
    <row r="33" spans="1:71" ht="18" customHeight="1">
      <c r="A33" s="375" t="s">
        <v>393</v>
      </c>
      <c r="B33" s="365"/>
      <c r="C33" s="365"/>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367"/>
      <c r="BN33" s="41"/>
      <c r="BO33" s="41"/>
      <c r="BP33" s="41"/>
      <c r="BQ33" s="41"/>
      <c r="BR33" s="41"/>
      <c r="BS33" s="41"/>
    </row>
    <row r="34" spans="1:71" ht="18" customHeight="1">
      <c r="A34" s="375"/>
      <c r="B34" s="41" t="s">
        <v>100</v>
      </c>
      <c r="C34" s="41"/>
      <c r="D34" s="366">
        <f>+Assumptions!AA35</f>
        <v>0</v>
      </c>
      <c r="E34" s="366">
        <f>+Assumptions!AA146</f>
        <v>208.32091000000003</v>
      </c>
      <c r="F34" s="366">
        <f>+Assumptions!AB146</f>
        <v>220.82016460000006</v>
      </c>
      <c r="G34" s="366">
        <f>+Assumptions!AC146</f>
        <v>234.31935956800004</v>
      </c>
      <c r="H34" s="366">
        <f>+Assumptions!AD146</f>
        <v>262.43768271616005</v>
      </c>
      <c r="I34" s="366">
        <f>+Assumptions!AE146</f>
        <v>293.93020464209923</v>
      </c>
      <c r="J34" s="366">
        <f>+Assumptions!AF146</f>
        <v>329.20182919915118</v>
      </c>
      <c r="K34" s="366">
        <f>+Assumptions!AG146</f>
        <v>368.70604870304942</v>
      </c>
      <c r="L34" s="366">
        <f>+Assumptions!AH146</f>
        <v>412.95077454741539</v>
      </c>
      <c r="M34" s="366">
        <f>+Assumptions!AI146</f>
        <v>462.50486749310528</v>
      </c>
      <c r="N34" s="366">
        <f>+Assumptions!AJ146</f>
        <v>518.00545159227806</v>
      </c>
      <c r="O34" s="366">
        <f>+Assumptions!AK146</f>
        <v>580.16610578335133</v>
      </c>
      <c r="P34" s="366">
        <f>+Assumptions!AL146</f>
        <v>649.7860384773536</v>
      </c>
      <c r="Q34" s="366">
        <f>+Assumptions!AM146</f>
        <v>735.00691009557841</v>
      </c>
      <c r="R34" s="366">
        <f>+Assumptions!AN146</f>
        <v>838.78781535907387</v>
      </c>
      <c r="S34" s="366">
        <f>+Assumptions!AO146</f>
        <v>964.60598766293469</v>
      </c>
      <c r="T34" s="366">
        <f>+Assumptions!AP146</f>
        <v>1109.296885812375</v>
      </c>
      <c r="U34" s="366">
        <f>+Assumptions!AQ146</f>
        <v>1275.6914186842309</v>
      </c>
      <c r="V34" s="366">
        <f>+Assumptions!AR146</f>
        <v>1467.0451314868658</v>
      </c>
      <c r="W34" s="366">
        <f>+Assumptions!AS146</f>
        <v>1687.1019012098955</v>
      </c>
      <c r="X34" s="366">
        <f>+Assumptions!AT146</f>
        <v>1940.1671863913793</v>
      </c>
      <c r="Y34" s="366">
        <f>+Assumptions!AU146</f>
        <v>2231.1922643500861</v>
      </c>
      <c r="Z34" s="366">
        <f>+Assumptions!AV146</f>
        <v>2565.8711040025983</v>
      </c>
      <c r="AA34" s="366">
        <f>+Assumptions!AW146</f>
        <v>2950.7517696029886</v>
      </c>
      <c r="AB34" s="366">
        <f>+Assumptions!AX146</f>
        <v>3393.3645350434367</v>
      </c>
      <c r="AC34" s="366">
        <f>+Assumptions!AY146</f>
        <v>3966.9872800601379</v>
      </c>
      <c r="AD34" s="366">
        <f>+Assumptions!AZ146</f>
        <v>4704.1951145415687</v>
      </c>
      <c r="AE34" s="366">
        <f>+Assumptions!BA146</f>
        <v>5645.0341374498812</v>
      </c>
      <c r="AF34" s="366">
        <f>+Assumptions!BB146</f>
        <v>6774.0409649398589</v>
      </c>
      <c r="AG34" s="366">
        <f>+Assumptions!BC146</f>
        <v>8128.8491579278298</v>
      </c>
      <c r="AH34" s="366">
        <f>+Assumptions!BD146</f>
        <v>9754.6189895133957</v>
      </c>
      <c r="AI34" s="366">
        <f>+Assumptions!BE146</f>
        <v>11705.542787416076</v>
      </c>
      <c r="AJ34" s="366">
        <f>+Assumptions!BF146</f>
        <v>14046.651344899288</v>
      </c>
      <c r="AK34" s="366">
        <f>+Assumptions!BG146</f>
        <v>16855.981613879147</v>
      </c>
      <c r="AL34" s="366">
        <f>+Assumptions!BH146</f>
        <v>20227.177936654978</v>
      </c>
      <c r="AM34" s="366">
        <f>+Assumptions!BI146</f>
        <v>24272.613523985965</v>
      </c>
      <c r="AN34" s="366">
        <f>+Assumptions!BJ146</f>
        <v>29127.136228783158</v>
      </c>
      <c r="AO34" s="366">
        <f>+Assumptions!BK146</f>
        <v>33800.281162192325</v>
      </c>
      <c r="AP34" s="366">
        <f>+Assumptions!BL146</f>
        <v>38140.544538701113</v>
      </c>
      <c r="AQ34" s="366">
        <f>+Assumptions!BM146</f>
        <v>41954.59899257122</v>
      </c>
      <c r="AR34" s="366">
        <f>+Assumptions!BN146</f>
        <v>46150.058891828361</v>
      </c>
      <c r="AS34" s="366">
        <f>+Assumptions!BO146</f>
        <v>50765.064781011199</v>
      </c>
      <c r="AT34" s="366">
        <f>+Assumptions!BP146</f>
        <v>55841.57125911233</v>
      </c>
      <c r="AU34" s="366">
        <f>+Assumptions!BQ146</f>
        <v>61425.728385023562</v>
      </c>
      <c r="AV34" s="366">
        <f>+Assumptions!BR146</f>
        <v>67568.301223525938</v>
      </c>
      <c r="AW34" s="366">
        <f>+Assumptions!BS146</f>
        <v>74325.131345878515</v>
      </c>
      <c r="AX34" s="366">
        <f>+Assumptions!BT146</f>
        <v>81757.644480466377</v>
      </c>
      <c r="AY34" s="366">
        <f>+Assumptions!BU146</f>
        <v>89933.408928513018</v>
      </c>
      <c r="AZ34" s="366">
        <f>+Assumptions!BV146</f>
        <v>98926.749821364341</v>
      </c>
      <c r="BA34" s="366">
        <f>+Assumptions!BW146</f>
        <v>106649.61149926179</v>
      </c>
      <c r="BB34" s="366">
        <f>+Assumptions!BX146</f>
        <v>112888.15350854043</v>
      </c>
      <c r="BC34" s="366">
        <f>+Assumptions!BY146</f>
        <v>117403.67964888204</v>
      </c>
      <c r="BD34" s="366">
        <f>+Assumptions!BZ146</f>
        <v>122099.82683483731</v>
      </c>
      <c r="BE34" s="366">
        <f>+Assumptions!CA146</f>
        <v>126983.81990823084</v>
      </c>
      <c r="BF34" s="366">
        <f>+Assumptions!CB146</f>
        <v>132063.1727045601</v>
      </c>
      <c r="BG34" s="366">
        <f>+Assumptions!CC146</f>
        <v>137345.69961274249</v>
      </c>
      <c r="BH34" s="366">
        <f>+Assumptions!CD146</f>
        <v>142839.52759725222</v>
      </c>
      <c r="BI34" s="366">
        <f>+Assumptions!CE146</f>
        <v>148553.10870114231</v>
      </c>
      <c r="BJ34" s="366">
        <f>+Assumptions!CF146</f>
        <v>154495.23304918795</v>
      </c>
      <c r="BK34" s="366">
        <f>+Assumptions!CG146</f>
        <v>160675.04237115543</v>
      </c>
      <c r="BL34" s="366">
        <f>+Assumptions!CH146</f>
        <v>167102.04406600172</v>
      </c>
      <c r="BM34" s="46"/>
      <c r="BN34" s="366">
        <f t="shared" ref="BN34:BN37" si="26">+D34</f>
        <v>0</v>
      </c>
      <c r="BO34" s="366">
        <f t="shared" ref="BO34:BS34" si="27">+SUMIFS($E34:$BL34,$E$1:$BL$1,BO$1,$E$3:$BL$3,BO$3)</f>
        <v>649.7860384773536</v>
      </c>
      <c r="BP34" s="366">
        <f t="shared" si="27"/>
        <v>3393.3645350434367</v>
      </c>
      <c r="BQ34" s="366">
        <f t="shared" si="27"/>
        <v>29127.136228783158</v>
      </c>
      <c r="BR34" s="366">
        <f t="shared" si="27"/>
        <v>98926.749821364341</v>
      </c>
      <c r="BS34" s="366">
        <f t="shared" si="27"/>
        <v>167102.04406600172</v>
      </c>
    </row>
    <row r="35" spans="1:71" ht="18" customHeight="1">
      <c r="A35" s="375"/>
      <c r="B35" s="41" t="s">
        <v>101</v>
      </c>
      <c r="C35" s="41"/>
      <c r="D35" s="376">
        <f>+Assumptions!AA36</f>
        <v>0</v>
      </c>
      <c r="E35" s="376">
        <f ca="1">+Assumptions!AA147</f>
        <v>1671539.2803899997</v>
      </c>
      <c r="F35" s="376">
        <f ca="1">+Assumptions!AB147</f>
        <v>171549.99403680002</v>
      </c>
      <c r="G35" s="376">
        <f ca="1">+Assumptions!AC147</f>
        <v>171561.993321216</v>
      </c>
      <c r="H35" s="376">
        <f ca="1">+Assumptions!AD147</f>
        <v>171575.43251976193</v>
      </c>
      <c r="I35" s="376">
        <f ca="1">+Assumptions!AE147</f>
        <v>171590.48442213336</v>
      </c>
      <c r="J35" s="376">
        <f ca="1">+Assumptions!AF147</f>
        <v>171607.34255278934</v>
      </c>
      <c r="K35" s="376">
        <f ca="1">+Assumptions!AG147</f>
        <v>171626.22365912405</v>
      </c>
      <c r="L35" s="376">
        <f ca="1">+Assumptions!AH147</f>
        <v>192647.37049821895</v>
      </c>
      <c r="M35" s="376">
        <f ca="1">+Assumptions!AI147</f>
        <v>192671.05495800523</v>
      </c>
      <c r="N35" s="376">
        <f ca="1">+Assumptions!AJ147</f>
        <v>192697.58155296586</v>
      </c>
      <c r="O35" s="376">
        <f ca="1">+Assumptions!AK147</f>
        <v>192727.29133932173</v>
      </c>
      <c r="P35" s="376">
        <f ca="1">+Assumptions!AL147</f>
        <v>192760.56630004037</v>
      </c>
      <c r="Q35" s="376">
        <f ca="1">+Assumptions!AM147</f>
        <v>222797.15124504644</v>
      </c>
      <c r="R35" s="376">
        <f ca="1">+Assumptions!AN147</f>
        <v>222850.7239318034</v>
      </c>
      <c r="S35" s="376">
        <f ca="1">+Assumptions!AO147</f>
        <v>222912.3325215739</v>
      </c>
      <c r="T35" s="376">
        <f ca="1">+Assumptions!AP147</f>
        <v>222983.18239981</v>
      </c>
      <c r="U35" s="376">
        <f ca="1">+Assumptions!AQ147</f>
        <v>223064.6597597815</v>
      </c>
      <c r="V35" s="376">
        <f ca="1">+Assumptions!AR147</f>
        <v>223158.35872374874</v>
      </c>
      <c r="W35" s="376">
        <f ca="1">+Assumptions!AS147</f>
        <v>6223266.1125323093</v>
      </c>
      <c r="X35" s="376">
        <f ca="1">+Assumptions!AT147</f>
        <v>223390.02941215769</v>
      </c>
      <c r="Y35" s="376">
        <f ca="1">+Assumptions!AU147</f>
        <v>223532.53382398136</v>
      </c>
      <c r="Z35" s="376">
        <f ca="1">+Assumptions!AV147</f>
        <v>223696.41389757852</v>
      </c>
      <c r="AA35" s="376">
        <f ca="1">+Assumptions!AW147</f>
        <v>223884.87598221531</v>
      </c>
      <c r="AB35" s="376">
        <f ca="1">+Assumptions!AX147</f>
        <v>224101.60737954764</v>
      </c>
      <c r="AC35" s="376">
        <f ca="1">+Assumptions!AY147</f>
        <v>249071.92885545717</v>
      </c>
      <c r="AD35" s="376">
        <f ca="1">+Assumptions!AZ147</f>
        <v>249470.71462654861</v>
      </c>
      <c r="AE35" s="376">
        <f ca="1">+Assumptions!BA147</f>
        <v>249949.25755185832</v>
      </c>
      <c r="AF35" s="376">
        <f ca="1">+Assumptions!BB147</f>
        <v>250523.50906222998</v>
      </c>
      <c r="AG35" s="376">
        <f ca="1">+Assumptions!BC147</f>
        <v>251212.61087467597</v>
      </c>
      <c r="AH35" s="376">
        <f ca="1">+Assumptions!BD147</f>
        <v>252039.5330496112</v>
      </c>
      <c r="AI35" s="376">
        <f ca="1">+Assumptions!BE147</f>
        <v>6253031.8396595335</v>
      </c>
      <c r="AJ35" s="376">
        <f ca="1">+Assumptions!BF147</f>
        <v>254222.60759144012</v>
      </c>
      <c r="AK35" s="376">
        <f ca="1">+Assumptions!BG147</f>
        <v>255651.52910972814</v>
      </c>
      <c r="AL35" s="376">
        <f ca="1">+Assumptions!BH147</f>
        <v>257366.23493167377</v>
      </c>
      <c r="AM35" s="376">
        <f ca="1">+Assumptions!BI147</f>
        <v>259423.88191800853</v>
      </c>
      <c r="AN35" s="376">
        <f ca="1">+Assumptions!BJ147</f>
        <v>261893.05830161026</v>
      </c>
      <c r="AO35" s="376">
        <f ca="1">+Assumptions!BK147</f>
        <v>292083.91413177125</v>
      </c>
      <c r="AP35" s="376">
        <f ca="1">+Assumptions!BL147</f>
        <v>293713.57054494845</v>
      </c>
      <c r="AQ35" s="376">
        <f ca="1">+Assumptions!BM147</f>
        <v>295506.19259944331</v>
      </c>
      <c r="AR35" s="376">
        <f ca="1">+Assumptions!BN147</f>
        <v>297478.07685938763</v>
      </c>
      <c r="AS35" s="376">
        <f ca="1">+Assumptions!BO147</f>
        <v>299647.14954532631</v>
      </c>
      <c r="AT35" s="376">
        <f ca="1">+Assumptions!BP147</f>
        <v>302033.12949985906</v>
      </c>
      <c r="AU35" s="376">
        <f ca="1">+Assumptions!BQ147</f>
        <v>6304657.707449845</v>
      </c>
      <c r="AV35" s="376">
        <f ca="1">+Assumptions!BR147</f>
        <v>307544.74319482944</v>
      </c>
      <c r="AW35" s="376">
        <f ca="1">+Assumptions!BS147</f>
        <v>310720.48251431237</v>
      </c>
      <c r="AX35" s="376">
        <f ca="1">+Assumptions!BT147</f>
        <v>314213.79576574365</v>
      </c>
      <c r="AY35" s="376">
        <f ca="1">+Assumptions!BU147</f>
        <v>318056.44034231798</v>
      </c>
      <c r="AZ35" s="376">
        <f ca="1">+Assumptions!BV147</f>
        <v>322283.34937654977</v>
      </c>
      <c r="BA35" s="376">
        <f ca="1">+Assumptions!BW147</f>
        <v>357741.78435161174</v>
      </c>
      <c r="BB35" s="376">
        <f ca="1">+Assumptions!BX147</f>
        <v>359676.01792567619</v>
      </c>
      <c r="BC35" s="376">
        <f ca="1">+Assumptions!BY147</f>
        <v>361687.62084270321</v>
      </c>
      <c r="BD35" s="376">
        <f ca="1">+Assumptions!BZ147</f>
        <v>363779.68787641131</v>
      </c>
      <c r="BE35" s="376">
        <f ca="1">+Assumptions!CA147</f>
        <v>365955.43759146781</v>
      </c>
      <c r="BF35" s="376">
        <f ca="1">+Assumptions!CB147</f>
        <v>368218.21729512647</v>
      </c>
      <c r="BG35" s="376">
        <f ca="1">+Assumptions!CC147</f>
        <v>12370571.508186931</v>
      </c>
      <c r="BH35" s="376">
        <f ca="1">+Assumptions!CD147</f>
        <v>373018.93071440887</v>
      </c>
      <c r="BI35" s="376">
        <f ca="1">+Assumptions!CE147</f>
        <v>375564.25014298526</v>
      </c>
      <c r="BJ35" s="376">
        <f ca="1">+Assumptions!CF147</f>
        <v>378211.38234870456</v>
      </c>
      <c r="BK35" s="376">
        <f ca="1">+Assumptions!CG147</f>
        <v>380964.39984265278</v>
      </c>
      <c r="BL35" s="376">
        <f ca="1">+Assumptions!CH147</f>
        <v>383827.53803635895</v>
      </c>
      <c r="BM35" s="46"/>
      <c r="BN35" s="376">
        <f t="shared" si="26"/>
        <v>0</v>
      </c>
      <c r="BO35" s="376">
        <f t="shared" ref="BO35:BS35" ca="1" si="28">+SUMIFS($E35:$BL35,$E$1:$BL$1,BO$1,$E$3:$BL$3,BO$3)</f>
        <v>192760.56630004037</v>
      </c>
      <c r="BP35" s="376">
        <f t="shared" ca="1" si="28"/>
        <v>224101.60737954764</v>
      </c>
      <c r="BQ35" s="376">
        <f t="shared" ca="1" si="28"/>
        <v>261893.05830161026</v>
      </c>
      <c r="BR35" s="376">
        <f t="shared" ca="1" si="28"/>
        <v>322283.34937654977</v>
      </c>
      <c r="BS35" s="376">
        <f t="shared" ca="1" si="28"/>
        <v>383827.53803635895</v>
      </c>
    </row>
    <row r="36" spans="1:71" ht="18" customHeight="1">
      <c r="A36" s="375"/>
      <c r="B36" s="41" t="s">
        <v>102</v>
      </c>
      <c r="C36" s="41"/>
      <c r="D36" s="376">
        <f>+Assumptions!AA37</f>
        <v>0</v>
      </c>
      <c r="E36" s="376">
        <f ca="1">+MAX(0,Assumptions!AA463)</f>
        <v>0</v>
      </c>
      <c r="F36" s="376">
        <f ca="1">+MAX(0,Assumptions!AB463)</f>
        <v>0</v>
      </c>
      <c r="G36" s="376">
        <f ca="1">+MAX(0,Assumptions!AC463)</f>
        <v>0</v>
      </c>
      <c r="H36" s="376">
        <f ca="1">+MAX(0,Assumptions!AD463)</f>
        <v>0</v>
      </c>
      <c r="I36" s="376">
        <f ca="1">+MAX(0,Assumptions!AE463)</f>
        <v>0</v>
      </c>
      <c r="J36" s="376">
        <f ca="1">+MAX(0,Assumptions!AF463)</f>
        <v>0</v>
      </c>
      <c r="K36" s="376">
        <f ca="1">+MAX(0,Assumptions!AG463)</f>
        <v>0</v>
      </c>
      <c r="L36" s="376">
        <f ca="1">+MAX(0,Assumptions!AH463)</f>
        <v>0</v>
      </c>
      <c r="M36" s="376">
        <f ca="1">+MAX(0,Assumptions!AI463)</f>
        <v>0</v>
      </c>
      <c r="N36" s="376">
        <f ca="1">+MAX(0,Assumptions!AJ463)</f>
        <v>0</v>
      </c>
      <c r="O36" s="376">
        <f ca="1">+MAX(0,Assumptions!AK463)</f>
        <v>0</v>
      </c>
      <c r="P36" s="376">
        <f ca="1">+MAX(0,Assumptions!AL463)</f>
        <v>0</v>
      </c>
      <c r="Q36" s="376">
        <f ca="1">+MAX(0,Assumptions!AM463)</f>
        <v>0</v>
      </c>
      <c r="R36" s="376">
        <f ca="1">+MAX(0,Assumptions!AN463)</f>
        <v>0</v>
      </c>
      <c r="S36" s="376">
        <f ca="1">+MAX(0,Assumptions!AO463)</f>
        <v>0</v>
      </c>
      <c r="T36" s="376">
        <f ca="1">+MAX(0,Assumptions!AP463)</f>
        <v>0</v>
      </c>
      <c r="U36" s="376">
        <f ca="1">+MAX(0,Assumptions!AQ463)</f>
        <v>0</v>
      </c>
      <c r="V36" s="376">
        <f ca="1">+MAX(0,Assumptions!AR463)</f>
        <v>0</v>
      </c>
      <c r="W36" s="376">
        <f ca="1">+MAX(0,Assumptions!AS463)</f>
        <v>0</v>
      </c>
      <c r="X36" s="376">
        <f ca="1">+MAX(0,Assumptions!AT463)</f>
        <v>0</v>
      </c>
      <c r="Y36" s="376">
        <f ca="1">+MAX(0,Assumptions!AU463)</f>
        <v>0</v>
      </c>
      <c r="Z36" s="376">
        <f ca="1">+MAX(0,Assumptions!AV463)</f>
        <v>0</v>
      </c>
      <c r="AA36" s="376">
        <f ca="1">+MAX(0,Assumptions!AW463)</f>
        <v>0</v>
      </c>
      <c r="AB36" s="376">
        <f ca="1">+MAX(0,Assumptions!AX463)</f>
        <v>0</v>
      </c>
      <c r="AC36" s="376">
        <f ca="1">+MAX(0,Assumptions!AY463)</f>
        <v>0</v>
      </c>
      <c r="AD36" s="376">
        <f ca="1">+MAX(0,Assumptions!AZ463)</f>
        <v>0</v>
      </c>
      <c r="AE36" s="376">
        <f ca="1">+MAX(0,Assumptions!BA463)</f>
        <v>0</v>
      </c>
      <c r="AF36" s="376">
        <f ca="1">+MAX(0,Assumptions!BB463)</f>
        <v>0</v>
      </c>
      <c r="AG36" s="376">
        <f ca="1">+MAX(0,Assumptions!BC463)</f>
        <v>0</v>
      </c>
      <c r="AH36" s="376">
        <f ca="1">+MAX(0,Assumptions!BD463)</f>
        <v>0</v>
      </c>
      <c r="AI36" s="376">
        <f ca="1">+MAX(0,Assumptions!BE463)</f>
        <v>0</v>
      </c>
      <c r="AJ36" s="376">
        <f ca="1">+MAX(0,Assumptions!BF463)</f>
        <v>0</v>
      </c>
      <c r="AK36" s="376">
        <f ca="1">+MAX(0,Assumptions!BG463)</f>
        <v>0</v>
      </c>
      <c r="AL36" s="376">
        <f ca="1">+MAX(0,Assumptions!BH463)</f>
        <v>0</v>
      </c>
      <c r="AM36" s="376">
        <f ca="1">+MAX(0,Assumptions!BI463)</f>
        <v>0</v>
      </c>
      <c r="AN36" s="376">
        <f ca="1">+MAX(0,Assumptions!BJ463)</f>
        <v>0</v>
      </c>
      <c r="AO36" s="376">
        <f ca="1">+MAX(0,Assumptions!BK463)</f>
        <v>0</v>
      </c>
      <c r="AP36" s="376">
        <f ca="1">+MAX(0,Assumptions!BL463)</f>
        <v>0</v>
      </c>
      <c r="AQ36" s="376">
        <f ca="1">+MAX(0,Assumptions!BM463)</f>
        <v>0</v>
      </c>
      <c r="AR36" s="376">
        <f ca="1">+MAX(0,Assumptions!BN463)</f>
        <v>0</v>
      </c>
      <c r="AS36" s="376">
        <f ca="1">+MAX(0,Assumptions!BO463)</f>
        <v>0</v>
      </c>
      <c r="AT36" s="376">
        <f ca="1">+MAX(0,Assumptions!BP463)</f>
        <v>0</v>
      </c>
      <c r="AU36" s="376">
        <f ca="1">+MAX(0,Assumptions!BQ463)</f>
        <v>0</v>
      </c>
      <c r="AV36" s="376">
        <f ca="1">+MAX(0,Assumptions!BR463)</f>
        <v>0</v>
      </c>
      <c r="AW36" s="376">
        <f ca="1">+MAX(0,Assumptions!BS463)</f>
        <v>0</v>
      </c>
      <c r="AX36" s="376">
        <f ca="1">+MAX(0,Assumptions!BT463)</f>
        <v>0</v>
      </c>
      <c r="AY36" s="376">
        <f ca="1">+MAX(0,Assumptions!BU463)</f>
        <v>0</v>
      </c>
      <c r="AZ36" s="376">
        <f ca="1">+MAX(0,Assumptions!BV463)</f>
        <v>8294998.9106021142</v>
      </c>
      <c r="BA36" s="376">
        <f ca="1">+MAX(0,Assumptions!BW463)</f>
        <v>8294998.9106021142</v>
      </c>
      <c r="BB36" s="376">
        <f ca="1">+MAX(0,Assumptions!BX463)</f>
        <v>8294998.9106021142</v>
      </c>
      <c r="BC36" s="376">
        <f ca="1">+MAX(0,Assumptions!BY463)</f>
        <v>0</v>
      </c>
      <c r="BD36" s="376">
        <f ca="1">+MAX(0,Assumptions!BZ463)</f>
        <v>0</v>
      </c>
      <c r="BE36" s="376">
        <f ca="1">+MAX(0,Assumptions!CA463)</f>
        <v>0</v>
      </c>
      <c r="BF36" s="376">
        <f ca="1">+MAX(0,Assumptions!CB463)</f>
        <v>0</v>
      </c>
      <c r="BG36" s="376">
        <f ca="1">+MAX(0,Assumptions!CC463)</f>
        <v>0</v>
      </c>
      <c r="BH36" s="376">
        <f ca="1">+MAX(0,Assumptions!CD463)</f>
        <v>0</v>
      </c>
      <c r="BI36" s="376">
        <f ca="1">+MAX(0,Assumptions!CE463)</f>
        <v>0</v>
      </c>
      <c r="BJ36" s="376">
        <f ca="1">+MAX(0,Assumptions!CF463)</f>
        <v>0</v>
      </c>
      <c r="BK36" s="376">
        <f ca="1">+MAX(0,Assumptions!CG463)</f>
        <v>0</v>
      </c>
      <c r="BL36" s="376">
        <f ca="1">+MAX(0,Assumptions!CH463)</f>
        <v>32868011.733987052</v>
      </c>
      <c r="BM36" s="46"/>
      <c r="BN36" s="376">
        <f t="shared" si="26"/>
        <v>0</v>
      </c>
      <c r="BO36" s="376">
        <f t="shared" ref="BO36:BS36" ca="1" si="29">+SUMIFS($E36:$BL36,$E$1:$BL$1,BO$1,$E$3:$BL$3,BO$3)</f>
        <v>0</v>
      </c>
      <c r="BP36" s="376">
        <f t="shared" ca="1" si="29"/>
        <v>0</v>
      </c>
      <c r="BQ36" s="376">
        <f t="shared" ca="1" si="29"/>
        <v>0</v>
      </c>
      <c r="BR36" s="376">
        <f t="shared" ca="1" si="29"/>
        <v>8294998.9106021142</v>
      </c>
      <c r="BS36" s="376">
        <f t="shared" ca="1" si="29"/>
        <v>32868011.733987052</v>
      </c>
    </row>
    <row r="37" spans="1:71" ht="18" customHeight="1">
      <c r="A37" s="375"/>
      <c r="B37" s="41" t="s">
        <v>103</v>
      </c>
      <c r="C37" s="41"/>
      <c r="D37" s="369">
        <f>+Assumptions!AA38</f>
        <v>0</v>
      </c>
      <c r="E37" s="369">
        <f>+ROUND(Assumptions!AA325,0)</f>
        <v>3720</v>
      </c>
      <c r="F37" s="369">
        <f>+ROUND(Assumptions!AB325,0)</f>
        <v>4166</v>
      </c>
      <c r="G37" s="369">
        <f>+ROUND(Assumptions!AC325,0)</f>
        <v>4666</v>
      </c>
      <c r="H37" s="369">
        <f>+ROUND(Assumptions!AD325,0)</f>
        <v>5226</v>
      </c>
      <c r="I37" s="369">
        <f>+ROUND(Assumptions!AE325,0)</f>
        <v>5854</v>
      </c>
      <c r="J37" s="369">
        <f>+ROUND(Assumptions!AF325,0)</f>
        <v>6556</v>
      </c>
      <c r="K37" s="369">
        <f>+ROUND(Assumptions!AG325,0)</f>
        <v>7343</v>
      </c>
      <c r="L37" s="369">
        <f>+ROUND(Assumptions!AH325,0)</f>
        <v>8224</v>
      </c>
      <c r="M37" s="369">
        <f>+ROUND(Assumptions!AI325,0)</f>
        <v>9211</v>
      </c>
      <c r="N37" s="369">
        <f>+ROUND(Assumptions!AJ325,0)</f>
        <v>10316</v>
      </c>
      <c r="O37" s="369">
        <f>+ROUND(Assumptions!AK325,0)</f>
        <v>11554</v>
      </c>
      <c r="P37" s="369">
        <f>+ROUND(Assumptions!AL325,0)</f>
        <v>12940</v>
      </c>
      <c r="Q37" s="369">
        <f>+ROUND(Assumptions!AM325,0)</f>
        <v>14881</v>
      </c>
      <c r="R37" s="369">
        <f>+ROUND(Assumptions!AN325,0)</f>
        <v>17113</v>
      </c>
      <c r="S37" s="369">
        <f>+ROUND(Assumptions!AO325,0)</f>
        <v>19681</v>
      </c>
      <c r="T37" s="369">
        <f>+ROUND(Assumptions!AP325,0)</f>
        <v>22633</v>
      </c>
      <c r="U37" s="369">
        <f>+ROUND(Assumptions!AQ325,0)</f>
        <v>26027</v>
      </c>
      <c r="V37" s="369">
        <f>+ROUND(Assumptions!AR325,0)</f>
        <v>29932</v>
      </c>
      <c r="W37" s="369">
        <f>+ROUND(Assumptions!AS325,0)</f>
        <v>34421</v>
      </c>
      <c r="X37" s="369">
        <f>+ROUND(Assumptions!AT325,0)</f>
        <v>39585</v>
      </c>
      <c r="Y37" s="369">
        <f>+ROUND(Assumptions!AU325,0)</f>
        <v>45522</v>
      </c>
      <c r="Z37" s="369">
        <f>+ROUND(Assumptions!AV325,0)</f>
        <v>52351</v>
      </c>
      <c r="AA37" s="369">
        <f>+ROUND(Assumptions!AW325,0)</f>
        <v>60203</v>
      </c>
      <c r="AB37" s="369">
        <f>+ROUND(Assumptions!AX325,0)</f>
        <v>69234</v>
      </c>
      <c r="AC37" s="369">
        <f>+ROUND(Assumptions!AY325,0)</f>
        <v>83080</v>
      </c>
      <c r="AD37" s="369">
        <f>+ROUND(Assumptions!AZ325,0)</f>
        <v>99696</v>
      </c>
      <c r="AE37" s="369">
        <f>+ROUND(Assumptions!BA325,0)</f>
        <v>119636</v>
      </c>
      <c r="AF37" s="369">
        <f>+ROUND(Assumptions!BB325,0)</f>
        <v>143563</v>
      </c>
      <c r="AG37" s="369">
        <f>+ROUND(Assumptions!BC325,0)</f>
        <v>172275</v>
      </c>
      <c r="AH37" s="369">
        <f>+ROUND(Assumptions!BD325,0)</f>
        <v>206731</v>
      </c>
      <c r="AI37" s="369">
        <f>+ROUND(Assumptions!BE325,0)</f>
        <v>248077</v>
      </c>
      <c r="AJ37" s="369">
        <f>+ROUND(Assumptions!BF325,0)</f>
        <v>297692</v>
      </c>
      <c r="AK37" s="369">
        <f>+ROUND(Assumptions!BG325,0)</f>
        <v>357230</v>
      </c>
      <c r="AL37" s="369">
        <f>+ROUND(Assumptions!BH325,0)</f>
        <v>428676</v>
      </c>
      <c r="AM37" s="369">
        <f>+ROUND(Assumptions!BI325,0)</f>
        <v>514412</v>
      </c>
      <c r="AN37" s="369">
        <f>+ROUND(Assumptions!BJ325,0)</f>
        <v>617294</v>
      </c>
      <c r="AO37" s="369">
        <f>+ROUND(Assumptions!BK325,0)</f>
        <v>679024</v>
      </c>
      <c r="AP37" s="369">
        <f>+ROUND(Assumptions!BL325,0)</f>
        <v>746926</v>
      </c>
      <c r="AQ37" s="369">
        <f>+ROUND(Assumptions!BM325,0)</f>
        <v>821618</v>
      </c>
      <c r="AR37" s="369">
        <f>+ROUND(Assumptions!BN325,0)</f>
        <v>903780</v>
      </c>
      <c r="AS37" s="369">
        <f>+ROUND(Assumptions!BO325,0)</f>
        <v>994158</v>
      </c>
      <c r="AT37" s="369">
        <f>+ROUND(Assumptions!BP325,0)</f>
        <v>1093574</v>
      </c>
      <c r="AU37" s="369">
        <f>+ROUND(Assumptions!BQ325,0)</f>
        <v>1202932</v>
      </c>
      <c r="AV37" s="369">
        <f>+ROUND(Assumptions!BR325,0)</f>
        <v>1323225</v>
      </c>
      <c r="AW37" s="369">
        <f>+ROUND(Assumptions!BS325,0)</f>
        <v>1455547</v>
      </c>
      <c r="AX37" s="369">
        <f>+ROUND(Assumptions!BT325,0)</f>
        <v>1601102</v>
      </c>
      <c r="AY37" s="369">
        <f>+ROUND(Assumptions!BU325,0)</f>
        <v>1761212</v>
      </c>
      <c r="AZ37" s="369">
        <f>+ROUND(Assumptions!BV325,0)</f>
        <v>1937333</v>
      </c>
      <c r="BA37" s="369">
        <f>+ROUND(Assumptions!BW325,0)</f>
        <v>2014827</v>
      </c>
      <c r="BB37" s="369">
        <f>+ROUND(Assumptions!BX325,0)</f>
        <v>2095420</v>
      </c>
      <c r="BC37" s="369">
        <f>+ROUND(Assumptions!BY325,0)</f>
        <v>2179236</v>
      </c>
      <c r="BD37" s="369">
        <f>+ROUND(Assumptions!BZ325,0)</f>
        <v>2266406</v>
      </c>
      <c r="BE37" s="369">
        <f>+ROUND(Assumptions!CA325,0)</f>
        <v>2357062</v>
      </c>
      <c r="BF37" s="369">
        <f>+ROUND(Assumptions!CB325,0)</f>
        <v>2451345</v>
      </c>
      <c r="BG37" s="369">
        <f>+ROUND(Assumptions!CC325,0)</f>
        <v>2549398</v>
      </c>
      <c r="BH37" s="369">
        <f>+ROUND(Assumptions!CD325,0)</f>
        <v>2651374</v>
      </c>
      <c r="BI37" s="369">
        <f>+ROUND(Assumptions!CE325,0)</f>
        <v>2757429</v>
      </c>
      <c r="BJ37" s="369">
        <f>+ROUND(Assumptions!CF325,0)</f>
        <v>2867727</v>
      </c>
      <c r="BK37" s="369">
        <f>+ROUND(Assumptions!CG325,0)</f>
        <v>2982436</v>
      </c>
      <c r="BL37" s="369">
        <f>+ROUND(Assumptions!CH325,0)</f>
        <v>3101733</v>
      </c>
      <c r="BM37" s="46"/>
      <c r="BN37" s="369">
        <f t="shared" si="26"/>
        <v>0</v>
      </c>
      <c r="BO37" s="369">
        <f t="shared" ref="BO37:BS37" si="30">+SUMIFS($E37:$BL37,$E$1:$BL$1,BO$1,$E$3:$BL$3,BO$3)</f>
        <v>12940</v>
      </c>
      <c r="BP37" s="369">
        <f t="shared" si="30"/>
        <v>69234</v>
      </c>
      <c r="BQ37" s="369">
        <f t="shared" si="30"/>
        <v>617294</v>
      </c>
      <c r="BR37" s="369">
        <f t="shared" si="30"/>
        <v>1937333</v>
      </c>
      <c r="BS37" s="369">
        <f t="shared" si="30"/>
        <v>3101733</v>
      </c>
    </row>
    <row r="38" spans="1:71" ht="18" customHeight="1">
      <c r="A38" s="370"/>
      <c r="B38" s="368"/>
      <c r="C38" s="368"/>
      <c r="D38" s="371">
        <f t="shared" ref="D38:BL38" si="31">SUM(D34:D37)</f>
        <v>0</v>
      </c>
      <c r="E38" s="371">
        <f t="shared" ca="1" si="31"/>
        <v>1675467.6012999997</v>
      </c>
      <c r="F38" s="371">
        <f t="shared" ca="1" si="31"/>
        <v>175936.81420140003</v>
      </c>
      <c r="G38" s="371">
        <f t="shared" ca="1" si="31"/>
        <v>176462.312680784</v>
      </c>
      <c r="H38" s="371">
        <f t="shared" ca="1" si="31"/>
        <v>177063.87020247808</v>
      </c>
      <c r="I38" s="371">
        <f t="shared" ca="1" si="31"/>
        <v>177738.41462677545</v>
      </c>
      <c r="J38" s="371">
        <f t="shared" ca="1" si="31"/>
        <v>178492.5443819885</v>
      </c>
      <c r="K38" s="371">
        <f t="shared" ca="1" si="31"/>
        <v>179337.9297078271</v>
      </c>
      <c r="L38" s="371">
        <f t="shared" ca="1" si="31"/>
        <v>201284.32127276636</v>
      </c>
      <c r="M38" s="371">
        <f t="shared" ca="1" si="31"/>
        <v>202344.55982549835</v>
      </c>
      <c r="N38" s="371">
        <f t="shared" ca="1" si="31"/>
        <v>203531.58700455813</v>
      </c>
      <c r="O38" s="371">
        <f t="shared" ca="1" si="31"/>
        <v>204861.45744510507</v>
      </c>
      <c r="P38" s="371">
        <f t="shared" ca="1" si="31"/>
        <v>206350.35233851773</v>
      </c>
      <c r="Q38" s="371">
        <f t="shared" ca="1" si="31"/>
        <v>238413.15815514201</v>
      </c>
      <c r="R38" s="371">
        <f t="shared" ca="1" si="31"/>
        <v>240802.51174716247</v>
      </c>
      <c r="S38" s="371">
        <f t="shared" ca="1" si="31"/>
        <v>243557.93850923685</v>
      </c>
      <c r="T38" s="371">
        <f t="shared" ca="1" si="31"/>
        <v>246725.47928562236</v>
      </c>
      <c r="U38" s="371">
        <f t="shared" ca="1" si="31"/>
        <v>250367.35117846573</v>
      </c>
      <c r="V38" s="371">
        <f t="shared" ca="1" si="31"/>
        <v>254557.40385523561</v>
      </c>
      <c r="W38" s="371">
        <f t="shared" ca="1" si="31"/>
        <v>6259374.2144335192</v>
      </c>
      <c r="X38" s="371">
        <f t="shared" ca="1" si="31"/>
        <v>264915.19659854902</v>
      </c>
      <c r="Y38" s="371">
        <f t="shared" ca="1" si="31"/>
        <v>271285.72608833143</v>
      </c>
      <c r="Z38" s="371">
        <f t="shared" ca="1" si="31"/>
        <v>278613.28500158113</v>
      </c>
      <c r="AA38" s="371">
        <f t="shared" ca="1" si="31"/>
        <v>287038.62775181828</v>
      </c>
      <c r="AB38" s="371">
        <f t="shared" ca="1" si="31"/>
        <v>296728.97191459103</v>
      </c>
      <c r="AC38" s="371">
        <f t="shared" ca="1" si="31"/>
        <v>336118.9161355173</v>
      </c>
      <c r="AD38" s="371">
        <f t="shared" ca="1" si="31"/>
        <v>353870.90974109014</v>
      </c>
      <c r="AE38" s="371">
        <f t="shared" ca="1" si="31"/>
        <v>375230.29168930819</v>
      </c>
      <c r="AF38" s="371">
        <f t="shared" ca="1" si="31"/>
        <v>400860.55002716987</v>
      </c>
      <c r="AG38" s="371">
        <f t="shared" ca="1" si="31"/>
        <v>431616.46003260382</v>
      </c>
      <c r="AH38" s="371">
        <f t="shared" ca="1" si="31"/>
        <v>468525.15203912463</v>
      </c>
      <c r="AI38" s="371">
        <f t="shared" ca="1" si="31"/>
        <v>6512814.3824469494</v>
      </c>
      <c r="AJ38" s="371">
        <f t="shared" ca="1" si="31"/>
        <v>565961.25893633941</v>
      </c>
      <c r="AK38" s="371">
        <f t="shared" ca="1" si="31"/>
        <v>629737.51072360727</v>
      </c>
      <c r="AL38" s="371">
        <f t="shared" ca="1" si="31"/>
        <v>706269.41286832874</v>
      </c>
      <c r="AM38" s="371">
        <f t="shared" ca="1" si="31"/>
        <v>798108.49544199451</v>
      </c>
      <c r="AN38" s="371">
        <f t="shared" ca="1" si="31"/>
        <v>908314.19453039346</v>
      </c>
      <c r="AO38" s="371">
        <f t="shared" ca="1" si="31"/>
        <v>1004908.1952939637</v>
      </c>
      <c r="AP38" s="371">
        <f t="shared" ca="1" si="31"/>
        <v>1078780.1150836495</v>
      </c>
      <c r="AQ38" s="371">
        <f t="shared" ca="1" si="31"/>
        <v>1159078.7915920145</v>
      </c>
      <c r="AR38" s="371">
        <f t="shared" ca="1" si="31"/>
        <v>1247408.135751216</v>
      </c>
      <c r="AS38" s="371">
        <f t="shared" ca="1" si="31"/>
        <v>1344570.2143263374</v>
      </c>
      <c r="AT38" s="371">
        <f t="shared" ca="1" si="31"/>
        <v>1451448.7007589713</v>
      </c>
      <c r="AU38" s="371">
        <f t="shared" ca="1" si="31"/>
        <v>7569015.4358348688</v>
      </c>
      <c r="AV38" s="371">
        <f t="shared" ca="1" si="31"/>
        <v>1698338.0444183555</v>
      </c>
      <c r="AW38" s="371">
        <f t="shared" ca="1" si="31"/>
        <v>1840592.6138601908</v>
      </c>
      <c r="AX38" s="371">
        <f t="shared" ca="1" si="31"/>
        <v>1997073.44024621</v>
      </c>
      <c r="AY38" s="371">
        <f t="shared" ca="1" si="31"/>
        <v>2169201.8492708309</v>
      </c>
      <c r="AZ38" s="371">
        <f t="shared" ca="1" si="31"/>
        <v>10653542.009800028</v>
      </c>
      <c r="BA38" s="371">
        <f t="shared" ca="1" si="31"/>
        <v>10774217.306452988</v>
      </c>
      <c r="BB38" s="371">
        <f t="shared" ca="1" si="31"/>
        <v>10862983.082036331</v>
      </c>
      <c r="BC38" s="371">
        <f t="shared" ca="1" si="31"/>
        <v>2658327.3004915854</v>
      </c>
      <c r="BD38" s="371">
        <f t="shared" ca="1" si="31"/>
        <v>2752285.5147112487</v>
      </c>
      <c r="BE38" s="371">
        <f t="shared" ca="1" si="31"/>
        <v>2850001.2574996985</v>
      </c>
      <c r="BF38" s="371">
        <f t="shared" ca="1" si="31"/>
        <v>2951626.3899996867</v>
      </c>
      <c r="BG38" s="371">
        <f t="shared" ca="1" si="31"/>
        <v>15057315.207799673</v>
      </c>
      <c r="BH38" s="371">
        <f t="shared" ca="1" si="31"/>
        <v>3167232.4583116611</v>
      </c>
      <c r="BI38" s="371">
        <f t="shared" ca="1" si="31"/>
        <v>3281546.3588441275</v>
      </c>
      <c r="BJ38" s="371">
        <f t="shared" ca="1" si="31"/>
        <v>3400433.6153978924</v>
      </c>
      <c r="BK38" s="371">
        <f t="shared" ca="1" si="31"/>
        <v>3524075.4422138082</v>
      </c>
      <c r="BL38" s="371">
        <f t="shared" ca="1" si="31"/>
        <v>36520674.316089414</v>
      </c>
      <c r="BM38" s="372"/>
      <c r="BN38" s="371">
        <f t="shared" ref="BN38:BS38" si="32">SUM(BN34:BN37)</f>
        <v>0</v>
      </c>
      <c r="BO38" s="371">
        <f t="shared" ca="1" si="32"/>
        <v>206350.35233851773</v>
      </c>
      <c r="BP38" s="371">
        <f t="shared" ca="1" si="32"/>
        <v>296728.97191459103</v>
      </c>
      <c r="BQ38" s="371">
        <f t="shared" ca="1" si="32"/>
        <v>908314.19453039346</v>
      </c>
      <c r="BR38" s="371">
        <f t="shared" ca="1" si="32"/>
        <v>10653542.009800028</v>
      </c>
      <c r="BS38" s="371">
        <f t="shared" ca="1" si="32"/>
        <v>36520674.316089414</v>
      </c>
    </row>
    <row r="39" spans="1:71" ht="18" customHeight="1">
      <c r="A39" s="365"/>
      <c r="B39" s="368"/>
      <c r="C39" s="368"/>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367"/>
      <c r="BN39" s="41"/>
      <c r="BO39" s="41"/>
      <c r="BP39" s="41"/>
      <c r="BQ39" s="41"/>
      <c r="BR39" s="41"/>
      <c r="BS39" s="41"/>
    </row>
    <row r="40" spans="1:71" ht="18" customHeight="1">
      <c r="A40" s="377" t="s">
        <v>108</v>
      </c>
      <c r="B40" s="378"/>
      <c r="C40" s="379"/>
      <c r="D40" s="57">
        <f t="shared" ref="D40:BL40" si="33">+D38+D32+D29</f>
        <v>0</v>
      </c>
      <c r="E40" s="57">
        <f t="shared" ca="1" si="33"/>
        <v>12123002.463699998</v>
      </c>
      <c r="F40" s="57">
        <f t="shared" ca="1" si="33"/>
        <v>10073440.7224894</v>
      </c>
      <c r="G40" s="57">
        <f t="shared" ca="1" si="33"/>
        <v>9526661.5523633435</v>
      </c>
      <c r="H40" s="57">
        <f t="shared" ca="1" si="33"/>
        <v>8983011.8810469452</v>
      </c>
      <c r="I40" s="57">
        <f t="shared" ca="1" si="33"/>
        <v>8442855.0491725784</v>
      </c>
      <c r="J40" s="57">
        <f t="shared" ca="1" si="33"/>
        <v>7906608.0374732874</v>
      </c>
      <c r="K40" s="57">
        <f t="shared" ca="1" si="33"/>
        <v>7324742.1443700828</v>
      </c>
      <c r="L40" s="57">
        <f t="shared" ca="1" si="33"/>
        <v>6698781.904094493</v>
      </c>
      <c r="M40" s="57">
        <f t="shared" ca="1" si="33"/>
        <v>6057316.7149858326</v>
      </c>
      <c r="N40" s="57">
        <f t="shared" ca="1" si="33"/>
        <v>5422005.263184133</v>
      </c>
      <c r="O40" s="57">
        <f t="shared" ca="1" si="33"/>
        <v>4793586.8371662293</v>
      </c>
      <c r="P40" s="57">
        <f t="shared" ca="1" si="33"/>
        <v>6232181.6331366161</v>
      </c>
      <c r="Q40" s="57">
        <f t="shared" ca="1" si="33"/>
        <v>45552673.966448091</v>
      </c>
      <c r="R40" s="57">
        <f t="shared" ca="1" si="33"/>
        <v>44855664.776659183</v>
      </c>
      <c r="S40" s="57">
        <f t="shared" ca="1" si="33"/>
        <v>44173019.378533192</v>
      </c>
      <c r="T40" s="57">
        <f t="shared" ca="1" si="33"/>
        <v>43506883.470688306</v>
      </c>
      <c r="U40" s="57">
        <f t="shared" ca="1" si="33"/>
        <v>42859733.876666687</v>
      </c>
      <c r="V40" s="57">
        <f t="shared" ca="1" si="33"/>
        <v>42234421.243541822</v>
      </c>
      <c r="W40" s="57">
        <f t="shared" ca="1" si="33"/>
        <v>27609217.465448231</v>
      </c>
      <c r="X40" s="57">
        <f t="shared" ca="1" si="33"/>
        <v>21012892.2706406</v>
      </c>
      <c r="Y40" s="57">
        <f t="shared" ca="1" si="33"/>
        <v>20449774.196611822</v>
      </c>
      <c r="Z40" s="57">
        <f t="shared" ca="1" si="33"/>
        <v>19924847.361478727</v>
      </c>
      <c r="AA40" s="57">
        <f t="shared" ca="1" si="33"/>
        <v>19443837.651075676</v>
      </c>
      <c r="AB40" s="57">
        <f t="shared" ca="1" si="33"/>
        <v>23710052.208579369</v>
      </c>
      <c r="AC40" s="57">
        <f t="shared" ca="1" si="33"/>
        <v>23302627.446115416</v>
      </c>
      <c r="AD40" s="57">
        <f t="shared" ca="1" si="33"/>
        <v>22964170.458365802</v>
      </c>
      <c r="AE40" s="57">
        <f t="shared" ca="1" si="33"/>
        <v>22738047.729354464</v>
      </c>
      <c r="AF40" s="57">
        <f t="shared" ca="1" si="33"/>
        <v>22646668.12120752</v>
      </c>
      <c r="AG40" s="57">
        <f t="shared" ca="1" si="33"/>
        <v>22716980.858097859</v>
      </c>
      <c r="AH40" s="57">
        <f t="shared" ca="1" si="33"/>
        <v>22981326.409032926</v>
      </c>
      <c r="AI40" s="57">
        <f t="shared" ca="1" si="33"/>
        <v>89453508.536821663</v>
      </c>
      <c r="AJ40" s="57">
        <f t="shared" ca="1" si="33"/>
        <v>84205095.556834847</v>
      </c>
      <c r="AK40" s="57">
        <f t="shared" ca="1" si="33"/>
        <v>85291968.647517309</v>
      </c>
      <c r="AL40" s="57">
        <f t="shared" ca="1" si="33"/>
        <v>86781185.423002943</v>
      </c>
      <c r="AM40" s="57">
        <f t="shared" ca="1" si="33"/>
        <v>88753215.020252332</v>
      </c>
      <c r="AN40" s="57">
        <f t="shared" ca="1" si="33"/>
        <v>91648694.666230693</v>
      </c>
      <c r="AO40" s="57">
        <f t="shared" ca="1" si="33"/>
        <v>94427392.179699585</v>
      </c>
      <c r="AP40" s="57">
        <f t="shared" ca="1" si="33"/>
        <v>97553632.080131799</v>
      </c>
      <c r="AQ40" s="57">
        <f t="shared" ca="1" si="33"/>
        <v>101093589.65201361</v>
      </c>
      <c r="AR40" s="57">
        <f t="shared" ca="1" si="33"/>
        <v>105089597.89775026</v>
      </c>
      <c r="AS40" s="57">
        <f t="shared" ca="1" si="33"/>
        <v>109587260.88472725</v>
      </c>
      <c r="AT40" s="57">
        <f t="shared" ca="1" si="33"/>
        <v>114636744.48706859</v>
      </c>
      <c r="AU40" s="57">
        <f t="shared" ca="1" si="33"/>
        <v>106293230.96631075</v>
      </c>
      <c r="AV40" s="57">
        <f t="shared" ca="1" si="33"/>
        <v>106617419.41014379</v>
      </c>
      <c r="AW40" s="57">
        <f t="shared" ca="1" si="33"/>
        <v>113676080.51502681</v>
      </c>
      <c r="AX40" s="57">
        <f t="shared" ca="1" si="33"/>
        <v>121542662.64706479</v>
      </c>
      <c r="AY40" s="57">
        <f t="shared" ca="1" si="33"/>
        <v>130297956.60897323</v>
      </c>
      <c r="AZ40" s="57">
        <f t="shared" ca="1" si="33"/>
        <v>132930746.40354916</v>
      </c>
      <c r="BA40" s="57">
        <f t="shared" ca="1" si="33"/>
        <v>142905525.70403454</v>
      </c>
      <c r="BB40" s="57">
        <f t="shared" ca="1" si="33"/>
        <v>153287861.10293698</v>
      </c>
      <c r="BC40" s="57">
        <f t="shared" ca="1" si="33"/>
        <v>155833819.18897736</v>
      </c>
      <c r="BD40" s="57">
        <f t="shared" ca="1" si="33"/>
        <v>167153717.28481895</v>
      </c>
      <c r="BE40" s="57">
        <f t="shared" ca="1" si="33"/>
        <v>178971711.96382749</v>
      </c>
      <c r="BF40" s="57">
        <f t="shared" ca="1" si="33"/>
        <v>191307728.64932972</v>
      </c>
      <c r="BG40" s="57">
        <f t="shared" ca="1" si="33"/>
        <v>176182486.14158538</v>
      </c>
      <c r="BH40" s="57">
        <f t="shared" ca="1" si="33"/>
        <v>177617536.27286458</v>
      </c>
      <c r="BI40" s="57">
        <f t="shared" ca="1" si="33"/>
        <v>191635289.82872829</v>
      </c>
      <c r="BJ40" s="57">
        <f t="shared" ca="1" si="33"/>
        <v>206259055.7861599</v>
      </c>
      <c r="BK40" s="57">
        <f t="shared" ca="1" si="33"/>
        <v>221513072.92122209</v>
      </c>
      <c r="BL40" s="57">
        <f t="shared" ca="1" si="33"/>
        <v>237422551.84102014</v>
      </c>
      <c r="BM40" s="378"/>
      <c r="BN40" s="57">
        <f t="shared" ref="BN40:BS40" si="34">+BN38+BN32+BN29</f>
        <v>0</v>
      </c>
      <c r="BO40" s="57">
        <f t="shared" ca="1" si="34"/>
        <v>6232181.6331366161</v>
      </c>
      <c r="BP40" s="57">
        <f t="shared" ca="1" si="34"/>
        <v>23710052.208579369</v>
      </c>
      <c r="BQ40" s="57">
        <f t="shared" ca="1" si="34"/>
        <v>91648694.666230693</v>
      </c>
      <c r="BR40" s="57">
        <f t="shared" ca="1" si="34"/>
        <v>132930746.40354916</v>
      </c>
      <c r="BS40" s="57">
        <f t="shared" ca="1" si="34"/>
        <v>237422551.84102014</v>
      </c>
    </row>
    <row r="41" spans="1:71" ht="18" customHeight="1">
      <c r="A41" s="365"/>
      <c r="B41" s="365"/>
      <c r="C41" s="365"/>
      <c r="D41" s="41">
        <f t="shared" ref="D41:BL41" si="35">D21-D40</f>
        <v>0</v>
      </c>
      <c r="E41" s="41">
        <f t="shared" ca="1" si="35"/>
        <v>0</v>
      </c>
      <c r="F41" s="41">
        <f t="shared" ca="1" si="35"/>
        <v>0</v>
      </c>
      <c r="G41" s="41">
        <f t="shared" ca="1" si="35"/>
        <v>0</v>
      </c>
      <c r="H41" s="41">
        <f t="shared" ca="1" si="35"/>
        <v>0</v>
      </c>
      <c r="I41" s="41">
        <f t="shared" ca="1" si="35"/>
        <v>0</v>
      </c>
      <c r="J41" s="41">
        <f t="shared" ca="1" si="35"/>
        <v>0</v>
      </c>
      <c r="K41" s="41">
        <f t="shared" ca="1" si="35"/>
        <v>0</v>
      </c>
      <c r="L41" s="41">
        <f t="shared" ca="1" si="35"/>
        <v>0</v>
      </c>
      <c r="M41" s="41">
        <f t="shared" ca="1" si="35"/>
        <v>0</v>
      </c>
      <c r="N41" s="41">
        <f t="shared" ca="1" si="35"/>
        <v>0</v>
      </c>
      <c r="O41" s="41">
        <f t="shared" ca="1" si="35"/>
        <v>0</v>
      </c>
      <c r="P41" s="41">
        <f t="shared" ca="1" si="35"/>
        <v>0</v>
      </c>
      <c r="Q41" s="41">
        <f t="shared" ca="1" si="35"/>
        <v>0</v>
      </c>
      <c r="R41" s="41">
        <f t="shared" ca="1" si="35"/>
        <v>0</v>
      </c>
      <c r="S41" s="41">
        <f t="shared" ca="1" si="35"/>
        <v>0</v>
      </c>
      <c r="T41" s="41">
        <f t="shared" ca="1" si="35"/>
        <v>0</v>
      </c>
      <c r="U41" s="41">
        <f t="shared" ca="1" si="35"/>
        <v>0</v>
      </c>
      <c r="V41" s="41">
        <f t="shared" ca="1" si="35"/>
        <v>0</v>
      </c>
      <c r="W41" s="41">
        <f t="shared" ca="1" si="35"/>
        <v>0</v>
      </c>
      <c r="X41" s="41">
        <f t="shared" ca="1" si="35"/>
        <v>0</v>
      </c>
      <c r="Y41" s="41">
        <f t="shared" ca="1" si="35"/>
        <v>0</v>
      </c>
      <c r="Z41" s="41">
        <f t="shared" ca="1" si="35"/>
        <v>0</v>
      </c>
      <c r="AA41" s="41">
        <f t="shared" ca="1" si="35"/>
        <v>0</v>
      </c>
      <c r="AB41" s="41">
        <f t="shared" ca="1" si="35"/>
        <v>0</v>
      </c>
      <c r="AC41" s="41">
        <f t="shared" ca="1" si="35"/>
        <v>0</v>
      </c>
      <c r="AD41" s="41">
        <f t="shared" ca="1" si="35"/>
        <v>0</v>
      </c>
      <c r="AE41" s="41">
        <f t="shared" ca="1" si="35"/>
        <v>0</v>
      </c>
      <c r="AF41" s="41">
        <f t="shared" ca="1" si="35"/>
        <v>0</v>
      </c>
      <c r="AG41" s="41">
        <f t="shared" ca="1" si="35"/>
        <v>0</v>
      </c>
      <c r="AH41" s="41">
        <f t="shared" ca="1" si="35"/>
        <v>0</v>
      </c>
      <c r="AI41" s="41">
        <f t="shared" ca="1" si="35"/>
        <v>0</v>
      </c>
      <c r="AJ41" s="41">
        <f t="shared" ca="1" si="35"/>
        <v>0</v>
      </c>
      <c r="AK41" s="41">
        <f t="shared" ca="1" si="35"/>
        <v>0</v>
      </c>
      <c r="AL41" s="41">
        <f t="shared" ca="1" si="35"/>
        <v>0</v>
      </c>
      <c r="AM41" s="41">
        <f t="shared" ca="1" si="35"/>
        <v>0</v>
      </c>
      <c r="AN41" s="41">
        <f t="shared" ca="1" si="35"/>
        <v>0</v>
      </c>
      <c r="AO41" s="41">
        <f t="shared" ca="1" si="35"/>
        <v>0</v>
      </c>
      <c r="AP41" s="41">
        <f t="shared" ca="1" si="35"/>
        <v>0</v>
      </c>
      <c r="AQ41" s="41">
        <f t="shared" ca="1" si="35"/>
        <v>0</v>
      </c>
      <c r="AR41" s="41">
        <f t="shared" ca="1" si="35"/>
        <v>0</v>
      </c>
      <c r="AS41" s="41">
        <f t="shared" ca="1" si="35"/>
        <v>0</v>
      </c>
      <c r="AT41" s="41">
        <f t="shared" ca="1" si="35"/>
        <v>0</v>
      </c>
      <c r="AU41" s="41">
        <f t="shared" ca="1" si="35"/>
        <v>0</v>
      </c>
      <c r="AV41" s="41">
        <f t="shared" ca="1" si="35"/>
        <v>0</v>
      </c>
      <c r="AW41" s="41">
        <f t="shared" ca="1" si="35"/>
        <v>0</v>
      </c>
      <c r="AX41" s="41">
        <f t="shared" ca="1" si="35"/>
        <v>0</v>
      </c>
      <c r="AY41" s="41">
        <f t="shared" ca="1" si="35"/>
        <v>0</v>
      </c>
      <c r="AZ41" s="41">
        <f t="shared" ca="1" si="35"/>
        <v>0</v>
      </c>
      <c r="BA41" s="41">
        <f t="shared" ca="1" si="35"/>
        <v>0</v>
      </c>
      <c r="BB41" s="41">
        <f t="shared" ca="1" si="35"/>
        <v>0</v>
      </c>
      <c r="BC41" s="41">
        <f t="shared" ca="1" si="35"/>
        <v>0</v>
      </c>
      <c r="BD41" s="41">
        <f t="shared" ca="1" si="35"/>
        <v>0</v>
      </c>
      <c r="BE41" s="41">
        <f t="shared" ca="1" si="35"/>
        <v>0</v>
      </c>
      <c r="BF41" s="41">
        <f t="shared" ca="1" si="35"/>
        <v>0</v>
      </c>
      <c r="BG41" s="41">
        <f t="shared" ca="1" si="35"/>
        <v>0</v>
      </c>
      <c r="BH41" s="41">
        <f t="shared" ca="1" si="35"/>
        <v>0</v>
      </c>
      <c r="BI41" s="41">
        <f t="shared" ca="1" si="35"/>
        <v>0</v>
      </c>
      <c r="BJ41" s="41">
        <f t="shared" ca="1" si="35"/>
        <v>0</v>
      </c>
      <c r="BK41" s="41">
        <f t="shared" ca="1" si="35"/>
        <v>0</v>
      </c>
      <c r="BL41" s="41">
        <f t="shared" ca="1" si="35"/>
        <v>0</v>
      </c>
      <c r="BM41" s="367"/>
      <c r="BN41" s="41">
        <f t="shared" ref="BN41:BS41" si="36">ROUND(+BN21-BN40,0)</f>
        <v>0</v>
      </c>
      <c r="BO41" s="41">
        <f t="shared" ca="1" si="36"/>
        <v>0</v>
      </c>
      <c r="BP41" s="41">
        <f t="shared" ca="1" si="36"/>
        <v>0</v>
      </c>
      <c r="BQ41" s="41">
        <f t="shared" ca="1" si="36"/>
        <v>0</v>
      </c>
      <c r="BR41" s="41">
        <f t="shared" ca="1" si="36"/>
        <v>0</v>
      </c>
      <c r="BS41" s="41">
        <f t="shared" ca="1" si="36"/>
        <v>0</v>
      </c>
    </row>
    <row r="42" spans="1:71" ht="18" customHeight="1">
      <c r="A42" s="381"/>
      <c r="B42" s="381"/>
      <c r="C42" s="381"/>
      <c r="D42" s="382"/>
      <c r="E42" s="382"/>
      <c r="F42" s="382"/>
      <c r="G42" s="382"/>
      <c r="H42" s="382"/>
      <c r="I42" s="382"/>
      <c r="J42" s="382"/>
      <c r="K42" s="382"/>
      <c r="L42" s="382"/>
      <c r="M42" s="382"/>
      <c r="N42" s="382"/>
      <c r="O42" s="382"/>
      <c r="P42" s="382"/>
      <c r="Q42" s="382"/>
      <c r="R42" s="382"/>
      <c r="S42" s="382"/>
      <c r="T42" s="382"/>
      <c r="U42" s="382"/>
      <c r="V42" s="382"/>
      <c r="W42" s="382"/>
      <c r="X42" s="382"/>
      <c r="Y42" s="382"/>
      <c r="Z42" s="382"/>
      <c r="AA42" s="382"/>
      <c r="AB42" s="382"/>
      <c r="AC42" s="382"/>
      <c r="AD42" s="382"/>
      <c r="AE42" s="382"/>
      <c r="AF42" s="382"/>
      <c r="AG42" s="382"/>
      <c r="AH42" s="382"/>
      <c r="AI42" s="382"/>
      <c r="AJ42" s="382"/>
      <c r="AK42" s="382"/>
      <c r="AL42" s="382"/>
      <c r="AM42" s="382"/>
      <c r="AN42" s="382"/>
      <c r="AO42" s="382"/>
      <c r="AP42" s="382"/>
      <c r="AQ42" s="382"/>
      <c r="AR42" s="382"/>
      <c r="AS42" s="382"/>
      <c r="AT42" s="382"/>
      <c r="AU42" s="382"/>
      <c r="AV42" s="382"/>
      <c r="AW42" s="382"/>
      <c r="AX42" s="382"/>
      <c r="AY42" s="382"/>
      <c r="AZ42" s="382"/>
      <c r="BA42" s="382"/>
      <c r="BB42" s="382"/>
      <c r="BC42" s="382"/>
      <c r="BD42" s="382"/>
      <c r="BE42" s="382"/>
      <c r="BF42" s="382"/>
      <c r="BG42" s="382"/>
      <c r="BH42" s="382"/>
      <c r="BI42" s="382"/>
      <c r="BJ42" s="382"/>
      <c r="BK42" s="382"/>
      <c r="BL42" s="382"/>
      <c r="BM42" s="383"/>
      <c r="BN42" s="382"/>
      <c r="BO42" s="382"/>
      <c r="BP42" s="382"/>
      <c r="BQ42" s="382"/>
      <c r="BR42" s="382"/>
      <c r="BS42" s="382"/>
    </row>
    <row r="43" spans="1:71" ht="18" customHeight="1">
      <c r="A43" s="367"/>
      <c r="B43" s="367" t="s">
        <v>55</v>
      </c>
      <c r="C43" s="367"/>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367"/>
      <c r="BN43" s="46"/>
      <c r="BO43" s="46"/>
      <c r="BP43" s="46"/>
      <c r="BQ43" s="46"/>
      <c r="BR43" s="46"/>
      <c r="BS43" s="46"/>
    </row>
    <row r="44" spans="1:71" ht="18" customHeight="1">
      <c r="A44" s="379"/>
      <c r="B44" s="379" t="s">
        <v>394</v>
      </c>
      <c r="C44" s="379"/>
      <c r="D44" s="57">
        <f t="shared" ref="D44:BL44" si="37">+D21-D38</f>
        <v>0</v>
      </c>
      <c r="E44" s="57">
        <f t="shared" ca="1" si="37"/>
        <v>10447534.862400001</v>
      </c>
      <c r="F44" s="57">
        <f t="shared" ca="1" si="37"/>
        <v>9897503.9082880002</v>
      </c>
      <c r="G44" s="57">
        <f t="shared" ca="1" si="37"/>
        <v>9350199.2396825589</v>
      </c>
      <c r="H44" s="57">
        <f t="shared" ca="1" si="37"/>
        <v>8805948.0108444672</v>
      </c>
      <c r="I44" s="57">
        <f t="shared" ca="1" si="37"/>
        <v>8265116.6345458031</v>
      </c>
      <c r="J44" s="57">
        <f t="shared" ca="1" si="37"/>
        <v>7728115.4930913001</v>
      </c>
      <c r="K44" s="57">
        <f t="shared" ca="1" si="37"/>
        <v>7145404.2146622557</v>
      </c>
      <c r="L44" s="57">
        <f t="shared" ca="1" si="37"/>
        <v>6497497.5828217268</v>
      </c>
      <c r="M44" s="57">
        <f t="shared" ca="1" si="37"/>
        <v>5854972.155160333</v>
      </c>
      <c r="N44" s="57">
        <f t="shared" ca="1" si="37"/>
        <v>5218473.6761795739</v>
      </c>
      <c r="O44" s="57">
        <f t="shared" ca="1" si="37"/>
        <v>4588725.3797211219</v>
      </c>
      <c r="P44" s="57">
        <f t="shared" ca="1" si="37"/>
        <v>6025831.2807980971</v>
      </c>
      <c r="Q44" s="57">
        <f t="shared" ca="1" si="37"/>
        <v>45314260.80829294</v>
      </c>
      <c r="R44" s="57">
        <f t="shared" ca="1" si="37"/>
        <v>44614862.264912017</v>
      </c>
      <c r="S44" s="57">
        <f t="shared" ca="1" si="37"/>
        <v>43929461.440023951</v>
      </c>
      <c r="T44" s="57">
        <f t="shared" ca="1" si="37"/>
        <v>43260157.991402678</v>
      </c>
      <c r="U44" s="57">
        <f t="shared" ca="1" si="37"/>
        <v>42609366.525488213</v>
      </c>
      <c r="V44" s="57">
        <f t="shared" ca="1" si="37"/>
        <v>41979863.839686587</v>
      </c>
      <c r="W44" s="57">
        <f t="shared" ca="1" si="37"/>
        <v>21349843.251014702</v>
      </c>
      <c r="X44" s="57">
        <f t="shared" ca="1" si="37"/>
        <v>20747977.074042045</v>
      </c>
      <c r="Y44" s="57">
        <f t="shared" ca="1" si="37"/>
        <v>20178488.470523488</v>
      </c>
      <c r="Z44" s="57">
        <f t="shared" ca="1" si="37"/>
        <v>19646234.076477144</v>
      </c>
      <c r="AA44" s="57">
        <f t="shared" ca="1" si="37"/>
        <v>19156799.023323849</v>
      </c>
      <c r="AB44" s="57">
        <f t="shared" ca="1" si="37"/>
        <v>23413323.236664772</v>
      </c>
      <c r="AC44" s="57">
        <f t="shared" ca="1" si="37"/>
        <v>22966508.529979896</v>
      </c>
      <c r="AD44" s="57">
        <f t="shared" ca="1" si="37"/>
        <v>22610299.548624706</v>
      </c>
      <c r="AE44" s="57">
        <f t="shared" ca="1" si="37"/>
        <v>22362817.437665146</v>
      </c>
      <c r="AF44" s="57">
        <f t="shared" ca="1" si="37"/>
        <v>22245807.571180344</v>
      </c>
      <c r="AG44" s="57">
        <f t="shared" ca="1" si="37"/>
        <v>22285364.398065239</v>
      </c>
      <c r="AH44" s="57">
        <f t="shared" ca="1" si="37"/>
        <v>22512801.256993789</v>
      </c>
      <c r="AI44" s="57">
        <f t="shared" ca="1" si="37"/>
        <v>82940694.154374719</v>
      </c>
      <c r="AJ44" s="57">
        <f t="shared" ca="1" si="37"/>
        <v>83639134.297898486</v>
      </c>
      <c r="AK44" s="57">
        <f t="shared" ca="1" si="37"/>
        <v>84662231.136793688</v>
      </c>
      <c r="AL44" s="57">
        <f t="shared" ca="1" si="37"/>
        <v>86074916.010134593</v>
      </c>
      <c r="AM44" s="57">
        <f t="shared" ca="1" si="37"/>
        <v>87955106.524810359</v>
      </c>
      <c r="AN44" s="57">
        <f t="shared" ca="1" si="37"/>
        <v>90740380.471700281</v>
      </c>
      <c r="AO44" s="57">
        <f t="shared" ca="1" si="37"/>
        <v>93422483.984405607</v>
      </c>
      <c r="AP44" s="57">
        <f t="shared" ca="1" si="37"/>
        <v>96474851.965048119</v>
      </c>
      <c r="AQ44" s="57">
        <f t="shared" ca="1" si="37"/>
        <v>99934510.860421568</v>
      </c>
      <c r="AR44" s="57">
        <f t="shared" ca="1" si="37"/>
        <v>103842189.76199903</v>
      </c>
      <c r="AS44" s="57">
        <f t="shared" ca="1" si="37"/>
        <v>108242690.67040089</v>
      </c>
      <c r="AT44" s="57">
        <f t="shared" ca="1" si="37"/>
        <v>113185295.7863096</v>
      </c>
      <c r="AU44" s="57">
        <f t="shared" ca="1" si="37"/>
        <v>98724215.530475855</v>
      </c>
      <c r="AV44" s="57">
        <f t="shared" ca="1" si="37"/>
        <v>104919081.36572541</v>
      </c>
      <c r="AW44" s="57">
        <f t="shared" ca="1" si="37"/>
        <v>111835487.90116659</v>
      </c>
      <c r="AX44" s="57">
        <f t="shared" ca="1" si="37"/>
        <v>119545589.20681855</v>
      </c>
      <c r="AY44" s="57">
        <f t="shared" ca="1" si="37"/>
        <v>128128754.75970237</v>
      </c>
      <c r="AZ44" s="57">
        <f t="shared" ca="1" si="37"/>
        <v>122277204.3937491</v>
      </c>
      <c r="BA44" s="57">
        <f t="shared" ca="1" si="37"/>
        <v>132131308.39758152</v>
      </c>
      <c r="BB44" s="57">
        <f t="shared" ca="1" si="37"/>
        <v>142424878.02090061</v>
      </c>
      <c r="BC44" s="57">
        <f t="shared" ca="1" si="37"/>
        <v>153175491.88848576</v>
      </c>
      <c r="BD44" s="57">
        <f t="shared" ca="1" si="37"/>
        <v>164401431.77010763</v>
      </c>
      <c r="BE44" s="57">
        <f t="shared" ca="1" si="37"/>
        <v>176121710.70632777</v>
      </c>
      <c r="BF44" s="57">
        <f t="shared" ca="1" si="37"/>
        <v>188356102.25933</v>
      </c>
      <c r="BG44" s="57">
        <f t="shared" ca="1" si="37"/>
        <v>161125170.93378568</v>
      </c>
      <c r="BH44" s="57">
        <f t="shared" ca="1" si="37"/>
        <v>174450303.81455293</v>
      </c>
      <c r="BI44" s="57">
        <f t="shared" ca="1" si="37"/>
        <v>188353743.46988416</v>
      </c>
      <c r="BJ44" s="57">
        <f t="shared" ca="1" si="37"/>
        <v>202858622.170762</v>
      </c>
      <c r="BK44" s="57">
        <f t="shared" ca="1" si="37"/>
        <v>217988997.47900829</v>
      </c>
      <c r="BL44" s="57">
        <f t="shared" ca="1" si="37"/>
        <v>200901877.52493072</v>
      </c>
      <c r="BM44" s="378"/>
      <c r="BN44" s="57">
        <f t="shared" ref="BN44:BS44" si="38">+BN21-BN38</f>
        <v>0</v>
      </c>
      <c r="BO44" s="57">
        <f t="shared" ca="1" si="38"/>
        <v>6025831.2807980971</v>
      </c>
      <c r="BP44" s="57">
        <f t="shared" ca="1" si="38"/>
        <v>23413323.236664772</v>
      </c>
      <c r="BQ44" s="57">
        <f t="shared" ca="1" si="38"/>
        <v>90740380.471700281</v>
      </c>
      <c r="BR44" s="57">
        <f t="shared" ca="1" si="38"/>
        <v>122277204.3937491</v>
      </c>
      <c r="BS44" s="57">
        <f t="shared" ca="1" si="38"/>
        <v>200901877.52493072</v>
      </c>
    </row>
    <row r="45" spans="1:71" ht="18" customHeight="1">
      <c r="A45" s="367"/>
      <c r="B45" s="367"/>
      <c r="C45" s="367"/>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367"/>
      <c r="BN45" s="46"/>
      <c r="BO45" s="46"/>
      <c r="BP45" s="46"/>
      <c r="BQ45" s="46"/>
      <c r="BR45" s="46"/>
      <c r="BS45" s="46"/>
    </row>
    <row r="46" spans="1:71" ht="18" customHeight="1">
      <c r="A46" s="379"/>
      <c r="B46" s="379" t="s">
        <v>104</v>
      </c>
      <c r="C46" s="379"/>
      <c r="D46" s="57">
        <f t="shared" ref="D46:BL46" si="39">+D29</f>
        <v>0</v>
      </c>
      <c r="E46" s="57">
        <f t="shared" ca="1" si="39"/>
        <v>10447534.862399999</v>
      </c>
      <c r="F46" s="57">
        <f t="shared" ca="1" si="39"/>
        <v>9897503.9082880002</v>
      </c>
      <c r="G46" s="57">
        <f t="shared" ca="1" si="39"/>
        <v>9350199.2396825589</v>
      </c>
      <c r="H46" s="57">
        <f t="shared" ca="1" si="39"/>
        <v>8805948.0108444672</v>
      </c>
      <c r="I46" s="57">
        <f t="shared" ca="1" si="39"/>
        <v>8265116.6345458031</v>
      </c>
      <c r="J46" s="57">
        <f t="shared" ca="1" si="39"/>
        <v>7728115.4930912992</v>
      </c>
      <c r="K46" s="57">
        <f t="shared" ca="1" si="39"/>
        <v>7145404.2146622557</v>
      </c>
      <c r="L46" s="57">
        <f t="shared" ca="1" si="39"/>
        <v>6497497.5828217268</v>
      </c>
      <c r="M46" s="57">
        <f t="shared" ca="1" si="39"/>
        <v>5854972.155160334</v>
      </c>
      <c r="N46" s="57">
        <f t="shared" ca="1" si="39"/>
        <v>5218473.6761795748</v>
      </c>
      <c r="O46" s="57">
        <f t="shared" ca="1" si="39"/>
        <v>4588725.3797211237</v>
      </c>
      <c r="P46" s="57">
        <f t="shared" ca="1" si="39"/>
        <v>6025831.2807980981</v>
      </c>
      <c r="Q46" s="57">
        <f t="shared" ca="1" si="39"/>
        <v>45314260.808292948</v>
      </c>
      <c r="R46" s="57">
        <f t="shared" ca="1" si="39"/>
        <v>44614862.264912024</v>
      </c>
      <c r="S46" s="57">
        <f t="shared" ca="1" si="39"/>
        <v>43929461.440023959</v>
      </c>
      <c r="T46" s="57">
        <f t="shared" ca="1" si="39"/>
        <v>43260157.991402686</v>
      </c>
      <c r="U46" s="57">
        <f t="shared" ca="1" si="39"/>
        <v>42609366.52548822</v>
      </c>
      <c r="V46" s="57">
        <f t="shared" ca="1" si="39"/>
        <v>41979863.839686587</v>
      </c>
      <c r="W46" s="57">
        <f t="shared" ca="1" si="39"/>
        <v>21349843.251014709</v>
      </c>
      <c r="X46" s="57">
        <f t="shared" ca="1" si="39"/>
        <v>20747977.074042052</v>
      </c>
      <c r="Y46" s="57">
        <f t="shared" ca="1" si="39"/>
        <v>20178488.470523492</v>
      </c>
      <c r="Z46" s="57">
        <f t="shared" ca="1" si="39"/>
        <v>19646234.076477148</v>
      </c>
      <c r="AA46" s="57">
        <f t="shared" ca="1" si="39"/>
        <v>19156799.023323856</v>
      </c>
      <c r="AB46" s="57">
        <f t="shared" ca="1" si="39"/>
        <v>23413323.236664779</v>
      </c>
      <c r="AC46" s="57">
        <f t="shared" ca="1" si="39"/>
        <v>22966508.5299799</v>
      </c>
      <c r="AD46" s="57">
        <f t="shared" ca="1" si="39"/>
        <v>22610299.548624713</v>
      </c>
      <c r="AE46" s="57">
        <f t="shared" ca="1" si="39"/>
        <v>22362817.437665157</v>
      </c>
      <c r="AF46" s="57">
        <f t="shared" ca="1" si="39"/>
        <v>22245807.571180351</v>
      </c>
      <c r="AG46" s="57">
        <f t="shared" ca="1" si="39"/>
        <v>22285364.398065254</v>
      </c>
      <c r="AH46" s="57">
        <f t="shared" ca="1" si="39"/>
        <v>22512801.2569938</v>
      </c>
      <c r="AI46" s="57">
        <f t="shared" ca="1" si="39"/>
        <v>82940694.154374719</v>
      </c>
      <c r="AJ46" s="57">
        <f t="shared" ca="1" si="39"/>
        <v>83639134.297898501</v>
      </c>
      <c r="AK46" s="57">
        <f t="shared" ca="1" si="39"/>
        <v>84662231.136793703</v>
      </c>
      <c r="AL46" s="57">
        <f t="shared" ca="1" si="39"/>
        <v>86074916.010134608</v>
      </c>
      <c r="AM46" s="57">
        <f t="shared" ca="1" si="39"/>
        <v>87955106.524810344</v>
      </c>
      <c r="AN46" s="57">
        <f t="shared" ca="1" si="39"/>
        <v>90740380.471700296</v>
      </c>
      <c r="AO46" s="57">
        <f t="shared" ca="1" si="39"/>
        <v>93422483.984405622</v>
      </c>
      <c r="AP46" s="57">
        <f t="shared" ca="1" si="39"/>
        <v>96474851.965048149</v>
      </c>
      <c r="AQ46" s="57">
        <f t="shared" ca="1" si="39"/>
        <v>99934510.860421598</v>
      </c>
      <c r="AR46" s="57">
        <f t="shared" ca="1" si="39"/>
        <v>103842189.76199904</v>
      </c>
      <c r="AS46" s="57">
        <f t="shared" ca="1" si="39"/>
        <v>108242690.67040092</v>
      </c>
      <c r="AT46" s="57">
        <f t="shared" ca="1" si="39"/>
        <v>113185295.78630963</v>
      </c>
      <c r="AU46" s="57">
        <f t="shared" ca="1" si="39"/>
        <v>98724215.530475885</v>
      </c>
      <c r="AV46" s="57">
        <f t="shared" ca="1" si="39"/>
        <v>104919081.36572544</v>
      </c>
      <c r="AW46" s="57">
        <f t="shared" ca="1" si="39"/>
        <v>111835487.90116662</v>
      </c>
      <c r="AX46" s="57">
        <f t="shared" ca="1" si="39"/>
        <v>119545589.20681858</v>
      </c>
      <c r="AY46" s="57">
        <f t="shared" ca="1" si="39"/>
        <v>128128754.7597024</v>
      </c>
      <c r="AZ46" s="57">
        <f t="shared" ca="1" si="39"/>
        <v>122277204.39374913</v>
      </c>
      <c r="BA46" s="57">
        <f t="shared" ca="1" si="39"/>
        <v>132131308.39758156</v>
      </c>
      <c r="BB46" s="57">
        <f t="shared" ca="1" si="39"/>
        <v>142424878.02090064</v>
      </c>
      <c r="BC46" s="57">
        <f t="shared" ca="1" si="39"/>
        <v>153175491.88848579</v>
      </c>
      <c r="BD46" s="57">
        <f t="shared" ca="1" si="39"/>
        <v>164401431.77010769</v>
      </c>
      <c r="BE46" s="57">
        <f t="shared" ca="1" si="39"/>
        <v>176121710.7063278</v>
      </c>
      <c r="BF46" s="57">
        <f t="shared" ca="1" si="39"/>
        <v>188356102.25933003</v>
      </c>
      <c r="BG46" s="57">
        <f t="shared" ca="1" si="39"/>
        <v>161125170.93378571</v>
      </c>
      <c r="BH46" s="57">
        <f t="shared" ca="1" si="39"/>
        <v>174450303.81455293</v>
      </c>
      <c r="BI46" s="57">
        <f t="shared" ca="1" si="39"/>
        <v>188353743.46988416</v>
      </c>
      <c r="BJ46" s="57">
        <f t="shared" ca="1" si="39"/>
        <v>202858622.170762</v>
      </c>
      <c r="BK46" s="57">
        <f t="shared" ca="1" si="39"/>
        <v>217988997.47900829</v>
      </c>
      <c r="BL46" s="57">
        <f t="shared" ca="1" si="39"/>
        <v>200901877.52493072</v>
      </c>
      <c r="BM46" s="378"/>
      <c r="BN46" s="57">
        <f t="shared" ref="BN46:BS46" si="40">+BN29</f>
        <v>0</v>
      </c>
      <c r="BO46" s="57">
        <f t="shared" ca="1" si="40"/>
        <v>6025831.2807980981</v>
      </c>
      <c r="BP46" s="57">
        <f t="shared" ca="1" si="40"/>
        <v>23413323.236664779</v>
      </c>
      <c r="BQ46" s="57">
        <f t="shared" ca="1" si="40"/>
        <v>90740380.471700296</v>
      </c>
      <c r="BR46" s="57">
        <f t="shared" ca="1" si="40"/>
        <v>122277204.39374913</v>
      </c>
      <c r="BS46" s="57">
        <f t="shared" ca="1" si="40"/>
        <v>200901877.52493072</v>
      </c>
    </row>
    <row r="47" spans="1:71" ht="18" customHeight="1">
      <c r="A47" s="367"/>
      <c r="B47" s="367"/>
      <c r="C47" s="367"/>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367"/>
      <c r="BN47" s="46"/>
      <c r="BO47" s="46"/>
      <c r="BP47" s="46"/>
      <c r="BQ47" s="46"/>
      <c r="BR47" s="46"/>
      <c r="BS47" s="46"/>
    </row>
    <row r="48" spans="1:71" ht="18" customHeight="1">
      <c r="A48" s="384"/>
      <c r="B48" s="384"/>
      <c r="C48" s="384"/>
      <c r="D48" s="385"/>
      <c r="E48" s="385"/>
      <c r="F48" s="385"/>
      <c r="G48" s="385"/>
      <c r="H48" s="385"/>
      <c r="I48" s="385"/>
      <c r="J48" s="385"/>
      <c r="K48" s="385"/>
      <c r="L48" s="385"/>
      <c r="M48" s="385"/>
      <c r="N48" s="385"/>
      <c r="O48" s="385"/>
      <c r="P48" s="385"/>
      <c r="Q48" s="385"/>
      <c r="R48" s="385"/>
      <c r="S48" s="385"/>
      <c r="T48" s="385"/>
      <c r="U48" s="385"/>
      <c r="V48" s="385"/>
      <c r="W48" s="385"/>
      <c r="X48" s="385"/>
      <c r="Y48" s="385"/>
      <c r="Z48" s="385"/>
      <c r="AA48" s="385"/>
      <c r="AB48" s="385"/>
      <c r="AC48" s="385"/>
      <c r="AD48" s="385"/>
      <c r="AE48" s="385"/>
      <c r="AF48" s="385"/>
      <c r="AG48" s="385"/>
      <c r="AH48" s="385"/>
      <c r="AI48" s="385"/>
      <c r="AJ48" s="385"/>
      <c r="AK48" s="385"/>
      <c r="AL48" s="385"/>
      <c r="AM48" s="385"/>
      <c r="AN48" s="385"/>
      <c r="AO48" s="385"/>
      <c r="AP48" s="385"/>
      <c r="AQ48" s="385"/>
      <c r="AR48" s="385"/>
      <c r="AS48" s="385"/>
      <c r="AT48" s="385"/>
      <c r="AU48" s="385"/>
      <c r="AV48" s="385"/>
      <c r="AW48" s="385"/>
      <c r="AX48" s="385"/>
      <c r="AY48" s="385"/>
      <c r="AZ48" s="385"/>
      <c r="BA48" s="385"/>
      <c r="BB48" s="385"/>
      <c r="BC48" s="385"/>
      <c r="BD48" s="385"/>
      <c r="BE48" s="385"/>
      <c r="BF48" s="385"/>
      <c r="BG48" s="385"/>
      <c r="BH48" s="385"/>
      <c r="BI48" s="385"/>
      <c r="BJ48" s="385"/>
      <c r="BK48" s="385"/>
      <c r="BL48" s="385"/>
      <c r="BM48" s="386"/>
      <c r="BN48" s="385"/>
      <c r="BO48" s="385"/>
      <c r="BP48" s="385"/>
      <c r="BQ48" s="385"/>
      <c r="BR48" s="385"/>
      <c r="BS48" s="385"/>
    </row>
    <row r="49" spans="1:71" ht="18" customHeight="1">
      <c r="A49" s="387"/>
      <c r="B49" s="387"/>
      <c r="C49" s="387"/>
      <c r="D49" s="388"/>
      <c r="E49" s="388"/>
      <c r="F49" s="388"/>
      <c r="G49" s="388"/>
      <c r="H49" s="388"/>
      <c r="I49" s="388"/>
      <c r="J49" s="388"/>
      <c r="K49" s="388"/>
      <c r="L49" s="388"/>
      <c r="M49" s="388"/>
      <c r="N49" s="388"/>
      <c r="O49" s="388"/>
      <c r="P49" s="388"/>
      <c r="Q49" s="388"/>
      <c r="R49" s="388"/>
      <c r="S49" s="388"/>
      <c r="T49" s="388"/>
      <c r="U49" s="388"/>
      <c r="V49" s="388"/>
      <c r="W49" s="388"/>
      <c r="X49" s="388"/>
      <c r="Y49" s="388"/>
      <c r="Z49" s="388"/>
      <c r="AA49" s="388"/>
      <c r="AB49" s="388"/>
      <c r="AC49" s="388"/>
      <c r="AD49" s="388"/>
      <c r="AE49" s="388"/>
      <c r="AF49" s="388"/>
      <c r="AG49" s="388"/>
      <c r="AH49" s="388"/>
      <c r="AI49" s="388"/>
      <c r="AJ49" s="388"/>
      <c r="AK49" s="388"/>
      <c r="AL49" s="388"/>
      <c r="AM49" s="388"/>
      <c r="AN49" s="388"/>
      <c r="AO49" s="388"/>
      <c r="AP49" s="388"/>
      <c r="AQ49" s="388"/>
      <c r="AR49" s="388"/>
      <c r="AS49" s="388"/>
      <c r="AT49" s="388"/>
      <c r="AU49" s="388"/>
      <c r="AV49" s="388"/>
      <c r="AW49" s="388"/>
      <c r="AX49" s="388"/>
      <c r="AY49" s="388"/>
      <c r="AZ49" s="388"/>
      <c r="BA49" s="388"/>
      <c r="BB49" s="388"/>
      <c r="BC49" s="388"/>
      <c r="BD49" s="388"/>
      <c r="BE49" s="388"/>
      <c r="BF49" s="388"/>
      <c r="BG49" s="388"/>
      <c r="BH49" s="388"/>
      <c r="BI49" s="388"/>
      <c r="BJ49" s="388"/>
      <c r="BK49" s="388"/>
      <c r="BL49" s="388"/>
      <c r="BM49" s="387"/>
      <c r="BN49" s="388"/>
      <c r="BO49" s="388"/>
      <c r="BP49" s="388"/>
      <c r="BQ49" s="388"/>
      <c r="BR49" s="388"/>
      <c r="BS49" s="388"/>
    </row>
    <row r="50" spans="1:71" ht="18" customHeight="1">
      <c r="A50" s="387"/>
      <c r="B50" s="387"/>
      <c r="C50" s="387"/>
      <c r="D50" s="388"/>
      <c r="E50" s="388"/>
      <c r="F50" s="388"/>
      <c r="G50" s="388"/>
      <c r="H50" s="388"/>
      <c r="I50" s="388"/>
      <c r="J50" s="388"/>
      <c r="K50" s="388"/>
      <c r="L50" s="388"/>
      <c r="M50" s="388"/>
      <c r="N50" s="388"/>
      <c r="O50" s="388"/>
      <c r="P50" s="388"/>
      <c r="Q50" s="388"/>
      <c r="R50" s="388"/>
      <c r="S50" s="388"/>
      <c r="T50" s="388"/>
      <c r="U50" s="388"/>
      <c r="V50" s="388"/>
      <c r="W50" s="388"/>
      <c r="X50" s="388"/>
      <c r="Y50" s="388"/>
      <c r="Z50" s="388"/>
      <c r="AA50" s="388"/>
      <c r="AB50" s="388"/>
      <c r="AC50" s="388"/>
      <c r="AD50" s="388"/>
      <c r="AE50" s="388"/>
      <c r="AF50" s="388"/>
      <c r="AG50" s="388"/>
      <c r="AH50" s="388"/>
      <c r="AI50" s="388"/>
      <c r="AJ50" s="388"/>
      <c r="AK50" s="388"/>
      <c r="AL50" s="388"/>
      <c r="AM50" s="388"/>
      <c r="AN50" s="388"/>
      <c r="AO50" s="388"/>
      <c r="AP50" s="388"/>
      <c r="AQ50" s="388"/>
      <c r="AR50" s="388"/>
      <c r="AS50" s="388"/>
      <c r="AT50" s="388"/>
      <c r="AU50" s="388"/>
      <c r="AV50" s="388"/>
      <c r="AW50" s="388"/>
      <c r="AX50" s="388"/>
      <c r="AY50" s="388"/>
      <c r="AZ50" s="388"/>
      <c r="BA50" s="388"/>
      <c r="BB50" s="388"/>
      <c r="BC50" s="388"/>
      <c r="BD50" s="388"/>
      <c r="BE50" s="388"/>
      <c r="BF50" s="388"/>
      <c r="BG50" s="388"/>
      <c r="BH50" s="388"/>
      <c r="BI50" s="388"/>
      <c r="BJ50" s="388"/>
      <c r="BK50" s="388"/>
      <c r="BL50" s="388"/>
      <c r="BM50" s="387"/>
      <c r="BN50" s="388"/>
      <c r="BO50" s="388"/>
      <c r="BP50" s="388"/>
      <c r="BQ50" s="388"/>
      <c r="BR50" s="388"/>
      <c r="BS50" s="388"/>
    </row>
    <row r="51" spans="1:71" ht="18" customHeight="1">
      <c r="A51" s="387"/>
      <c r="B51" s="387"/>
      <c r="C51" s="387"/>
      <c r="D51" s="388"/>
      <c r="E51" s="388"/>
      <c r="F51" s="388"/>
      <c r="G51" s="388"/>
      <c r="H51" s="388"/>
      <c r="I51" s="388"/>
      <c r="J51" s="388"/>
      <c r="K51" s="388"/>
      <c r="L51" s="388"/>
      <c r="M51" s="388"/>
      <c r="N51" s="388"/>
      <c r="O51" s="388"/>
      <c r="P51" s="388"/>
      <c r="Q51" s="388"/>
      <c r="R51" s="388"/>
      <c r="S51" s="388"/>
      <c r="T51" s="388"/>
      <c r="U51" s="388"/>
      <c r="V51" s="388"/>
      <c r="W51" s="388"/>
      <c r="X51" s="388"/>
      <c r="Y51" s="388"/>
      <c r="Z51" s="388"/>
      <c r="AA51" s="388"/>
      <c r="AB51" s="388"/>
      <c r="AC51" s="388"/>
      <c r="AD51" s="388"/>
      <c r="AE51" s="388"/>
      <c r="AF51" s="388"/>
      <c r="AG51" s="388"/>
      <c r="AH51" s="388"/>
      <c r="AI51" s="388"/>
      <c r="AJ51" s="388"/>
      <c r="AK51" s="388"/>
      <c r="AL51" s="388"/>
      <c r="AM51" s="388"/>
      <c r="AN51" s="388"/>
      <c r="AO51" s="388"/>
      <c r="AP51" s="388"/>
      <c r="AQ51" s="388"/>
      <c r="AR51" s="388"/>
      <c r="AS51" s="388"/>
      <c r="AT51" s="388"/>
      <c r="AU51" s="388"/>
      <c r="AV51" s="388"/>
      <c r="AW51" s="388"/>
      <c r="AX51" s="388"/>
      <c r="AY51" s="388"/>
      <c r="AZ51" s="388"/>
      <c r="BA51" s="388"/>
      <c r="BB51" s="388"/>
      <c r="BC51" s="388"/>
      <c r="BD51" s="388"/>
      <c r="BE51" s="388"/>
      <c r="BF51" s="388"/>
      <c r="BG51" s="388"/>
      <c r="BH51" s="388"/>
      <c r="BI51" s="388"/>
      <c r="BJ51" s="388"/>
      <c r="BK51" s="388"/>
      <c r="BL51" s="388"/>
      <c r="BM51" s="387"/>
      <c r="BN51" s="388"/>
      <c r="BO51" s="388"/>
      <c r="BP51" s="388"/>
      <c r="BQ51" s="388"/>
      <c r="BR51" s="388"/>
      <c r="BS51" s="388"/>
    </row>
    <row r="52" spans="1:71" ht="18" customHeight="1">
      <c r="A52" s="387"/>
      <c r="B52" s="387"/>
      <c r="C52" s="387"/>
      <c r="D52" s="388"/>
      <c r="E52" s="388"/>
      <c r="F52" s="388"/>
      <c r="G52" s="388"/>
      <c r="H52" s="388"/>
      <c r="I52" s="388"/>
      <c r="J52" s="388"/>
      <c r="K52" s="388"/>
      <c r="L52" s="388"/>
      <c r="M52" s="388"/>
      <c r="N52" s="388"/>
      <c r="O52" s="388"/>
      <c r="P52" s="388"/>
      <c r="Q52" s="388"/>
      <c r="R52" s="388"/>
      <c r="S52" s="388"/>
      <c r="T52" s="388"/>
      <c r="U52" s="388"/>
      <c r="V52" s="388"/>
      <c r="W52" s="388"/>
      <c r="X52" s="388"/>
      <c r="Y52" s="388"/>
      <c r="Z52" s="388"/>
      <c r="AA52" s="388"/>
      <c r="AB52" s="388"/>
      <c r="AC52" s="388"/>
      <c r="AD52" s="388"/>
      <c r="AE52" s="388"/>
      <c r="AF52" s="388"/>
      <c r="AG52" s="388"/>
      <c r="AH52" s="388"/>
      <c r="AI52" s="388"/>
      <c r="AJ52" s="388"/>
      <c r="AK52" s="388"/>
      <c r="AL52" s="388"/>
      <c r="AM52" s="388"/>
      <c r="AN52" s="388"/>
      <c r="AO52" s="388"/>
      <c r="AP52" s="388"/>
      <c r="AQ52" s="388"/>
      <c r="AR52" s="388"/>
      <c r="AS52" s="388"/>
      <c r="AT52" s="388"/>
      <c r="AU52" s="388"/>
      <c r="AV52" s="388"/>
      <c r="AW52" s="388"/>
      <c r="AX52" s="388"/>
      <c r="AY52" s="388"/>
      <c r="AZ52" s="388"/>
      <c r="BA52" s="388"/>
      <c r="BB52" s="388"/>
      <c r="BC52" s="388"/>
      <c r="BD52" s="388"/>
      <c r="BE52" s="388"/>
      <c r="BF52" s="388"/>
      <c r="BG52" s="388"/>
      <c r="BH52" s="388"/>
      <c r="BI52" s="388"/>
      <c r="BJ52" s="388"/>
      <c r="BK52" s="388"/>
      <c r="BL52" s="388"/>
      <c r="BM52" s="387"/>
      <c r="BN52" s="388"/>
      <c r="BO52" s="388"/>
      <c r="BP52" s="388"/>
      <c r="BQ52" s="388"/>
      <c r="BR52" s="388"/>
      <c r="BS52" s="388"/>
    </row>
    <row r="53" spans="1:71" ht="18" customHeight="1">
      <c r="A53" s="387"/>
      <c r="B53" s="387"/>
      <c r="C53" s="387"/>
      <c r="D53" s="388"/>
      <c r="E53" s="388"/>
      <c r="F53" s="388"/>
      <c r="G53" s="388"/>
      <c r="H53" s="388"/>
      <c r="I53" s="388"/>
      <c r="J53" s="388"/>
      <c r="K53" s="388"/>
      <c r="L53" s="388"/>
      <c r="M53" s="388"/>
      <c r="N53" s="388"/>
      <c r="O53" s="388"/>
      <c r="P53" s="388"/>
      <c r="Q53" s="388"/>
      <c r="R53" s="388"/>
      <c r="S53" s="388"/>
      <c r="T53" s="388"/>
      <c r="U53" s="388"/>
      <c r="V53" s="388"/>
      <c r="W53" s="388"/>
      <c r="X53" s="388"/>
      <c r="Y53" s="388"/>
      <c r="Z53" s="388"/>
      <c r="AA53" s="388"/>
      <c r="AB53" s="388"/>
      <c r="AC53" s="388"/>
      <c r="AD53" s="388"/>
      <c r="AE53" s="388"/>
      <c r="AF53" s="388"/>
      <c r="AG53" s="388"/>
      <c r="AH53" s="388"/>
      <c r="AI53" s="388"/>
      <c r="AJ53" s="388"/>
      <c r="AK53" s="388"/>
      <c r="AL53" s="388"/>
      <c r="AM53" s="388"/>
      <c r="AN53" s="388"/>
      <c r="AO53" s="388"/>
      <c r="AP53" s="388"/>
      <c r="AQ53" s="388"/>
      <c r="AR53" s="388"/>
      <c r="AS53" s="388"/>
      <c r="AT53" s="388"/>
      <c r="AU53" s="388"/>
      <c r="AV53" s="388"/>
      <c r="AW53" s="388"/>
      <c r="AX53" s="388"/>
      <c r="AY53" s="388"/>
      <c r="AZ53" s="388"/>
      <c r="BA53" s="388"/>
      <c r="BB53" s="388"/>
      <c r="BC53" s="388"/>
      <c r="BD53" s="388"/>
      <c r="BE53" s="388"/>
      <c r="BF53" s="388"/>
      <c r="BG53" s="388"/>
      <c r="BH53" s="388"/>
      <c r="BI53" s="388"/>
      <c r="BJ53" s="388"/>
      <c r="BK53" s="388"/>
      <c r="BL53" s="388"/>
      <c r="BM53" s="387"/>
      <c r="BN53" s="388"/>
      <c r="BO53" s="388"/>
      <c r="BP53" s="388"/>
      <c r="BQ53" s="388"/>
      <c r="BR53" s="388"/>
      <c r="BS53" s="388"/>
    </row>
    <row r="54" spans="1:71" ht="18" customHeight="1">
      <c r="A54" s="387"/>
      <c r="B54" s="387"/>
      <c r="C54" s="387"/>
      <c r="D54" s="388"/>
      <c r="E54" s="388"/>
      <c r="F54" s="388"/>
      <c r="G54" s="388"/>
      <c r="H54" s="388"/>
      <c r="I54" s="388"/>
      <c r="J54" s="388"/>
      <c r="K54" s="388"/>
      <c r="L54" s="388"/>
      <c r="M54" s="388"/>
      <c r="N54" s="388"/>
      <c r="O54" s="388"/>
      <c r="P54" s="388"/>
      <c r="Q54" s="388"/>
      <c r="R54" s="388"/>
      <c r="S54" s="388"/>
      <c r="T54" s="388"/>
      <c r="U54" s="388"/>
      <c r="V54" s="388"/>
      <c r="W54" s="388"/>
      <c r="X54" s="388"/>
      <c r="Y54" s="388"/>
      <c r="Z54" s="388"/>
      <c r="AA54" s="388"/>
      <c r="AB54" s="388"/>
      <c r="AC54" s="388"/>
      <c r="AD54" s="388"/>
      <c r="AE54" s="388"/>
      <c r="AF54" s="388"/>
      <c r="AG54" s="388"/>
      <c r="AH54" s="388"/>
      <c r="AI54" s="388"/>
      <c r="AJ54" s="388"/>
      <c r="AK54" s="388"/>
      <c r="AL54" s="388"/>
      <c r="AM54" s="388"/>
      <c r="AN54" s="388"/>
      <c r="AO54" s="388"/>
      <c r="AP54" s="388"/>
      <c r="AQ54" s="388"/>
      <c r="AR54" s="388"/>
      <c r="AS54" s="388"/>
      <c r="AT54" s="388"/>
      <c r="AU54" s="388"/>
      <c r="AV54" s="388"/>
      <c r="AW54" s="388"/>
      <c r="AX54" s="388"/>
      <c r="AY54" s="388"/>
      <c r="AZ54" s="388"/>
      <c r="BA54" s="388"/>
      <c r="BB54" s="388"/>
      <c r="BC54" s="388"/>
      <c r="BD54" s="388"/>
      <c r="BE54" s="388"/>
      <c r="BF54" s="388"/>
      <c r="BG54" s="388"/>
      <c r="BH54" s="388"/>
      <c r="BI54" s="388"/>
      <c r="BJ54" s="388"/>
      <c r="BK54" s="388"/>
      <c r="BL54" s="388"/>
      <c r="BM54" s="387"/>
      <c r="BN54" s="388"/>
      <c r="BO54" s="388"/>
      <c r="BP54" s="388"/>
      <c r="BQ54" s="388"/>
      <c r="BR54" s="388"/>
      <c r="BS54" s="388"/>
    </row>
    <row r="55" spans="1:71" ht="18" customHeight="1">
      <c r="A55" s="387"/>
      <c r="B55" s="387"/>
      <c r="C55" s="387"/>
      <c r="D55" s="388"/>
      <c r="E55" s="388"/>
      <c r="F55" s="388"/>
      <c r="G55" s="388"/>
      <c r="H55" s="388"/>
      <c r="I55" s="388"/>
      <c r="J55" s="388"/>
      <c r="K55" s="388"/>
      <c r="L55" s="388"/>
      <c r="M55" s="388"/>
      <c r="N55" s="388"/>
      <c r="O55" s="388"/>
      <c r="P55" s="388"/>
      <c r="Q55" s="388"/>
      <c r="R55" s="388"/>
      <c r="S55" s="388"/>
      <c r="T55" s="388"/>
      <c r="U55" s="388"/>
      <c r="V55" s="388"/>
      <c r="W55" s="388"/>
      <c r="X55" s="388"/>
      <c r="Y55" s="388"/>
      <c r="Z55" s="388"/>
      <c r="AA55" s="388"/>
      <c r="AB55" s="388"/>
      <c r="AC55" s="388"/>
      <c r="AD55" s="388"/>
      <c r="AE55" s="388"/>
      <c r="AF55" s="388"/>
      <c r="AG55" s="388"/>
      <c r="AH55" s="388"/>
      <c r="AI55" s="388"/>
      <c r="AJ55" s="388"/>
      <c r="AK55" s="388"/>
      <c r="AL55" s="388"/>
      <c r="AM55" s="388"/>
      <c r="AN55" s="388"/>
      <c r="AO55" s="388"/>
      <c r="AP55" s="388"/>
      <c r="AQ55" s="388"/>
      <c r="AR55" s="388"/>
      <c r="AS55" s="388"/>
      <c r="AT55" s="388"/>
      <c r="AU55" s="388"/>
      <c r="AV55" s="388"/>
      <c r="AW55" s="388"/>
      <c r="AX55" s="388"/>
      <c r="AY55" s="388"/>
      <c r="AZ55" s="388"/>
      <c r="BA55" s="388"/>
      <c r="BB55" s="388"/>
      <c r="BC55" s="388"/>
      <c r="BD55" s="388"/>
      <c r="BE55" s="388"/>
      <c r="BF55" s="388"/>
      <c r="BG55" s="388"/>
      <c r="BH55" s="388"/>
      <c r="BI55" s="388"/>
      <c r="BJ55" s="388"/>
      <c r="BK55" s="388"/>
      <c r="BL55" s="388"/>
      <c r="BM55" s="387"/>
      <c r="BN55" s="388"/>
      <c r="BO55" s="388"/>
      <c r="BP55" s="388"/>
      <c r="BQ55" s="388"/>
      <c r="BR55" s="388"/>
      <c r="BS55" s="388"/>
    </row>
    <row r="56" spans="1:71" ht="18" customHeight="1">
      <c r="A56" s="387"/>
      <c r="B56" s="387"/>
      <c r="C56" s="387"/>
      <c r="D56" s="388"/>
      <c r="E56" s="388"/>
      <c r="F56" s="388"/>
      <c r="G56" s="388"/>
      <c r="H56" s="388"/>
      <c r="I56" s="388"/>
      <c r="J56" s="388"/>
      <c r="K56" s="388"/>
      <c r="L56" s="388"/>
      <c r="M56" s="388"/>
      <c r="N56" s="388"/>
      <c r="O56" s="388"/>
      <c r="P56" s="388"/>
      <c r="Q56" s="388"/>
      <c r="R56" s="388"/>
      <c r="S56" s="388"/>
      <c r="T56" s="388"/>
      <c r="U56" s="388"/>
      <c r="V56" s="388"/>
      <c r="W56" s="388"/>
      <c r="X56" s="388"/>
      <c r="Y56" s="388"/>
      <c r="Z56" s="388"/>
      <c r="AA56" s="388"/>
      <c r="AB56" s="388"/>
      <c r="AC56" s="388"/>
      <c r="AD56" s="388"/>
      <c r="AE56" s="388"/>
      <c r="AF56" s="388"/>
      <c r="AG56" s="388"/>
      <c r="AH56" s="388"/>
      <c r="AI56" s="388"/>
      <c r="AJ56" s="388"/>
      <c r="AK56" s="388"/>
      <c r="AL56" s="388"/>
      <c r="AM56" s="388"/>
      <c r="AN56" s="388"/>
      <c r="AO56" s="388"/>
      <c r="AP56" s="388"/>
      <c r="AQ56" s="388"/>
      <c r="AR56" s="388"/>
      <c r="AS56" s="388"/>
      <c r="AT56" s="388"/>
      <c r="AU56" s="388"/>
      <c r="AV56" s="388"/>
      <c r="AW56" s="388"/>
      <c r="AX56" s="388"/>
      <c r="AY56" s="388"/>
      <c r="AZ56" s="388"/>
      <c r="BA56" s="388"/>
      <c r="BB56" s="388"/>
      <c r="BC56" s="388"/>
      <c r="BD56" s="388"/>
      <c r="BE56" s="388"/>
      <c r="BF56" s="388"/>
      <c r="BG56" s="388"/>
      <c r="BH56" s="388"/>
      <c r="BI56" s="388"/>
      <c r="BJ56" s="388"/>
      <c r="BK56" s="388"/>
      <c r="BL56" s="388"/>
      <c r="BM56" s="387"/>
      <c r="BN56" s="388"/>
      <c r="BO56" s="388"/>
      <c r="BP56" s="388"/>
      <c r="BQ56" s="388"/>
      <c r="BR56" s="388"/>
      <c r="BS56" s="388"/>
    </row>
    <row r="57" spans="1:71" ht="18" customHeight="1">
      <c r="A57" s="387"/>
      <c r="B57" s="387"/>
      <c r="C57" s="387"/>
      <c r="D57" s="388"/>
      <c r="E57" s="388"/>
      <c r="F57" s="388"/>
      <c r="G57" s="388"/>
      <c r="H57" s="388"/>
      <c r="I57" s="388"/>
      <c r="J57" s="388"/>
      <c r="K57" s="388"/>
      <c r="L57" s="388"/>
      <c r="M57" s="388"/>
      <c r="N57" s="388"/>
      <c r="O57" s="388"/>
      <c r="P57" s="388"/>
      <c r="Q57" s="388"/>
      <c r="R57" s="388"/>
      <c r="S57" s="388"/>
      <c r="T57" s="388"/>
      <c r="U57" s="388"/>
      <c r="V57" s="388"/>
      <c r="W57" s="388"/>
      <c r="X57" s="388"/>
      <c r="Y57" s="388"/>
      <c r="Z57" s="388"/>
      <c r="AA57" s="388"/>
      <c r="AB57" s="388"/>
      <c r="AC57" s="388"/>
      <c r="AD57" s="388"/>
      <c r="AE57" s="388"/>
      <c r="AF57" s="388"/>
      <c r="AG57" s="388"/>
      <c r="AH57" s="388"/>
      <c r="AI57" s="388"/>
      <c r="AJ57" s="388"/>
      <c r="AK57" s="388"/>
      <c r="AL57" s="388"/>
      <c r="AM57" s="388"/>
      <c r="AN57" s="388"/>
      <c r="AO57" s="388"/>
      <c r="AP57" s="388"/>
      <c r="AQ57" s="388"/>
      <c r="AR57" s="388"/>
      <c r="AS57" s="388"/>
      <c r="AT57" s="388"/>
      <c r="AU57" s="388"/>
      <c r="AV57" s="388"/>
      <c r="AW57" s="388"/>
      <c r="AX57" s="388"/>
      <c r="AY57" s="388"/>
      <c r="AZ57" s="388"/>
      <c r="BA57" s="388"/>
      <c r="BB57" s="388"/>
      <c r="BC57" s="388"/>
      <c r="BD57" s="388"/>
      <c r="BE57" s="388"/>
      <c r="BF57" s="388"/>
      <c r="BG57" s="388"/>
      <c r="BH57" s="388"/>
      <c r="BI57" s="388"/>
      <c r="BJ57" s="388"/>
      <c r="BK57" s="388"/>
      <c r="BL57" s="388"/>
      <c r="BM57" s="387"/>
      <c r="BN57" s="388"/>
      <c r="BO57" s="388"/>
      <c r="BP57" s="388"/>
      <c r="BQ57" s="388"/>
      <c r="BR57" s="388"/>
      <c r="BS57" s="388"/>
    </row>
    <row r="58" spans="1:71" ht="18" customHeight="1">
      <c r="A58" s="389"/>
      <c r="B58" s="389"/>
      <c r="C58" s="389"/>
      <c r="D58" s="390"/>
      <c r="E58" s="390"/>
      <c r="F58" s="390"/>
      <c r="G58" s="390"/>
      <c r="H58" s="390"/>
      <c r="I58" s="390"/>
      <c r="J58" s="390"/>
      <c r="K58" s="390"/>
      <c r="L58" s="390"/>
      <c r="M58" s="390"/>
      <c r="N58" s="390"/>
      <c r="O58" s="390"/>
      <c r="P58" s="390"/>
      <c r="Q58" s="390"/>
      <c r="R58" s="390"/>
      <c r="S58" s="390"/>
      <c r="T58" s="390"/>
      <c r="U58" s="390"/>
      <c r="V58" s="390"/>
      <c r="W58" s="390"/>
      <c r="X58" s="390"/>
      <c r="Y58" s="390"/>
      <c r="Z58" s="390"/>
      <c r="AA58" s="390"/>
      <c r="AB58" s="390"/>
      <c r="AC58" s="390"/>
      <c r="AD58" s="390"/>
      <c r="AE58" s="390"/>
      <c r="AF58" s="390"/>
      <c r="AG58" s="390"/>
      <c r="AH58" s="390"/>
      <c r="AI58" s="390"/>
      <c r="AJ58" s="390"/>
      <c r="AK58" s="390"/>
      <c r="AL58" s="390"/>
      <c r="AM58" s="390"/>
      <c r="AN58" s="390"/>
      <c r="AO58" s="390"/>
      <c r="AP58" s="390"/>
      <c r="AQ58" s="390"/>
      <c r="AR58" s="390"/>
      <c r="AS58" s="390"/>
      <c r="AT58" s="390"/>
      <c r="AU58" s="390"/>
      <c r="AV58" s="390"/>
      <c r="AW58" s="390"/>
      <c r="AX58" s="390"/>
      <c r="AY58" s="390"/>
      <c r="AZ58" s="390"/>
      <c r="BA58" s="390"/>
      <c r="BB58" s="390"/>
      <c r="BC58" s="390"/>
      <c r="BD58" s="390"/>
      <c r="BE58" s="390"/>
      <c r="BF58" s="390"/>
      <c r="BG58" s="390"/>
      <c r="BH58" s="390"/>
      <c r="BI58" s="390"/>
      <c r="BJ58" s="390"/>
      <c r="BK58" s="390"/>
      <c r="BL58" s="390"/>
      <c r="BM58" s="389"/>
      <c r="BN58" s="390"/>
      <c r="BO58" s="390"/>
      <c r="BP58" s="390"/>
      <c r="BQ58" s="390"/>
      <c r="BR58" s="390"/>
      <c r="BS58" s="390"/>
    </row>
    <row r="59" spans="1:71" ht="18" customHeight="1">
      <c r="A59" s="389"/>
      <c r="B59" s="389"/>
      <c r="C59" s="389"/>
      <c r="D59" s="390"/>
      <c r="E59" s="390"/>
      <c r="F59" s="390"/>
      <c r="G59" s="390"/>
      <c r="H59" s="390"/>
      <c r="I59" s="390"/>
      <c r="J59" s="390"/>
      <c r="K59" s="390"/>
      <c r="L59" s="390"/>
      <c r="M59" s="390"/>
      <c r="N59" s="390"/>
      <c r="O59" s="390"/>
      <c r="P59" s="390"/>
      <c r="Q59" s="390"/>
      <c r="R59" s="390"/>
      <c r="S59" s="390"/>
      <c r="T59" s="390"/>
      <c r="U59" s="390"/>
      <c r="V59" s="390"/>
      <c r="W59" s="390"/>
      <c r="X59" s="390"/>
      <c r="Y59" s="390"/>
      <c r="Z59" s="390"/>
      <c r="AA59" s="390"/>
      <c r="AB59" s="390"/>
      <c r="AC59" s="390"/>
      <c r="AD59" s="390"/>
      <c r="AE59" s="390"/>
      <c r="AF59" s="390"/>
      <c r="AG59" s="390"/>
      <c r="AH59" s="390"/>
      <c r="AI59" s="390"/>
      <c r="AJ59" s="390"/>
      <c r="AK59" s="390"/>
      <c r="AL59" s="390"/>
      <c r="AM59" s="390"/>
      <c r="AN59" s="390"/>
      <c r="AO59" s="390"/>
      <c r="AP59" s="390"/>
      <c r="AQ59" s="390"/>
      <c r="AR59" s="390"/>
      <c r="AS59" s="390"/>
      <c r="AT59" s="390"/>
      <c r="AU59" s="390"/>
      <c r="AV59" s="390"/>
      <c r="AW59" s="390"/>
      <c r="AX59" s="390"/>
      <c r="AY59" s="390"/>
      <c r="AZ59" s="390"/>
      <c r="BA59" s="390"/>
      <c r="BB59" s="390"/>
      <c r="BC59" s="390"/>
      <c r="BD59" s="390"/>
      <c r="BE59" s="390"/>
      <c r="BF59" s="390"/>
      <c r="BG59" s="390"/>
      <c r="BH59" s="390"/>
      <c r="BI59" s="390"/>
      <c r="BJ59" s="390"/>
      <c r="BK59" s="390"/>
      <c r="BL59" s="390"/>
      <c r="BM59" s="389"/>
      <c r="BN59" s="390"/>
      <c r="BO59" s="390"/>
      <c r="BP59" s="390"/>
      <c r="BQ59" s="390"/>
      <c r="BR59" s="390"/>
      <c r="BS59" s="390"/>
    </row>
    <row r="60" spans="1:71" ht="18" customHeight="1">
      <c r="A60" s="389"/>
      <c r="B60" s="389"/>
      <c r="C60" s="389"/>
      <c r="D60" s="390"/>
      <c r="E60" s="390"/>
      <c r="F60" s="390"/>
      <c r="G60" s="390"/>
      <c r="H60" s="390"/>
      <c r="I60" s="390"/>
      <c r="J60" s="390"/>
      <c r="K60" s="390"/>
      <c r="L60" s="390"/>
      <c r="M60" s="390"/>
      <c r="N60" s="390"/>
      <c r="O60" s="390"/>
      <c r="P60" s="390"/>
      <c r="Q60" s="390"/>
      <c r="R60" s="390"/>
      <c r="S60" s="390"/>
      <c r="T60" s="390"/>
      <c r="U60" s="390"/>
      <c r="V60" s="390"/>
      <c r="W60" s="390"/>
      <c r="X60" s="390"/>
      <c r="Y60" s="390"/>
      <c r="Z60" s="390"/>
      <c r="AA60" s="390"/>
      <c r="AB60" s="390"/>
      <c r="AC60" s="390"/>
      <c r="AD60" s="390"/>
      <c r="AE60" s="390"/>
      <c r="AF60" s="390"/>
      <c r="AG60" s="390"/>
      <c r="AH60" s="390"/>
      <c r="AI60" s="390"/>
      <c r="AJ60" s="390"/>
      <c r="AK60" s="390"/>
      <c r="AL60" s="390"/>
      <c r="AM60" s="390"/>
      <c r="AN60" s="390"/>
      <c r="AO60" s="390"/>
      <c r="AP60" s="390"/>
      <c r="AQ60" s="390"/>
      <c r="AR60" s="390"/>
      <c r="AS60" s="390"/>
      <c r="AT60" s="390"/>
      <c r="AU60" s="390"/>
      <c r="AV60" s="390"/>
      <c r="AW60" s="390"/>
      <c r="AX60" s="390"/>
      <c r="AY60" s="390"/>
      <c r="AZ60" s="390"/>
      <c r="BA60" s="390"/>
      <c r="BB60" s="390"/>
      <c r="BC60" s="390"/>
      <c r="BD60" s="390"/>
      <c r="BE60" s="390"/>
      <c r="BF60" s="390"/>
      <c r="BG60" s="390"/>
      <c r="BH60" s="390"/>
      <c r="BI60" s="390"/>
      <c r="BJ60" s="390"/>
      <c r="BK60" s="390"/>
      <c r="BL60" s="390"/>
      <c r="BM60" s="389"/>
      <c r="BN60" s="390"/>
      <c r="BO60" s="390"/>
      <c r="BP60" s="390"/>
      <c r="BQ60" s="390"/>
      <c r="BR60" s="390"/>
      <c r="BS60" s="390"/>
    </row>
    <row r="61" spans="1:71" ht="18" customHeight="1">
      <c r="A61" s="389"/>
      <c r="B61" s="389"/>
      <c r="C61" s="389"/>
      <c r="D61" s="390"/>
      <c r="E61" s="390"/>
      <c r="F61" s="390"/>
      <c r="G61" s="390"/>
      <c r="H61" s="390"/>
      <c r="I61" s="390"/>
      <c r="J61" s="390"/>
      <c r="K61" s="390"/>
      <c r="L61" s="390"/>
      <c r="M61" s="390"/>
      <c r="N61" s="390"/>
      <c r="O61" s="390"/>
      <c r="P61" s="390"/>
      <c r="Q61" s="390"/>
      <c r="R61" s="390"/>
      <c r="S61" s="390"/>
      <c r="T61" s="390"/>
      <c r="U61" s="390"/>
      <c r="V61" s="390"/>
      <c r="W61" s="390"/>
      <c r="X61" s="390"/>
      <c r="Y61" s="390"/>
      <c r="Z61" s="390"/>
      <c r="AA61" s="390"/>
      <c r="AB61" s="390"/>
      <c r="AC61" s="390"/>
      <c r="AD61" s="390"/>
      <c r="AE61" s="390"/>
      <c r="AF61" s="390"/>
      <c r="AG61" s="390"/>
      <c r="AH61" s="390"/>
      <c r="AI61" s="390"/>
      <c r="AJ61" s="390"/>
      <c r="AK61" s="390"/>
      <c r="AL61" s="390"/>
      <c r="AM61" s="390"/>
      <c r="AN61" s="390"/>
      <c r="AO61" s="390"/>
      <c r="AP61" s="390"/>
      <c r="AQ61" s="390"/>
      <c r="AR61" s="390"/>
      <c r="AS61" s="390"/>
      <c r="AT61" s="390"/>
      <c r="AU61" s="390"/>
      <c r="AV61" s="390"/>
      <c r="AW61" s="390"/>
      <c r="AX61" s="390"/>
      <c r="AY61" s="390"/>
      <c r="AZ61" s="390"/>
      <c r="BA61" s="390"/>
      <c r="BB61" s="390"/>
      <c r="BC61" s="390"/>
      <c r="BD61" s="390"/>
      <c r="BE61" s="390"/>
      <c r="BF61" s="390"/>
      <c r="BG61" s="390"/>
      <c r="BH61" s="390"/>
      <c r="BI61" s="390"/>
      <c r="BJ61" s="390"/>
      <c r="BK61" s="390"/>
      <c r="BL61" s="390"/>
      <c r="BM61" s="389"/>
      <c r="BN61" s="390"/>
      <c r="BO61" s="390"/>
      <c r="BP61" s="390"/>
      <c r="BQ61" s="390"/>
      <c r="BR61" s="390"/>
      <c r="BS61" s="390"/>
    </row>
    <row r="62" spans="1:71" ht="18" customHeight="1">
      <c r="A62" s="389"/>
      <c r="B62" s="389"/>
      <c r="C62" s="389"/>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0"/>
      <c r="AC62" s="390"/>
      <c r="AD62" s="390"/>
      <c r="AE62" s="390"/>
      <c r="AF62" s="390"/>
      <c r="AG62" s="390"/>
      <c r="AH62" s="390"/>
      <c r="AI62" s="390"/>
      <c r="AJ62" s="390"/>
      <c r="AK62" s="390"/>
      <c r="AL62" s="390"/>
      <c r="AM62" s="390"/>
      <c r="AN62" s="390"/>
      <c r="AO62" s="390"/>
      <c r="AP62" s="390"/>
      <c r="AQ62" s="390"/>
      <c r="AR62" s="390"/>
      <c r="AS62" s="390"/>
      <c r="AT62" s="390"/>
      <c r="AU62" s="390"/>
      <c r="AV62" s="390"/>
      <c r="AW62" s="390"/>
      <c r="AX62" s="390"/>
      <c r="AY62" s="390"/>
      <c r="AZ62" s="390"/>
      <c r="BA62" s="390"/>
      <c r="BB62" s="390"/>
      <c r="BC62" s="390"/>
      <c r="BD62" s="390"/>
      <c r="BE62" s="390"/>
      <c r="BF62" s="390"/>
      <c r="BG62" s="390"/>
      <c r="BH62" s="390"/>
      <c r="BI62" s="390"/>
      <c r="BJ62" s="390"/>
      <c r="BK62" s="390"/>
      <c r="BL62" s="390"/>
      <c r="BM62" s="389"/>
      <c r="BN62" s="390"/>
      <c r="BO62" s="390"/>
      <c r="BP62" s="390"/>
      <c r="BQ62" s="390"/>
      <c r="BR62" s="390"/>
      <c r="BS62" s="390"/>
    </row>
    <row r="63" spans="1:71" ht="18" customHeight="1">
      <c r="A63" s="389"/>
      <c r="B63" s="389"/>
      <c r="C63" s="389"/>
      <c r="D63" s="390"/>
      <c r="E63" s="390"/>
      <c r="F63" s="390"/>
      <c r="G63" s="390"/>
      <c r="H63" s="390"/>
      <c r="I63" s="390"/>
      <c r="J63" s="390"/>
      <c r="K63" s="390"/>
      <c r="L63" s="390"/>
      <c r="M63" s="390"/>
      <c r="N63" s="390"/>
      <c r="O63" s="390"/>
      <c r="P63" s="390"/>
      <c r="Q63" s="390"/>
      <c r="R63" s="390"/>
      <c r="S63" s="390"/>
      <c r="T63" s="390"/>
      <c r="U63" s="390"/>
      <c r="V63" s="390"/>
      <c r="W63" s="390"/>
      <c r="X63" s="390"/>
      <c r="Y63" s="390"/>
      <c r="Z63" s="390"/>
      <c r="AA63" s="390"/>
      <c r="AB63" s="390"/>
      <c r="AC63" s="390"/>
      <c r="AD63" s="390"/>
      <c r="AE63" s="390"/>
      <c r="AF63" s="390"/>
      <c r="AG63" s="390"/>
      <c r="AH63" s="390"/>
      <c r="AI63" s="390"/>
      <c r="AJ63" s="390"/>
      <c r="AK63" s="390"/>
      <c r="AL63" s="390"/>
      <c r="AM63" s="390"/>
      <c r="AN63" s="390"/>
      <c r="AO63" s="390"/>
      <c r="AP63" s="390"/>
      <c r="AQ63" s="390"/>
      <c r="AR63" s="390"/>
      <c r="AS63" s="390"/>
      <c r="AT63" s="390"/>
      <c r="AU63" s="390"/>
      <c r="AV63" s="390"/>
      <c r="AW63" s="390"/>
      <c r="AX63" s="390"/>
      <c r="AY63" s="390"/>
      <c r="AZ63" s="390"/>
      <c r="BA63" s="390"/>
      <c r="BB63" s="390"/>
      <c r="BC63" s="390"/>
      <c r="BD63" s="390"/>
      <c r="BE63" s="390"/>
      <c r="BF63" s="390"/>
      <c r="BG63" s="390"/>
      <c r="BH63" s="390"/>
      <c r="BI63" s="390"/>
      <c r="BJ63" s="390"/>
      <c r="BK63" s="390"/>
      <c r="BL63" s="390"/>
      <c r="BM63" s="389"/>
      <c r="BN63" s="390"/>
      <c r="BO63" s="390"/>
      <c r="BP63" s="390"/>
      <c r="BQ63" s="390"/>
      <c r="BR63" s="390"/>
      <c r="BS63" s="390"/>
    </row>
    <row r="64" spans="1:71" ht="18" customHeight="1">
      <c r="A64" s="389"/>
      <c r="B64" s="389"/>
      <c r="C64" s="389"/>
      <c r="D64" s="390"/>
      <c r="E64" s="390"/>
      <c r="F64" s="390"/>
      <c r="G64" s="390"/>
      <c r="H64" s="390"/>
      <c r="I64" s="390"/>
      <c r="J64" s="390"/>
      <c r="K64" s="390"/>
      <c r="L64" s="390"/>
      <c r="M64" s="390"/>
      <c r="N64" s="390"/>
      <c r="O64" s="390"/>
      <c r="P64" s="390"/>
      <c r="Q64" s="390"/>
      <c r="R64" s="390"/>
      <c r="S64" s="390"/>
      <c r="T64" s="390"/>
      <c r="U64" s="390"/>
      <c r="V64" s="390"/>
      <c r="W64" s="390"/>
      <c r="X64" s="390"/>
      <c r="Y64" s="390"/>
      <c r="Z64" s="390"/>
      <c r="AA64" s="390"/>
      <c r="AB64" s="390"/>
      <c r="AC64" s="390"/>
      <c r="AD64" s="390"/>
      <c r="AE64" s="390"/>
      <c r="AF64" s="390"/>
      <c r="AG64" s="390"/>
      <c r="AH64" s="390"/>
      <c r="AI64" s="390"/>
      <c r="AJ64" s="390"/>
      <c r="AK64" s="390"/>
      <c r="AL64" s="390"/>
      <c r="AM64" s="390"/>
      <c r="AN64" s="390"/>
      <c r="AO64" s="390"/>
      <c r="AP64" s="390"/>
      <c r="AQ64" s="390"/>
      <c r="AR64" s="390"/>
      <c r="AS64" s="390"/>
      <c r="AT64" s="390"/>
      <c r="AU64" s="390"/>
      <c r="AV64" s="390"/>
      <c r="AW64" s="390"/>
      <c r="AX64" s="390"/>
      <c r="AY64" s="390"/>
      <c r="AZ64" s="390"/>
      <c r="BA64" s="390"/>
      <c r="BB64" s="390"/>
      <c r="BC64" s="390"/>
      <c r="BD64" s="390"/>
      <c r="BE64" s="390"/>
      <c r="BF64" s="390"/>
      <c r="BG64" s="390"/>
      <c r="BH64" s="390"/>
      <c r="BI64" s="390"/>
      <c r="BJ64" s="390"/>
      <c r="BK64" s="390"/>
      <c r="BL64" s="390"/>
      <c r="BM64" s="389"/>
      <c r="BN64" s="390"/>
      <c r="BO64" s="390"/>
      <c r="BP64" s="390"/>
      <c r="BQ64" s="390"/>
      <c r="BR64" s="390"/>
      <c r="BS64" s="390"/>
    </row>
    <row r="65" spans="1:71" ht="18" customHeight="1">
      <c r="A65" s="389"/>
      <c r="B65" s="389"/>
      <c r="C65" s="389"/>
      <c r="D65" s="390"/>
      <c r="E65" s="390"/>
      <c r="F65" s="390"/>
      <c r="G65" s="390"/>
      <c r="H65" s="390"/>
      <c r="I65" s="390"/>
      <c r="J65" s="390"/>
      <c r="K65" s="390"/>
      <c r="L65" s="390"/>
      <c r="M65" s="390"/>
      <c r="N65" s="390"/>
      <c r="O65" s="390"/>
      <c r="P65" s="390"/>
      <c r="Q65" s="390"/>
      <c r="R65" s="390"/>
      <c r="S65" s="390"/>
      <c r="T65" s="390"/>
      <c r="U65" s="390"/>
      <c r="V65" s="390"/>
      <c r="W65" s="390"/>
      <c r="X65" s="390"/>
      <c r="Y65" s="390"/>
      <c r="Z65" s="390"/>
      <c r="AA65" s="390"/>
      <c r="AB65" s="390"/>
      <c r="AC65" s="390"/>
      <c r="AD65" s="390"/>
      <c r="AE65" s="390"/>
      <c r="AF65" s="390"/>
      <c r="AG65" s="390"/>
      <c r="AH65" s="390"/>
      <c r="AI65" s="390"/>
      <c r="AJ65" s="390"/>
      <c r="AK65" s="390"/>
      <c r="AL65" s="390"/>
      <c r="AM65" s="390"/>
      <c r="AN65" s="390"/>
      <c r="AO65" s="390"/>
      <c r="AP65" s="390"/>
      <c r="AQ65" s="390"/>
      <c r="AR65" s="390"/>
      <c r="AS65" s="390"/>
      <c r="AT65" s="390"/>
      <c r="AU65" s="390"/>
      <c r="AV65" s="390"/>
      <c r="AW65" s="390"/>
      <c r="AX65" s="390"/>
      <c r="AY65" s="390"/>
      <c r="AZ65" s="390"/>
      <c r="BA65" s="390"/>
      <c r="BB65" s="390"/>
      <c r="BC65" s="390"/>
      <c r="BD65" s="390"/>
      <c r="BE65" s="390"/>
      <c r="BF65" s="390"/>
      <c r="BG65" s="390"/>
      <c r="BH65" s="390"/>
      <c r="BI65" s="390"/>
      <c r="BJ65" s="390"/>
      <c r="BK65" s="390"/>
      <c r="BL65" s="390"/>
      <c r="BM65" s="389"/>
      <c r="BN65" s="390"/>
      <c r="BO65" s="390"/>
      <c r="BP65" s="390"/>
      <c r="BQ65" s="390"/>
      <c r="BR65" s="390"/>
      <c r="BS65" s="390"/>
    </row>
    <row r="66" spans="1:71" ht="18" customHeight="1">
      <c r="A66" s="389"/>
      <c r="B66" s="389"/>
      <c r="C66" s="389"/>
      <c r="D66" s="390"/>
      <c r="E66" s="390"/>
      <c r="F66" s="390"/>
      <c r="G66" s="390"/>
      <c r="H66" s="390"/>
      <c r="I66" s="390"/>
      <c r="J66" s="390"/>
      <c r="K66" s="390"/>
      <c r="L66" s="390"/>
      <c r="M66" s="390"/>
      <c r="N66" s="390"/>
      <c r="O66" s="390"/>
      <c r="P66" s="390"/>
      <c r="Q66" s="390"/>
      <c r="R66" s="390"/>
      <c r="S66" s="390"/>
      <c r="T66" s="390"/>
      <c r="U66" s="390"/>
      <c r="V66" s="390"/>
      <c r="W66" s="390"/>
      <c r="X66" s="390"/>
      <c r="Y66" s="390"/>
      <c r="Z66" s="390"/>
      <c r="AA66" s="390"/>
      <c r="AB66" s="390"/>
      <c r="AC66" s="390"/>
      <c r="AD66" s="390"/>
      <c r="AE66" s="390"/>
      <c r="AF66" s="390"/>
      <c r="AG66" s="390"/>
      <c r="AH66" s="390"/>
      <c r="AI66" s="390"/>
      <c r="AJ66" s="390"/>
      <c r="AK66" s="390"/>
      <c r="AL66" s="390"/>
      <c r="AM66" s="390"/>
      <c r="AN66" s="390"/>
      <c r="AO66" s="390"/>
      <c r="AP66" s="390"/>
      <c r="AQ66" s="390"/>
      <c r="AR66" s="390"/>
      <c r="AS66" s="390"/>
      <c r="AT66" s="390"/>
      <c r="AU66" s="390"/>
      <c r="AV66" s="390"/>
      <c r="AW66" s="390"/>
      <c r="AX66" s="390"/>
      <c r="AY66" s="390"/>
      <c r="AZ66" s="390"/>
      <c r="BA66" s="390"/>
      <c r="BB66" s="390"/>
      <c r="BC66" s="390"/>
      <c r="BD66" s="390"/>
      <c r="BE66" s="390"/>
      <c r="BF66" s="390"/>
      <c r="BG66" s="390"/>
      <c r="BH66" s="390"/>
      <c r="BI66" s="390"/>
      <c r="BJ66" s="390"/>
      <c r="BK66" s="390"/>
      <c r="BL66" s="390"/>
      <c r="BM66" s="389"/>
      <c r="BN66" s="390"/>
      <c r="BO66" s="390"/>
      <c r="BP66" s="390"/>
      <c r="BQ66" s="390"/>
      <c r="BR66" s="390"/>
      <c r="BS66" s="390"/>
    </row>
    <row r="67" spans="1:71" ht="18" customHeight="1">
      <c r="A67" s="389"/>
      <c r="B67" s="389"/>
      <c r="C67" s="389"/>
      <c r="D67" s="390"/>
      <c r="E67" s="390"/>
      <c r="F67" s="390"/>
      <c r="G67" s="390"/>
      <c r="H67" s="390"/>
      <c r="I67" s="390"/>
      <c r="J67" s="390"/>
      <c r="K67" s="390"/>
      <c r="L67" s="390"/>
      <c r="M67" s="390"/>
      <c r="N67" s="390"/>
      <c r="O67" s="390"/>
      <c r="P67" s="390"/>
      <c r="Q67" s="390"/>
      <c r="R67" s="390"/>
      <c r="S67" s="390"/>
      <c r="T67" s="390"/>
      <c r="U67" s="390"/>
      <c r="V67" s="390"/>
      <c r="W67" s="390"/>
      <c r="X67" s="390"/>
      <c r="Y67" s="390"/>
      <c r="Z67" s="390"/>
      <c r="AA67" s="390"/>
      <c r="AB67" s="390"/>
      <c r="AC67" s="390"/>
      <c r="AD67" s="390"/>
      <c r="AE67" s="390"/>
      <c r="AF67" s="390"/>
      <c r="AG67" s="390"/>
      <c r="AH67" s="390"/>
      <c r="AI67" s="390"/>
      <c r="AJ67" s="390"/>
      <c r="AK67" s="390"/>
      <c r="AL67" s="390"/>
      <c r="AM67" s="390"/>
      <c r="AN67" s="390"/>
      <c r="AO67" s="390"/>
      <c r="AP67" s="390"/>
      <c r="AQ67" s="390"/>
      <c r="AR67" s="390"/>
      <c r="AS67" s="390"/>
      <c r="AT67" s="390"/>
      <c r="AU67" s="390"/>
      <c r="AV67" s="390"/>
      <c r="AW67" s="390"/>
      <c r="AX67" s="390"/>
      <c r="AY67" s="390"/>
      <c r="AZ67" s="390"/>
      <c r="BA67" s="390"/>
      <c r="BB67" s="390"/>
      <c r="BC67" s="390"/>
      <c r="BD67" s="390"/>
      <c r="BE67" s="390"/>
      <c r="BF67" s="390"/>
      <c r="BG67" s="390"/>
      <c r="BH67" s="390"/>
      <c r="BI67" s="390"/>
      <c r="BJ67" s="390"/>
      <c r="BK67" s="390"/>
      <c r="BL67" s="390"/>
      <c r="BM67" s="389"/>
      <c r="BN67" s="390"/>
      <c r="BO67" s="390"/>
      <c r="BP67" s="390"/>
      <c r="BQ67" s="390"/>
      <c r="BR67" s="390"/>
      <c r="BS67" s="390"/>
    </row>
    <row r="68" spans="1:71" ht="18" customHeight="1">
      <c r="A68" s="389"/>
      <c r="B68" s="389"/>
      <c r="C68" s="389"/>
      <c r="D68" s="390"/>
      <c r="E68" s="390"/>
      <c r="F68" s="390"/>
      <c r="G68" s="390"/>
      <c r="H68" s="390"/>
      <c r="I68" s="390"/>
      <c r="J68" s="390"/>
      <c r="K68" s="390"/>
      <c r="L68" s="390"/>
      <c r="M68" s="390"/>
      <c r="N68" s="390"/>
      <c r="O68" s="390"/>
      <c r="P68" s="390"/>
      <c r="Q68" s="390"/>
      <c r="R68" s="390"/>
      <c r="S68" s="390"/>
      <c r="T68" s="390"/>
      <c r="U68" s="390"/>
      <c r="V68" s="390"/>
      <c r="W68" s="390"/>
      <c r="X68" s="390"/>
      <c r="Y68" s="390"/>
      <c r="Z68" s="390"/>
      <c r="AA68" s="390"/>
      <c r="AB68" s="390"/>
      <c r="AC68" s="390"/>
      <c r="AD68" s="390"/>
      <c r="AE68" s="390"/>
      <c r="AF68" s="390"/>
      <c r="AG68" s="390"/>
      <c r="AH68" s="390"/>
      <c r="AI68" s="390"/>
      <c r="AJ68" s="390"/>
      <c r="AK68" s="390"/>
      <c r="AL68" s="390"/>
      <c r="AM68" s="390"/>
      <c r="AN68" s="390"/>
      <c r="AO68" s="390"/>
      <c r="AP68" s="390"/>
      <c r="AQ68" s="390"/>
      <c r="AR68" s="390"/>
      <c r="AS68" s="390"/>
      <c r="AT68" s="390"/>
      <c r="AU68" s="390"/>
      <c r="AV68" s="390"/>
      <c r="AW68" s="390"/>
      <c r="AX68" s="390"/>
      <c r="AY68" s="390"/>
      <c r="AZ68" s="390"/>
      <c r="BA68" s="390"/>
      <c r="BB68" s="390"/>
      <c r="BC68" s="390"/>
      <c r="BD68" s="390"/>
      <c r="BE68" s="390"/>
      <c r="BF68" s="390"/>
      <c r="BG68" s="390"/>
      <c r="BH68" s="390"/>
      <c r="BI68" s="390"/>
      <c r="BJ68" s="390"/>
      <c r="BK68" s="390"/>
      <c r="BL68" s="390"/>
      <c r="BM68" s="389"/>
      <c r="BN68" s="390"/>
      <c r="BO68" s="390"/>
      <c r="BP68" s="390"/>
      <c r="BQ68" s="390"/>
      <c r="BR68" s="390"/>
      <c r="BS68" s="390"/>
    </row>
    <row r="69" spans="1:71" ht="18" customHeight="1">
      <c r="A69" s="389"/>
      <c r="B69" s="389"/>
      <c r="C69" s="389"/>
      <c r="D69" s="390"/>
      <c r="E69" s="390"/>
      <c r="F69" s="390"/>
      <c r="G69" s="390"/>
      <c r="H69" s="390"/>
      <c r="I69" s="390"/>
      <c r="J69" s="390"/>
      <c r="K69" s="390"/>
      <c r="L69" s="390"/>
      <c r="M69" s="390"/>
      <c r="N69" s="390"/>
      <c r="O69" s="390"/>
      <c r="P69" s="390"/>
      <c r="Q69" s="390"/>
      <c r="R69" s="390"/>
      <c r="S69" s="390"/>
      <c r="T69" s="390"/>
      <c r="U69" s="390"/>
      <c r="V69" s="390"/>
      <c r="W69" s="390"/>
      <c r="X69" s="390"/>
      <c r="Y69" s="390"/>
      <c r="Z69" s="390"/>
      <c r="AA69" s="390"/>
      <c r="AB69" s="390"/>
      <c r="AC69" s="390"/>
      <c r="AD69" s="390"/>
      <c r="AE69" s="390"/>
      <c r="AF69" s="390"/>
      <c r="AG69" s="390"/>
      <c r="AH69" s="390"/>
      <c r="AI69" s="390"/>
      <c r="AJ69" s="390"/>
      <c r="AK69" s="390"/>
      <c r="AL69" s="390"/>
      <c r="AM69" s="390"/>
      <c r="AN69" s="390"/>
      <c r="AO69" s="390"/>
      <c r="AP69" s="390"/>
      <c r="AQ69" s="390"/>
      <c r="AR69" s="390"/>
      <c r="AS69" s="390"/>
      <c r="AT69" s="390"/>
      <c r="AU69" s="390"/>
      <c r="AV69" s="390"/>
      <c r="AW69" s="390"/>
      <c r="AX69" s="390"/>
      <c r="AY69" s="390"/>
      <c r="AZ69" s="390"/>
      <c r="BA69" s="390"/>
      <c r="BB69" s="390"/>
      <c r="BC69" s="390"/>
      <c r="BD69" s="390"/>
      <c r="BE69" s="390"/>
      <c r="BF69" s="390"/>
      <c r="BG69" s="390"/>
      <c r="BH69" s="390"/>
      <c r="BI69" s="390"/>
      <c r="BJ69" s="390"/>
      <c r="BK69" s="390"/>
      <c r="BL69" s="390"/>
      <c r="BM69" s="389"/>
      <c r="BN69" s="390"/>
      <c r="BO69" s="390"/>
      <c r="BP69" s="390"/>
      <c r="BQ69" s="390"/>
      <c r="BR69" s="390"/>
      <c r="BS69" s="390"/>
    </row>
    <row r="70" spans="1:71" ht="18" customHeight="1">
      <c r="A70" s="389"/>
      <c r="B70" s="389"/>
      <c r="C70" s="389"/>
      <c r="D70" s="390"/>
      <c r="E70" s="390"/>
      <c r="F70" s="390"/>
      <c r="G70" s="390"/>
      <c r="H70" s="390"/>
      <c r="I70" s="390"/>
      <c r="J70" s="390"/>
      <c r="K70" s="390"/>
      <c r="L70" s="390"/>
      <c r="M70" s="390"/>
      <c r="N70" s="390"/>
      <c r="O70" s="390"/>
      <c r="P70" s="390"/>
      <c r="Q70" s="390"/>
      <c r="R70" s="390"/>
      <c r="S70" s="390"/>
      <c r="T70" s="390"/>
      <c r="U70" s="390"/>
      <c r="V70" s="390"/>
      <c r="W70" s="390"/>
      <c r="X70" s="390"/>
      <c r="Y70" s="390"/>
      <c r="Z70" s="390"/>
      <c r="AA70" s="390"/>
      <c r="AB70" s="390"/>
      <c r="AC70" s="390"/>
      <c r="AD70" s="390"/>
      <c r="AE70" s="390"/>
      <c r="AF70" s="390"/>
      <c r="AG70" s="390"/>
      <c r="AH70" s="390"/>
      <c r="AI70" s="390"/>
      <c r="AJ70" s="390"/>
      <c r="AK70" s="390"/>
      <c r="AL70" s="390"/>
      <c r="AM70" s="390"/>
      <c r="AN70" s="390"/>
      <c r="AO70" s="390"/>
      <c r="AP70" s="390"/>
      <c r="AQ70" s="390"/>
      <c r="AR70" s="390"/>
      <c r="AS70" s="390"/>
      <c r="AT70" s="390"/>
      <c r="AU70" s="390"/>
      <c r="AV70" s="390"/>
      <c r="AW70" s="390"/>
      <c r="AX70" s="390"/>
      <c r="AY70" s="390"/>
      <c r="AZ70" s="390"/>
      <c r="BA70" s="390"/>
      <c r="BB70" s="390"/>
      <c r="BC70" s="390"/>
      <c r="BD70" s="390"/>
      <c r="BE70" s="390"/>
      <c r="BF70" s="390"/>
      <c r="BG70" s="390"/>
      <c r="BH70" s="390"/>
      <c r="BI70" s="390"/>
      <c r="BJ70" s="390"/>
      <c r="BK70" s="390"/>
      <c r="BL70" s="390"/>
      <c r="BM70" s="389"/>
      <c r="BN70" s="390"/>
      <c r="BO70" s="390"/>
      <c r="BP70" s="390"/>
      <c r="BQ70" s="390"/>
      <c r="BR70" s="390"/>
      <c r="BS70" s="390"/>
    </row>
    <row r="71" spans="1:71" ht="18" customHeight="1">
      <c r="A71" s="389"/>
      <c r="B71" s="389"/>
      <c r="C71" s="389"/>
      <c r="D71" s="390"/>
      <c r="E71" s="390"/>
      <c r="F71" s="390"/>
      <c r="G71" s="390"/>
      <c r="H71" s="390"/>
      <c r="I71" s="390"/>
      <c r="J71" s="390"/>
      <c r="K71" s="390"/>
      <c r="L71" s="390"/>
      <c r="M71" s="390"/>
      <c r="N71" s="390"/>
      <c r="O71" s="390"/>
      <c r="P71" s="390"/>
      <c r="Q71" s="390"/>
      <c r="R71" s="390"/>
      <c r="S71" s="390"/>
      <c r="T71" s="390"/>
      <c r="U71" s="390"/>
      <c r="V71" s="390"/>
      <c r="W71" s="390"/>
      <c r="X71" s="390"/>
      <c r="Y71" s="390"/>
      <c r="Z71" s="390"/>
      <c r="AA71" s="390"/>
      <c r="AB71" s="390"/>
      <c r="AC71" s="390"/>
      <c r="AD71" s="390"/>
      <c r="AE71" s="390"/>
      <c r="AF71" s="390"/>
      <c r="AG71" s="390"/>
      <c r="AH71" s="390"/>
      <c r="AI71" s="390"/>
      <c r="AJ71" s="390"/>
      <c r="AK71" s="390"/>
      <c r="AL71" s="390"/>
      <c r="AM71" s="390"/>
      <c r="AN71" s="390"/>
      <c r="AO71" s="390"/>
      <c r="AP71" s="390"/>
      <c r="AQ71" s="390"/>
      <c r="AR71" s="390"/>
      <c r="AS71" s="390"/>
      <c r="AT71" s="390"/>
      <c r="AU71" s="390"/>
      <c r="AV71" s="390"/>
      <c r="AW71" s="390"/>
      <c r="AX71" s="390"/>
      <c r="AY71" s="390"/>
      <c r="AZ71" s="390"/>
      <c r="BA71" s="390"/>
      <c r="BB71" s="390"/>
      <c r="BC71" s="390"/>
      <c r="BD71" s="390"/>
      <c r="BE71" s="390"/>
      <c r="BF71" s="390"/>
      <c r="BG71" s="390"/>
      <c r="BH71" s="390"/>
      <c r="BI71" s="390"/>
      <c r="BJ71" s="390"/>
      <c r="BK71" s="390"/>
      <c r="BL71" s="390"/>
      <c r="BM71" s="389"/>
      <c r="BN71" s="390"/>
      <c r="BO71" s="390"/>
      <c r="BP71" s="390"/>
      <c r="BQ71" s="390"/>
      <c r="BR71" s="390"/>
      <c r="BS71" s="390"/>
    </row>
    <row r="72" spans="1:71" ht="18" customHeight="1">
      <c r="A72" s="389"/>
      <c r="B72" s="389"/>
      <c r="C72" s="389"/>
      <c r="D72" s="390"/>
      <c r="E72" s="390"/>
      <c r="F72" s="390"/>
      <c r="G72" s="390"/>
      <c r="H72" s="390"/>
      <c r="I72" s="390"/>
      <c r="J72" s="390"/>
      <c r="K72" s="390"/>
      <c r="L72" s="390"/>
      <c r="M72" s="390"/>
      <c r="N72" s="390"/>
      <c r="O72" s="390"/>
      <c r="P72" s="390"/>
      <c r="Q72" s="390"/>
      <c r="R72" s="390"/>
      <c r="S72" s="390"/>
      <c r="T72" s="390"/>
      <c r="U72" s="390"/>
      <c r="V72" s="390"/>
      <c r="W72" s="390"/>
      <c r="X72" s="390"/>
      <c r="Y72" s="390"/>
      <c r="Z72" s="390"/>
      <c r="AA72" s="390"/>
      <c r="AB72" s="390"/>
      <c r="AC72" s="390"/>
      <c r="AD72" s="390"/>
      <c r="AE72" s="390"/>
      <c r="AF72" s="390"/>
      <c r="AG72" s="390"/>
      <c r="AH72" s="390"/>
      <c r="AI72" s="390"/>
      <c r="AJ72" s="390"/>
      <c r="AK72" s="390"/>
      <c r="AL72" s="390"/>
      <c r="AM72" s="390"/>
      <c r="AN72" s="390"/>
      <c r="AO72" s="390"/>
      <c r="AP72" s="390"/>
      <c r="AQ72" s="390"/>
      <c r="AR72" s="390"/>
      <c r="AS72" s="390"/>
      <c r="AT72" s="390"/>
      <c r="AU72" s="390"/>
      <c r="AV72" s="390"/>
      <c r="AW72" s="390"/>
      <c r="AX72" s="390"/>
      <c r="AY72" s="390"/>
      <c r="AZ72" s="390"/>
      <c r="BA72" s="390"/>
      <c r="BB72" s="390"/>
      <c r="BC72" s="390"/>
      <c r="BD72" s="390"/>
      <c r="BE72" s="390"/>
      <c r="BF72" s="390"/>
      <c r="BG72" s="390"/>
      <c r="BH72" s="390"/>
      <c r="BI72" s="390"/>
      <c r="BJ72" s="390"/>
      <c r="BK72" s="390"/>
      <c r="BL72" s="390"/>
      <c r="BM72" s="389"/>
      <c r="BN72" s="390"/>
      <c r="BO72" s="390"/>
      <c r="BP72" s="390"/>
      <c r="BQ72" s="390"/>
      <c r="BR72" s="390"/>
      <c r="BS72" s="390"/>
    </row>
    <row r="73" spans="1:71" ht="18" customHeight="1">
      <c r="A73" s="389"/>
      <c r="B73" s="389"/>
      <c r="C73" s="389"/>
      <c r="D73" s="390"/>
      <c r="E73" s="390"/>
      <c r="F73" s="390"/>
      <c r="G73" s="390"/>
      <c r="H73" s="390"/>
      <c r="I73" s="390"/>
      <c r="J73" s="390"/>
      <c r="K73" s="390"/>
      <c r="L73" s="390"/>
      <c r="M73" s="390"/>
      <c r="N73" s="390"/>
      <c r="O73" s="390"/>
      <c r="P73" s="390"/>
      <c r="Q73" s="390"/>
      <c r="R73" s="390"/>
      <c r="S73" s="390"/>
      <c r="T73" s="390"/>
      <c r="U73" s="390"/>
      <c r="V73" s="390"/>
      <c r="W73" s="390"/>
      <c r="X73" s="390"/>
      <c r="Y73" s="390"/>
      <c r="Z73" s="390"/>
      <c r="AA73" s="390"/>
      <c r="AB73" s="390"/>
      <c r="AC73" s="390"/>
      <c r="AD73" s="390"/>
      <c r="AE73" s="390"/>
      <c r="AF73" s="390"/>
      <c r="AG73" s="390"/>
      <c r="AH73" s="390"/>
      <c r="AI73" s="390"/>
      <c r="AJ73" s="390"/>
      <c r="AK73" s="390"/>
      <c r="AL73" s="390"/>
      <c r="AM73" s="390"/>
      <c r="AN73" s="390"/>
      <c r="AO73" s="390"/>
      <c r="AP73" s="390"/>
      <c r="AQ73" s="390"/>
      <c r="AR73" s="390"/>
      <c r="AS73" s="390"/>
      <c r="AT73" s="390"/>
      <c r="AU73" s="390"/>
      <c r="AV73" s="390"/>
      <c r="AW73" s="390"/>
      <c r="AX73" s="390"/>
      <c r="AY73" s="390"/>
      <c r="AZ73" s="390"/>
      <c r="BA73" s="390"/>
      <c r="BB73" s="390"/>
      <c r="BC73" s="390"/>
      <c r="BD73" s="390"/>
      <c r="BE73" s="390"/>
      <c r="BF73" s="390"/>
      <c r="BG73" s="390"/>
      <c r="BH73" s="390"/>
      <c r="BI73" s="390"/>
      <c r="BJ73" s="390"/>
      <c r="BK73" s="390"/>
      <c r="BL73" s="390"/>
      <c r="BM73" s="389"/>
      <c r="BN73" s="390"/>
      <c r="BO73" s="390"/>
      <c r="BP73" s="390"/>
      <c r="BQ73" s="390"/>
      <c r="BR73" s="390"/>
      <c r="BS73" s="390"/>
    </row>
    <row r="74" spans="1:71" ht="18" customHeight="1">
      <c r="A74" s="389"/>
      <c r="B74" s="389"/>
      <c r="C74" s="389"/>
      <c r="D74" s="390"/>
      <c r="E74" s="390"/>
      <c r="F74" s="390"/>
      <c r="G74" s="390"/>
      <c r="H74" s="390"/>
      <c r="I74" s="390"/>
      <c r="J74" s="390"/>
      <c r="K74" s="390"/>
      <c r="L74" s="390"/>
      <c r="M74" s="390"/>
      <c r="N74" s="390"/>
      <c r="O74" s="390"/>
      <c r="P74" s="390"/>
      <c r="Q74" s="390"/>
      <c r="R74" s="390"/>
      <c r="S74" s="390"/>
      <c r="T74" s="390"/>
      <c r="U74" s="390"/>
      <c r="V74" s="390"/>
      <c r="W74" s="390"/>
      <c r="X74" s="390"/>
      <c r="Y74" s="390"/>
      <c r="Z74" s="390"/>
      <c r="AA74" s="390"/>
      <c r="AB74" s="390"/>
      <c r="AC74" s="390"/>
      <c r="AD74" s="390"/>
      <c r="AE74" s="390"/>
      <c r="AF74" s="390"/>
      <c r="AG74" s="390"/>
      <c r="AH74" s="390"/>
      <c r="AI74" s="390"/>
      <c r="AJ74" s="390"/>
      <c r="AK74" s="390"/>
      <c r="AL74" s="390"/>
      <c r="AM74" s="390"/>
      <c r="AN74" s="390"/>
      <c r="AO74" s="390"/>
      <c r="AP74" s="390"/>
      <c r="AQ74" s="390"/>
      <c r="AR74" s="390"/>
      <c r="AS74" s="390"/>
      <c r="AT74" s="390"/>
      <c r="AU74" s="390"/>
      <c r="AV74" s="390"/>
      <c r="AW74" s="390"/>
      <c r="AX74" s="390"/>
      <c r="AY74" s="390"/>
      <c r="AZ74" s="390"/>
      <c r="BA74" s="390"/>
      <c r="BB74" s="390"/>
      <c r="BC74" s="390"/>
      <c r="BD74" s="390"/>
      <c r="BE74" s="390"/>
      <c r="BF74" s="390"/>
      <c r="BG74" s="390"/>
      <c r="BH74" s="390"/>
      <c r="BI74" s="390"/>
      <c r="BJ74" s="390"/>
      <c r="BK74" s="390"/>
      <c r="BL74" s="390"/>
      <c r="BM74" s="389"/>
      <c r="BN74" s="390"/>
      <c r="BO74" s="390"/>
      <c r="BP74" s="390"/>
      <c r="BQ74" s="390"/>
      <c r="BR74" s="390"/>
      <c r="BS74" s="390"/>
    </row>
    <row r="75" spans="1:71" ht="18" customHeight="1">
      <c r="A75" s="389"/>
      <c r="B75" s="389"/>
      <c r="C75" s="389"/>
      <c r="D75" s="390"/>
      <c r="E75" s="390"/>
      <c r="F75" s="390"/>
      <c r="G75" s="390"/>
      <c r="H75" s="390"/>
      <c r="I75" s="390"/>
      <c r="J75" s="390"/>
      <c r="K75" s="390"/>
      <c r="L75" s="390"/>
      <c r="M75" s="390"/>
      <c r="N75" s="390"/>
      <c r="O75" s="390"/>
      <c r="P75" s="390"/>
      <c r="Q75" s="390"/>
      <c r="R75" s="390"/>
      <c r="S75" s="390"/>
      <c r="T75" s="390"/>
      <c r="U75" s="390"/>
      <c r="V75" s="390"/>
      <c r="W75" s="390"/>
      <c r="X75" s="390"/>
      <c r="Y75" s="390"/>
      <c r="Z75" s="390"/>
      <c r="AA75" s="390"/>
      <c r="AB75" s="390"/>
      <c r="AC75" s="390"/>
      <c r="AD75" s="390"/>
      <c r="AE75" s="390"/>
      <c r="AF75" s="390"/>
      <c r="AG75" s="390"/>
      <c r="AH75" s="390"/>
      <c r="AI75" s="390"/>
      <c r="AJ75" s="390"/>
      <c r="AK75" s="390"/>
      <c r="AL75" s="390"/>
      <c r="AM75" s="390"/>
      <c r="AN75" s="390"/>
      <c r="AO75" s="390"/>
      <c r="AP75" s="390"/>
      <c r="AQ75" s="390"/>
      <c r="AR75" s="390"/>
      <c r="AS75" s="390"/>
      <c r="AT75" s="390"/>
      <c r="AU75" s="390"/>
      <c r="AV75" s="390"/>
      <c r="AW75" s="390"/>
      <c r="AX75" s="390"/>
      <c r="AY75" s="390"/>
      <c r="AZ75" s="390"/>
      <c r="BA75" s="390"/>
      <c r="BB75" s="390"/>
      <c r="BC75" s="390"/>
      <c r="BD75" s="390"/>
      <c r="BE75" s="390"/>
      <c r="BF75" s="390"/>
      <c r="BG75" s="390"/>
      <c r="BH75" s="390"/>
      <c r="BI75" s="390"/>
      <c r="BJ75" s="390"/>
      <c r="BK75" s="390"/>
      <c r="BL75" s="390"/>
      <c r="BM75" s="389"/>
      <c r="BN75" s="390"/>
      <c r="BO75" s="390"/>
      <c r="BP75" s="390"/>
      <c r="BQ75" s="390"/>
      <c r="BR75" s="390"/>
      <c r="BS75" s="390"/>
    </row>
    <row r="76" spans="1:71" ht="18" customHeight="1">
      <c r="A76" s="389"/>
      <c r="B76" s="389"/>
      <c r="C76" s="389"/>
      <c r="D76" s="390"/>
      <c r="E76" s="390"/>
      <c r="F76" s="390"/>
      <c r="G76" s="390"/>
      <c r="H76" s="390"/>
      <c r="I76" s="390"/>
      <c r="J76" s="390"/>
      <c r="K76" s="390"/>
      <c r="L76" s="390"/>
      <c r="M76" s="390"/>
      <c r="N76" s="390"/>
      <c r="O76" s="390"/>
      <c r="P76" s="390"/>
      <c r="Q76" s="390"/>
      <c r="R76" s="390"/>
      <c r="S76" s="390"/>
      <c r="T76" s="390"/>
      <c r="U76" s="390"/>
      <c r="V76" s="390"/>
      <c r="W76" s="390"/>
      <c r="X76" s="390"/>
      <c r="Y76" s="390"/>
      <c r="Z76" s="390"/>
      <c r="AA76" s="390"/>
      <c r="AB76" s="390"/>
      <c r="AC76" s="390"/>
      <c r="AD76" s="390"/>
      <c r="AE76" s="390"/>
      <c r="AF76" s="390"/>
      <c r="AG76" s="390"/>
      <c r="AH76" s="390"/>
      <c r="AI76" s="390"/>
      <c r="AJ76" s="390"/>
      <c r="AK76" s="390"/>
      <c r="AL76" s="390"/>
      <c r="AM76" s="390"/>
      <c r="AN76" s="390"/>
      <c r="AO76" s="390"/>
      <c r="AP76" s="390"/>
      <c r="AQ76" s="390"/>
      <c r="AR76" s="390"/>
      <c r="AS76" s="390"/>
      <c r="AT76" s="390"/>
      <c r="AU76" s="390"/>
      <c r="AV76" s="390"/>
      <c r="AW76" s="390"/>
      <c r="AX76" s="390"/>
      <c r="AY76" s="390"/>
      <c r="AZ76" s="390"/>
      <c r="BA76" s="390"/>
      <c r="BB76" s="390"/>
      <c r="BC76" s="390"/>
      <c r="BD76" s="390"/>
      <c r="BE76" s="390"/>
      <c r="BF76" s="390"/>
      <c r="BG76" s="390"/>
      <c r="BH76" s="390"/>
      <c r="BI76" s="390"/>
      <c r="BJ76" s="390"/>
      <c r="BK76" s="390"/>
      <c r="BL76" s="390"/>
      <c r="BM76" s="389"/>
      <c r="BN76" s="390"/>
      <c r="BO76" s="390"/>
      <c r="BP76" s="390"/>
      <c r="BQ76" s="390"/>
      <c r="BR76" s="390"/>
      <c r="BS76" s="390"/>
    </row>
    <row r="77" spans="1:71" ht="18" customHeight="1">
      <c r="A77" s="389"/>
      <c r="B77" s="389"/>
      <c r="C77" s="389"/>
      <c r="D77" s="390"/>
      <c r="E77" s="390"/>
      <c r="F77" s="390"/>
      <c r="G77" s="390"/>
      <c r="H77" s="390"/>
      <c r="I77" s="390"/>
      <c r="J77" s="390"/>
      <c r="K77" s="390"/>
      <c r="L77" s="390"/>
      <c r="M77" s="390"/>
      <c r="N77" s="390"/>
      <c r="O77" s="390"/>
      <c r="P77" s="390"/>
      <c r="Q77" s="390"/>
      <c r="R77" s="390"/>
      <c r="S77" s="390"/>
      <c r="T77" s="390"/>
      <c r="U77" s="390"/>
      <c r="V77" s="390"/>
      <c r="W77" s="390"/>
      <c r="X77" s="390"/>
      <c r="Y77" s="390"/>
      <c r="Z77" s="390"/>
      <c r="AA77" s="390"/>
      <c r="AB77" s="390"/>
      <c r="AC77" s="390"/>
      <c r="AD77" s="390"/>
      <c r="AE77" s="390"/>
      <c r="AF77" s="390"/>
      <c r="AG77" s="390"/>
      <c r="AH77" s="390"/>
      <c r="AI77" s="390"/>
      <c r="AJ77" s="390"/>
      <c r="AK77" s="390"/>
      <c r="AL77" s="390"/>
      <c r="AM77" s="390"/>
      <c r="AN77" s="390"/>
      <c r="AO77" s="390"/>
      <c r="AP77" s="390"/>
      <c r="AQ77" s="390"/>
      <c r="AR77" s="390"/>
      <c r="AS77" s="390"/>
      <c r="AT77" s="390"/>
      <c r="AU77" s="390"/>
      <c r="AV77" s="390"/>
      <c r="AW77" s="390"/>
      <c r="AX77" s="390"/>
      <c r="AY77" s="390"/>
      <c r="AZ77" s="390"/>
      <c r="BA77" s="390"/>
      <c r="BB77" s="390"/>
      <c r="BC77" s="390"/>
      <c r="BD77" s="390"/>
      <c r="BE77" s="390"/>
      <c r="BF77" s="390"/>
      <c r="BG77" s="390"/>
      <c r="BH77" s="390"/>
      <c r="BI77" s="390"/>
      <c r="BJ77" s="390"/>
      <c r="BK77" s="390"/>
      <c r="BL77" s="390"/>
      <c r="BM77" s="389"/>
      <c r="BN77" s="390"/>
      <c r="BO77" s="390"/>
      <c r="BP77" s="390"/>
      <c r="BQ77" s="390"/>
      <c r="BR77" s="390"/>
      <c r="BS77" s="390"/>
    </row>
    <row r="78" spans="1:71" ht="18" customHeight="1">
      <c r="A78" s="389"/>
      <c r="B78" s="389"/>
      <c r="C78" s="389"/>
      <c r="D78" s="390"/>
      <c r="E78" s="390"/>
      <c r="F78" s="390"/>
      <c r="G78" s="390"/>
      <c r="H78" s="390"/>
      <c r="I78" s="390"/>
      <c r="J78" s="390"/>
      <c r="K78" s="390"/>
      <c r="L78" s="390"/>
      <c r="M78" s="390"/>
      <c r="N78" s="390"/>
      <c r="O78" s="390"/>
      <c r="P78" s="390"/>
      <c r="Q78" s="390"/>
      <c r="R78" s="390"/>
      <c r="S78" s="390"/>
      <c r="T78" s="390"/>
      <c r="U78" s="390"/>
      <c r="V78" s="390"/>
      <c r="W78" s="390"/>
      <c r="X78" s="390"/>
      <c r="Y78" s="390"/>
      <c r="Z78" s="390"/>
      <c r="AA78" s="390"/>
      <c r="AB78" s="390"/>
      <c r="AC78" s="390"/>
      <c r="AD78" s="390"/>
      <c r="AE78" s="390"/>
      <c r="AF78" s="390"/>
      <c r="AG78" s="390"/>
      <c r="AH78" s="390"/>
      <c r="AI78" s="390"/>
      <c r="AJ78" s="390"/>
      <c r="AK78" s="390"/>
      <c r="AL78" s="390"/>
      <c r="AM78" s="390"/>
      <c r="AN78" s="390"/>
      <c r="AO78" s="390"/>
      <c r="AP78" s="390"/>
      <c r="AQ78" s="390"/>
      <c r="AR78" s="390"/>
      <c r="AS78" s="390"/>
      <c r="AT78" s="390"/>
      <c r="AU78" s="390"/>
      <c r="AV78" s="390"/>
      <c r="AW78" s="390"/>
      <c r="AX78" s="390"/>
      <c r="AY78" s="390"/>
      <c r="AZ78" s="390"/>
      <c r="BA78" s="390"/>
      <c r="BB78" s="390"/>
      <c r="BC78" s="390"/>
      <c r="BD78" s="390"/>
      <c r="BE78" s="390"/>
      <c r="BF78" s="390"/>
      <c r="BG78" s="390"/>
      <c r="BH78" s="390"/>
      <c r="BI78" s="390"/>
      <c r="BJ78" s="390"/>
      <c r="BK78" s="390"/>
      <c r="BL78" s="390"/>
      <c r="BM78" s="389"/>
      <c r="BN78" s="390"/>
      <c r="BO78" s="390"/>
      <c r="BP78" s="390"/>
      <c r="BQ78" s="390"/>
      <c r="BR78" s="390"/>
      <c r="BS78" s="390"/>
    </row>
    <row r="79" spans="1:71" ht="18" customHeight="1">
      <c r="A79" s="389"/>
      <c r="B79" s="389"/>
      <c r="C79" s="389"/>
      <c r="D79" s="390"/>
      <c r="E79" s="390"/>
      <c r="F79" s="390"/>
      <c r="G79" s="390"/>
      <c r="H79" s="390"/>
      <c r="I79" s="390"/>
      <c r="J79" s="390"/>
      <c r="K79" s="390"/>
      <c r="L79" s="390"/>
      <c r="M79" s="390"/>
      <c r="N79" s="390"/>
      <c r="O79" s="390"/>
      <c r="P79" s="390"/>
      <c r="Q79" s="390"/>
      <c r="R79" s="390"/>
      <c r="S79" s="390"/>
      <c r="T79" s="390"/>
      <c r="U79" s="390"/>
      <c r="V79" s="390"/>
      <c r="W79" s="390"/>
      <c r="X79" s="390"/>
      <c r="Y79" s="390"/>
      <c r="Z79" s="390"/>
      <c r="AA79" s="390"/>
      <c r="AB79" s="390"/>
      <c r="AC79" s="390"/>
      <c r="AD79" s="390"/>
      <c r="AE79" s="390"/>
      <c r="AF79" s="390"/>
      <c r="AG79" s="390"/>
      <c r="AH79" s="390"/>
      <c r="AI79" s="390"/>
      <c r="AJ79" s="390"/>
      <c r="AK79" s="390"/>
      <c r="AL79" s="390"/>
      <c r="AM79" s="390"/>
      <c r="AN79" s="390"/>
      <c r="AO79" s="390"/>
      <c r="AP79" s="390"/>
      <c r="AQ79" s="390"/>
      <c r="AR79" s="390"/>
      <c r="AS79" s="390"/>
      <c r="AT79" s="390"/>
      <c r="AU79" s="390"/>
      <c r="AV79" s="390"/>
      <c r="AW79" s="390"/>
      <c r="AX79" s="390"/>
      <c r="AY79" s="390"/>
      <c r="AZ79" s="390"/>
      <c r="BA79" s="390"/>
      <c r="BB79" s="390"/>
      <c r="BC79" s="390"/>
      <c r="BD79" s="390"/>
      <c r="BE79" s="390"/>
      <c r="BF79" s="390"/>
      <c r="BG79" s="390"/>
      <c r="BH79" s="390"/>
      <c r="BI79" s="390"/>
      <c r="BJ79" s="390"/>
      <c r="BK79" s="390"/>
      <c r="BL79" s="390"/>
      <c r="BM79" s="389"/>
      <c r="BN79" s="390"/>
      <c r="BO79" s="390"/>
      <c r="BP79" s="390"/>
      <c r="BQ79" s="390"/>
      <c r="BR79" s="390"/>
      <c r="BS79" s="390"/>
    </row>
    <row r="80" spans="1:71" ht="18" customHeight="1">
      <c r="A80" s="389"/>
      <c r="B80" s="389"/>
      <c r="C80" s="389"/>
      <c r="D80" s="390"/>
      <c r="E80" s="390"/>
      <c r="F80" s="390"/>
      <c r="G80" s="390"/>
      <c r="H80" s="390"/>
      <c r="I80" s="390"/>
      <c r="J80" s="390"/>
      <c r="K80" s="390"/>
      <c r="L80" s="390"/>
      <c r="M80" s="390"/>
      <c r="N80" s="390"/>
      <c r="O80" s="390"/>
      <c r="P80" s="390"/>
      <c r="Q80" s="390"/>
      <c r="R80" s="390"/>
      <c r="S80" s="390"/>
      <c r="T80" s="390"/>
      <c r="U80" s="390"/>
      <c r="V80" s="390"/>
      <c r="W80" s="390"/>
      <c r="X80" s="390"/>
      <c r="Y80" s="390"/>
      <c r="Z80" s="390"/>
      <c r="AA80" s="390"/>
      <c r="AB80" s="390"/>
      <c r="AC80" s="390"/>
      <c r="AD80" s="390"/>
      <c r="AE80" s="390"/>
      <c r="AF80" s="390"/>
      <c r="AG80" s="390"/>
      <c r="AH80" s="390"/>
      <c r="AI80" s="390"/>
      <c r="AJ80" s="390"/>
      <c r="AK80" s="390"/>
      <c r="AL80" s="390"/>
      <c r="AM80" s="390"/>
      <c r="AN80" s="390"/>
      <c r="AO80" s="390"/>
      <c r="AP80" s="390"/>
      <c r="AQ80" s="390"/>
      <c r="AR80" s="390"/>
      <c r="AS80" s="390"/>
      <c r="AT80" s="390"/>
      <c r="AU80" s="390"/>
      <c r="AV80" s="390"/>
      <c r="AW80" s="390"/>
      <c r="AX80" s="390"/>
      <c r="AY80" s="390"/>
      <c r="AZ80" s="390"/>
      <c r="BA80" s="390"/>
      <c r="BB80" s="390"/>
      <c r="BC80" s="390"/>
      <c r="BD80" s="390"/>
      <c r="BE80" s="390"/>
      <c r="BF80" s="390"/>
      <c r="BG80" s="390"/>
      <c r="BH80" s="390"/>
      <c r="BI80" s="390"/>
      <c r="BJ80" s="390"/>
      <c r="BK80" s="390"/>
      <c r="BL80" s="390"/>
      <c r="BM80" s="389"/>
      <c r="BN80" s="390"/>
      <c r="BO80" s="390"/>
      <c r="BP80" s="390"/>
      <c r="BQ80" s="390"/>
      <c r="BR80" s="390"/>
      <c r="BS80" s="390"/>
    </row>
    <row r="81" spans="1:71" ht="18" customHeight="1">
      <c r="A81" s="389"/>
      <c r="B81" s="389"/>
      <c r="C81" s="389"/>
      <c r="D81" s="390"/>
      <c r="E81" s="390"/>
      <c r="F81" s="390"/>
      <c r="G81" s="390"/>
      <c r="H81" s="390"/>
      <c r="I81" s="390"/>
      <c r="J81" s="390"/>
      <c r="K81" s="390"/>
      <c r="L81" s="390"/>
      <c r="M81" s="390"/>
      <c r="N81" s="390"/>
      <c r="O81" s="390"/>
      <c r="P81" s="390"/>
      <c r="Q81" s="390"/>
      <c r="R81" s="390"/>
      <c r="S81" s="390"/>
      <c r="T81" s="390"/>
      <c r="U81" s="390"/>
      <c r="V81" s="390"/>
      <c r="W81" s="390"/>
      <c r="X81" s="390"/>
      <c r="Y81" s="390"/>
      <c r="Z81" s="390"/>
      <c r="AA81" s="390"/>
      <c r="AB81" s="390"/>
      <c r="AC81" s="390"/>
      <c r="AD81" s="390"/>
      <c r="AE81" s="390"/>
      <c r="AF81" s="390"/>
      <c r="AG81" s="390"/>
      <c r="AH81" s="390"/>
      <c r="AI81" s="390"/>
      <c r="AJ81" s="390"/>
      <c r="AK81" s="390"/>
      <c r="AL81" s="390"/>
      <c r="AM81" s="390"/>
      <c r="AN81" s="390"/>
      <c r="AO81" s="390"/>
      <c r="AP81" s="390"/>
      <c r="AQ81" s="390"/>
      <c r="AR81" s="390"/>
      <c r="AS81" s="390"/>
      <c r="AT81" s="390"/>
      <c r="AU81" s="390"/>
      <c r="AV81" s="390"/>
      <c r="AW81" s="390"/>
      <c r="AX81" s="390"/>
      <c r="AY81" s="390"/>
      <c r="AZ81" s="390"/>
      <c r="BA81" s="390"/>
      <c r="BB81" s="390"/>
      <c r="BC81" s="390"/>
      <c r="BD81" s="390"/>
      <c r="BE81" s="390"/>
      <c r="BF81" s="390"/>
      <c r="BG81" s="390"/>
      <c r="BH81" s="390"/>
      <c r="BI81" s="390"/>
      <c r="BJ81" s="390"/>
      <c r="BK81" s="390"/>
      <c r="BL81" s="390"/>
      <c r="BM81" s="389"/>
      <c r="BN81" s="390"/>
      <c r="BO81" s="390"/>
      <c r="BP81" s="390"/>
      <c r="BQ81" s="390"/>
      <c r="BR81" s="390"/>
      <c r="BS81" s="390"/>
    </row>
    <row r="82" spans="1:71" ht="18" customHeight="1">
      <c r="A82" s="389"/>
      <c r="B82" s="389"/>
      <c r="C82" s="389"/>
      <c r="D82" s="390"/>
      <c r="E82" s="390"/>
      <c r="F82" s="390"/>
      <c r="G82" s="390"/>
      <c r="H82" s="390"/>
      <c r="I82" s="390"/>
      <c r="J82" s="390"/>
      <c r="K82" s="390"/>
      <c r="L82" s="390"/>
      <c r="M82" s="390"/>
      <c r="N82" s="390"/>
      <c r="O82" s="390"/>
      <c r="P82" s="390"/>
      <c r="Q82" s="390"/>
      <c r="R82" s="390"/>
      <c r="S82" s="390"/>
      <c r="T82" s="390"/>
      <c r="U82" s="390"/>
      <c r="V82" s="390"/>
      <c r="W82" s="390"/>
      <c r="X82" s="390"/>
      <c r="Y82" s="390"/>
      <c r="Z82" s="390"/>
      <c r="AA82" s="390"/>
      <c r="AB82" s="390"/>
      <c r="AC82" s="390"/>
      <c r="AD82" s="390"/>
      <c r="AE82" s="390"/>
      <c r="AF82" s="390"/>
      <c r="AG82" s="390"/>
      <c r="AH82" s="390"/>
      <c r="AI82" s="390"/>
      <c r="AJ82" s="390"/>
      <c r="AK82" s="390"/>
      <c r="AL82" s="390"/>
      <c r="AM82" s="390"/>
      <c r="AN82" s="390"/>
      <c r="AO82" s="390"/>
      <c r="AP82" s="390"/>
      <c r="AQ82" s="390"/>
      <c r="AR82" s="390"/>
      <c r="AS82" s="390"/>
      <c r="AT82" s="390"/>
      <c r="AU82" s="390"/>
      <c r="AV82" s="390"/>
      <c r="AW82" s="390"/>
      <c r="AX82" s="390"/>
      <c r="AY82" s="390"/>
      <c r="AZ82" s="390"/>
      <c r="BA82" s="390"/>
      <c r="BB82" s="390"/>
      <c r="BC82" s="390"/>
      <c r="BD82" s="390"/>
      <c r="BE82" s="390"/>
      <c r="BF82" s="390"/>
      <c r="BG82" s="390"/>
      <c r="BH82" s="390"/>
      <c r="BI82" s="390"/>
      <c r="BJ82" s="390"/>
      <c r="BK82" s="390"/>
      <c r="BL82" s="390"/>
      <c r="BM82" s="389"/>
      <c r="BN82" s="390"/>
      <c r="BO82" s="390"/>
      <c r="BP82" s="390"/>
      <c r="BQ82" s="390"/>
      <c r="BR82" s="390"/>
      <c r="BS82" s="390"/>
    </row>
    <row r="83" spans="1:71" ht="18" customHeight="1">
      <c r="A83" s="389"/>
      <c r="B83" s="389"/>
      <c r="C83" s="389"/>
      <c r="D83" s="390"/>
      <c r="E83" s="390"/>
      <c r="F83" s="390"/>
      <c r="G83" s="390"/>
      <c r="H83" s="390"/>
      <c r="I83" s="390"/>
      <c r="J83" s="390"/>
      <c r="K83" s="390"/>
      <c r="L83" s="390"/>
      <c r="M83" s="390"/>
      <c r="N83" s="390"/>
      <c r="O83" s="390"/>
      <c r="P83" s="390"/>
      <c r="Q83" s="390"/>
      <c r="R83" s="390"/>
      <c r="S83" s="390"/>
      <c r="T83" s="390"/>
      <c r="U83" s="390"/>
      <c r="V83" s="390"/>
      <c r="W83" s="390"/>
      <c r="X83" s="390"/>
      <c r="Y83" s="390"/>
      <c r="Z83" s="390"/>
      <c r="AA83" s="390"/>
      <c r="AB83" s="390"/>
      <c r="AC83" s="390"/>
      <c r="AD83" s="390"/>
      <c r="AE83" s="390"/>
      <c r="AF83" s="390"/>
      <c r="AG83" s="390"/>
      <c r="AH83" s="390"/>
      <c r="AI83" s="390"/>
      <c r="AJ83" s="390"/>
      <c r="AK83" s="390"/>
      <c r="AL83" s="390"/>
      <c r="AM83" s="390"/>
      <c r="AN83" s="390"/>
      <c r="AO83" s="390"/>
      <c r="AP83" s="390"/>
      <c r="AQ83" s="390"/>
      <c r="AR83" s="390"/>
      <c r="AS83" s="390"/>
      <c r="AT83" s="390"/>
      <c r="AU83" s="390"/>
      <c r="AV83" s="390"/>
      <c r="AW83" s="390"/>
      <c r="AX83" s="390"/>
      <c r="AY83" s="390"/>
      <c r="AZ83" s="390"/>
      <c r="BA83" s="390"/>
      <c r="BB83" s="390"/>
      <c r="BC83" s="390"/>
      <c r="BD83" s="390"/>
      <c r="BE83" s="390"/>
      <c r="BF83" s="390"/>
      <c r="BG83" s="390"/>
      <c r="BH83" s="390"/>
      <c r="BI83" s="390"/>
      <c r="BJ83" s="390"/>
      <c r="BK83" s="390"/>
      <c r="BL83" s="390"/>
      <c r="BM83" s="389"/>
      <c r="BN83" s="390"/>
      <c r="BO83" s="390"/>
      <c r="BP83" s="390"/>
      <c r="BQ83" s="390"/>
      <c r="BR83" s="390"/>
      <c r="BS83" s="390"/>
    </row>
    <row r="84" spans="1:71" ht="18" customHeight="1">
      <c r="A84" s="389"/>
      <c r="B84" s="389"/>
      <c r="C84" s="389"/>
      <c r="D84" s="390"/>
      <c r="E84" s="390"/>
      <c r="F84" s="390"/>
      <c r="G84" s="390"/>
      <c r="H84" s="390"/>
      <c r="I84" s="390"/>
      <c r="J84" s="390"/>
      <c r="K84" s="390"/>
      <c r="L84" s="390"/>
      <c r="M84" s="390"/>
      <c r="N84" s="390"/>
      <c r="O84" s="390"/>
      <c r="P84" s="390"/>
      <c r="Q84" s="390"/>
      <c r="R84" s="390"/>
      <c r="S84" s="390"/>
      <c r="T84" s="390"/>
      <c r="U84" s="390"/>
      <c r="V84" s="390"/>
      <c r="W84" s="390"/>
      <c r="X84" s="390"/>
      <c r="Y84" s="390"/>
      <c r="Z84" s="390"/>
      <c r="AA84" s="390"/>
      <c r="AB84" s="390"/>
      <c r="AC84" s="390"/>
      <c r="AD84" s="390"/>
      <c r="AE84" s="390"/>
      <c r="AF84" s="390"/>
      <c r="AG84" s="390"/>
      <c r="AH84" s="390"/>
      <c r="AI84" s="390"/>
      <c r="AJ84" s="390"/>
      <c r="AK84" s="390"/>
      <c r="AL84" s="390"/>
      <c r="AM84" s="390"/>
      <c r="AN84" s="390"/>
      <c r="AO84" s="390"/>
      <c r="AP84" s="390"/>
      <c r="AQ84" s="390"/>
      <c r="AR84" s="390"/>
      <c r="AS84" s="390"/>
      <c r="AT84" s="390"/>
      <c r="AU84" s="390"/>
      <c r="AV84" s="390"/>
      <c r="AW84" s="390"/>
      <c r="AX84" s="390"/>
      <c r="AY84" s="390"/>
      <c r="AZ84" s="390"/>
      <c r="BA84" s="390"/>
      <c r="BB84" s="390"/>
      <c r="BC84" s="390"/>
      <c r="BD84" s="390"/>
      <c r="BE84" s="390"/>
      <c r="BF84" s="390"/>
      <c r="BG84" s="390"/>
      <c r="BH84" s="390"/>
      <c r="BI84" s="390"/>
      <c r="BJ84" s="390"/>
      <c r="BK84" s="390"/>
      <c r="BL84" s="390"/>
      <c r="BM84" s="389"/>
      <c r="BN84" s="390"/>
      <c r="BO84" s="390"/>
      <c r="BP84" s="390"/>
      <c r="BQ84" s="390"/>
      <c r="BR84" s="390"/>
      <c r="BS84" s="390"/>
    </row>
    <row r="85" spans="1:71" ht="18" customHeight="1">
      <c r="A85" s="389"/>
      <c r="B85" s="389"/>
      <c r="C85" s="389"/>
      <c r="D85" s="390"/>
      <c r="E85" s="390"/>
      <c r="F85" s="390"/>
      <c r="G85" s="390"/>
      <c r="H85" s="390"/>
      <c r="I85" s="390"/>
      <c r="J85" s="390"/>
      <c r="K85" s="390"/>
      <c r="L85" s="390"/>
      <c r="M85" s="390"/>
      <c r="N85" s="390"/>
      <c r="O85" s="390"/>
      <c r="P85" s="390"/>
      <c r="Q85" s="390"/>
      <c r="R85" s="390"/>
      <c r="S85" s="390"/>
      <c r="T85" s="390"/>
      <c r="U85" s="390"/>
      <c r="V85" s="390"/>
      <c r="W85" s="390"/>
      <c r="X85" s="390"/>
      <c r="Y85" s="390"/>
      <c r="Z85" s="390"/>
      <c r="AA85" s="390"/>
      <c r="AB85" s="390"/>
      <c r="AC85" s="390"/>
      <c r="AD85" s="390"/>
      <c r="AE85" s="390"/>
      <c r="AF85" s="390"/>
      <c r="AG85" s="390"/>
      <c r="AH85" s="390"/>
      <c r="AI85" s="390"/>
      <c r="AJ85" s="390"/>
      <c r="AK85" s="390"/>
      <c r="AL85" s="390"/>
      <c r="AM85" s="390"/>
      <c r="AN85" s="390"/>
      <c r="AO85" s="390"/>
      <c r="AP85" s="390"/>
      <c r="AQ85" s="390"/>
      <c r="AR85" s="390"/>
      <c r="AS85" s="390"/>
      <c r="AT85" s="390"/>
      <c r="AU85" s="390"/>
      <c r="AV85" s="390"/>
      <c r="AW85" s="390"/>
      <c r="AX85" s="390"/>
      <c r="AY85" s="390"/>
      <c r="AZ85" s="390"/>
      <c r="BA85" s="390"/>
      <c r="BB85" s="390"/>
      <c r="BC85" s="390"/>
      <c r="BD85" s="390"/>
      <c r="BE85" s="390"/>
      <c r="BF85" s="390"/>
      <c r="BG85" s="390"/>
      <c r="BH85" s="390"/>
      <c r="BI85" s="390"/>
      <c r="BJ85" s="390"/>
      <c r="BK85" s="390"/>
      <c r="BL85" s="390"/>
      <c r="BM85" s="389"/>
      <c r="BN85" s="390"/>
      <c r="BO85" s="390"/>
      <c r="BP85" s="390"/>
      <c r="BQ85" s="390"/>
      <c r="BR85" s="390"/>
      <c r="BS85" s="390"/>
    </row>
    <row r="86" spans="1:71" ht="18" customHeight="1">
      <c r="A86" s="389"/>
      <c r="B86" s="389"/>
      <c r="C86" s="389"/>
      <c r="D86" s="390"/>
      <c r="E86" s="390"/>
      <c r="F86" s="390"/>
      <c r="G86" s="390"/>
      <c r="H86" s="390"/>
      <c r="I86" s="390"/>
      <c r="J86" s="390"/>
      <c r="K86" s="390"/>
      <c r="L86" s="390"/>
      <c r="M86" s="390"/>
      <c r="N86" s="390"/>
      <c r="O86" s="390"/>
      <c r="P86" s="390"/>
      <c r="Q86" s="390"/>
      <c r="R86" s="390"/>
      <c r="S86" s="390"/>
      <c r="T86" s="390"/>
      <c r="U86" s="390"/>
      <c r="V86" s="390"/>
      <c r="W86" s="390"/>
      <c r="X86" s="390"/>
      <c r="Y86" s="390"/>
      <c r="Z86" s="390"/>
      <c r="AA86" s="390"/>
      <c r="AB86" s="390"/>
      <c r="AC86" s="390"/>
      <c r="AD86" s="390"/>
      <c r="AE86" s="390"/>
      <c r="AF86" s="390"/>
      <c r="AG86" s="390"/>
      <c r="AH86" s="390"/>
      <c r="AI86" s="390"/>
      <c r="AJ86" s="390"/>
      <c r="AK86" s="390"/>
      <c r="AL86" s="390"/>
      <c r="AM86" s="390"/>
      <c r="AN86" s="390"/>
      <c r="AO86" s="390"/>
      <c r="AP86" s="390"/>
      <c r="AQ86" s="390"/>
      <c r="AR86" s="390"/>
      <c r="AS86" s="390"/>
      <c r="AT86" s="390"/>
      <c r="AU86" s="390"/>
      <c r="AV86" s="390"/>
      <c r="AW86" s="390"/>
      <c r="AX86" s="390"/>
      <c r="AY86" s="390"/>
      <c r="AZ86" s="390"/>
      <c r="BA86" s="390"/>
      <c r="BB86" s="390"/>
      <c r="BC86" s="390"/>
      <c r="BD86" s="390"/>
      <c r="BE86" s="390"/>
      <c r="BF86" s="390"/>
      <c r="BG86" s="390"/>
      <c r="BH86" s="390"/>
      <c r="BI86" s="390"/>
      <c r="BJ86" s="390"/>
      <c r="BK86" s="390"/>
      <c r="BL86" s="390"/>
      <c r="BM86" s="389"/>
      <c r="BN86" s="390"/>
      <c r="BO86" s="390"/>
      <c r="BP86" s="390"/>
      <c r="BQ86" s="390"/>
      <c r="BR86" s="390"/>
      <c r="BS86" s="390"/>
    </row>
    <row r="87" spans="1:71" ht="18" customHeight="1">
      <c r="A87" s="389"/>
      <c r="B87" s="389"/>
      <c r="C87" s="389"/>
      <c r="D87" s="390"/>
      <c r="E87" s="390"/>
      <c r="F87" s="390"/>
      <c r="G87" s="390"/>
      <c r="H87" s="390"/>
      <c r="I87" s="390"/>
      <c r="J87" s="390"/>
      <c r="K87" s="390"/>
      <c r="L87" s="390"/>
      <c r="M87" s="390"/>
      <c r="N87" s="390"/>
      <c r="O87" s="390"/>
      <c r="P87" s="390"/>
      <c r="Q87" s="390"/>
      <c r="R87" s="390"/>
      <c r="S87" s="390"/>
      <c r="T87" s="390"/>
      <c r="U87" s="390"/>
      <c r="V87" s="390"/>
      <c r="W87" s="390"/>
      <c r="X87" s="390"/>
      <c r="Y87" s="390"/>
      <c r="Z87" s="390"/>
      <c r="AA87" s="390"/>
      <c r="AB87" s="390"/>
      <c r="AC87" s="390"/>
      <c r="AD87" s="390"/>
      <c r="AE87" s="390"/>
      <c r="AF87" s="390"/>
      <c r="AG87" s="390"/>
      <c r="AH87" s="390"/>
      <c r="AI87" s="390"/>
      <c r="AJ87" s="390"/>
      <c r="AK87" s="390"/>
      <c r="AL87" s="390"/>
      <c r="AM87" s="390"/>
      <c r="AN87" s="390"/>
      <c r="AO87" s="390"/>
      <c r="AP87" s="390"/>
      <c r="AQ87" s="390"/>
      <c r="AR87" s="390"/>
      <c r="AS87" s="390"/>
      <c r="AT87" s="390"/>
      <c r="AU87" s="390"/>
      <c r="AV87" s="390"/>
      <c r="AW87" s="390"/>
      <c r="AX87" s="390"/>
      <c r="AY87" s="390"/>
      <c r="AZ87" s="390"/>
      <c r="BA87" s="390"/>
      <c r="BB87" s="390"/>
      <c r="BC87" s="390"/>
      <c r="BD87" s="390"/>
      <c r="BE87" s="390"/>
      <c r="BF87" s="390"/>
      <c r="BG87" s="390"/>
      <c r="BH87" s="390"/>
      <c r="BI87" s="390"/>
      <c r="BJ87" s="390"/>
      <c r="BK87" s="390"/>
      <c r="BL87" s="390"/>
      <c r="BM87" s="389"/>
      <c r="BN87" s="390"/>
      <c r="BO87" s="390"/>
      <c r="BP87" s="390"/>
      <c r="BQ87" s="390"/>
      <c r="BR87" s="390"/>
      <c r="BS87" s="390"/>
    </row>
    <row r="88" spans="1:71" ht="18" customHeight="1">
      <c r="A88" s="389"/>
      <c r="B88" s="389"/>
      <c r="C88" s="389"/>
      <c r="D88" s="390"/>
      <c r="E88" s="390"/>
      <c r="F88" s="390"/>
      <c r="G88" s="390"/>
      <c r="H88" s="390"/>
      <c r="I88" s="390"/>
      <c r="J88" s="390"/>
      <c r="K88" s="390"/>
      <c r="L88" s="390"/>
      <c r="M88" s="390"/>
      <c r="N88" s="390"/>
      <c r="O88" s="390"/>
      <c r="P88" s="390"/>
      <c r="Q88" s="390"/>
      <c r="R88" s="390"/>
      <c r="S88" s="390"/>
      <c r="T88" s="390"/>
      <c r="U88" s="390"/>
      <c r="V88" s="390"/>
      <c r="W88" s="390"/>
      <c r="X88" s="390"/>
      <c r="Y88" s="390"/>
      <c r="Z88" s="390"/>
      <c r="AA88" s="390"/>
      <c r="AB88" s="390"/>
      <c r="AC88" s="390"/>
      <c r="AD88" s="390"/>
      <c r="AE88" s="390"/>
      <c r="AF88" s="390"/>
      <c r="AG88" s="390"/>
      <c r="AH88" s="390"/>
      <c r="AI88" s="390"/>
      <c r="AJ88" s="390"/>
      <c r="AK88" s="390"/>
      <c r="AL88" s="390"/>
      <c r="AM88" s="390"/>
      <c r="AN88" s="390"/>
      <c r="AO88" s="390"/>
      <c r="AP88" s="390"/>
      <c r="AQ88" s="390"/>
      <c r="AR88" s="390"/>
      <c r="AS88" s="390"/>
      <c r="AT88" s="390"/>
      <c r="AU88" s="390"/>
      <c r="AV88" s="390"/>
      <c r="AW88" s="390"/>
      <c r="AX88" s="390"/>
      <c r="AY88" s="390"/>
      <c r="AZ88" s="390"/>
      <c r="BA88" s="390"/>
      <c r="BB88" s="390"/>
      <c r="BC88" s="390"/>
      <c r="BD88" s="390"/>
      <c r="BE88" s="390"/>
      <c r="BF88" s="390"/>
      <c r="BG88" s="390"/>
      <c r="BH88" s="390"/>
      <c r="BI88" s="390"/>
      <c r="BJ88" s="390"/>
      <c r="BK88" s="390"/>
      <c r="BL88" s="390"/>
      <c r="BM88" s="389"/>
      <c r="BN88" s="390"/>
      <c r="BO88" s="390"/>
      <c r="BP88" s="390"/>
      <c r="BQ88" s="390"/>
      <c r="BR88" s="390"/>
      <c r="BS88" s="390"/>
    </row>
    <row r="89" spans="1:71" ht="18" customHeight="1">
      <c r="A89" s="389"/>
      <c r="B89" s="389"/>
      <c r="C89" s="389"/>
      <c r="D89" s="390"/>
      <c r="E89" s="390"/>
      <c r="F89" s="390"/>
      <c r="G89" s="390"/>
      <c r="H89" s="390"/>
      <c r="I89" s="390"/>
      <c r="J89" s="390"/>
      <c r="K89" s="390"/>
      <c r="L89" s="390"/>
      <c r="M89" s="390"/>
      <c r="N89" s="390"/>
      <c r="O89" s="390"/>
      <c r="P89" s="390"/>
      <c r="Q89" s="390"/>
      <c r="R89" s="390"/>
      <c r="S89" s="390"/>
      <c r="T89" s="390"/>
      <c r="U89" s="390"/>
      <c r="V89" s="390"/>
      <c r="W89" s="390"/>
      <c r="X89" s="390"/>
      <c r="Y89" s="390"/>
      <c r="Z89" s="390"/>
      <c r="AA89" s="390"/>
      <c r="AB89" s="390"/>
      <c r="AC89" s="390"/>
      <c r="AD89" s="390"/>
      <c r="AE89" s="390"/>
      <c r="AF89" s="390"/>
      <c r="AG89" s="390"/>
      <c r="AH89" s="390"/>
      <c r="AI89" s="390"/>
      <c r="AJ89" s="390"/>
      <c r="AK89" s="390"/>
      <c r="AL89" s="390"/>
      <c r="AM89" s="390"/>
      <c r="AN89" s="390"/>
      <c r="AO89" s="390"/>
      <c r="AP89" s="390"/>
      <c r="AQ89" s="390"/>
      <c r="AR89" s="390"/>
      <c r="AS89" s="390"/>
      <c r="AT89" s="390"/>
      <c r="AU89" s="390"/>
      <c r="AV89" s="390"/>
      <c r="AW89" s="390"/>
      <c r="AX89" s="390"/>
      <c r="AY89" s="390"/>
      <c r="AZ89" s="390"/>
      <c r="BA89" s="390"/>
      <c r="BB89" s="390"/>
      <c r="BC89" s="390"/>
      <c r="BD89" s="390"/>
      <c r="BE89" s="390"/>
      <c r="BF89" s="390"/>
      <c r="BG89" s="390"/>
      <c r="BH89" s="390"/>
      <c r="BI89" s="390"/>
      <c r="BJ89" s="390"/>
      <c r="BK89" s="390"/>
      <c r="BL89" s="390"/>
      <c r="BM89" s="389"/>
      <c r="BN89" s="390"/>
      <c r="BO89" s="390"/>
      <c r="BP89" s="390"/>
      <c r="BQ89" s="390"/>
      <c r="BR89" s="390"/>
      <c r="BS89" s="390"/>
    </row>
    <row r="90" spans="1:71" ht="18" customHeight="1">
      <c r="A90" s="389"/>
      <c r="B90" s="389"/>
      <c r="C90" s="389"/>
      <c r="D90" s="390"/>
      <c r="E90" s="390"/>
      <c r="F90" s="390"/>
      <c r="G90" s="390"/>
      <c r="H90" s="390"/>
      <c r="I90" s="390"/>
      <c r="J90" s="390"/>
      <c r="K90" s="390"/>
      <c r="L90" s="390"/>
      <c r="M90" s="390"/>
      <c r="N90" s="390"/>
      <c r="O90" s="390"/>
      <c r="P90" s="390"/>
      <c r="Q90" s="390"/>
      <c r="R90" s="390"/>
      <c r="S90" s="390"/>
      <c r="T90" s="390"/>
      <c r="U90" s="390"/>
      <c r="V90" s="390"/>
      <c r="W90" s="390"/>
      <c r="X90" s="390"/>
      <c r="Y90" s="390"/>
      <c r="Z90" s="390"/>
      <c r="AA90" s="390"/>
      <c r="AB90" s="390"/>
      <c r="AC90" s="390"/>
      <c r="AD90" s="390"/>
      <c r="AE90" s="390"/>
      <c r="AF90" s="390"/>
      <c r="AG90" s="390"/>
      <c r="AH90" s="390"/>
      <c r="AI90" s="390"/>
      <c r="AJ90" s="390"/>
      <c r="AK90" s="390"/>
      <c r="AL90" s="390"/>
      <c r="AM90" s="390"/>
      <c r="AN90" s="390"/>
      <c r="AO90" s="390"/>
      <c r="AP90" s="390"/>
      <c r="AQ90" s="390"/>
      <c r="AR90" s="390"/>
      <c r="AS90" s="390"/>
      <c r="AT90" s="390"/>
      <c r="AU90" s="390"/>
      <c r="AV90" s="390"/>
      <c r="AW90" s="390"/>
      <c r="AX90" s="390"/>
      <c r="AY90" s="390"/>
      <c r="AZ90" s="390"/>
      <c r="BA90" s="390"/>
      <c r="BB90" s="390"/>
      <c r="BC90" s="390"/>
      <c r="BD90" s="390"/>
      <c r="BE90" s="390"/>
      <c r="BF90" s="390"/>
      <c r="BG90" s="390"/>
      <c r="BH90" s="390"/>
      <c r="BI90" s="390"/>
      <c r="BJ90" s="390"/>
      <c r="BK90" s="390"/>
      <c r="BL90" s="390"/>
      <c r="BM90" s="389"/>
      <c r="BN90" s="390"/>
      <c r="BO90" s="390"/>
      <c r="BP90" s="390"/>
      <c r="BQ90" s="390"/>
      <c r="BR90" s="390"/>
      <c r="BS90" s="390"/>
    </row>
    <row r="91" spans="1:71" ht="18" customHeight="1">
      <c r="A91" s="389"/>
      <c r="B91" s="389"/>
      <c r="C91" s="389"/>
      <c r="D91" s="390"/>
      <c r="E91" s="390"/>
      <c r="F91" s="390"/>
      <c r="G91" s="390"/>
      <c r="H91" s="390"/>
      <c r="I91" s="390"/>
      <c r="J91" s="390"/>
      <c r="K91" s="390"/>
      <c r="L91" s="390"/>
      <c r="M91" s="390"/>
      <c r="N91" s="390"/>
      <c r="O91" s="390"/>
      <c r="P91" s="390"/>
      <c r="Q91" s="390"/>
      <c r="R91" s="390"/>
      <c r="S91" s="390"/>
      <c r="T91" s="390"/>
      <c r="U91" s="390"/>
      <c r="V91" s="390"/>
      <c r="W91" s="390"/>
      <c r="X91" s="390"/>
      <c r="Y91" s="390"/>
      <c r="Z91" s="390"/>
      <c r="AA91" s="390"/>
      <c r="AB91" s="390"/>
      <c r="AC91" s="390"/>
      <c r="AD91" s="390"/>
      <c r="AE91" s="390"/>
      <c r="AF91" s="390"/>
      <c r="AG91" s="390"/>
      <c r="AH91" s="390"/>
      <c r="AI91" s="390"/>
      <c r="AJ91" s="390"/>
      <c r="AK91" s="390"/>
      <c r="AL91" s="390"/>
      <c r="AM91" s="390"/>
      <c r="AN91" s="390"/>
      <c r="AO91" s="390"/>
      <c r="AP91" s="390"/>
      <c r="AQ91" s="390"/>
      <c r="AR91" s="390"/>
      <c r="AS91" s="390"/>
      <c r="AT91" s="390"/>
      <c r="AU91" s="390"/>
      <c r="AV91" s="390"/>
      <c r="AW91" s="390"/>
      <c r="AX91" s="390"/>
      <c r="AY91" s="390"/>
      <c r="AZ91" s="390"/>
      <c r="BA91" s="390"/>
      <c r="BB91" s="390"/>
      <c r="BC91" s="390"/>
      <c r="BD91" s="390"/>
      <c r="BE91" s="390"/>
      <c r="BF91" s="390"/>
      <c r="BG91" s="390"/>
      <c r="BH91" s="390"/>
      <c r="BI91" s="390"/>
      <c r="BJ91" s="390"/>
      <c r="BK91" s="390"/>
      <c r="BL91" s="390"/>
      <c r="BM91" s="389"/>
      <c r="BN91" s="390"/>
      <c r="BO91" s="390"/>
      <c r="BP91" s="390"/>
      <c r="BQ91" s="390"/>
      <c r="BR91" s="390"/>
      <c r="BS91" s="390"/>
    </row>
    <row r="92" spans="1:71" ht="18" customHeight="1">
      <c r="A92" s="389"/>
      <c r="B92" s="389"/>
      <c r="C92" s="389"/>
      <c r="D92" s="390"/>
      <c r="E92" s="390"/>
      <c r="F92" s="390"/>
      <c r="G92" s="390"/>
      <c r="H92" s="390"/>
      <c r="I92" s="390"/>
      <c r="J92" s="390"/>
      <c r="K92" s="390"/>
      <c r="L92" s="390"/>
      <c r="M92" s="390"/>
      <c r="N92" s="390"/>
      <c r="O92" s="390"/>
      <c r="P92" s="390"/>
      <c r="Q92" s="390"/>
      <c r="R92" s="390"/>
      <c r="S92" s="390"/>
      <c r="T92" s="390"/>
      <c r="U92" s="390"/>
      <c r="V92" s="390"/>
      <c r="W92" s="390"/>
      <c r="X92" s="390"/>
      <c r="Y92" s="390"/>
      <c r="Z92" s="390"/>
      <c r="AA92" s="390"/>
      <c r="AB92" s="390"/>
      <c r="AC92" s="390"/>
      <c r="AD92" s="390"/>
      <c r="AE92" s="390"/>
      <c r="AF92" s="390"/>
      <c r="AG92" s="390"/>
      <c r="AH92" s="390"/>
      <c r="AI92" s="390"/>
      <c r="AJ92" s="390"/>
      <c r="AK92" s="390"/>
      <c r="AL92" s="390"/>
      <c r="AM92" s="390"/>
      <c r="AN92" s="390"/>
      <c r="AO92" s="390"/>
      <c r="AP92" s="390"/>
      <c r="AQ92" s="390"/>
      <c r="AR92" s="390"/>
      <c r="AS92" s="390"/>
      <c r="AT92" s="390"/>
      <c r="AU92" s="390"/>
      <c r="AV92" s="390"/>
      <c r="AW92" s="390"/>
      <c r="AX92" s="390"/>
      <c r="AY92" s="390"/>
      <c r="AZ92" s="390"/>
      <c r="BA92" s="390"/>
      <c r="BB92" s="390"/>
      <c r="BC92" s="390"/>
      <c r="BD92" s="390"/>
      <c r="BE92" s="390"/>
      <c r="BF92" s="390"/>
      <c r="BG92" s="390"/>
      <c r="BH92" s="390"/>
      <c r="BI92" s="390"/>
      <c r="BJ92" s="390"/>
      <c r="BK92" s="390"/>
      <c r="BL92" s="390"/>
      <c r="BM92" s="389"/>
      <c r="BN92" s="390"/>
      <c r="BO92" s="390"/>
      <c r="BP92" s="390"/>
      <c r="BQ92" s="390"/>
      <c r="BR92" s="390"/>
      <c r="BS92" s="390"/>
    </row>
    <row r="93" spans="1:71" ht="18" customHeight="1">
      <c r="A93" s="389"/>
      <c r="B93" s="389"/>
      <c r="C93" s="389"/>
      <c r="D93" s="390"/>
      <c r="E93" s="390"/>
      <c r="F93" s="390"/>
      <c r="G93" s="390"/>
      <c r="H93" s="390"/>
      <c r="I93" s="390"/>
      <c r="J93" s="390"/>
      <c r="K93" s="390"/>
      <c r="L93" s="390"/>
      <c r="M93" s="390"/>
      <c r="N93" s="390"/>
      <c r="O93" s="390"/>
      <c r="P93" s="390"/>
      <c r="Q93" s="390"/>
      <c r="R93" s="390"/>
      <c r="S93" s="390"/>
      <c r="T93" s="390"/>
      <c r="U93" s="390"/>
      <c r="V93" s="390"/>
      <c r="W93" s="390"/>
      <c r="X93" s="390"/>
      <c r="Y93" s="390"/>
      <c r="Z93" s="390"/>
      <c r="AA93" s="390"/>
      <c r="AB93" s="390"/>
      <c r="AC93" s="390"/>
      <c r="AD93" s="390"/>
      <c r="AE93" s="390"/>
      <c r="AF93" s="390"/>
      <c r="AG93" s="390"/>
      <c r="AH93" s="390"/>
      <c r="AI93" s="390"/>
      <c r="AJ93" s="390"/>
      <c r="AK93" s="390"/>
      <c r="AL93" s="390"/>
      <c r="AM93" s="390"/>
      <c r="AN93" s="390"/>
      <c r="AO93" s="390"/>
      <c r="AP93" s="390"/>
      <c r="AQ93" s="390"/>
      <c r="AR93" s="390"/>
      <c r="AS93" s="390"/>
      <c r="AT93" s="390"/>
      <c r="AU93" s="390"/>
      <c r="AV93" s="390"/>
      <c r="AW93" s="390"/>
      <c r="AX93" s="390"/>
      <c r="AY93" s="390"/>
      <c r="AZ93" s="390"/>
      <c r="BA93" s="390"/>
      <c r="BB93" s="390"/>
      <c r="BC93" s="390"/>
      <c r="BD93" s="390"/>
      <c r="BE93" s="390"/>
      <c r="BF93" s="390"/>
      <c r="BG93" s="390"/>
      <c r="BH93" s="390"/>
      <c r="BI93" s="390"/>
      <c r="BJ93" s="390"/>
      <c r="BK93" s="390"/>
      <c r="BL93" s="390"/>
      <c r="BM93" s="389"/>
      <c r="BN93" s="390"/>
      <c r="BO93" s="390"/>
      <c r="BP93" s="390"/>
      <c r="BQ93" s="390"/>
      <c r="BR93" s="390"/>
      <c r="BS93" s="390"/>
    </row>
    <row r="94" spans="1:71" ht="18" customHeight="1">
      <c r="A94" s="389"/>
      <c r="B94" s="389"/>
      <c r="C94" s="389"/>
      <c r="D94" s="390"/>
      <c r="E94" s="390"/>
      <c r="F94" s="390"/>
      <c r="G94" s="390"/>
      <c r="H94" s="390"/>
      <c r="I94" s="390"/>
      <c r="J94" s="390"/>
      <c r="K94" s="390"/>
      <c r="L94" s="390"/>
      <c r="M94" s="390"/>
      <c r="N94" s="390"/>
      <c r="O94" s="390"/>
      <c r="P94" s="390"/>
      <c r="Q94" s="390"/>
      <c r="R94" s="390"/>
      <c r="S94" s="390"/>
      <c r="T94" s="390"/>
      <c r="U94" s="390"/>
      <c r="V94" s="390"/>
      <c r="W94" s="390"/>
      <c r="X94" s="390"/>
      <c r="Y94" s="390"/>
      <c r="Z94" s="390"/>
      <c r="AA94" s="390"/>
      <c r="AB94" s="390"/>
      <c r="AC94" s="390"/>
      <c r="AD94" s="390"/>
      <c r="AE94" s="390"/>
      <c r="AF94" s="390"/>
      <c r="AG94" s="390"/>
      <c r="AH94" s="390"/>
      <c r="AI94" s="390"/>
      <c r="AJ94" s="390"/>
      <c r="AK94" s="390"/>
      <c r="AL94" s="390"/>
      <c r="AM94" s="390"/>
      <c r="AN94" s="390"/>
      <c r="AO94" s="390"/>
      <c r="AP94" s="390"/>
      <c r="AQ94" s="390"/>
      <c r="AR94" s="390"/>
      <c r="AS94" s="390"/>
      <c r="AT94" s="390"/>
      <c r="AU94" s="390"/>
      <c r="AV94" s="390"/>
      <c r="AW94" s="390"/>
      <c r="AX94" s="390"/>
      <c r="AY94" s="390"/>
      <c r="AZ94" s="390"/>
      <c r="BA94" s="390"/>
      <c r="BB94" s="390"/>
      <c r="BC94" s="390"/>
      <c r="BD94" s="390"/>
      <c r="BE94" s="390"/>
      <c r="BF94" s="390"/>
      <c r="BG94" s="390"/>
      <c r="BH94" s="390"/>
      <c r="BI94" s="390"/>
      <c r="BJ94" s="390"/>
      <c r="BK94" s="390"/>
      <c r="BL94" s="390"/>
      <c r="BM94" s="389"/>
      <c r="BN94" s="390"/>
      <c r="BO94" s="390"/>
      <c r="BP94" s="390"/>
      <c r="BQ94" s="390"/>
      <c r="BR94" s="390"/>
      <c r="BS94" s="390"/>
    </row>
    <row r="95" spans="1:71" ht="18" customHeight="1">
      <c r="A95" s="389"/>
      <c r="B95" s="389"/>
      <c r="C95" s="389"/>
      <c r="D95" s="390"/>
      <c r="E95" s="390"/>
      <c r="F95" s="390"/>
      <c r="G95" s="390"/>
      <c r="H95" s="390"/>
      <c r="I95" s="390"/>
      <c r="J95" s="390"/>
      <c r="K95" s="390"/>
      <c r="L95" s="390"/>
      <c r="M95" s="390"/>
      <c r="N95" s="390"/>
      <c r="O95" s="390"/>
      <c r="P95" s="390"/>
      <c r="Q95" s="390"/>
      <c r="R95" s="390"/>
      <c r="S95" s="390"/>
      <c r="T95" s="390"/>
      <c r="U95" s="390"/>
      <c r="V95" s="390"/>
      <c r="W95" s="390"/>
      <c r="X95" s="390"/>
      <c r="Y95" s="390"/>
      <c r="Z95" s="390"/>
      <c r="AA95" s="390"/>
      <c r="AB95" s="390"/>
      <c r="AC95" s="390"/>
      <c r="AD95" s="390"/>
      <c r="AE95" s="390"/>
      <c r="AF95" s="390"/>
      <c r="AG95" s="390"/>
      <c r="AH95" s="390"/>
      <c r="AI95" s="390"/>
      <c r="AJ95" s="390"/>
      <c r="AK95" s="390"/>
      <c r="AL95" s="390"/>
      <c r="AM95" s="390"/>
      <c r="AN95" s="390"/>
      <c r="AO95" s="390"/>
      <c r="AP95" s="390"/>
      <c r="AQ95" s="390"/>
      <c r="AR95" s="390"/>
      <c r="AS95" s="390"/>
      <c r="AT95" s="390"/>
      <c r="AU95" s="390"/>
      <c r="AV95" s="390"/>
      <c r="AW95" s="390"/>
      <c r="AX95" s="390"/>
      <c r="AY95" s="390"/>
      <c r="AZ95" s="390"/>
      <c r="BA95" s="390"/>
      <c r="BB95" s="390"/>
      <c r="BC95" s="390"/>
      <c r="BD95" s="390"/>
      <c r="BE95" s="390"/>
      <c r="BF95" s="390"/>
      <c r="BG95" s="390"/>
      <c r="BH95" s="390"/>
      <c r="BI95" s="390"/>
      <c r="BJ95" s="390"/>
      <c r="BK95" s="390"/>
      <c r="BL95" s="390"/>
      <c r="BM95" s="389"/>
      <c r="BN95" s="390"/>
      <c r="BO95" s="390"/>
      <c r="BP95" s="390"/>
      <c r="BQ95" s="390"/>
      <c r="BR95" s="390"/>
      <c r="BS95" s="390"/>
    </row>
    <row r="96" spans="1:71" ht="18" customHeight="1">
      <c r="A96" s="389"/>
      <c r="B96" s="389"/>
      <c r="C96" s="389"/>
      <c r="D96" s="390"/>
      <c r="E96" s="390"/>
      <c r="F96" s="390"/>
      <c r="G96" s="390"/>
      <c r="H96" s="390"/>
      <c r="I96" s="390"/>
      <c r="J96" s="390"/>
      <c r="K96" s="390"/>
      <c r="L96" s="390"/>
      <c r="M96" s="390"/>
      <c r="N96" s="390"/>
      <c r="O96" s="390"/>
      <c r="P96" s="390"/>
      <c r="Q96" s="390"/>
      <c r="R96" s="390"/>
      <c r="S96" s="390"/>
      <c r="T96" s="390"/>
      <c r="U96" s="390"/>
      <c r="V96" s="390"/>
      <c r="W96" s="390"/>
      <c r="X96" s="390"/>
      <c r="Y96" s="390"/>
      <c r="Z96" s="390"/>
      <c r="AA96" s="390"/>
      <c r="AB96" s="390"/>
      <c r="AC96" s="390"/>
      <c r="AD96" s="390"/>
      <c r="AE96" s="390"/>
      <c r="AF96" s="390"/>
      <c r="AG96" s="390"/>
      <c r="AH96" s="390"/>
      <c r="AI96" s="390"/>
      <c r="AJ96" s="390"/>
      <c r="AK96" s="390"/>
      <c r="AL96" s="390"/>
      <c r="AM96" s="390"/>
      <c r="AN96" s="390"/>
      <c r="AO96" s="390"/>
      <c r="AP96" s="390"/>
      <c r="AQ96" s="390"/>
      <c r="AR96" s="390"/>
      <c r="AS96" s="390"/>
      <c r="AT96" s="390"/>
      <c r="AU96" s="390"/>
      <c r="AV96" s="390"/>
      <c r="AW96" s="390"/>
      <c r="AX96" s="390"/>
      <c r="AY96" s="390"/>
      <c r="AZ96" s="390"/>
      <c r="BA96" s="390"/>
      <c r="BB96" s="390"/>
      <c r="BC96" s="390"/>
      <c r="BD96" s="390"/>
      <c r="BE96" s="390"/>
      <c r="BF96" s="390"/>
      <c r="BG96" s="390"/>
      <c r="BH96" s="390"/>
      <c r="BI96" s="390"/>
      <c r="BJ96" s="390"/>
      <c r="BK96" s="390"/>
      <c r="BL96" s="390"/>
      <c r="BM96" s="389"/>
      <c r="BN96" s="390"/>
      <c r="BO96" s="390"/>
      <c r="BP96" s="390"/>
      <c r="BQ96" s="390"/>
      <c r="BR96" s="390"/>
      <c r="BS96" s="390"/>
    </row>
    <row r="97" spans="1:71" ht="18" customHeight="1">
      <c r="A97" s="389"/>
      <c r="B97" s="389"/>
      <c r="C97" s="389"/>
      <c r="D97" s="390"/>
      <c r="E97" s="390"/>
      <c r="F97" s="390"/>
      <c r="G97" s="390"/>
      <c r="H97" s="390"/>
      <c r="I97" s="390"/>
      <c r="J97" s="390"/>
      <c r="K97" s="390"/>
      <c r="L97" s="390"/>
      <c r="M97" s="390"/>
      <c r="N97" s="390"/>
      <c r="O97" s="390"/>
      <c r="P97" s="390"/>
      <c r="Q97" s="390"/>
      <c r="R97" s="390"/>
      <c r="S97" s="390"/>
      <c r="T97" s="390"/>
      <c r="U97" s="390"/>
      <c r="V97" s="390"/>
      <c r="W97" s="390"/>
      <c r="X97" s="390"/>
      <c r="Y97" s="390"/>
      <c r="Z97" s="390"/>
      <c r="AA97" s="390"/>
      <c r="AB97" s="390"/>
      <c r="AC97" s="390"/>
      <c r="AD97" s="390"/>
      <c r="AE97" s="390"/>
      <c r="AF97" s="390"/>
      <c r="AG97" s="390"/>
      <c r="AH97" s="390"/>
      <c r="AI97" s="390"/>
      <c r="AJ97" s="390"/>
      <c r="AK97" s="390"/>
      <c r="AL97" s="390"/>
      <c r="AM97" s="390"/>
      <c r="AN97" s="390"/>
      <c r="AO97" s="390"/>
      <c r="AP97" s="390"/>
      <c r="AQ97" s="390"/>
      <c r="AR97" s="390"/>
      <c r="AS97" s="390"/>
      <c r="AT97" s="390"/>
      <c r="AU97" s="390"/>
      <c r="AV97" s="390"/>
      <c r="AW97" s="390"/>
      <c r="AX97" s="390"/>
      <c r="AY97" s="390"/>
      <c r="AZ97" s="390"/>
      <c r="BA97" s="390"/>
      <c r="BB97" s="390"/>
      <c r="BC97" s="390"/>
      <c r="BD97" s="390"/>
      <c r="BE97" s="390"/>
      <c r="BF97" s="390"/>
      <c r="BG97" s="390"/>
      <c r="BH97" s="390"/>
      <c r="BI97" s="390"/>
      <c r="BJ97" s="390"/>
      <c r="BK97" s="390"/>
      <c r="BL97" s="390"/>
      <c r="BM97" s="389"/>
      <c r="BN97" s="390"/>
      <c r="BO97" s="390"/>
      <c r="BP97" s="390"/>
      <c r="BQ97" s="390"/>
      <c r="BR97" s="390"/>
      <c r="BS97" s="390"/>
    </row>
    <row r="98" spans="1:71" ht="18" customHeight="1">
      <c r="A98" s="389"/>
      <c r="B98" s="389"/>
      <c r="C98" s="389"/>
      <c r="D98" s="390"/>
      <c r="E98" s="390"/>
      <c r="F98" s="390"/>
      <c r="G98" s="390"/>
      <c r="H98" s="390"/>
      <c r="I98" s="390"/>
      <c r="J98" s="390"/>
      <c r="K98" s="390"/>
      <c r="L98" s="390"/>
      <c r="M98" s="390"/>
      <c r="N98" s="390"/>
      <c r="O98" s="390"/>
      <c r="P98" s="390"/>
      <c r="Q98" s="390"/>
      <c r="R98" s="390"/>
      <c r="S98" s="390"/>
      <c r="T98" s="390"/>
      <c r="U98" s="390"/>
      <c r="V98" s="390"/>
      <c r="W98" s="390"/>
      <c r="X98" s="390"/>
      <c r="Y98" s="390"/>
      <c r="Z98" s="390"/>
      <c r="AA98" s="390"/>
      <c r="AB98" s="390"/>
      <c r="AC98" s="390"/>
      <c r="AD98" s="390"/>
      <c r="AE98" s="390"/>
      <c r="AF98" s="390"/>
      <c r="AG98" s="390"/>
      <c r="AH98" s="390"/>
      <c r="AI98" s="390"/>
      <c r="AJ98" s="390"/>
      <c r="AK98" s="390"/>
      <c r="AL98" s="390"/>
      <c r="AM98" s="390"/>
      <c r="AN98" s="390"/>
      <c r="AO98" s="390"/>
      <c r="AP98" s="390"/>
      <c r="AQ98" s="390"/>
      <c r="AR98" s="390"/>
      <c r="AS98" s="390"/>
      <c r="AT98" s="390"/>
      <c r="AU98" s="390"/>
      <c r="AV98" s="390"/>
      <c r="AW98" s="390"/>
      <c r="AX98" s="390"/>
      <c r="AY98" s="390"/>
      <c r="AZ98" s="390"/>
      <c r="BA98" s="390"/>
      <c r="BB98" s="390"/>
      <c r="BC98" s="390"/>
      <c r="BD98" s="390"/>
      <c r="BE98" s="390"/>
      <c r="BF98" s="390"/>
      <c r="BG98" s="390"/>
      <c r="BH98" s="390"/>
      <c r="BI98" s="390"/>
      <c r="BJ98" s="390"/>
      <c r="BK98" s="390"/>
      <c r="BL98" s="390"/>
      <c r="BM98" s="389"/>
      <c r="BN98" s="390"/>
      <c r="BO98" s="390"/>
      <c r="BP98" s="390"/>
      <c r="BQ98" s="390"/>
      <c r="BR98" s="390"/>
      <c r="BS98" s="390"/>
    </row>
    <row r="99" spans="1:71" ht="18" customHeight="1">
      <c r="A99" s="389"/>
      <c r="B99" s="389"/>
      <c r="C99" s="389"/>
      <c r="D99" s="390"/>
      <c r="E99" s="390"/>
      <c r="F99" s="390"/>
      <c r="G99" s="390"/>
      <c r="H99" s="390"/>
      <c r="I99" s="390"/>
      <c r="J99" s="390"/>
      <c r="K99" s="390"/>
      <c r="L99" s="390"/>
      <c r="M99" s="390"/>
      <c r="N99" s="390"/>
      <c r="O99" s="390"/>
      <c r="P99" s="390"/>
      <c r="Q99" s="390"/>
      <c r="R99" s="390"/>
      <c r="S99" s="390"/>
      <c r="T99" s="390"/>
      <c r="U99" s="390"/>
      <c r="V99" s="390"/>
      <c r="W99" s="390"/>
      <c r="X99" s="390"/>
      <c r="Y99" s="390"/>
      <c r="Z99" s="390"/>
      <c r="AA99" s="390"/>
      <c r="AB99" s="390"/>
      <c r="AC99" s="390"/>
      <c r="AD99" s="390"/>
      <c r="AE99" s="390"/>
      <c r="AF99" s="390"/>
      <c r="AG99" s="390"/>
      <c r="AH99" s="390"/>
      <c r="AI99" s="390"/>
      <c r="AJ99" s="390"/>
      <c r="AK99" s="390"/>
      <c r="AL99" s="390"/>
      <c r="AM99" s="390"/>
      <c r="AN99" s="390"/>
      <c r="AO99" s="390"/>
      <c r="AP99" s="390"/>
      <c r="AQ99" s="390"/>
      <c r="AR99" s="390"/>
      <c r="AS99" s="390"/>
      <c r="AT99" s="390"/>
      <c r="AU99" s="390"/>
      <c r="AV99" s="390"/>
      <c r="AW99" s="390"/>
      <c r="AX99" s="390"/>
      <c r="AY99" s="390"/>
      <c r="AZ99" s="390"/>
      <c r="BA99" s="390"/>
      <c r="BB99" s="390"/>
      <c r="BC99" s="390"/>
      <c r="BD99" s="390"/>
      <c r="BE99" s="390"/>
      <c r="BF99" s="390"/>
      <c r="BG99" s="390"/>
      <c r="BH99" s="390"/>
      <c r="BI99" s="390"/>
      <c r="BJ99" s="390"/>
      <c r="BK99" s="390"/>
      <c r="BL99" s="390"/>
      <c r="BM99" s="389"/>
      <c r="BN99" s="390"/>
      <c r="BO99" s="390"/>
      <c r="BP99" s="390"/>
      <c r="BQ99" s="390"/>
      <c r="BR99" s="390"/>
      <c r="BS99" s="390"/>
    </row>
    <row r="100" spans="1:71" ht="18" customHeight="1">
      <c r="A100" s="389"/>
      <c r="B100" s="389"/>
      <c r="C100" s="389"/>
      <c r="D100" s="390"/>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c r="AA100" s="390"/>
      <c r="AB100" s="390"/>
      <c r="AC100" s="390"/>
      <c r="AD100" s="390"/>
      <c r="AE100" s="390"/>
      <c r="AF100" s="390"/>
      <c r="AG100" s="390"/>
      <c r="AH100" s="390"/>
      <c r="AI100" s="390"/>
      <c r="AJ100" s="390"/>
      <c r="AK100" s="390"/>
      <c r="AL100" s="390"/>
      <c r="AM100" s="390"/>
      <c r="AN100" s="390"/>
      <c r="AO100" s="390"/>
      <c r="AP100" s="390"/>
      <c r="AQ100" s="390"/>
      <c r="AR100" s="390"/>
      <c r="AS100" s="390"/>
      <c r="AT100" s="390"/>
      <c r="AU100" s="390"/>
      <c r="AV100" s="390"/>
      <c r="AW100" s="390"/>
      <c r="AX100" s="390"/>
      <c r="AY100" s="390"/>
      <c r="AZ100" s="390"/>
      <c r="BA100" s="390"/>
      <c r="BB100" s="390"/>
      <c r="BC100" s="390"/>
      <c r="BD100" s="390"/>
      <c r="BE100" s="390"/>
      <c r="BF100" s="390"/>
      <c r="BG100" s="390"/>
      <c r="BH100" s="390"/>
      <c r="BI100" s="390"/>
      <c r="BJ100" s="390"/>
      <c r="BK100" s="390"/>
      <c r="BL100" s="390"/>
      <c r="BM100" s="389"/>
      <c r="BN100" s="390"/>
      <c r="BO100" s="390"/>
      <c r="BP100" s="390"/>
      <c r="BQ100" s="390"/>
      <c r="BR100" s="390"/>
      <c r="BS100" s="390"/>
    </row>
    <row r="101" spans="1:71" ht="18" customHeight="1">
      <c r="A101" s="389"/>
      <c r="B101" s="389"/>
      <c r="C101" s="389"/>
      <c r="D101" s="390"/>
      <c r="E101" s="390"/>
      <c r="F101" s="390"/>
      <c r="G101" s="390"/>
      <c r="H101" s="390"/>
      <c r="I101" s="390"/>
      <c r="J101" s="390"/>
      <c r="K101" s="390"/>
      <c r="L101" s="390"/>
      <c r="M101" s="390"/>
      <c r="N101" s="390"/>
      <c r="O101" s="390"/>
      <c r="P101" s="390"/>
      <c r="Q101" s="390"/>
      <c r="R101" s="390"/>
      <c r="S101" s="390"/>
      <c r="T101" s="390"/>
      <c r="U101" s="390"/>
      <c r="V101" s="390"/>
      <c r="W101" s="390"/>
      <c r="X101" s="390"/>
      <c r="Y101" s="390"/>
      <c r="Z101" s="390"/>
      <c r="AA101" s="390"/>
      <c r="AB101" s="390"/>
      <c r="AC101" s="390"/>
      <c r="AD101" s="390"/>
      <c r="AE101" s="390"/>
      <c r="AF101" s="390"/>
      <c r="AG101" s="390"/>
      <c r="AH101" s="390"/>
      <c r="AI101" s="390"/>
      <c r="AJ101" s="390"/>
      <c r="AK101" s="390"/>
      <c r="AL101" s="390"/>
      <c r="AM101" s="390"/>
      <c r="AN101" s="390"/>
      <c r="AO101" s="390"/>
      <c r="AP101" s="390"/>
      <c r="AQ101" s="390"/>
      <c r="AR101" s="390"/>
      <c r="AS101" s="390"/>
      <c r="AT101" s="390"/>
      <c r="AU101" s="390"/>
      <c r="AV101" s="390"/>
      <c r="AW101" s="390"/>
      <c r="AX101" s="390"/>
      <c r="AY101" s="390"/>
      <c r="AZ101" s="390"/>
      <c r="BA101" s="390"/>
      <c r="BB101" s="390"/>
      <c r="BC101" s="390"/>
      <c r="BD101" s="390"/>
      <c r="BE101" s="390"/>
      <c r="BF101" s="390"/>
      <c r="BG101" s="390"/>
      <c r="BH101" s="390"/>
      <c r="BI101" s="390"/>
      <c r="BJ101" s="390"/>
      <c r="BK101" s="390"/>
      <c r="BL101" s="390"/>
      <c r="BM101" s="389"/>
      <c r="BN101" s="390"/>
      <c r="BO101" s="390"/>
      <c r="BP101" s="390"/>
      <c r="BQ101" s="390"/>
      <c r="BR101" s="390"/>
      <c r="BS101" s="390"/>
    </row>
    <row r="102" spans="1:71" ht="18" customHeight="1">
      <c r="A102" s="389"/>
      <c r="B102" s="389"/>
      <c r="C102" s="389"/>
      <c r="D102" s="390"/>
      <c r="E102" s="390"/>
      <c r="F102" s="390"/>
      <c r="G102" s="390"/>
      <c r="H102" s="390"/>
      <c r="I102" s="390"/>
      <c r="J102" s="390"/>
      <c r="K102" s="390"/>
      <c r="L102" s="390"/>
      <c r="M102" s="390"/>
      <c r="N102" s="390"/>
      <c r="O102" s="390"/>
      <c r="P102" s="390"/>
      <c r="Q102" s="390"/>
      <c r="R102" s="390"/>
      <c r="S102" s="390"/>
      <c r="T102" s="390"/>
      <c r="U102" s="390"/>
      <c r="V102" s="390"/>
      <c r="W102" s="390"/>
      <c r="X102" s="390"/>
      <c r="Y102" s="390"/>
      <c r="Z102" s="390"/>
      <c r="AA102" s="390"/>
      <c r="AB102" s="390"/>
      <c r="AC102" s="390"/>
      <c r="AD102" s="390"/>
      <c r="AE102" s="390"/>
      <c r="AF102" s="390"/>
      <c r="AG102" s="390"/>
      <c r="AH102" s="390"/>
      <c r="AI102" s="390"/>
      <c r="AJ102" s="390"/>
      <c r="AK102" s="390"/>
      <c r="AL102" s="390"/>
      <c r="AM102" s="390"/>
      <c r="AN102" s="390"/>
      <c r="AO102" s="390"/>
      <c r="AP102" s="390"/>
      <c r="AQ102" s="390"/>
      <c r="AR102" s="390"/>
      <c r="AS102" s="390"/>
      <c r="AT102" s="390"/>
      <c r="AU102" s="390"/>
      <c r="AV102" s="390"/>
      <c r="AW102" s="390"/>
      <c r="AX102" s="390"/>
      <c r="AY102" s="390"/>
      <c r="AZ102" s="390"/>
      <c r="BA102" s="390"/>
      <c r="BB102" s="390"/>
      <c r="BC102" s="390"/>
      <c r="BD102" s="390"/>
      <c r="BE102" s="390"/>
      <c r="BF102" s="390"/>
      <c r="BG102" s="390"/>
      <c r="BH102" s="390"/>
      <c r="BI102" s="390"/>
      <c r="BJ102" s="390"/>
      <c r="BK102" s="390"/>
      <c r="BL102" s="390"/>
      <c r="BM102" s="389"/>
      <c r="BN102" s="390"/>
      <c r="BO102" s="390"/>
      <c r="BP102" s="390"/>
      <c r="BQ102" s="390"/>
      <c r="BR102" s="390"/>
      <c r="BS102" s="390"/>
    </row>
    <row r="103" spans="1:71" ht="18" customHeight="1">
      <c r="A103" s="389"/>
      <c r="B103" s="389"/>
      <c r="C103" s="389"/>
      <c r="D103" s="390"/>
      <c r="E103" s="390"/>
      <c r="F103" s="390"/>
      <c r="G103" s="390"/>
      <c r="H103" s="390"/>
      <c r="I103" s="390"/>
      <c r="J103" s="390"/>
      <c r="K103" s="390"/>
      <c r="L103" s="390"/>
      <c r="M103" s="390"/>
      <c r="N103" s="390"/>
      <c r="O103" s="390"/>
      <c r="P103" s="390"/>
      <c r="Q103" s="390"/>
      <c r="R103" s="390"/>
      <c r="S103" s="390"/>
      <c r="T103" s="390"/>
      <c r="U103" s="390"/>
      <c r="V103" s="390"/>
      <c r="W103" s="390"/>
      <c r="X103" s="390"/>
      <c r="Y103" s="390"/>
      <c r="Z103" s="390"/>
      <c r="AA103" s="390"/>
      <c r="AB103" s="390"/>
      <c r="AC103" s="390"/>
      <c r="AD103" s="390"/>
      <c r="AE103" s="390"/>
      <c r="AF103" s="390"/>
      <c r="AG103" s="390"/>
      <c r="AH103" s="390"/>
      <c r="AI103" s="390"/>
      <c r="AJ103" s="390"/>
      <c r="AK103" s="390"/>
      <c r="AL103" s="390"/>
      <c r="AM103" s="390"/>
      <c r="AN103" s="390"/>
      <c r="AO103" s="390"/>
      <c r="AP103" s="390"/>
      <c r="AQ103" s="390"/>
      <c r="AR103" s="390"/>
      <c r="AS103" s="390"/>
      <c r="AT103" s="390"/>
      <c r="AU103" s="390"/>
      <c r="AV103" s="390"/>
      <c r="AW103" s="390"/>
      <c r="AX103" s="390"/>
      <c r="AY103" s="390"/>
      <c r="AZ103" s="390"/>
      <c r="BA103" s="390"/>
      <c r="BB103" s="390"/>
      <c r="BC103" s="390"/>
      <c r="BD103" s="390"/>
      <c r="BE103" s="390"/>
      <c r="BF103" s="390"/>
      <c r="BG103" s="390"/>
      <c r="BH103" s="390"/>
      <c r="BI103" s="390"/>
      <c r="BJ103" s="390"/>
      <c r="BK103" s="390"/>
      <c r="BL103" s="390"/>
      <c r="BM103" s="389"/>
      <c r="BN103" s="390"/>
      <c r="BO103" s="390"/>
      <c r="BP103" s="390"/>
      <c r="BQ103" s="390"/>
      <c r="BR103" s="390"/>
      <c r="BS103" s="390"/>
    </row>
    <row r="104" spans="1:71" ht="18" customHeight="1">
      <c r="A104" s="389"/>
      <c r="B104" s="389"/>
      <c r="C104" s="389"/>
      <c r="D104" s="390"/>
      <c r="E104" s="390"/>
      <c r="F104" s="390"/>
      <c r="G104" s="390"/>
      <c r="H104" s="390"/>
      <c r="I104" s="390"/>
      <c r="J104" s="390"/>
      <c r="K104" s="390"/>
      <c r="L104" s="390"/>
      <c r="M104" s="390"/>
      <c r="N104" s="390"/>
      <c r="O104" s="390"/>
      <c r="P104" s="390"/>
      <c r="Q104" s="390"/>
      <c r="R104" s="390"/>
      <c r="S104" s="390"/>
      <c r="T104" s="390"/>
      <c r="U104" s="390"/>
      <c r="V104" s="390"/>
      <c r="W104" s="390"/>
      <c r="X104" s="390"/>
      <c r="Y104" s="390"/>
      <c r="Z104" s="390"/>
      <c r="AA104" s="390"/>
      <c r="AB104" s="390"/>
      <c r="AC104" s="390"/>
      <c r="AD104" s="390"/>
      <c r="AE104" s="390"/>
      <c r="AF104" s="390"/>
      <c r="AG104" s="390"/>
      <c r="AH104" s="390"/>
      <c r="AI104" s="390"/>
      <c r="AJ104" s="390"/>
      <c r="AK104" s="390"/>
      <c r="AL104" s="390"/>
      <c r="AM104" s="390"/>
      <c r="AN104" s="390"/>
      <c r="AO104" s="390"/>
      <c r="AP104" s="390"/>
      <c r="AQ104" s="390"/>
      <c r="AR104" s="390"/>
      <c r="AS104" s="390"/>
      <c r="AT104" s="390"/>
      <c r="AU104" s="390"/>
      <c r="AV104" s="390"/>
      <c r="AW104" s="390"/>
      <c r="AX104" s="390"/>
      <c r="AY104" s="390"/>
      <c r="AZ104" s="390"/>
      <c r="BA104" s="390"/>
      <c r="BB104" s="390"/>
      <c r="BC104" s="390"/>
      <c r="BD104" s="390"/>
      <c r="BE104" s="390"/>
      <c r="BF104" s="390"/>
      <c r="BG104" s="390"/>
      <c r="BH104" s="390"/>
      <c r="BI104" s="390"/>
      <c r="BJ104" s="390"/>
      <c r="BK104" s="390"/>
      <c r="BL104" s="390"/>
      <c r="BM104" s="389"/>
      <c r="BN104" s="390"/>
      <c r="BO104" s="390"/>
      <c r="BP104" s="390"/>
      <c r="BQ104" s="390"/>
      <c r="BR104" s="390"/>
      <c r="BS104" s="390"/>
    </row>
    <row r="105" spans="1:71" ht="18" customHeight="1">
      <c r="A105" s="389"/>
      <c r="B105" s="389"/>
      <c r="C105" s="389"/>
      <c r="D105" s="390"/>
      <c r="E105" s="390"/>
      <c r="F105" s="390"/>
      <c r="G105" s="390"/>
      <c r="H105" s="390"/>
      <c r="I105" s="390"/>
      <c r="J105" s="390"/>
      <c r="K105" s="390"/>
      <c r="L105" s="390"/>
      <c r="M105" s="390"/>
      <c r="N105" s="390"/>
      <c r="O105" s="390"/>
      <c r="P105" s="390"/>
      <c r="Q105" s="390"/>
      <c r="R105" s="390"/>
      <c r="S105" s="390"/>
      <c r="T105" s="390"/>
      <c r="U105" s="390"/>
      <c r="V105" s="390"/>
      <c r="W105" s="390"/>
      <c r="X105" s="390"/>
      <c r="Y105" s="390"/>
      <c r="Z105" s="390"/>
      <c r="AA105" s="390"/>
      <c r="AB105" s="390"/>
      <c r="AC105" s="390"/>
      <c r="AD105" s="390"/>
      <c r="AE105" s="390"/>
      <c r="AF105" s="390"/>
      <c r="AG105" s="390"/>
      <c r="AH105" s="390"/>
      <c r="AI105" s="390"/>
      <c r="AJ105" s="390"/>
      <c r="AK105" s="390"/>
      <c r="AL105" s="390"/>
      <c r="AM105" s="390"/>
      <c r="AN105" s="390"/>
      <c r="AO105" s="390"/>
      <c r="AP105" s="390"/>
      <c r="AQ105" s="390"/>
      <c r="AR105" s="390"/>
      <c r="AS105" s="390"/>
      <c r="AT105" s="390"/>
      <c r="AU105" s="390"/>
      <c r="AV105" s="390"/>
      <c r="AW105" s="390"/>
      <c r="AX105" s="390"/>
      <c r="AY105" s="390"/>
      <c r="AZ105" s="390"/>
      <c r="BA105" s="390"/>
      <c r="BB105" s="390"/>
      <c r="BC105" s="390"/>
      <c r="BD105" s="390"/>
      <c r="BE105" s="390"/>
      <c r="BF105" s="390"/>
      <c r="BG105" s="390"/>
      <c r="BH105" s="390"/>
      <c r="BI105" s="390"/>
      <c r="BJ105" s="390"/>
      <c r="BK105" s="390"/>
      <c r="BL105" s="390"/>
      <c r="BM105" s="389"/>
      <c r="BN105" s="390"/>
      <c r="BO105" s="390"/>
      <c r="BP105" s="390"/>
      <c r="BQ105" s="390"/>
      <c r="BR105" s="390"/>
      <c r="BS105" s="390"/>
    </row>
    <row r="106" spans="1:71" ht="18" customHeight="1">
      <c r="A106" s="389"/>
      <c r="B106" s="389"/>
      <c r="C106" s="389"/>
      <c r="D106" s="390"/>
      <c r="E106" s="390"/>
      <c r="F106" s="390"/>
      <c r="G106" s="390"/>
      <c r="H106" s="390"/>
      <c r="I106" s="390"/>
      <c r="J106" s="390"/>
      <c r="K106" s="390"/>
      <c r="L106" s="390"/>
      <c r="M106" s="390"/>
      <c r="N106" s="390"/>
      <c r="O106" s="390"/>
      <c r="P106" s="390"/>
      <c r="Q106" s="390"/>
      <c r="R106" s="390"/>
      <c r="S106" s="390"/>
      <c r="T106" s="390"/>
      <c r="U106" s="390"/>
      <c r="V106" s="390"/>
      <c r="W106" s="390"/>
      <c r="X106" s="390"/>
      <c r="Y106" s="390"/>
      <c r="Z106" s="390"/>
      <c r="AA106" s="390"/>
      <c r="AB106" s="390"/>
      <c r="AC106" s="390"/>
      <c r="AD106" s="390"/>
      <c r="AE106" s="390"/>
      <c r="AF106" s="390"/>
      <c r="AG106" s="390"/>
      <c r="AH106" s="390"/>
      <c r="AI106" s="390"/>
      <c r="AJ106" s="390"/>
      <c r="AK106" s="390"/>
      <c r="AL106" s="390"/>
      <c r="AM106" s="390"/>
      <c r="AN106" s="390"/>
      <c r="AO106" s="390"/>
      <c r="AP106" s="390"/>
      <c r="AQ106" s="390"/>
      <c r="AR106" s="390"/>
      <c r="AS106" s="390"/>
      <c r="AT106" s="390"/>
      <c r="AU106" s="390"/>
      <c r="AV106" s="390"/>
      <c r="AW106" s="390"/>
      <c r="AX106" s="390"/>
      <c r="AY106" s="390"/>
      <c r="AZ106" s="390"/>
      <c r="BA106" s="390"/>
      <c r="BB106" s="390"/>
      <c r="BC106" s="390"/>
      <c r="BD106" s="390"/>
      <c r="BE106" s="390"/>
      <c r="BF106" s="390"/>
      <c r="BG106" s="390"/>
      <c r="BH106" s="390"/>
      <c r="BI106" s="390"/>
      <c r="BJ106" s="390"/>
      <c r="BK106" s="390"/>
      <c r="BL106" s="390"/>
      <c r="BM106" s="389"/>
      <c r="BN106" s="390"/>
      <c r="BO106" s="390"/>
      <c r="BP106" s="390"/>
      <c r="BQ106" s="390"/>
      <c r="BR106" s="390"/>
      <c r="BS106" s="390"/>
    </row>
    <row r="107" spans="1:71" ht="18" customHeight="1">
      <c r="A107" s="389"/>
      <c r="B107" s="389"/>
      <c r="C107" s="389"/>
      <c r="D107" s="390"/>
      <c r="E107" s="390"/>
      <c r="F107" s="390"/>
      <c r="G107" s="390"/>
      <c r="H107" s="390"/>
      <c r="I107" s="390"/>
      <c r="J107" s="390"/>
      <c r="K107" s="390"/>
      <c r="L107" s="390"/>
      <c r="M107" s="390"/>
      <c r="N107" s="390"/>
      <c r="O107" s="390"/>
      <c r="P107" s="390"/>
      <c r="Q107" s="390"/>
      <c r="R107" s="390"/>
      <c r="S107" s="390"/>
      <c r="T107" s="390"/>
      <c r="U107" s="390"/>
      <c r="V107" s="390"/>
      <c r="W107" s="390"/>
      <c r="X107" s="390"/>
      <c r="Y107" s="390"/>
      <c r="Z107" s="390"/>
      <c r="AA107" s="390"/>
      <c r="AB107" s="390"/>
      <c r="AC107" s="390"/>
      <c r="AD107" s="390"/>
      <c r="AE107" s="390"/>
      <c r="AF107" s="390"/>
      <c r="AG107" s="390"/>
      <c r="AH107" s="390"/>
      <c r="AI107" s="390"/>
      <c r="AJ107" s="390"/>
      <c r="AK107" s="390"/>
      <c r="AL107" s="390"/>
      <c r="AM107" s="390"/>
      <c r="AN107" s="390"/>
      <c r="AO107" s="390"/>
      <c r="AP107" s="390"/>
      <c r="AQ107" s="390"/>
      <c r="AR107" s="390"/>
      <c r="AS107" s="390"/>
      <c r="AT107" s="390"/>
      <c r="AU107" s="390"/>
      <c r="AV107" s="390"/>
      <c r="AW107" s="390"/>
      <c r="AX107" s="390"/>
      <c r="AY107" s="390"/>
      <c r="AZ107" s="390"/>
      <c r="BA107" s="390"/>
      <c r="BB107" s="390"/>
      <c r="BC107" s="390"/>
      <c r="BD107" s="390"/>
      <c r="BE107" s="390"/>
      <c r="BF107" s="390"/>
      <c r="BG107" s="390"/>
      <c r="BH107" s="390"/>
      <c r="BI107" s="390"/>
      <c r="BJ107" s="390"/>
      <c r="BK107" s="390"/>
      <c r="BL107" s="390"/>
      <c r="BM107" s="389"/>
      <c r="BN107" s="390"/>
      <c r="BO107" s="390"/>
      <c r="BP107" s="390"/>
      <c r="BQ107" s="390"/>
      <c r="BR107" s="390"/>
      <c r="BS107" s="390"/>
    </row>
    <row r="108" spans="1:71" ht="18" customHeight="1">
      <c r="A108" s="389"/>
      <c r="B108" s="389"/>
      <c r="C108" s="389"/>
      <c r="D108" s="390"/>
      <c r="E108" s="390"/>
      <c r="F108" s="390"/>
      <c r="G108" s="390"/>
      <c r="H108" s="390"/>
      <c r="I108" s="390"/>
      <c r="J108" s="390"/>
      <c r="K108" s="390"/>
      <c r="L108" s="390"/>
      <c r="M108" s="390"/>
      <c r="N108" s="390"/>
      <c r="O108" s="390"/>
      <c r="P108" s="390"/>
      <c r="Q108" s="390"/>
      <c r="R108" s="390"/>
      <c r="S108" s="390"/>
      <c r="T108" s="390"/>
      <c r="U108" s="390"/>
      <c r="V108" s="390"/>
      <c r="W108" s="390"/>
      <c r="X108" s="390"/>
      <c r="Y108" s="390"/>
      <c r="Z108" s="390"/>
      <c r="AA108" s="390"/>
      <c r="AB108" s="390"/>
      <c r="AC108" s="390"/>
      <c r="AD108" s="390"/>
      <c r="AE108" s="390"/>
      <c r="AF108" s="390"/>
      <c r="AG108" s="390"/>
      <c r="AH108" s="390"/>
      <c r="AI108" s="390"/>
      <c r="AJ108" s="390"/>
      <c r="AK108" s="390"/>
      <c r="AL108" s="390"/>
      <c r="AM108" s="390"/>
      <c r="AN108" s="390"/>
      <c r="AO108" s="390"/>
      <c r="AP108" s="390"/>
      <c r="AQ108" s="390"/>
      <c r="AR108" s="390"/>
      <c r="AS108" s="390"/>
      <c r="AT108" s="390"/>
      <c r="AU108" s="390"/>
      <c r="AV108" s="390"/>
      <c r="AW108" s="390"/>
      <c r="AX108" s="390"/>
      <c r="AY108" s="390"/>
      <c r="AZ108" s="390"/>
      <c r="BA108" s="390"/>
      <c r="BB108" s="390"/>
      <c r="BC108" s="390"/>
      <c r="BD108" s="390"/>
      <c r="BE108" s="390"/>
      <c r="BF108" s="390"/>
      <c r="BG108" s="390"/>
      <c r="BH108" s="390"/>
      <c r="BI108" s="390"/>
      <c r="BJ108" s="390"/>
      <c r="BK108" s="390"/>
      <c r="BL108" s="390"/>
      <c r="BM108" s="389"/>
      <c r="BN108" s="390"/>
      <c r="BO108" s="390"/>
      <c r="BP108" s="390"/>
      <c r="BQ108" s="390"/>
      <c r="BR108" s="390"/>
      <c r="BS108" s="390"/>
    </row>
    <row r="109" spans="1:71" ht="18" customHeight="1">
      <c r="A109" s="389"/>
      <c r="B109" s="389"/>
      <c r="C109" s="389"/>
      <c r="D109" s="390"/>
      <c r="E109" s="390"/>
      <c r="F109" s="390"/>
      <c r="G109" s="390"/>
      <c r="H109" s="390"/>
      <c r="I109" s="390"/>
      <c r="J109" s="390"/>
      <c r="K109" s="390"/>
      <c r="L109" s="390"/>
      <c r="M109" s="390"/>
      <c r="N109" s="390"/>
      <c r="O109" s="390"/>
      <c r="P109" s="390"/>
      <c r="Q109" s="390"/>
      <c r="R109" s="390"/>
      <c r="S109" s="390"/>
      <c r="T109" s="390"/>
      <c r="U109" s="390"/>
      <c r="V109" s="390"/>
      <c r="W109" s="390"/>
      <c r="X109" s="390"/>
      <c r="Y109" s="390"/>
      <c r="Z109" s="390"/>
      <c r="AA109" s="390"/>
      <c r="AB109" s="390"/>
      <c r="AC109" s="390"/>
      <c r="AD109" s="390"/>
      <c r="AE109" s="390"/>
      <c r="AF109" s="390"/>
      <c r="AG109" s="390"/>
      <c r="AH109" s="390"/>
      <c r="AI109" s="390"/>
      <c r="AJ109" s="390"/>
      <c r="AK109" s="390"/>
      <c r="AL109" s="390"/>
      <c r="AM109" s="390"/>
      <c r="AN109" s="390"/>
      <c r="AO109" s="390"/>
      <c r="AP109" s="390"/>
      <c r="AQ109" s="390"/>
      <c r="AR109" s="390"/>
      <c r="AS109" s="390"/>
      <c r="AT109" s="390"/>
      <c r="AU109" s="390"/>
      <c r="AV109" s="390"/>
      <c r="AW109" s="390"/>
      <c r="AX109" s="390"/>
      <c r="AY109" s="390"/>
      <c r="AZ109" s="390"/>
      <c r="BA109" s="390"/>
      <c r="BB109" s="390"/>
      <c r="BC109" s="390"/>
      <c r="BD109" s="390"/>
      <c r="BE109" s="390"/>
      <c r="BF109" s="390"/>
      <c r="BG109" s="390"/>
      <c r="BH109" s="390"/>
      <c r="BI109" s="390"/>
      <c r="BJ109" s="390"/>
      <c r="BK109" s="390"/>
      <c r="BL109" s="390"/>
      <c r="BM109" s="389"/>
      <c r="BN109" s="390"/>
      <c r="BO109" s="390"/>
      <c r="BP109" s="390"/>
      <c r="BQ109" s="390"/>
      <c r="BR109" s="390"/>
      <c r="BS109" s="390"/>
    </row>
    <row r="110" spans="1:71" ht="18" customHeight="1">
      <c r="A110" s="389"/>
      <c r="B110" s="389"/>
      <c r="C110" s="389"/>
      <c r="D110" s="390"/>
      <c r="E110" s="390"/>
      <c r="F110" s="390"/>
      <c r="G110" s="390"/>
      <c r="H110" s="390"/>
      <c r="I110" s="390"/>
      <c r="J110" s="390"/>
      <c r="K110" s="390"/>
      <c r="L110" s="390"/>
      <c r="M110" s="390"/>
      <c r="N110" s="390"/>
      <c r="O110" s="390"/>
      <c r="P110" s="390"/>
      <c r="Q110" s="390"/>
      <c r="R110" s="390"/>
      <c r="S110" s="390"/>
      <c r="T110" s="390"/>
      <c r="U110" s="390"/>
      <c r="V110" s="390"/>
      <c r="W110" s="390"/>
      <c r="X110" s="390"/>
      <c r="Y110" s="390"/>
      <c r="Z110" s="390"/>
      <c r="AA110" s="390"/>
      <c r="AB110" s="390"/>
      <c r="AC110" s="390"/>
      <c r="AD110" s="390"/>
      <c r="AE110" s="390"/>
      <c r="AF110" s="390"/>
      <c r="AG110" s="390"/>
      <c r="AH110" s="390"/>
      <c r="AI110" s="390"/>
      <c r="AJ110" s="390"/>
      <c r="AK110" s="390"/>
      <c r="AL110" s="390"/>
      <c r="AM110" s="390"/>
      <c r="AN110" s="390"/>
      <c r="AO110" s="390"/>
      <c r="AP110" s="390"/>
      <c r="AQ110" s="390"/>
      <c r="AR110" s="390"/>
      <c r="AS110" s="390"/>
      <c r="AT110" s="390"/>
      <c r="AU110" s="390"/>
      <c r="AV110" s="390"/>
      <c r="AW110" s="390"/>
      <c r="AX110" s="390"/>
      <c r="AY110" s="390"/>
      <c r="AZ110" s="390"/>
      <c r="BA110" s="390"/>
      <c r="BB110" s="390"/>
      <c r="BC110" s="390"/>
      <c r="BD110" s="390"/>
      <c r="BE110" s="390"/>
      <c r="BF110" s="390"/>
      <c r="BG110" s="390"/>
      <c r="BH110" s="390"/>
      <c r="BI110" s="390"/>
      <c r="BJ110" s="390"/>
      <c r="BK110" s="390"/>
      <c r="BL110" s="390"/>
      <c r="BM110" s="389"/>
      <c r="BN110" s="390"/>
      <c r="BO110" s="390"/>
      <c r="BP110" s="390"/>
      <c r="BQ110" s="390"/>
      <c r="BR110" s="390"/>
      <c r="BS110" s="390"/>
    </row>
    <row r="111" spans="1:71" ht="18" customHeight="1">
      <c r="A111" s="389"/>
      <c r="B111" s="389"/>
      <c r="C111" s="389"/>
      <c r="D111" s="390"/>
      <c r="E111" s="390"/>
      <c r="F111" s="390"/>
      <c r="G111" s="390"/>
      <c r="H111" s="390"/>
      <c r="I111" s="390"/>
      <c r="J111" s="390"/>
      <c r="K111" s="390"/>
      <c r="L111" s="390"/>
      <c r="M111" s="390"/>
      <c r="N111" s="390"/>
      <c r="O111" s="390"/>
      <c r="P111" s="390"/>
      <c r="Q111" s="390"/>
      <c r="R111" s="390"/>
      <c r="S111" s="390"/>
      <c r="T111" s="390"/>
      <c r="U111" s="390"/>
      <c r="V111" s="390"/>
      <c r="W111" s="390"/>
      <c r="X111" s="390"/>
      <c r="Y111" s="390"/>
      <c r="Z111" s="390"/>
      <c r="AA111" s="390"/>
      <c r="AB111" s="390"/>
      <c r="AC111" s="390"/>
      <c r="AD111" s="390"/>
      <c r="AE111" s="390"/>
      <c r="AF111" s="390"/>
      <c r="AG111" s="390"/>
      <c r="AH111" s="390"/>
      <c r="AI111" s="390"/>
      <c r="AJ111" s="390"/>
      <c r="AK111" s="390"/>
      <c r="AL111" s="390"/>
      <c r="AM111" s="390"/>
      <c r="AN111" s="390"/>
      <c r="AO111" s="390"/>
      <c r="AP111" s="390"/>
      <c r="AQ111" s="390"/>
      <c r="AR111" s="390"/>
      <c r="AS111" s="390"/>
      <c r="AT111" s="390"/>
      <c r="AU111" s="390"/>
      <c r="AV111" s="390"/>
      <c r="AW111" s="390"/>
      <c r="AX111" s="390"/>
      <c r="AY111" s="390"/>
      <c r="AZ111" s="390"/>
      <c r="BA111" s="390"/>
      <c r="BB111" s="390"/>
      <c r="BC111" s="390"/>
      <c r="BD111" s="390"/>
      <c r="BE111" s="390"/>
      <c r="BF111" s="390"/>
      <c r="BG111" s="390"/>
      <c r="BH111" s="390"/>
      <c r="BI111" s="390"/>
      <c r="BJ111" s="390"/>
      <c r="BK111" s="390"/>
      <c r="BL111" s="390"/>
      <c r="BM111" s="389"/>
      <c r="BN111" s="390"/>
      <c r="BO111" s="390"/>
      <c r="BP111" s="390"/>
      <c r="BQ111" s="390"/>
      <c r="BR111" s="390"/>
      <c r="BS111" s="390"/>
    </row>
    <row r="112" spans="1:71" ht="18" customHeight="1">
      <c r="A112" s="389"/>
      <c r="B112" s="389"/>
      <c r="C112" s="389"/>
      <c r="D112" s="390"/>
      <c r="E112" s="390"/>
      <c r="F112" s="390"/>
      <c r="G112" s="390"/>
      <c r="H112" s="390"/>
      <c r="I112" s="390"/>
      <c r="J112" s="390"/>
      <c r="K112" s="390"/>
      <c r="L112" s="390"/>
      <c r="M112" s="390"/>
      <c r="N112" s="390"/>
      <c r="O112" s="390"/>
      <c r="P112" s="390"/>
      <c r="Q112" s="390"/>
      <c r="R112" s="390"/>
      <c r="S112" s="390"/>
      <c r="T112" s="390"/>
      <c r="U112" s="390"/>
      <c r="V112" s="390"/>
      <c r="W112" s="390"/>
      <c r="X112" s="390"/>
      <c r="Y112" s="390"/>
      <c r="Z112" s="390"/>
      <c r="AA112" s="390"/>
      <c r="AB112" s="390"/>
      <c r="AC112" s="390"/>
      <c r="AD112" s="390"/>
      <c r="AE112" s="390"/>
      <c r="AF112" s="390"/>
      <c r="AG112" s="390"/>
      <c r="AH112" s="390"/>
      <c r="AI112" s="390"/>
      <c r="AJ112" s="390"/>
      <c r="AK112" s="390"/>
      <c r="AL112" s="390"/>
      <c r="AM112" s="390"/>
      <c r="AN112" s="390"/>
      <c r="AO112" s="390"/>
      <c r="AP112" s="390"/>
      <c r="AQ112" s="390"/>
      <c r="AR112" s="390"/>
      <c r="AS112" s="390"/>
      <c r="AT112" s="390"/>
      <c r="AU112" s="390"/>
      <c r="AV112" s="390"/>
      <c r="AW112" s="390"/>
      <c r="AX112" s="390"/>
      <c r="AY112" s="390"/>
      <c r="AZ112" s="390"/>
      <c r="BA112" s="390"/>
      <c r="BB112" s="390"/>
      <c r="BC112" s="390"/>
      <c r="BD112" s="390"/>
      <c r="BE112" s="390"/>
      <c r="BF112" s="390"/>
      <c r="BG112" s="390"/>
      <c r="BH112" s="390"/>
      <c r="BI112" s="390"/>
      <c r="BJ112" s="390"/>
      <c r="BK112" s="390"/>
      <c r="BL112" s="390"/>
      <c r="BM112" s="389"/>
      <c r="BN112" s="390"/>
      <c r="BO112" s="390"/>
      <c r="BP112" s="390"/>
      <c r="BQ112" s="390"/>
      <c r="BR112" s="390"/>
      <c r="BS112" s="390"/>
    </row>
    <row r="113" spans="1:71" ht="18" customHeight="1">
      <c r="A113" s="389"/>
      <c r="B113" s="389"/>
      <c r="C113" s="389"/>
      <c r="D113" s="390"/>
      <c r="E113" s="390"/>
      <c r="F113" s="390"/>
      <c r="G113" s="390"/>
      <c r="H113" s="390"/>
      <c r="I113" s="390"/>
      <c r="J113" s="390"/>
      <c r="K113" s="390"/>
      <c r="L113" s="390"/>
      <c r="M113" s="390"/>
      <c r="N113" s="390"/>
      <c r="O113" s="390"/>
      <c r="P113" s="390"/>
      <c r="Q113" s="390"/>
      <c r="R113" s="390"/>
      <c r="S113" s="390"/>
      <c r="T113" s="390"/>
      <c r="U113" s="390"/>
      <c r="V113" s="390"/>
      <c r="W113" s="390"/>
      <c r="X113" s="390"/>
      <c r="Y113" s="390"/>
      <c r="Z113" s="390"/>
      <c r="AA113" s="390"/>
      <c r="AB113" s="390"/>
      <c r="AC113" s="390"/>
      <c r="AD113" s="390"/>
      <c r="AE113" s="390"/>
      <c r="AF113" s="390"/>
      <c r="AG113" s="390"/>
      <c r="AH113" s="390"/>
      <c r="AI113" s="390"/>
      <c r="AJ113" s="390"/>
      <c r="AK113" s="390"/>
      <c r="AL113" s="390"/>
      <c r="AM113" s="390"/>
      <c r="AN113" s="390"/>
      <c r="AO113" s="390"/>
      <c r="AP113" s="390"/>
      <c r="AQ113" s="390"/>
      <c r="AR113" s="390"/>
      <c r="AS113" s="390"/>
      <c r="AT113" s="390"/>
      <c r="AU113" s="390"/>
      <c r="AV113" s="390"/>
      <c r="AW113" s="390"/>
      <c r="AX113" s="390"/>
      <c r="AY113" s="390"/>
      <c r="AZ113" s="390"/>
      <c r="BA113" s="390"/>
      <c r="BB113" s="390"/>
      <c r="BC113" s="390"/>
      <c r="BD113" s="390"/>
      <c r="BE113" s="390"/>
      <c r="BF113" s="390"/>
      <c r="BG113" s="390"/>
      <c r="BH113" s="390"/>
      <c r="BI113" s="390"/>
      <c r="BJ113" s="390"/>
      <c r="BK113" s="390"/>
      <c r="BL113" s="390"/>
      <c r="BM113" s="389"/>
      <c r="BN113" s="390"/>
      <c r="BO113" s="390"/>
      <c r="BP113" s="390"/>
      <c r="BQ113" s="390"/>
      <c r="BR113" s="390"/>
      <c r="BS113" s="390"/>
    </row>
    <row r="114" spans="1:71" ht="18" customHeight="1">
      <c r="A114" s="389"/>
      <c r="B114" s="389"/>
      <c r="C114" s="389"/>
      <c r="D114" s="390"/>
      <c r="E114" s="390"/>
      <c r="F114" s="390"/>
      <c r="G114" s="390"/>
      <c r="H114" s="390"/>
      <c r="I114" s="390"/>
      <c r="J114" s="390"/>
      <c r="K114" s="390"/>
      <c r="L114" s="390"/>
      <c r="M114" s="390"/>
      <c r="N114" s="390"/>
      <c r="O114" s="390"/>
      <c r="P114" s="390"/>
      <c r="Q114" s="390"/>
      <c r="R114" s="390"/>
      <c r="S114" s="390"/>
      <c r="T114" s="390"/>
      <c r="U114" s="390"/>
      <c r="V114" s="390"/>
      <c r="W114" s="390"/>
      <c r="X114" s="390"/>
      <c r="Y114" s="390"/>
      <c r="Z114" s="390"/>
      <c r="AA114" s="390"/>
      <c r="AB114" s="390"/>
      <c r="AC114" s="390"/>
      <c r="AD114" s="390"/>
      <c r="AE114" s="390"/>
      <c r="AF114" s="390"/>
      <c r="AG114" s="390"/>
      <c r="AH114" s="390"/>
      <c r="AI114" s="390"/>
      <c r="AJ114" s="390"/>
      <c r="AK114" s="390"/>
      <c r="AL114" s="390"/>
      <c r="AM114" s="390"/>
      <c r="AN114" s="390"/>
      <c r="AO114" s="390"/>
      <c r="AP114" s="390"/>
      <c r="AQ114" s="390"/>
      <c r="AR114" s="390"/>
      <c r="AS114" s="390"/>
      <c r="AT114" s="390"/>
      <c r="AU114" s="390"/>
      <c r="AV114" s="390"/>
      <c r="AW114" s="390"/>
      <c r="AX114" s="390"/>
      <c r="AY114" s="390"/>
      <c r="AZ114" s="390"/>
      <c r="BA114" s="390"/>
      <c r="BB114" s="390"/>
      <c r="BC114" s="390"/>
      <c r="BD114" s="390"/>
      <c r="BE114" s="390"/>
      <c r="BF114" s="390"/>
      <c r="BG114" s="390"/>
      <c r="BH114" s="390"/>
      <c r="BI114" s="390"/>
      <c r="BJ114" s="390"/>
      <c r="BK114" s="390"/>
      <c r="BL114" s="390"/>
      <c r="BM114" s="389"/>
      <c r="BN114" s="390"/>
      <c r="BO114" s="390"/>
      <c r="BP114" s="390"/>
      <c r="BQ114" s="390"/>
      <c r="BR114" s="390"/>
      <c r="BS114" s="390"/>
    </row>
    <row r="115" spans="1:71" ht="18" customHeight="1">
      <c r="A115" s="389"/>
      <c r="B115" s="389"/>
      <c r="C115" s="389"/>
      <c r="D115" s="390"/>
      <c r="E115" s="390"/>
      <c r="F115" s="390"/>
      <c r="G115" s="390"/>
      <c r="H115" s="390"/>
      <c r="I115" s="390"/>
      <c r="J115" s="390"/>
      <c r="K115" s="390"/>
      <c r="L115" s="390"/>
      <c r="M115" s="390"/>
      <c r="N115" s="390"/>
      <c r="O115" s="390"/>
      <c r="P115" s="390"/>
      <c r="Q115" s="390"/>
      <c r="R115" s="390"/>
      <c r="S115" s="390"/>
      <c r="T115" s="390"/>
      <c r="U115" s="390"/>
      <c r="V115" s="390"/>
      <c r="W115" s="390"/>
      <c r="X115" s="390"/>
      <c r="Y115" s="390"/>
      <c r="Z115" s="390"/>
      <c r="AA115" s="390"/>
      <c r="AB115" s="390"/>
      <c r="AC115" s="390"/>
      <c r="AD115" s="390"/>
      <c r="AE115" s="390"/>
      <c r="AF115" s="390"/>
      <c r="AG115" s="390"/>
      <c r="AH115" s="390"/>
      <c r="AI115" s="390"/>
      <c r="AJ115" s="390"/>
      <c r="AK115" s="390"/>
      <c r="AL115" s="390"/>
      <c r="AM115" s="390"/>
      <c r="AN115" s="390"/>
      <c r="AO115" s="390"/>
      <c r="AP115" s="390"/>
      <c r="AQ115" s="390"/>
      <c r="AR115" s="390"/>
      <c r="AS115" s="390"/>
      <c r="AT115" s="390"/>
      <c r="AU115" s="390"/>
      <c r="AV115" s="390"/>
      <c r="AW115" s="390"/>
      <c r="AX115" s="390"/>
      <c r="AY115" s="390"/>
      <c r="AZ115" s="390"/>
      <c r="BA115" s="390"/>
      <c r="BB115" s="390"/>
      <c r="BC115" s="390"/>
      <c r="BD115" s="390"/>
      <c r="BE115" s="390"/>
      <c r="BF115" s="390"/>
      <c r="BG115" s="390"/>
      <c r="BH115" s="390"/>
      <c r="BI115" s="390"/>
      <c r="BJ115" s="390"/>
      <c r="BK115" s="390"/>
      <c r="BL115" s="390"/>
      <c r="BM115" s="389"/>
      <c r="BN115" s="390"/>
      <c r="BO115" s="390"/>
      <c r="BP115" s="390"/>
      <c r="BQ115" s="390"/>
      <c r="BR115" s="390"/>
      <c r="BS115" s="390"/>
    </row>
    <row r="116" spans="1:71" ht="18" customHeight="1">
      <c r="A116" s="389"/>
      <c r="B116" s="389"/>
      <c r="C116" s="389"/>
      <c r="D116" s="390"/>
      <c r="E116" s="390"/>
      <c r="F116" s="390"/>
      <c r="G116" s="390"/>
      <c r="H116" s="390"/>
      <c r="I116" s="390"/>
      <c r="J116" s="390"/>
      <c r="K116" s="390"/>
      <c r="L116" s="390"/>
      <c r="M116" s="390"/>
      <c r="N116" s="390"/>
      <c r="O116" s="390"/>
      <c r="P116" s="390"/>
      <c r="Q116" s="390"/>
      <c r="R116" s="390"/>
      <c r="S116" s="390"/>
      <c r="T116" s="390"/>
      <c r="U116" s="390"/>
      <c r="V116" s="390"/>
      <c r="W116" s="390"/>
      <c r="X116" s="390"/>
      <c r="Y116" s="390"/>
      <c r="Z116" s="390"/>
      <c r="AA116" s="390"/>
      <c r="AB116" s="390"/>
      <c r="AC116" s="390"/>
      <c r="AD116" s="390"/>
      <c r="AE116" s="390"/>
      <c r="AF116" s="390"/>
      <c r="AG116" s="390"/>
      <c r="AH116" s="390"/>
      <c r="AI116" s="390"/>
      <c r="AJ116" s="390"/>
      <c r="AK116" s="390"/>
      <c r="AL116" s="390"/>
      <c r="AM116" s="390"/>
      <c r="AN116" s="390"/>
      <c r="AO116" s="390"/>
      <c r="AP116" s="390"/>
      <c r="AQ116" s="390"/>
      <c r="AR116" s="390"/>
      <c r="AS116" s="390"/>
      <c r="AT116" s="390"/>
      <c r="AU116" s="390"/>
      <c r="AV116" s="390"/>
      <c r="AW116" s="390"/>
      <c r="AX116" s="390"/>
      <c r="AY116" s="390"/>
      <c r="AZ116" s="390"/>
      <c r="BA116" s="390"/>
      <c r="BB116" s="390"/>
      <c r="BC116" s="390"/>
      <c r="BD116" s="390"/>
      <c r="BE116" s="390"/>
      <c r="BF116" s="390"/>
      <c r="BG116" s="390"/>
      <c r="BH116" s="390"/>
      <c r="BI116" s="390"/>
      <c r="BJ116" s="390"/>
      <c r="BK116" s="390"/>
      <c r="BL116" s="390"/>
      <c r="BM116" s="389"/>
      <c r="BN116" s="390"/>
      <c r="BO116" s="390"/>
      <c r="BP116" s="390"/>
      <c r="BQ116" s="390"/>
      <c r="BR116" s="390"/>
      <c r="BS116" s="390"/>
    </row>
    <row r="117" spans="1:71" ht="18" customHeight="1">
      <c r="A117" s="389"/>
      <c r="B117" s="389"/>
      <c r="C117" s="389"/>
      <c r="D117" s="390"/>
      <c r="E117" s="390"/>
      <c r="F117" s="390"/>
      <c r="G117" s="390"/>
      <c r="H117" s="390"/>
      <c r="I117" s="390"/>
      <c r="J117" s="390"/>
      <c r="K117" s="390"/>
      <c r="L117" s="390"/>
      <c r="M117" s="390"/>
      <c r="N117" s="390"/>
      <c r="O117" s="390"/>
      <c r="P117" s="390"/>
      <c r="Q117" s="390"/>
      <c r="R117" s="390"/>
      <c r="S117" s="390"/>
      <c r="T117" s="390"/>
      <c r="U117" s="390"/>
      <c r="V117" s="390"/>
      <c r="W117" s="390"/>
      <c r="X117" s="390"/>
      <c r="Y117" s="390"/>
      <c r="Z117" s="390"/>
      <c r="AA117" s="390"/>
      <c r="AB117" s="390"/>
      <c r="AC117" s="390"/>
      <c r="AD117" s="390"/>
      <c r="AE117" s="390"/>
      <c r="AF117" s="390"/>
      <c r="AG117" s="390"/>
      <c r="AH117" s="390"/>
      <c r="AI117" s="390"/>
      <c r="AJ117" s="390"/>
      <c r="AK117" s="390"/>
      <c r="AL117" s="390"/>
      <c r="AM117" s="390"/>
      <c r="AN117" s="390"/>
      <c r="AO117" s="390"/>
      <c r="AP117" s="390"/>
      <c r="AQ117" s="390"/>
      <c r="AR117" s="390"/>
      <c r="AS117" s="390"/>
      <c r="AT117" s="390"/>
      <c r="AU117" s="390"/>
      <c r="AV117" s="390"/>
      <c r="AW117" s="390"/>
      <c r="AX117" s="390"/>
      <c r="AY117" s="390"/>
      <c r="AZ117" s="390"/>
      <c r="BA117" s="390"/>
      <c r="BB117" s="390"/>
      <c r="BC117" s="390"/>
      <c r="BD117" s="390"/>
      <c r="BE117" s="390"/>
      <c r="BF117" s="390"/>
      <c r="BG117" s="390"/>
      <c r="BH117" s="390"/>
      <c r="BI117" s="390"/>
      <c r="BJ117" s="390"/>
      <c r="BK117" s="390"/>
      <c r="BL117" s="390"/>
      <c r="BM117" s="389"/>
      <c r="BN117" s="390"/>
      <c r="BO117" s="390"/>
      <c r="BP117" s="390"/>
      <c r="BQ117" s="390"/>
      <c r="BR117" s="390"/>
      <c r="BS117" s="390"/>
    </row>
    <row r="118" spans="1:71" ht="18" customHeight="1">
      <c r="A118" s="389"/>
      <c r="B118" s="389"/>
      <c r="C118" s="389"/>
      <c r="D118" s="390"/>
      <c r="E118" s="390"/>
      <c r="F118" s="390"/>
      <c r="G118" s="390"/>
      <c r="H118" s="390"/>
      <c r="I118" s="390"/>
      <c r="J118" s="390"/>
      <c r="K118" s="390"/>
      <c r="L118" s="390"/>
      <c r="M118" s="390"/>
      <c r="N118" s="390"/>
      <c r="O118" s="390"/>
      <c r="P118" s="390"/>
      <c r="Q118" s="390"/>
      <c r="R118" s="390"/>
      <c r="S118" s="390"/>
      <c r="T118" s="390"/>
      <c r="U118" s="390"/>
      <c r="V118" s="390"/>
      <c r="W118" s="390"/>
      <c r="X118" s="390"/>
      <c r="Y118" s="390"/>
      <c r="Z118" s="390"/>
      <c r="AA118" s="390"/>
      <c r="AB118" s="390"/>
      <c r="AC118" s="390"/>
      <c r="AD118" s="390"/>
      <c r="AE118" s="390"/>
      <c r="AF118" s="390"/>
      <c r="AG118" s="390"/>
      <c r="AH118" s="390"/>
      <c r="AI118" s="390"/>
      <c r="AJ118" s="390"/>
      <c r="AK118" s="390"/>
      <c r="AL118" s="390"/>
      <c r="AM118" s="390"/>
      <c r="AN118" s="390"/>
      <c r="AO118" s="390"/>
      <c r="AP118" s="390"/>
      <c r="AQ118" s="390"/>
      <c r="AR118" s="390"/>
      <c r="AS118" s="390"/>
      <c r="AT118" s="390"/>
      <c r="AU118" s="390"/>
      <c r="AV118" s="390"/>
      <c r="AW118" s="390"/>
      <c r="AX118" s="390"/>
      <c r="AY118" s="390"/>
      <c r="AZ118" s="390"/>
      <c r="BA118" s="390"/>
      <c r="BB118" s="390"/>
      <c r="BC118" s="390"/>
      <c r="BD118" s="390"/>
      <c r="BE118" s="390"/>
      <c r="BF118" s="390"/>
      <c r="BG118" s="390"/>
      <c r="BH118" s="390"/>
      <c r="BI118" s="390"/>
      <c r="BJ118" s="390"/>
      <c r="BK118" s="390"/>
      <c r="BL118" s="390"/>
      <c r="BM118" s="389"/>
      <c r="BN118" s="390"/>
      <c r="BO118" s="390"/>
      <c r="BP118" s="390"/>
      <c r="BQ118" s="390"/>
      <c r="BR118" s="390"/>
      <c r="BS118" s="390"/>
    </row>
    <row r="119" spans="1:71" ht="18" customHeight="1">
      <c r="A119" s="389"/>
      <c r="B119" s="389"/>
      <c r="C119" s="389"/>
      <c r="D119" s="390"/>
      <c r="E119" s="390"/>
      <c r="F119" s="390"/>
      <c r="G119" s="390"/>
      <c r="H119" s="390"/>
      <c r="I119" s="390"/>
      <c r="J119" s="390"/>
      <c r="K119" s="390"/>
      <c r="L119" s="390"/>
      <c r="M119" s="390"/>
      <c r="N119" s="390"/>
      <c r="O119" s="390"/>
      <c r="P119" s="390"/>
      <c r="Q119" s="390"/>
      <c r="R119" s="390"/>
      <c r="S119" s="390"/>
      <c r="T119" s="390"/>
      <c r="U119" s="390"/>
      <c r="V119" s="390"/>
      <c r="W119" s="390"/>
      <c r="X119" s="390"/>
      <c r="Y119" s="390"/>
      <c r="Z119" s="390"/>
      <c r="AA119" s="390"/>
      <c r="AB119" s="390"/>
      <c r="AC119" s="390"/>
      <c r="AD119" s="390"/>
      <c r="AE119" s="390"/>
      <c r="AF119" s="390"/>
      <c r="AG119" s="390"/>
      <c r="AH119" s="390"/>
      <c r="AI119" s="390"/>
      <c r="AJ119" s="390"/>
      <c r="AK119" s="390"/>
      <c r="AL119" s="390"/>
      <c r="AM119" s="390"/>
      <c r="AN119" s="390"/>
      <c r="AO119" s="390"/>
      <c r="AP119" s="390"/>
      <c r="AQ119" s="390"/>
      <c r="AR119" s="390"/>
      <c r="AS119" s="390"/>
      <c r="AT119" s="390"/>
      <c r="AU119" s="390"/>
      <c r="AV119" s="390"/>
      <c r="AW119" s="390"/>
      <c r="AX119" s="390"/>
      <c r="AY119" s="390"/>
      <c r="AZ119" s="390"/>
      <c r="BA119" s="390"/>
      <c r="BB119" s="390"/>
      <c r="BC119" s="390"/>
      <c r="BD119" s="390"/>
      <c r="BE119" s="390"/>
      <c r="BF119" s="390"/>
      <c r="BG119" s="390"/>
      <c r="BH119" s="390"/>
      <c r="BI119" s="390"/>
      <c r="BJ119" s="390"/>
      <c r="BK119" s="390"/>
      <c r="BL119" s="390"/>
      <c r="BM119" s="389"/>
      <c r="BN119" s="390"/>
      <c r="BO119" s="390"/>
      <c r="BP119" s="390"/>
      <c r="BQ119" s="390"/>
      <c r="BR119" s="390"/>
      <c r="BS119" s="390"/>
    </row>
    <row r="120" spans="1:71" ht="18" customHeight="1">
      <c r="A120" s="389"/>
      <c r="B120" s="389"/>
      <c r="C120" s="389"/>
      <c r="D120" s="390"/>
      <c r="E120" s="390"/>
      <c r="F120" s="390"/>
      <c r="G120" s="390"/>
      <c r="H120" s="390"/>
      <c r="I120" s="390"/>
      <c r="J120" s="390"/>
      <c r="K120" s="390"/>
      <c r="L120" s="390"/>
      <c r="M120" s="390"/>
      <c r="N120" s="390"/>
      <c r="O120" s="390"/>
      <c r="P120" s="390"/>
      <c r="Q120" s="390"/>
      <c r="R120" s="390"/>
      <c r="S120" s="390"/>
      <c r="T120" s="390"/>
      <c r="U120" s="390"/>
      <c r="V120" s="390"/>
      <c r="W120" s="390"/>
      <c r="X120" s="390"/>
      <c r="Y120" s="390"/>
      <c r="Z120" s="390"/>
      <c r="AA120" s="390"/>
      <c r="AB120" s="390"/>
      <c r="AC120" s="390"/>
      <c r="AD120" s="390"/>
      <c r="AE120" s="390"/>
      <c r="AF120" s="390"/>
      <c r="AG120" s="390"/>
      <c r="AH120" s="390"/>
      <c r="AI120" s="390"/>
      <c r="AJ120" s="390"/>
      <c r="AK120" s="390"/>
      <c r="AL120" s="390"/>
      <c r="AM120" s="390"/>
      <c r="AN120" s="390"/>
      <c r="AO120" s="390"/>
      <c r="AP120" s="390"/>
      <c r="AQ120" s="390"/>
      <c r="AR120" s="390"/>
      <c r="AS120" s="390"/>
      <c r="AT120" s="390"/>
      <c r="AU120" s="390"/>
      <c r="AV120" s="390"/>
      <c r="AW120" s="390"/>
      <c r="AX120" s="390"/>
      <c r="AY120" s="390"/>
      <c r="AZ120" s="390"/>
      <c r="BA120" s="390"/>
      <c r="BB120" s="390"/>
      <c r="BC120" s="390"/>
      <c r="BD120" s="390"/>
      <c r="BE120" s="390"/>
      <c r="BF120" s="390"/>
      <c r="BG120" s="390"/>
      <c r="BH120" s="390"/>
      <c r="BI120" s="390"/>
      <c r="BJ120" s="390"/>
      <c r="BK120" s="390"/>
      <c r="BL120" s="390"/>
      <c r="BM120" s="389"/>
      <c r="BN120" s="390"/>
      <c r="BO120" s="390"/>
      <c r="BP120" s="390"/>
      <c r="BQ120" s="390"/>
      <c r="BR120" s="390"/>
      <c r="BS120" s="390"/>
    </row>
    <row r="121" spans="1:71" ht="18" customHeight="1">
      <c r="A121" s="389"/>
      <c r="B121" s="389"/>
      <c r="C121" s="389"/>
      <c r="D121" s="390"/>
      <c r="E121" s="390"/>
      <c r="F121" s="390"/>
      <c r="G121" s="390"/>
      <c r="H121" s="390"/>
      <c r="I121" s="390"/>
      <c r="J121" s="390"/>
      <c r="K121" s="390"/>
      <c r="L121" s="390"/>
      <c r="M121" s="390"/>
      <c r="N121" s="390"/>
      <c r="O121" s="390"/>
      <c r="P121" s="390"/>
      <c r="Q121" s="390"/>
      <c r="R121" s="390"/>
      <c r="S121" s="390"/>
      <c r="T121" s="390"/>
      <c r="U121" s="390"/>
      <c r="V121" s="390"/>
      <c r="W121" s="390"/>
      <c r="X121" s="390"/>
      <c r="Y121" s="390"/>
      <c r="Z121" s="390"/>
      <c r="AA121" s="390"/>
      <c r="AB121" s="390"/>
      <c r="AC121" s="390"/>
      <c r="AD121" s="390"/>
      <c r="AE121" s="390"/>
      <c r="AF121" s="390"/>
      <c r="AG121" s="390"/>
      <c r="AH121" s="390"/>
      <c r="AI121" s="390"/>
      <c r="AJ121" s="390"/>
      <c r="AK121" s="390"/>
      <c r="AL121" s="390"/>
      <c r="AM121" s="390"/>
      <c r="AN121" s="390"/>
      <c r="AO121" s="390"/>
      <c r="AP121" s="390"/>
      <c r="AQ121" s="390"/>
      <c r="AR121" s="390"/>
      <c r="AS121" s="390"/>
      <c r="AT121" s="390"/>
      <c r="AU121" s="390"/>
      <c r="AV121" s="390"/>
      <c r="AW121" s="390"/>
      <c r="AX121" s="390"/>
      <c r="AY121" s="390"/>
      <c r="AZ121" s="390"/>
      <c r="BA121" s="390"/>
      <c r="BB121" s="390"/>
      <c r="BC121" s="390"/>
      <c r="BD121" s="390"/>
      <c r="BE121" s="390"/>
      <c r="BF121" s="390"/>
      <c r="BG121" s="390"/>
      <c r="BH121" s="390"/>
      <c r="BI121" s="390"/>
      <c r="BJ121" s="390"/>
      <c r="BK121" s="390"/>
      <c r="BL121" s="390"/>
      <c r="BM121" s="389"/>
      <c r="BN121" s="390"/>
      <c r="BO121" s="390"/>
      <c r="BP121" s="390"/>
      <c r="BQ121" s="390"/>
      <c r="BR121" s="390"/>
      <c r="BS121" s="390"/>
    </row>
    <row r="122" spans="1:71" ht="18" customHeight="1">
      <c r="A122" s="389"/>
      <c r="B122" s="389"/>
      <c r="C122" s="389"/>
      <c r="D122" s="390"/>
      <c r="E122" s="390"/>
      <c r="F122" s="390"/>
      <c r="G122" s="390"/>
      <c r="H122" s="390"/>
      <c r="I122" s="390"/>
      <c r="J122" s="390"/>
      <c r="K122" s="390"/>
      <c r="L122" s="390"/>
      <c r="M122" s="390"/>
      <c r="N122" s="390"/>
      <c r="O122" s="390"/>
      <c r="P122" s="390"/>
      <c r="Q122" s="390"/>
      <c r="R122" s="390"/>
      <c r="S122" s="390"/>
      <c r="T122" s="390"/>
      <c r="U122" s="390"/>
      <c r="V122" s="390"/>
      <c r="W122" s="390"/>
      <c r="X122" s="390"/>
      <c r="Y122" s="390"/>
      <c r="Z122" s="390"/>
      <c r="AA122" s="390"/>
      <c r="AB122" s="390"/>
      <c r="AC122" s="390"/>
      <c r="AD122" s="390"/>
      <c r="AE122" s="390"/>
      <c r="AF122" s="390"/>
      <c r="AG122" s="390"/>
      <c r="AH122" s="390"/>
      <c r="AI122" s="390"/>
      <c r="AJ122" s="390"/>
      <c r="AK122" s="390"/>
      <c r="AL122" s="390"/>
      <c r="AM122" s="390"/>
      <c r="AN122" s="390"/>
      <c r="AO122" s="390"/>
      <c r="AP122" s="390"/>
      <c r="AQ122" s="390"/>
      <c r="AR122" s="390"/>
      <c r="AS122" s="390"/>
      <c r="AT122" s="390"/>
      <c r="AU122" s="390"/>
      <c r="AV122" s="390"/>
      <c r="AW122" s="390"/>
      <c r="AX122" s="390"/>
      <c r="AY122" s="390"/>
      <c r="AZ122" s="390"/>
      <c r="BA122" s="390"/>
      <c r="BB122" s="390"/>
      <c r="BC122" s="390"/>
      <c r="BD122" s="390"/>
      <c r="BE122" s="390"/>
      <c r="BF122" s="390"/>
      <c r="BG122" s="390"/>
      <c r="BH122" s="390"/>
      <c r="BI122" s="390"/>
      <c r="BJ122" s="390"/>
      <c r="BK122" s="390"/>
      <c r="BL122" s="390"/>
      <c r="BM122" s="389"/>
      <c r="BN122" s="390"/>
      <c r="BO122" s="390"/>
      <c r="BP122" s="390"/>
      <c r="BQ122" s="390"/>
      <c r="BR122" s="390"/>
      <c r="BS122" s="390"/>
    </row>
    <row r="123" spans="1:71" ht="18" customHeight="1">
      <c r="A123" s="389"/>
      <c r="B123" s="389"/>
      <c r="C123" s="389"/>
      <c r="D123" s="390"/>
      <c r="E123" s="390"/>
      <c r="F123" s="390"/>
      <c r="G123" s="390"/>
      <c r="H123" s="390"/>
      <c r="I123" s="390"/>
      <c r="J123" s="390"/>
      <c r="K123" s="390"/>
      <c r="L123" s="390"/>
      <c r="M123" s="390"/>
      <c r="N123" s="390"/>
      <c r="O123" s="390"/>
      <c r="P123" s="390"/>
      <c r="Q123" s="390"/>
      <c r="R123" s="390"/>
      <c r="S123" s="390"/>
      <c r="T123" s="390"/>
      <c r="U123" s="390"/>
      <c r="V123" s="390"/>
      <c r="W123" s="390"/>
      <c r="X123" s="390"/>
      <c r="Y123" s="390"/>
      <c r="Z123" s="390"/>
      <c r="AA123" s="390"/>
      <c r="AB123" s="390"/>
      <c r="AC123" s="390"/>
      <c r="AD123" s="390"/>
      <c r="AE123" s="390"/>
      <c r="AF123" s="390"/>
      <c r="AG123" s="390"/>
      <c r="AH123" s="390"/>
      <c r="AI123" s="390"/>
      <c r="AJ123" s="390"/>
      <c r="AK123" s="390"/>
      <c r="AL123" s="390"/>
      <c r="AM123" s="390"/>
      <c r="AN123" s="390"/>
      <c r="AO123" s="390"/>
      <c r="AP123" s="390"/>
      <c r="AQ123" s="390"/>
      <c r="AR123" s="390"/>
      <c r="AS123" s="390"/>
      <c r="AT123" s="390"/>
      <c r="AU123" s="390"/>
      <c r="AV123" s="390"/>
      <c r="AW123" s="390"/>
      <c r="AX123" s="390"/>
      <c r="AY123" s="390"/>
      <c r="AZ123" s="390"/>
      <c r="BA123" s="390"/>
      <c r="BB123" s="390"/>
      <c r="BC123" s="390"/>
      <c r="BD123" s="390"/>
      <c r="BE123" s="390"/>
      <c r="BF123" s="390"/>
      <c r="BG123" s="390"/>
      <c r="BH123" s="390"/>
      <c r="BI123" s="390"/>
      <c r="BJ123" s="390"/>
      <c r="BK123" s="390"/>
      <c r="BL123" s="390"/>
      <c r="BM123" s="389"/>
      <c r="BN123" s="390"/>
      <c r="BO123" s="390"/>
      <c r="BP123" s="390"/>
      <c r="BQ123" s="390"/>
      <c r="BR123" s="390"/>
      <c r="BS123" s="390"/>
    </row>
    <row r="124" spans="1:71" ht="18" customHeight="1">
      <c r="A124" s="389"/>
      <c r="B124" s="389"/>
      <c r="C124" s="389"/>
      <c r="D124" s="390"/>
      <c r="E124" s="390"/>
      <c r="F124" s="390"/>
      <c r="G124" s="390"/>
      <c r="H124" s="390"/>
      <c r="I124" s="390"/>
      <c r="J124" s="390"/>
      <c r="K124" s="390"/>
      <c r="L124" s="390"/>
      <c r="M124" s="390"/>
      <c r="N124" s="390"/>
      <c r="O124" s="390"/>
      <c r="P124" s="390"/>
      <c r="Q124" s="390"/>
      <c r="R124" s="390"/>
      <c r="S124" s="390"/>
      <c r="T124" s="390"/>
      <c r="U124" s="390"/>
      <c r="V124" s="390"/>
      <c r="W124" s="390"/>
      <c r="X124" s="390"/>
      <c r="Y124" s="390"/>
      <c r="Z124" s="390"/>
      <c r="AA124" s="390"/>
      <c r="AB124" s="390"/>
      <c r="AC124" s="390"/>
      <c r="AD124" s="390"/>
      <c r="AE124" s="390"/>
      <c r="AF124" s="390"/>
      <c r="AG124" s="390"/>
      <c r="AH124" s="390"/>
      <c r="AI124" s="390"/>
      <c r="AJ124" s="390"/>
      <c r="AK124" s="390"/>
      <c r="AL124" s="390"/>
      <c r="AM124" s="390"/>
      <c r="AN124" s="390"/>
      <c r="AO124" s="390"/>
      <c r="AP124" s="390"/>
      <c r="AQ124" s="390"/>
      <c r="AR124" s="390"/>
      <c r="AS124" s="390"/>
      <c r="AT124" s="390"/>
      <c r="AU124" s="390"/>
      <c r="AV124" s="390"/>
      <c r="AW124" s="390"/>
      <c r="AX124" s="390"/>
      <c r="AY124" s="390"/>
      <c r="AZ124" s="390"/>
      <c r="BA124" s="390"/>
      <c r="BB124" s="390"/>
      <c r="BC124" s="390"/>
      <c r="BD124" s="390"/>
      <c r="BE124" s="390"/>
      <c r="BF124" s="390"/>
      <c r="BG124" s="390"/>
      <c r="BH124" s="390"/>
      <c r="BI124" s="390"/>
      <c r="BJ124" s="390"/>
      <c r="BK124" s="390"/>
      <c r="BL124" s="390"/>
      <c r="BM124" s="389"/>
      <c r="BN124" s="390"/>
      <c r="BO124" s="390"/>
      <c r="BP124" s="390"/>
      <c r="BQ124" s="390"/>
      <c r="BR124" s="390"/>
      <c r="BS124" s="390"/>
    </row>
    <row r="125" spans="1:71" ht="18" customHeight="1">
      <c r="A125" s="389"/>
      <c r="B125" s="389"/>
      <c r="C125" s="389"/>
      <c r="D125" s="390"/>
      <c r="E125" s="390"/>
      <c r="F125" s="390"/>
      <c r="G125" s="390"/>
      <c r="H125" s="390"/>
      <c r="I125" s="390"/>
      <c r="J125" s="390"/>
      <c r="K125" s="390"/>
      <c r="L125" s="390"/>
      <c r="M125" s="390"/>
      <c r="N125" s="390"/>
      <c r="O125" s="390"/>
      <c r="P125" s="390"/>
      <c r="Q125" s="390"/>
      <c r="R125" s="390"/>
      <c r="S125" s="390"/>
      <c r="T125" s="390"/>
      <c r="U125" s="390"/>
      <c r="V125" s="390"/>
      <c r="W125" s="390"/>
      <c r="X125" s="390"/>
      <c r="Y125" s="390"/>
      <c r="Z125" s="390"/>
      <c r="AA125" s="390"/>
      <c r="AB125" s="390"/>
      <c r="AC125" s="390"/>
      <c r="AD125" s="390"/>
      <c r="AE125" s="390"/>
      <c r="AF125" s="390"/>
      <c r="AG125" s="390"/>
      <c r="AH125" s="390"/>
      <c r="AI125" s="390"/>
      <c r="AJ125" s="390"/>
      <c r="AK125" s="390"/>
      <c r="AL125" s="390"/>
      <c r="AM125" s="390"/>
      <c r="AN125" s="390"/>
      <c r="AO125" s="390"/>
      <c r="AP125" s="390"/>
      <c r="AQ125" s="390"/>
      <c r="AR125" s="390"/>
      <c r="AS125" s="390"/>
      <c r="AT125" s="390"/>
      <c r="AU125" s="390"/>
      <c r="AV125" s="390"/>
      <c r="AW125" s="390"/>
      <c r="AX125" s="390"/>
      <c r="AY125" s="390"/>
      <c r="AZ125" s="390"/>
      <c r="BA125" s="390"/>
      <c r="BB125" s="390"/>
      <c r="BC125" s="390"/>
      <c r="BD125" s="390"/>
      <c r="BE125" s="390"/>
      <c r="BF125" s="390"/>
      <c r="BG125" s="390"/>
      <c r="BH125" s="390"/>
      <c r="BI125" s="390"/>
      <c r="BJ125" s="390"/>
      <c r="BK125" s="390"/>
      <c r="BL125" s="390"/>
      <c r="BM125" s="389"/>
      <c r="BN125" s="390"/>
      <c r="BO125" s="390"/>
      <c r="BP125" s="390"/>
      <c r="BQ125" s="390"/>
      <c r="BR125" s="390"/>
      <c r="BS125" s="390"/>
    </row>
    <row r="126" spans="1:71" ht="18" customHeight="1">
      <c r="A126" s="389"/>
      <c r="B126" s="389"/>
      <c r="C126" s="389"/>
      <c r="D126" s="390"/>
      <c r="E126" s="390"/>
      <c r="F126" s="390"/>
      <c r="G126" s="390"/>
      <c r="H126" s="390"/>
      <c r="I126" s="390"/>
      <c r="J126" s="390"/>
      <c r="K126" s="390"/>
      <c r="L126" s="390"/>
      <c r="M126" s="390"/>
      <c r="N126" s="390"/>
      <c r="O126" s="390"/>
      <c r="P126" s="390"/>
      <c r="Q126" s="390"/>
      <c r="R126" s="390"/>
      <c r="S126" s="390"/>
      <c r="T126" s="390"/>
      <c r="U126" s="390"/>
      <c r="V126" s="390"/>
      <c r="W126" s="390"/>
      <c r="X126" s="390"/>
      <c r="Y126" s="390"/>
      <c r="Z126" s="390"/>
      <c r="AA126" s="390"/>
      <c r="AB126" s="390"/>
      <c r="AC126" s="390"/>
      <c r="AD126" s="390"/>
      <c r="AE126" s="390"/>
      <c r="AF126" s="390"/>
      <c r="AG126" s="390"/>
      <c r="AH126" s="390"/>
      <c r="AI126" s="390"/>
      <c r="AJ126" s="390"/>
      <c r="AK126" s="390"/>
      <c r="AL126" s="390"/>
      <c r="AM126" s="390"/>
      <c r="AN126" s="390"/>
      <c r="AO126" s="390"/>
      <c r="AP126" s="390"/>
      <c r="AQ126" s="390"/>
      <c r="AR126" s="390"/>
      <c r="AS126" s="390"/>
      <c r="AT126" s="390"/>
      <c r="AU126" s="390"/>
      <c r="AV126" s="390"/>
      <c r="AW126" s="390"/>
      <c r="AX126" s="390"/>
      <c r="AY126" s="390"/>
      <c r="AZ126" s="390"/>
      <c r="BA126" s="390"/>
      <c r="BB126" s="390"/>
      <c r="BC126" s="390"/>
      <c r="BD126" s="390"/>
      <c r="BE126" s="390"/>
      <c r="BF126" s="390"/>
      <c r="BG126" s="390"/>
      <c r="BH126" s="390"/>
      <c r="BI126" s="390"/>
      <c r="BJ126" s="390"/>
      <c r="BK126" s="390"/>
      <c r="BL126" s="390"/>
      <c r="BM126" s="389"/>
      <c r="BN126" s="390"/>
      <c r="BO126" s="390"/>
      <c r="BP126" s="390"/>
      <c r="BQ126" s="390"/>
      <c r="BR126" s="390"/>
      <c r="BS126" s="390"/>
    </row>
    <row r="127" spans="1:71" ht="18" customHeight="1">
      <c r="A127" s="389"/>
      <c r="B127" s="389"/>
      <c r="C127" s="389"/>
      <c r="D127" s="390"/>
      <c r="E127" s="390"/>
      <c r="F127" s="390"/>
      <c r="G127" s="390"/>
      <c r="H127" s="390"/>
      <c r="I127" s="390"/>
      <c r="J127" s="390"/>
      <c r="K127" s="390"/>
      <c r="L127" s="390"/>
      <c r="M127" s="390"/>
      <c r="N127" s="390"/>
      <c r="O127" s="390"/>
      <c r="P127" s="390"/>
      <c r="Q127" s="390"/>
      <c r="R127" s="390"/>
      <c r="S127" s="390"/>
      <c r="T127" s="390"/>
      <c r="U127" s="390"/>
      <c r="V127" s="390"/>
      <c r="W127" s="390"/>
      <c r="X127" s="390"/>
      <c r="Y127" s="390"/>
      <c r="Z127" s="390"/>
      <c r="AA127" s="390"/>
      <c r="AB127" s="390"/>
      <c r="AC127" s="390"/>
      <c r="AD127" s="390"/>
      <c r="AE127" s="390"/>
      <c r="AF127" s="390"/>
      <c r="AG127" s="390"/>
      <c r="AH127" s="390"/>
      <c r="AI127" s="390"/>
      <c r="AJ127" s="390"/>
      <c r="AK127" s="390"/>
      <c r="AL127" s="390"/>
      <c r="AM127" s="390"/>
      <c r="AN127" s="390"/>
      <c r="AO127" s="390"/>
      <c r="AP127" s="390"/>
      <c r="AQ127" s="390"/>
      <c r="AR127" s="390"/>
      <c r="AS127" s="390"/>
      <c r="AT127" s="390"/>
      <c r="AU127" s="390"/>
      <c r="AV127" s="390"/>
      <c r="AW127" s="390"/>
      <c r="AX127" s="390"/>
      <c r="AY127" s="390"/>
      <c r="AZ127" s="390"/>
      <c r="BA127" s="390"/>
      <c r="BB127" s="390"/>
      <c r="BC127" s="390"/>
      <c r="BD127" s="390"/>
      <c r="BE127" s="390"/>
      <c r="BF127" s="390"/>
      <c r="BG127" s="390"/>
      <c r="BH127" s="390"/>
      <c r="BI127" s="390"/>
      <c r="BJ127" s="390"/>
      <c r="BK127" s="390"/>
      <c r="BL127" s="390"/>
      <c r="BM127" s="389"/>
      <c r="BN127" s="390"/>
      <c r="BO127" s="390"/>
      <c r="BP127" s="390"/>
      <c r="BQ127" s="390"/>
      <c r="BR127" s="390"/>
      <c r="BS127" s="390"/>
    </row>
    <row r="128" spans="1:71" ht="18" customHeight="1">
      <c r="A128" s="389"/>
      <c r="B128" s="389"/>
      <c r="C128" s="389"/>
      <c r="D128" s="390"/>
      <c r="E128" s="390"/>
      <c r="F128" s="390"/>
      <c r="G128" s="390"/>
      <c r="H128" s="390"/>
      <c r="I128" s="390"/>
      <c r="J128" s="390"/>
      <c r="K128" s="390"/>
      <c r="L128" s="390"/>
      <c r="M128" s="390"/>
      <c r="N128" s="390"/>
      <c r="O128" s="390"/>
      <c r="P128" s="390"/>
      <c r="Q128" s="390"/>
      <c r="R128" s="390"/>
      <c r="S128" s="390"/>
      <c r="T128" s="390"/>
      <c r="U128" s="390"/>
      <c r="V128" s="390"/>
      <c r="W128" s="390"/>
      <c r="X128" s="390"/>
      <c r="Y128" s="390"/>
      <c r="Z128" s="390"/>
      <c r="AA128" s="390"/>
      <c r="AB128" s="390"/>
      <c r="AC128" s="390"/>
      <c r="AD128" s="390"/>
      <c r="AE128" s="390"/>
      <c r="AF128" s="390"/>
      <c r="AG128" s="390"/>
      <c r="AH128" s="390"/>
      <c r="AI128" s="390"/>
      <c r="AJ128" s="390"/>
      <c r="AK128" s="390"/>
      <c r="AL128" s="390"/>
      <c r="AM128" s="390"/>
      <c r="AN128" s="390"/>
      <c r="AO128" s="390"/>
      <c r="AP128" s="390"/>
      <c r="AQ128" s="390"/>
      <c r="AR128" s="390"/>
      <c r="AS128" s="390"/>
      <c r="AT128" s="390"/>
      <c r="AU128" s="390"/>
      <c r="AV128" s="390"/>
      <c r="AW128" s="390"/>
      <c r="AX128" s="390"/>
      <c r="AY128" s="390"/>
      <c r="AZ128" s="390"/>
      <c r="BA128" s="390"/>
      <c r="BB128" s="390"/>
      <c r="BC128" s="390"/>
      <c r="BD128" s="390"/>
      <c r="BE128" s="390"/>
      <c r="BF128" s="390"/>
      <c r="BG128" s="390"/>
      <c r="BH128" s="390"/>
      <c r="BI128" s="390"/>
      <c r="BJ128" s="390"/>
      <c r="BK128" s="390"/>
      <c r="BL128" s="390"/>
      <c r="BM128" s="389"/>
      <c r="BN128" s="390"/>
      <c r="BO128" s="390"/>
      <c r="BP128" s="390"/>
      <c r="BQ128" s="390"/>
      <c r="BR128" s="390"/>
      <c r="BS128" s="390"/>
    </row>
    <row r="129" spans="1:71" ht="18" customHeight="1">
      <c r="A129" s="389"/>
      <c r="B129" s="389"/>
      <c r="C129" s="389"/>
      <c r="D129" s="390"/>
      <c r="E129" s="390"/>
      <c r="F129" s="390"/>
      <c r="G129" s="390"/>
      <c r="H129" s="390"/>
      <c r="I129" s="390"/>
      <c r="J129" s="390"/>
      <c r="K129" s="390"/>
      <c r="L129" s="390"/>
      <c r="M129" s="390"/>
      <c r="N129" s="390"/>
      <c r="O129" s="390"/>
      <c r="P129" s="390"/>
      <c r="Q129" s="390"/>
      <c r="R129" s="390"/>
      <c r="S129" s="390"/>
      <c r="T129" s="390"/>
      <c r="U129" s="390"/>
      <c r="V129" s="390"/>
      <c r="W129" s="390"/>
      <c r="X129" s="390"/>
      <c r="Y129" s="390"/>
      <c r="Z129" s="390"/>
      <c r="AA129" s="390"/>
      <c r="AB129" s="390"/>
      <c r="AC129" s="390"/>
      <c r="AD129" s="390"/>
      <c r="AE129" s="390"/>
      <c r="AF129" s="390"/>
      <c r="AG129" s="390"/>
      <c r="AH129" s="390"/>
      <c r="AI129" s="390"/>
      <c r="AJ129" s="390"/>
      <c r="AK129" s="390"/>
      <c r="AL129" s="390"/>
      <c r="AM129" s="390"/>
      <c r="AN129" s="390"/>
      <c r="AO129" s="390"/>
      <c r="AP129" s="390"/>
      <c r="AQ129" s="390"/>
      <c r="AR129" s="390"/>
      <c r="AS129" s="390"/>
      <c r="AT129" s="390"/>
      <c r="AU129" s="390"/>
      <c r="AV129" s="390"/>
      <c r="AW129" s="390"/>
      <c r="AX129" s="390"/>
      <c r="AY129" s="390"/>
      <c r="AZ129" s="390"/>
      <c r="BA129" s="390"/>
      <c r="BB129" s="390"/>
      <c r="BC129" s="390"/>
      <c r="BD129" s="390"/>
      <c r="BE129" s="390"/>
      <c r="BF129" s="390"/>
      <c r="BG129" s="390"/>
      <c r="BH129" s="390"/>
      <c r="BI129" s="390"/>
      <c r="BJ129" s="390"/>
      <c r="BK129" s="390"/>
      <c r="BL129" s="390"/>
      <c r="BM129" s="389"/>
      <c r="BN129" s="390"/>
      <c r="BO129" s="390"/>
      <c r="BP129" s="390"/>
      <c r="BQ129" s="390"/>
      <c r="BR129" s="390"/>
      <c r="BS129" s="390"/>
    </row>
    <row r="130" spans="1:71" ht="18" customHeight="1">
      <c r="A130" s="389"/>
      <c r="B130" s="389"/>
      <c r="C130" s="389"/>
      <c r="D130" s="390"/>
      <c r="E130" s="390"/>
      <c r="F130" s="390"/>
      <c r="G130" s="390"/>
      <c r="H130" s="390"/>
      <c r="I130" s="390"/>
      <c r="J130" s="390"/>
      <c r="K130" s="390"/>
      <c r="L130" s="390"/>
      <c r="M130" s="390"/>
      <c r="N130" s="390"/>
      <c r="O130" s="390"/>
      <c r="P130" s="390"/>
      <c r="Q130" s="390"/>
      <c r="R130" s="390"/>
      <c r="S130" s="390"/>
      <c r="T130" s="390"/>
      <c r="U130" s="390"/>
      <c r="V130" s="390"/>
      <c r="W130" s="390"/>
      <c r="X130" s="390"/>
      <c r="Y130" s="390"/>
      <c r="Z130" s="390"/>
      <c r="AA130" s="390"/>
      <c r="AB130" s="390"/>
      <c r="AC130" s="390"/>
      <c r="AD130" s="390"/>
      <c r="AE130" s="390"/>
      <c r="AF130" s="390"/>
      <c r="AG130" s="390"/>
      <c r="AH130" s="390"/>
      <c r="AI130" s="390"/>
      <c r="AJ130" s="390"/>
      <c r="AK130" s="390"/>
      <c r="AL130" s="390"/>
      <c r="AM130" s="390"/>
      <c r="AN130" s="390"/>
      <c r="AO130" s="390"/>
      <c r="AP130" s="390"/>
      <c r="AQ130" s="390"/>
      <c r="AR130" s="390"/>
      <c r="AS130" s="390"/>
      <c r="AT130" s="390"/>
      <c r="AU130" s="390"/>
      <c r="AV130" s="390"/>
      <c r="AW130" s="390"/>
      <c r="AX130" s="390"/>
      <c r="AY130" s="390"/>
      <c r="AZ130" s="390"/>
      <c r="BA130" s="390"/>
      <c r="BB130" s="390"/>
      <c r="BC130" s="390"/>
      <c r="BD130" s="390"/>
      <c r="BE130" s="390"/>
      <c r="BF130" s="390"/>
      <c r="BG130" s="390"/>
      <c r="BH130" s="390"/>
      <c r="BI130" s="390"/>
      <c r="BJ130" s="390"/>
      <c r="BK130" s="390"/>
      <c r="BL130" s="390"/>
      <c r="BM130" s="389"/>
      <c r="BN130" s="390"/>
      <c r="BO130" s="390"/>
      <c r="BP130" s="390"/>
      <c r="BQ130" s="390"/>
      <c r="BR130" s="390"/>
      <c r="BS130" s="390"/>
    </row>
    <row r="131" spans="1:71" ht="18" customHeight="1">
      <c r="A131" s="389"/>
      <c r="B131" s="389"/>
      <c r="C131" s="389"/>
      <c r="D131" s="390"/>
      <c r="E131" s="390"/>
      <c r="F131" s="390"/>
      <c r="G131" s="390"/>
      <c r="H131" s="390"/>
      <c r="I131" s="390"/>
      <c r="J131" s="390"/>
      <c r="K131" s="390"/>
      <c r="L131" s="390"/>
      <c r="M131" s="390"/>
      <c r="N131" s="390"/>
      <c r="O131" s="390"/>
      <c r="P131" s="390"/>
      <c r="Q131" s="390"/>
      <c r="R131" s="390"/>
      <c r="S131" s="390"/>
      <c r="T131" s="390"/>
      <c r="U131" s="390"/>
      <c r="V131" s="390"/>
      <c r="W131" s="390"/>
      <c r="X131" s="390"/>
      <c r="Y131" s="390"/>
      <c r="Z131" s="390"/>
      <c r="AA131" s="390"/>
      <c r="AB131" s="390"/>
      <c r="AC131" s="390"/>
      <c r="AD131" s="390"/>
      <c r="AE131" s="390"/>
      <c r="AF131" s="390"/>
      <c r="AG131" s="390"/>
      <c r="AH131" s="390"/>
      <c r="AI131" s="390"/>
      <c r="AJ131" s="390"/>
      <c r="AK131" s="390"/>
      <c r="AL131" s="390"/>
      <c r="AM131" s="390"/>
      <c r="AN131" s="390"/>
      <c r="AO131" s="390"/>
      <c r="AP131" s="390"/>
      <c r="AQ131" s="390"/>
      <c r="AR131" s="390"/>
      <c r="AS131" s="390"/>
      <c r="AT131" s="390"/>
      <c r="AU131" s="390"/>
      <c r="AV131" s="390"/>
      <c r="AW131" s="390"/>
      <c r="AX131" s="390"/>
      <c r="AY131" s="390"/>
      <c r="AZ131" s="390"/>
      <c r="BA131" s="390"/>
      <c r="BB131" s="390"/>
      <c r="BC131" s="390"/>
      <c r="BD131" s="390"/>
      <c r="BE131" s="390"/>
      <c r="BF131" s="390"/>
      <c r="BG131" s="390"/>
      <c r="BH131" s="390"/>
      <c r="BI131" s="390"/>
      <c r="BJ131" s="390"/>
      <c r="BK131" s="390"/>
      <c r="BL131" s="390"/>
      <c r="BM131" s="389"/>
      <c r="BN131" s="390"/>
      <c r="BO131" s="390"/>
      <c r="BP131" s="390"/>
      <c r="BQ131" s="390"/>
      <c r="BR131" s="390"/>
      <c r="BS131" s="390"/>
    </row>
    <row r="132" spans="1:71" ht="18" customHeight="1">
      <c r="A132" s="389"/>
      <c r="B132" s="389"/>
      <c r="C132" s="389"/>
      <c r="D132" s="390"/>
      <c r="E132" s="390"/>
      <c r="F132" s="390"/>
      <c r="G132" s="390"/>
      <c r="H132" s="390"/>
      <c r="I132" s="390"/>
      <c r="J132" s="390"/>
      <c r="K132" s="390"/>
      <c r="L132" s="390"/>
      <c r="M132" s="390"/>
      <c r="N132" s="390"/>
      <c r="O132" s="390"/>
      <c r="P132" s="390"/>
      <c r="Q132" s="390"/>
      <c r="R132" s="390"/>
      <c r="S132" s="390"/>
      <c r="T132" s="390"/>
      <c r="U132" s="390"/>
      <c r="V132" s="390"/>
      <c r="W132" s="390"/>
      <c r="X132" s="390"/>
      <c r="Y132" s="390"/>
      <c r="Z132" s="390"/>
      <c r="AA132" s="390"/>
      <c r="AB132" s="390"/>
      <c r="AC132" s="390"/>
      <c r="AD132" s="390"/>
      <c r="AE132" s="390"/>
      <c r="AF132" s="390"/>
      <c r="AG132" s="390"/>
      <c r="AH132" s="390"/>
      <c r="AI132" s="390"/>
      <c r="AJ132" s="390"/>
      <c r="AK132" s="390"/>
      <c r="AL132" s="390"/>
      <c r="AM132" s="390"/>
      <c r="AN132" s="390"/>
      <c r="AO132" s="390"/>
      <c r="AP132" s="390"/>
      <c r="AQ132" s="390"/>
      <c r="AR132" s="390"/>
      <c r="AS132" s="390"/>
      <c r="AT132" s="390"/>
      <c r="AU132" s="390"/>
      <c r="AV132" s="390"/>
      <c r="AW132" s="390"/>
      <c r="AX132" s="390"/>
      <c r="AY132" s="390"/>
      <c r="AZ132" s="390"/>
      <c r="BA132" s="390"/>
      <c r="BB132" s="390"/>
      <c r="BC132" s="390"/>
      <c r="BD132" s="390"/>
      <c r="BE132" s="390"/>
      <c r="BF132" s="390"/>
      <c r="BG132" s="390"/>
      <c r="BH132" s="390"/>
      <c r="BI132" s="390"/>
      <c r="BJ132" s="390"/>
      <c r="BK132" s="390"/>
      <c r="BL132" s="390"/>
      <c r="BM132" s="389"/>
      <c r="BN132" s="390"/>
      <c r="BO132" s="390"/>
      <c r="BP132" s="390"/>
      <c r="BQ132" s="390"/>
      <c r="BR132" s="390"/>
      <c r="BS132" s="390"/>
    </row>
    <row r="133" spans="1:71" ht="18" customHeight="1">
      <c r="A133" s="389"/>
      <c r="B133" s="389"/>
      <c r="C133" s="389"/>
      <c r="D133" s="390"/>
      <c r="E133" s="390"/>
      <c r="F133" s="390"/>
      <c r="G133" s="390"/>
      <c r="H133" s="390"/>
      <c r="I133" s="390"/>
      <c r="J133" s="390"/>
      <c r="K133" s="390"/>
      <c r="L133" s="390"/>
      <c r="M133" s="390"/>
      <c r="N133" s="390"/>
      <c r="O133" s="390"/>
      <c r="P133" s="390"/>
      <c r="Q133" s="390"/>
      <c r="R133" s="390"/>
      <c r="S133" s="390"/>
      <c r="T133" s="390"/>
      <c r="U133" s="390"/>
      <c r="V133" s="390"/>
      <c r="W133" s="390"/>
      <c r="X133" s="390"/>
      <c r="Y133" s="390"/>
      <c r="Z133" s="390"/>
      <c r="AA133" s="390"/>
      <c r="AB133" s="390"/>
      <c r="AC133" s="390"/>
      <c r="AD133" s="390"/>
      <c r="AE133" s="390"/>
      <c r="AF133" s="390"/>
      <c r="AG133" s="390"/>
      <c r="AH133" s="390"/>
      <c r="AI133" s="390"/>
      <c r="AJ133" s="390"/>
      <c r="AK133" s="390"/>
      <c r="AL133" s="390"/>
      <c r="AM133" s="390"/>
      <c r="AN133" s="390"/>
      <c r="AO133" s="390"/>
      <c r="AP133" s="390"/>
      <c r="AQ133" s="390"/>
      <c r="AR133" s="390"/>
      <c r="AS133" s="390"/>
      <c r="AT133" s="390"/>
      <c r="AU133" s="390"/>
      <c r="AV133" s="390"/>
      <c r="AW133" s="390"/>
      <c r="AX133" s="390"/>
      <c r="AY133" s="390"/>
      <c r="AZ133" s="390"/>
      <c r="BA133" s="390"/>
      <c r="BB133" s="390"/>
      <c r="BC133" s="390"/>
      <c r="BD133" s="390"/>
      <c r="BE133" s="390"/>
      <c r="BF133" s="390"/>
      <c r="BG133" s="390"/>
      <c r="BH133" s="390"/>
      <c r="BI133" s="390"/>
      <c r="BJ133" s="390"/>
      <c r="BK133" s="390"/>
      <c r="BL133" s="390"/>
      <c r="BM133" s="389"/>
      <c r="BN133" s="390"/>
      <c r="BO133" s="390"/>
      <c r="BP133" s="390"/>
      <c r="BQ133" s="390"/>
      <c r="BR133" s="390"/>
      <c r="BS133" s="390"/>
    </row>
    <row r="134" spans="1:71" ht="18" customHeight="1">
      <c r="A134" s="389"/>
      <c r="B134" s="389"/>
      <c r="C134" s="389"/>
      <c r="D134" s="390"/>
      <c r="E134" s="390"/>
      <c r="F134" s="390"/>
      <c r="G134" s="390"/>
      <c r="H134" s="390"/>
      <c r="I134" s="390"/>
      <c r="J134" s="390"/>
      <c r="K134" s="390"/>
      <c r="L134" s="390"/>
      <c r="M134" s="390"/>
      <c r="N134" s="390"/>
      <c r="O134" s="390"/>
      <c r="P134" s="390"/>
      <c r="Q134" s="390"/>
      <c r="R134" s="390"/>
      <c r="S134" s="390"/>
      <c r="T134" s="390"/>
      <c r="U134" s="390"/>
      <c r="V134" s="390"/>
      <c r="W134" s="390"/>
      <c r="X134" s="390"/>
      <c r="Y134" s="390"/>
      <c r="Z134" s="390"/>
      <c r="AA134" s="390"/>
      <c r="AB134" s="390"/>
      <c r="AC134" s="390"/>
      <c r="AD134" s="390"/>
      <c r="AE134" s="390"/>
      <c r="AF134" s="390"/>
      <c r="AG134" s="390"/>
      <c r="AH134" s="390"/>
      <c r="AI134" s="390"/>
      <c r="AJ134" s="390"/>
      <c r="AK134" s="390"/>
      <c r="AL134" s="390"/>
      <c r="AM134" s="390"/>
      <c r="AN134" s="390"/>
      <c r="AO134" s="390"/>
      <c r="AP134" s="390"/>
      <c r="AQ134" s="390"/>
      <c r="AR134" s="390"/>
      <c r="AS134" s="390"/>
      <c r="AT134" s="390"/>
      <c r="AU134" s="390"/>
      <c r="AV134" s="390"/>
      <c r="AW134" s="390"/>
      <c r="AX134" s="390"/>
      <c r="AY134" s="390"/>
      <c r="AZ134" s="390"/>
      <c r="BA134" s="390"/>
      <c r="BB134" s="390"/>
      <c r="BC134" s="390"/>
      <c r="BD134" s="390"/>
      <c r="BE134" s="390"/>
      <c r="BF134" s="390"/>
      <c r="BG134" s="390"/>
      <c r="BH134" s="390"/>
      <c r="BI134" s="390"/>
      <c r="BJ134" s="390"/>
      <c r="BK134" s="390"/>
      <c r="BL134" s="390"/>
      <c r="BM134" s="389"/>
      <c r="BN134" s="390"/>
      <c r="BO134" s="390"/>
      <c r="BP134" s="390"/>
      <c r="BQ134" s="390"/>
      <c r="BR134" s="390"/>
      <c r="BS134" s="390"/>
    </row>
    <row r="135" spans="1:71" ht="18" customHeight="1">
      <c r="A135" s="389"/>
      <c r="B135" s="389"/>
      <c r="C135" s="389"/>
      <c r="D135" s="390"/>
      <c r="E135" s="390"/>
      <c r="F135" s="390"/>
      <c r="G135" s="390"/>
      <c r="H135" s="390"/>
      <c r="I135" s="390"/>
      <c r="J135" s="390"/>
      <c r="K135" s="390"/>
      <c r="L135" s="390"/>
      <c r="M135" s="390"/>
      <c r="N135" s="390"/>
      <c r="O135" s="390"/>
      <c r="P135" s="390"/>
      <c r="Q135" s="390"/>
      <c r="R135" s="390"/>
      <c r="S135" s="390"/>
      <c r="T135" s="390"/>
      <c r="U135" s="390"/>
      <c r="V135" s="390"/>
      <c r="W135" s="390"/>
      <c r="X135" s="390"/>
      <c r="Y135" s="390"/>
      <c r="Z135" s="390"/>
      <c r="AA135" s="390"/>
      <c r="AB135" s="390"/>
      <c r="AC135" s="390"/>
      <c r="AD135" s="390"/>
      <c r="AE135" s="390"/>
      <c r="AF135" s="390"/>
      <c r="AG135" s="390"/>
      <c r="AH135" s="390"/>
      <c r="AI135" s="390"/>
      <c r="AJ135" s="390"/>
      <c r="AK135" s="390"/>
      <c r="AL135" s="390"/>
      <c r="AM135" s="390"/>
      <c r="AN135" s="390"/>
      <c r="AO135" s="390"/>
      <c r="AP135" s="390"/>
      <c r="AQ135" s="390"/>
      <c r="AR135" s="390"/>
      <c r="AS135" s="390"/>
      <c r="AT135" s="390"/>
      <c r="AU135" s="390"/>
      <c r="AV135" s="390"/>
      <c r="AW135" s="390"/>
      <c r="AX135" s="390"/>
      <c r="AY135" s="390"/>
      <c r="AZ135" s="390"/>
      <c r="BA135" s="390"/>
      <c r="BB135" s="390"/>
      <c r="BC135" s="390"/>
      <c r="BD135" s="390"/>
      <c r="BE135" s="390"/>
      <c r="BF135" s="390"/>
      <c r="BG135" s="390"/>
      <c r="BH135" s="390"/>
      <c r="BI135" s="390"/>
      <c r="BJ135" s="390"/>
      <c r="BK135" s="390"/>
      <c r="BL135" s="390"/>
      <c r="BM135" s="389"/>
      <c r="BN135" s="390"/>
      <c r="BO135" s="390"/>
      <c r="BP135" s="390"/>
      <c r="BQ135" s="390"/>
      <c r="BR135" s="390"/>
      <c r="BS135" s="390"/>
    </row>
    <row r="136" spans="1:71" ht="18" customHeight="1">
      <c r="A136" s="389"/>
      <c r="B136" s="389"/>
      <c r="C136" s="389"/>
      <c r="D136" s="390"/>
      <c r="E136" s="390"/>
      <c r="F136" s="390"/>
      <c r="G136" s="390"/>
      <c r="H136" s="390"/>
      <c r="I136" s="390"/>
      <c r="J136" s="390"/>
      <c r="K136" s="390"/>
      <c r="L136" s="390"/>
      <c r="M136" s="390"/>
      <c r="N136" s="390"/>
      <c r="O136" s="390"/>
      <c r="P136" s="390"/>
      <c r="Q136" s="390"/>
      <c r="R136" s="390"/>
      <c r="S136" s="390"/>
      <c r="T136" s="390"/>
      <c r="U136" s="390"/>
      <c r="V136" s="390"/>
      <c r="W136" s="390"/>
      <c r="X136" s="390"/>
      <c r="Y136" s="390"/>
      <c r="Z136" s="390"/>
      <c r="AA136" s="390"/>
      <c r="AB136" s="390"/>
      <c r="AC136" s="390"/>
      <c r="AD136" s="390"/>
      <c r="AE136" s="390"/>
      <c r="AF136" s="390"/>
      <c r="AG136" s="390"/>
      <c r="AH136" s="390"/>
      <c r="AI136" s="390"/>
      <c r="AJ136" s="390"/>
      <c r="AK136" s="390"/>
      <c r="AL136" s="390"/>
      <c r="AM136" s="390"/>
      <c r="AN136" s="390"/>
      <c r="AO136" s="390"/>
      <c r="AP136" s="390"/>
      <c r="AQ136" s="390"/>
      <c r="AR136" s="390"/>
      <c r="AS136" s="390"/>
      <c r="AT136" s="390"/>
      <c r="AU136" s="390"/>
      <c r="AV136" s="390"/>
      <c r="AW136" s="390"/>
      <c r="AX136" s="390"/>
      <c r="AY136" s="390"/>
      <c r="AZ136" s="390"/>
      <c r="BA136" s="390"/>
      <c r="BB136" s="390"/>
      <c r="BC136" s="390"/>
      <c r="BD136" s="390"/>
      <c r="BE136" s="390"/>
      <c r="BF136" s="390"/>
      <c r="BG136" s="390"/>
      <c r="BH136" s="390"/>
      <c r="BI136" s="390"/>
      <c r="BJ136" s="390"/>
      <c r="BK136" s="390"/>
      <c r="BL136" s="390"/>
      <c r="BM136" s="389"/>
      <c r="BN136" s="390"/>
      <c r="BO136" s="390"/>
      <c r="BP136" s="390"/>
      <c r="BQ136" s="390"/>
      <c r="BR136" s="390"/>
      <c r="BS136" s="390"/>
    </row>
    <row r="137" spans="1:71" ht="18" customHeight="1">
      <c r="A137" s="389"/>
      <c r="B137" s="389"/>
      <c r="C137" s="389"/>
      <c r="D137" s="390"/>
      <c r="E137" s="390"/>
      <c r="F137" s="390"/>
      <c r="G137" s="390"/>
      <c r="H137" s="390"/>
      <c r="I137" s="390"/>
      <c r="J137" s="390"/>
      <c r="K137" s="390"/>
      <c r="L137" s="390"/>
      <c r="M137" s="390"/>
      <c r="N137" s="390"/>
      <c r="O137" s="390"/>
      <c r="P137" s="390"/>
      <c r="Q137" s="390"/>
      <c r="R137" s="390"/>
      <c r="S137" s="390"/>
      <c r="T137" s="390"/>
      <c r="U137" s="390"/>
      <c r="V137" s="390"/>
      <c r="W137" s="390"/>
      <c r="X137" s="390"/>
      <c r="Y137" s="390"/>
      <c r="Z137" s="390"/>
      <c r="AA137" s="390"/>
      <c r="AB137" s="390"/>
      <c r="AC137" s="390"/>
      <c r="AD137" s="390"/>
      <c r="AE137" s="390"/>
      <c r="AF137" s="390"/>
      <c r="AG137" s="390"/>
      <c r="AH137" s="390"/>
      <c r="AI137" s="390"/>
      <c r="AJ137" s="390"/>
      <c r="AK137" s="390"/>
      <c r="AL137" s="390"/>
      <c r="AM137" s="390"/>
      <c r="AN137" s="390"/>
      <c r="AO137" s="390"/>
      <c r="AP137" s="390"/>
      <c r="AQ137" s="390"/>
      <c r="AR137" s="390"/>
      <c r="AS137" s="390"/>
      <c r="AT137" s="390"/>
      <c r="AU137" s="390"/>
      <c r="AV137" s="390"/>
      <c r="AW137" s="390"/>
      <c r="AX137" s="390"/>
      <c r="AY137" s="390"/>
      <c r="AZ137" s="390"/>
      <c r="BA137" s="390"/>
      <c r="BB137" s="390"/>
      <c r="BC137" s="390"/>
      <c r="BD137" s="390"/>
      <c r="BE137" s="390"/>
      <c r="BF137" s="390"/>
      <c r="BG137" s="390"/>
      <c r="BH137" s="390"/>
      <c r="BI137" s="390"/>
      <c r="BJ137" s="390"/>
      <c r="BK137" s="390"/>
      <c r="BL137" s="390"/>
      <c r="BM137" s="389"/>
      <c r="BN137" s="390"/>
      <c r="BO137" s="390"/>
      <c r="BP137" s="390"/>
      <c r="BQ137" s="390"/>
      <c r="BR137" s="390"/>
      <c r="BS137" s="390"/>
    </row>
    <row r="138" spans="1:71" ht="18" customHeight="1">
      <c r="A138" s="389"/>
      <c r="B138" s="389"/>
      <c r="C138" s="389"/>
      <c r="D138" s="390"/>
      <c r="E138" s="390"/>
      <c r="F138" s="390"/>
      <c r="G138" s="390"/>
      <c r="H138" s="390"/>
      <c r="I138" s="390"/>
      <c r="J138" s="390"/>
      <c r="K138" s="390"/>
      <c r="L138" s="390"/>
      <c r="M138" s="390"/>
      <c r="N138" s="390"/>
      <c r="O138" s="390"/>
      <c r="P138" s="390"/>
      <c r="Q138" s="390"/>
      <c r="R138" s="390"/>
      <c r="S138" s="390"/>
      <c r="T138" s="390"/>
      <c r="U138" s="390"/>
      <c r="V138" s="390"/>
      <c r="W138" s="390"/>
      <c r="X138" s="390"/>
      <c r="Y138" s="390"/>
      <c r="Z138" s="390"/>
      <c r="AA138" s="390"/>
      <c r="AB138" s="390"/>
      <c r="AC138" s="390"/>
      <c r="AD138" s="390"/>
      <c r="AE138" s="390"/>
      <c r="AF138" s="390"/>
      <c r="AG138" s="390"/>
      <c r="AH138" s="390"/>
      <c r="AI138" s="390"/>
      <c r="AJ138" s="390"/>
      <c r="AK138" s="390"/>
      <c r="AL138" s="390"/>
      <c r="AM138" s="390"/>
      <c r="AN138" s="390"/>
      <c r="AO138" s="390"/>
      <c r="AP138" s="390"/>
      <c r="AQ138" s="390"/>
      <c r="AR138" s="390"/>
      <c r="AS138" s="390"/>
      <c r="AT138" s="390"/>
      <c r="AU138" s="390"/>
      <c r="AV138" s="390"/>
      <c r="AW138" s="390"/>
      <c r="AX138" s="390"/>
      <c r="AY138" s="390"/>
      <c r="AZ138" s="390"/>
      <c r="BA138" s="390"/>
      <c r="BB138" s="390"/>
      <c r="BC138" s="390"/>
      <c r="BD138" s="390"/>
      <c r="BE138" s="390"/>
      <c r="BF138" s="390"/>
      <c r="BG138" s="390"/>
      <c r="BH138" s="390"/>
      <c r="BI138" s="390"/>
      <c r="BJ138" s="390"/>
      <c r="BK138" s="390"/>
      <c r="BL138" s="390"/>
      <c r="BM138" s="389"/>
      <c r="BN138" s="390"/>
      <c r="BO138" s="390"/>
      <c r="BP138" s="390"/>
      <c r="BQ138" s="390"/>
      <c r="BR138" s="390"/>
      <c r="BS138" s="390"/>
    </row>
    <row r="139" spans="1:71" ht="18" customHeight="1">
      <c r="A139" s="389"/>
      <c r="B139" s="389"/>
      <c r="C139" s="389"/>
      <c r="D139" s="390"/>
      <c r="E139" s="390"/>
      <c r="F139" s="390"/>
      <c r="G139" s="390"/>
      <c r="H139" s="390"/>
      <c r="I139" s="390"/>
      <c r="J139" s="390"/>
      <c r="K139" s="390"/>
      <c r="L139" s="390"/>
      <c r="M139" s="390"/>
      <c r="N139" s="390"/>
      <c r="O139" s="390"/>
      <c r="P139" s="390"/>
      <c r="Q139" s="390"/>
      <c r="R139" s="390"/>
      <c r="S139" s="390"/>
      <c r="T139" s="390"/>
      <c r="U139" s="390"/>
      <c r="V139" s="390"/>
      <c r="W139" s="390"/>
      <c r="X139" s="390"/>
      <c r="Y139" s="390"/>
      <c r="Z139" s="390"/>
      <c r="AA139" s="390"/>
      <c r="AB139" s="390"/>
      <c r="AC139" s="390"/>
      <c r="AD139" s="390"/>
      <c r="AE139" s="390"/>
      <c r="AF139" s="390"/>
      <c r="AG139" s="390"/>
      <c r="AH139" s="390"/>
      <c r="AI139" s="390"/>
      <c r="AJ139" s="390"/>
      <c r="AK139" s="390"/>
      <c r="AL139" s="390"/>
      <c r="AM139" s="390"/>
      <c r="AN139" s="390"/>
      <c r="AO139" s="390"/>
      <c r="AP139" s="390"/>
      <c r="AQ139" s="390"/>
      <c r="AR139" s="390"/>
      <c r="AS139" s="390"/>
      <c r="AT139" s="390"/>
      <c r="AU139" s="390"/>
      <c r="AV139" s="390"/>
      <c r="AW139" s="390"/>
      <c r="AX139" s="390"/>
      <c r="AY139" s="390"/>
      <c r="AZ139" s="390"/>
      <c r="BA139" s="390"/>
      <c r="BB139" s="390"/>
      <c r="BC139" s="390"/>
      <c r="BD139" s="390"/>
      <c r="BE139" s="390"/>
      <c r="BF139" s="390"/>
      <c r="BG139" s="390"/>
      <c r="BH139" s="390"/>
      <c r="BI139" s="390"/>
      <c r="BJ139" s="390"/>
      <c r="BK139" s="390"/>
      <c r="BL139" s="390"/>
      <c r="BM139" s="389"/>
      <c r="BN139" s="390"/>
      <c r="BO139" s="390"/>
      <c r="BP139" s="390"/>
      <c r="BQ139" s="390"/>
      <c r="BR139" s="390"/>
      <c r="BS139" s="390"/>
    </row>
    <row r="140" spans="1:71" ht="18" customHeight="1">
      <c r="A140" s="389"/>
      <c r="B140" s="389"/>
      <c r="C140" s="389"/>
      <c r="D140" s="390"/>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c r="AA140" s="390"/>
      <c r="AB140" s="390"/>
      <c r="AC140" s="390"/>
      <c r="AD140" s="390"/>
      <c r="AE140" s="390"/>
      <c r="AF140" s="390"/>
      <c r="AG140" s="390"/>
      <c r="AH140" s="390"/>
      <c r="AI140" s="390"/>
      <c r="AJ140" s="390"/>
      <c r="AK140" s="390"/>
      <c r="AL140" s="390"/>
      <c r="AM140" s="390"/>
      <c r="AN140" s="390"/>
      <c r="AO140" s="390"/>
      <c r="AP140" s="390"/>
      <c r="AQ140" s="390"/>
      <c r="AR140" s="390"/>
      <c r="AS140" s="390"/>
      <c r="AT140" s="390"/>
      <c r="AU140" s="390"/>
      <c r="AV140" s="390"/>
      <c r="AW140" s="390"/>
      <c r="AX140" s="390"/>
      <c r="AY140" s="390"/>
      <c r="AZ140" s="390"/>
      <c r="BA140" s="390"/>
      <c r="BB140" s="390"/>
      <c r="BC140" s="390"/>
      <c r="BD140" s="390"/>
      <c r="BE140" s="390"/>
      <c r="BF140" s="390"/>
      <c r="BG140" s="390"/>
      <c r="BH140" s="390"/>
      <c r="BI140" s="390"/>
      <c r="BJ140" s="390"/>
      <c r="BK140" s="390"/>
      <c r="BL140" s="390"/>
      <c r="BM140" s="389"/>
      <c r="BN140" s="390"/>
      <c r="BO140" s="390"/>
      <c r="BP140" s="390"/>
      <c r="BQ140" s="390"/>
      <c r="BR140" s="390"/>
      <c r="BS140" s="390"/>
    </row>
    <row r="141" spans="1:71" ht="18" customHeight="1">
      <c r="A141" s="389"/>
      <c r="B141" s="389"/>
      <c r="C141" s="389"/>
      <c r="D141" s="390"/>
      <c r="E141" s="390"/>
      <c r="F141" s="390"/>
      <c r="G141" s="390"/>
      <c r="H141" s="390"/>
      <c r="I141" s="390"/>
      <c r="J141" s="390"/>
      <c r="K141" s="390"/>
      <c r="L141" s="390"/>
      <c r="M141" s="390"/>
      <c r="N141" s="390"/>
      <c r="O141" s="390"/>
      <c r="P141" s="390"/>
      <c r="Q141" s="390"/>
      <c r="R141" s="390"/>
      <c r="S141" s="390"/>
      <c r="T141" s="390"/>
      <c r="U141" s="390"/>
      <c r="V141" s="390"/>
      <c r="W141" s="390"/>
      <c r="X141" s="390"/>
      <c r="Y141" s="390"/>
      <c r="Z141" s="390"/>
      <c r="AA141" s="390"/>
      <c r="AB141" s="390"/>
      <c r="AC141" s="390"/>
      <c r="AD141" s="390"/>
      <c r="AE141" s="390"/>
      <c r="AF141" s="390"/>
      <c r="AG141" s="390"/>
      <c r="AH141" s="390"/>
      <c r="AI141" s="390"/>
      <c r="AJ141" s="390"/>
      <c r="AK141" s="390"/>
      <c r="AL141" s="390"/>
      <c r="AM141" s="390"/>
      <c r="AN141" s="390"/>
      <c r="AO141" s="390"/>
      <c r="AP141" s="390"/>
      <c r="AQ141" s="390"/>
      <c r="AR141" s="390"/>
      <c r="AS141" s="390"/>
      <c r="AT141" s="390"/>
      <c r="AU141" s="390"/>
      <c r="AV141" s="390"/>
      <c r="AW141" s="390"/>
      <c r="AX141" s="390"/>
      <c r="AY141" s="390"/>
      <c r="AZ141" s="390"/>
      <c r="BA141" s="390"/>
      <c r="BB141" s="390"/>
      <c r="BC141" s="390"/>
      <c r="BD141" s="390"/>
      <c r="BE141" s="390"/>
      <c r="BF141" s="390"/>
      <c r="BG141" s="390"/>
      <c r="BH141" s="390"/>
      <c r="BI141" s="390"/>
      <c r="BJ141" s="390"/>
      <c r="BK141" s="390"/>
      <c r="BL141" s="390"/>
      <c r="BM141" s="389"/>
      <c r="BN141" s="390"/>
      <c r="BO141" s="390"/>
      <c r="BP141" s="390"/>
      <c r="BQ141" s="390"/>
      <c r="BR141" s="390"/>
      <c r="BS141" s="390"/>
    </row>
    <row r="142" spans="1:71" ht="18" customHeight="1">
      <c r="A142" s="389"/>
      <c r="B142" s="389"/>
      <c r="C142" s="389"/>
      <c r="D142" s="390"/>
      <c r="E142" s="390"/>
      <c r="F142" s="390"/>
      <c r="G142" s="390"/>
      <c r="H142" s="390"/>
      <c r="I142" s="390"/>
      <c r="J142" s="390"/>
      <c r="K142" s="390"/>
      <c r="L142" s="390"/>
      <c r="M142" s="390"/>
      <c r="N142" s="390"/>
      <c r="O142" s="390"/>
      <c r="P142" s="390"/>
      <c r="Q142" s="390"/>
      <c r="R142" s="390"/>
      <c r="S142" s="390"/>
      <c r="T142" s="390"/>
      <c r="U142" s="390"/>
      <c r="V142" s="390"/>
      <c r="W142" s="390"/>
      <c r="X142" s="390"/>
      <c r="Y142" s="390"/>
      <c r="Z142" s="390"/>
      <c r="AA142" s="390"/>
      <c r="AB142" s="390"/>
      <c r="AC142" s="390"/>
      <c r="AD142" s="390"/>
      <c r="AE142" s="390"/>
      <c r="AF142" s="390"/>
      <c r="AG142" s="390"/>
      <c r="AH142" s="390"/>
      <c r="AI142" s="390"/>
      <c r="AJ142" s="390"/>
      <c r="AK142" s="390"/>
      <c r="AL142" s="390"/>
      <c r="AM142" s="390"/>
      <c r="AN142" s="390"/>
      <c r="AO142" s="390"/>
      <c r="AP142" s="390"/>
      <c r="AQ142" s="390"/>
      <c r="AR142" s="390"/>
      <c r="AS142" s="390"/>
      <c r="AT142" s="390"/>
      <c r="AU142" s="390"/>
      <c r="AV142" s="390"/>
      <c r="AW142" s="390"/>
      <c r="AX142" s="390"/>
      <c r="AY142" s="390"/>
      <c r="AZ142" s="390"/>
      <c r="BA142" s="390"/>
      <c r="BB142" s="390"/>
      <c r="BC142" s="390"/>
      <c r="BD142" s="390"/>
      <c r="BE142" s="390"/>
      <c r="BF142" s="390"/>
      <c r="BG142" s="390"/>
      <c r="BH142" s="390"/>
      <c r="BI142" s="390"/>
      <c r="BJ142" s="390"/>
      <c r="BK142" s="390"/>
      <c r="BL142" s="390"/>
      <c r="BM142" s="389"/>
      <c r="BN142" s="390"/>
      <c r="BO142" s="390"/>
      <c r="BP142" s="390"/>
      <c r="BQ142" s="390"/>
      <c r="BR142" s="390"/>
      <c r="BS142" s="390"/>
    </row>
    <row r="143" spans="1:71" ht="18" customHeight="1">
      <c r="A143" s="389"/>
      <c r="B143" s="389"/>
      <c r="C143" s="389"/>
      <c r="D143" s="390"/>
      <c r="E143" s="390"/>
      <c r="F143" s="390"/>
      <c r="G143" s="390"/>
      <c r="H143" s="390"/>
      <c r="I143" s="390"/>
      <c r="J143" s="390"/>
      <c r="K143" s="390"/>
      <c r="L143" s="390"/>
      <c r="M143" s="390"/>
      <c r="N143" s="390"/>
      <c r="O143" s="390"/>
      <c r="P143" s="390"/>
      <c r="Q143" s="390"/>
      <c r="R143" s="390"/>
      <c r="S143" s="390"/>
      <c r="T143" s="390"/>
      <c r="U143" s="390"/>
      <c r="V143" s="390"/>
      <c r="W143" s="390"/>
      <c r="X143" s="390"/>
      <c r="Y143" s="390"/>
      <c r="Z143" s="390"/>
      <c r="AA143" s="390"/>
      <c r="AB143" s="390"/>
      <c r="AC143" s="390"/>
      <c r="AD143" s="390"/>
      <c r="AE143" s="390"/>
      <c r="AF143" s="390"/>
      <c r="AG143" s="390"/>
      <c r="AH143" s="390"/>
      <c r="AI143" s="390"/>
      <c r="AJ143" s="390"/>
      <c r="AK143" s="390"/>
      <c r="AL143" s="390"/>
      <c r="AM143" s="390"/>
      <c r="AN143" s="390"/>
      <c r="AO143" s="390"/>
      <c r="AP143" s="390"/>
      <c r="AQ143" s="390"/>
      <c r="AR143" s="390"/>
      <c r="AS143" s="390"/>
      <c r="AT143" s="390"/>
      <c r="AU143" s="390"/>
      <c r="AV143" s="390"/>
      <c r="AW143" s="390"/>
      <c r="AX143" s="390"/>
      <c r="AY143" s="390"/>
      <c r="AZ143" s="390"/>
      <c r="BA143" s="390"/>
      <c r="BB143" s="390"/>
      <c r="BC143" s="390"/>
      <c r="BD143" s="390"/>
      <c r="BE143" s="390"/>
      <c r="BF143" s="390"/>
      <c r="BG143" s="390"/>
      <c r="BH143" s="390"/>
      <c r="BI143" s="390"/>
      <c r="BJ143" s="390"/>
      <c r="BK143" s="390"/>
      <c r="BL143" s="390"/>
      <c r="BM143" s="389"/>
      <c r="BN143" s="390"/>
      <c r="BO143" s="390"/>
      <c r="BP143" s="390"/>
      <c r="BQ143" s="390"/>
      <c r="BR143" s="390"/>
      <c r="BS143" s="390"/>
    </row>
    <row r="144" spans="1:71" ht="18" customHeight="1">
      <c r="A144" s="389"/>
      <c r="B144" s="389"/>
      <c r="C144" s="389"/>
      <c r="D144" s="390"/>
      <c r="E144" s="390"/>
      <c r="F144" s="390"/>
      <c r="G144" s="390"/>
      <c r="H144" s="390"/>
      <c r="I144" s="390"/>
      <c r="J144" s="390"/>
      <c r="K144" s="390"/>
      <c r="L144" s="390"/>
      <c r="M144" s="390"/>
      <c r="N144" s="390"/>
      <c r="O144" s="390"/>
      <c r="P144" s="390"/>
      <c r="Q144" s="390"/>
      <c r="R144" s="390"/>
      <c r="S144" s="390"/>
      <c r="T144" s="390"/>
      <c r="U144" s="390"/>
      <c r="V144" s="390"/>
      <c r="W144" s="390"/>
      <c r="X144" s="390"/>
      <c r="Y144" s="390"/>
      <c r="Z144" s="390"/>
      <c r="AA144" s="390"/>
      <c r="AB144" s="390"/>
      <c r="AC144" s="390"/>
      <c r="AD144" s="390"/>
      <c r="AE144" s="390"/>
      <c r="AF144" s="390"/>
      <c r="AG144" s="390"/>
      <c r="AH144" s="390"/>
      <c r="AI144" s="390"/>
      <c r="AJ144" s="390"/>
      <c r="AK144" s="390"/>
      <c r="AL144" s="390"/>
      <c r="AM144" s="390"/>
      <c r="AN144" s="390"/>
      <c r="AO144" s="390"/>
      <c r="AP144" s="390"/>
      <c r="AQ144" s="390"/>
      <c r="AR144" s="390"/>
      <c r="AS144" s="390"/>
      <c r="AT144" s="390"/>
      <c r="AU144" s="390"/>
      <c r="AV144" s="390"/>
      <c r="AW144" s="390"/>
      <c r="AX144" s="390"/>
      <c r="AY144" s="390"/>
      <c r="AZ144" s="390"/>
      <c r="BA144" s="390"/>
      <c r="BB144" s="390"/>
      <c r="BC144" s="390"/>
      <c r="BD144" s="390"/>
      <c r="BE144" s="390"/>
      <c r="BF144" s="390"/>
      <c r="BG144" s="390"/>
      <c r="BH144" s="390"/>
      <c r="BI144" s="390"/>
      <c r="BJ144" s="390"/>
      <c r="BK144" s="390"/>
      <c r="BL144" s="390"/>
      <c r="BM144" s="389"/>
      <c r="BN144" s="390"/>
      <c r="BO144" s="390"/>
      <c r="BP144" s="390"/>
      <c r="BQ144" s="390"/>
      <c r="BR144" s="390"/>
      <c r="BS144" s="390"/>
    </row>
    <row r="145" spans="1:71" ht="18" customHeight="1">
      <c r="A145" s="389"/>
      <c r="B145" s="389"/>
      <c r="C145" s="389"/>
      <c r="D145" s="390"/>
      <c r="E145" s="390"/>
      <c r="F145" s="390"/>
      <c r="G145" s="390"/>
      <c r="H145" s="390"/>
      <c r="I145" s="390"/>
      <c r="J145" s="390"/>
      <c r="K145" s="390"/>
      <c r="L145" s="390"/>
      <c r="M145" s="390"/>
      <c r="N145" s="390"/>
      <c r="O145" s="390"/>
      <c r="P145" s="390"/>
      <c r="Q145" s="390"/>
      <c r="R145" s="390"/>
      <c r="S145" s="390"/>
      <c r="T145" s="390"/>
      <c r="U145" s="390"/>
      <c r="V145" s="390"/>
      <c r="W145" s="390"/>
      <c r="X145" s="390"/>
      <c r="Y145" s="390"/>
      <c r="Z145" s="390"/>
      <c r="AA145" s="390"/>
      <c r="AB145" s="390"/>
      <c r="AC145" s="390"/>
      <c r="AD145" s="390"/>
      <c r="AE145" s="390"/>
      <c r="AF145" s="390"/>
      <c r="AG145" s="390"/>
      <c r="AH145" s="390"/>
      <c r="AI145" s="390"/>
      <c r="AJ145" s="390"/>
      <c r="AK145" s="390"/>
      <c r="AL145" s="390"/>
      <c r="AM145" s="390"/>
      <c r="AN145" s="390"/>
      <c r="AO145" s="390"/>
      <c r="AP145" s="390"/>
      <c r="AQ145" s="390"/>
      <c r="AR145" s="390"/>
      <c r="AS145" s="390"/>
      <c r="AT145" s="390"/>
      <c r="AU145" s="390"/>
      <c r="AV145" s="390"/>
      <c r="AW145" s="390"/>
      <c r="AX145" s="390"/>
      <c r="AY145" s="390"/>
      <c r="AZ145" s="390"/>
      <c r="BA145" s="390"/>
      <c r="BB145" s="390"/>
      <c r="BC145" s="390"/>
      <c r="BD145" s="390"/>
      <c r="BE145" s="390"/>
      <c r="BF145" s="390"/>
      <c r="BG145" s="390"/>
      <c r="BH145" s="390"/>
      <c r="BI145" s="390"/>
      <c r="BJ145" s="390"/>
      <c r="BK145" s="390"/>
      <c r="BL145" s="390"/>
      <c r="BM145" s="389"/>
      <c r="BN145" s="390"/>
      <c r="BO145" s="390"/>
      <c r="BP145" s="390"/>
      <c r="BQ145" s="390"/>
      <c r="BR145" s="390"/>
      <c r="BS145" s="390"/>
    </row>
    <row r="146" spans="1:71" ht="18" customHeight="1">
      <c r="A146" s="389"/>
      <c r="B146" s="389"/>
      <c r="C146" s="389"/>
      <c r="D146" s="390"/>
      <c r="E146" s="390"/>
      <c r="F146" s="390"/>
      <c r="G146" s="390"/>
      <c r="H146" s="390"/>
      <c r="I146" s="390"/>
      <c r="J146" s="390"/>
      <c r="K146" s="390"/>
      <c r="L146" s="390"/>
      <c r="M146" s="390"/>
      <c r="N146" s="390"/>
      <c r="O146" s="390"/>
      <c r="P146" s="390"/>
      <c r="Q146" s="390"/>
      <c r="R146" s="390"/>
      <c r="S146" s="390"/>
      <c r="T146" s="390"/>
      <c r="U146" s="390"/>
      <c r="V146" s="390"/>
      <c r="W146" s="390"/>
      <c r="X146" s="390"/>
      <c r="Y146" s="390"/>
      <c r="Z146" s="390"/>
      <c r="AA146" s="390"/>
      <c r="AB146" s="390"/>
      <c r="AC146" s="390"/>
      <c r="AD146" s="390"/>
      <c r="AE146" s="390"/>
      <c r="AF146" s="390"/>
      <c r="AG146" s="390"/>
      <c r="AH146" s="390"/>
      <c r="AI146" s="390"/>
      <c r="AJ146" s="390"/>
      <c r="AK146" s="390"/>
      <c r="AL146" s="390"/>
      <c r="AM146" s="390"/>
      <c r="AN146" s="390"/>
      <c r="AO146" s="390"/>
      <c r="AP146" s="390"/>
      <c r="AQ146" s="390"/>
      <c r="AR146" s="390"/>
      <c r="AS146" s="390"/>
      <c r="AT146" s="390"/>
      <c r="AU146" s="390"/>
      <c r="AV146" s="390"/>
      <c r="AW146" s="390"/>
      <c r="AX146" s="390"/>
      <c r="AY146" s="390"/>
      <c r="AZ146" s="390"/>
      <c r="BA146" s="390"/>
      <c r="BB146" s="390"/>
      <c r="BC146" s="390"/>
      <c r="BD146" s="390"/>
      <c r="BE146" s="390"/>
      <c r="BF146" s="390"/>
      <c r="BG146" s="390"/>
      <c r="BH146" s="390"/>
      <c r="BI146" s="390"/>
      <c r="BJ146" s="390"/>
      <c r="BK146" s="390"/>
      <c r="BL146" s="390"/>
      <c r="BM146" s="389"/>
      <c r="BN146" s="390"/>
      <c r="BO146" s="390"/>
      <c r="BP146" s="390"/>
      <c r="BQ146" s="390"/>
      <c r="BR146" s="390"/>
      <c r="BS146" s="390"/>
    </row>
    <row r="147" spans="1:71" ht="18" customHeight="1">
      <c r="A147" s="389"/>
      <c r="B147" s="389"/>
      <c r="C147" s="389"/>
      <c r="D147" s="390"/>
      <c r="E147" s="390"/>
      <c r="F147" s="390"/>
      <c r="G147" s="390"/>
      <c r="H147" s="390"/>
      <c r="I147" s="390"/>
      <c r="J147" s="390"/>
      <c r="K147" s="390"/>
      <c r="L147" s="390"/>
      <c r="M147" s="390"/>
      <c r="N147" s="390"/>
      <c r="O147" s="390"/>
      <c r="P147" s="390"/>
      <c r="Q147" s="390"/>
      <c r="R147" s="390"/>
      <c r="S147" s="390"/>
      <c r="T147" s="390"/>
      <c r="U147" s="390"/>
      <c r="V147" s="390"/>
      <c r="W147" s="390"/>
      <c r="X147" s="390"/>
      <c r="Y147" s="390"/>
      <c r="Z147" s="390"/>
      <c r="AA147" s="390"/>
      <c r="AB147" s="390"/>
      <c r="AC147" s="390"/>
      <c r="AD147" s="390"/>
      <c r="AE147" s="390"/>
      <c r="AF147" s="390"/>
      <c r="AG147" s="390"/>
      <c r="AH147" s="390"/>
      <c r="AI147" s="390"/>
      <c r="AJ147" s="390"/>
      <c r="AK147" s="390"/>
      <c r="AL147" s="390"/>
      <c r="AM147" s="390"/>
      <c r="AN147" s="390"/>
      <c r="AO147" s="390"/>
      <c r="AP147" s="390"/>
      <c r="AQ147" s="390"/>
      <c r="AR147" s="390"/>
      <c r="AS147" s="390"/>
      <c r="AT147" s="390"/>
      <c r="AU147" s="390"/>
      <c r="AV147" s="390"/>
      <c r="AW147" s="390"/>
      <c r="AX147" s="390"/>
      <c r="AY147" s="390"/>
      <c r="AZ147" s="390"/>
      <c r="BA147" s="390"/>
      <c r="BB147" s="390"/>
      <c r="BC147" s="390"/>
      <c r="BD147" s="390"/>
      <c r="BE147" s="390"/>
      <c r="BF147" s="390"/>
      <c r="BG147" s="390"/>
      <c r="BH147" s="390"/>
      <c r="BI147" s="390"/>
      <c r="BJ147" s="390"/>
      <c r="BK147" s="390"/>
      <c r="BL147" s="390"/>
      <c r="BM147" s="389"/>
      <c r="BN147" s="390"/>
      <c r="BO147" s="390"/>
      <c r="BP147" s="390"/>
      <c r="BQ147" s="390"/>
      <c r="BR147" s="390"/>
      <c r="BS147" s="390"/>
    </row>
    <row r="148" spans="1:71" ht="18" customHeight="1">
      <c r="A148" s="389"/>
      <c r="B148" s="389"/>
      <c r="C148" s="389"/>
      <c r="D148" s="390"/>
      <c r="E148" s="390"/>
      <c r="F148" s="390"/>
      <c r="G148" s="390"/>
      <c r="H148" s="390"/>
      <c r="I148" s="390"/>
      <c r="J148" s="390"/>
      <c r="K148" s="390"/>
      <c r="L148" s="390"/>
      <c r="M148" s="390"/>
      <c r="N148" s="390"/>
      <c r="O148" s="390"/>
      <c r="P148" s="390"/>
      <c r="Q148" s="390"/>
      <c r="R148" s="390"/>
      <c r="S148" s="390"/>
      <c r="T148" s="390"/>
      <c r="U148" s="390"/>
      <c r="V148" s="390"/>
      <c r="W148" s="390"/>
      <c r="X148" s="390"/>
      <c r="Y148" s="390"/>
      <c r="Z148" s="390"/>
      <c r="AA148" s="390"/>
      <c r="AB148" s="390"/>
      <c r="AC148" s="390"/>
      <c r="AD148" s="390"/>
      <c r="AE148" s="390"/>
      <c r="AF148" s="390"/>
      <c r="AG148" s="390"/>
      <c r="AH148" s="390"/>
      <c r="AI148" s="390"/>
      <c r="AJ148" s="390"/>
      <c r="AK148" s="390"/>
      <c r="AL148" s="390"/>
      <c r="AM148" s="390"/>
      <c r="AN148" s="390"/>
      <c r="AO148" s="390"/>
      <c r="AP148" s="390"/>
      <c r="AQ148" s="390"/>
      <c r="AR148" s="390"/>
      <c r="AS148" s="390"/>
      <c r="AT148" s="390"/>
      <c r="AU148" s="390"/>
      <c r="AV148" s="390"/>
      <c r="AW148" s="390"/>
      <c r="AX148" s="390"/>
      <c r="AY148" s="390"/>
      <c r="AZ148" s="390"/>
      <c r="BA148" s="390"/>
      <c r="BB148" s="390"/>
      <c r="BC148" s="390"/>
      <c r="BD148" s="390"/>
      <c r="BE148" s="390"/>
      <c r="BF148" s="390"/>
      <c r="BG148" s="390"/>
      <c r="BH148" s="390"/>
      <c r="BI148" s="390"/>
      <c r="BJ148" s="390"/>
      <c r="BK148" s="390"/>
      <c r="BL148" s="390"/>
      <c r="BM148" s="389"/>
      <c r="BN148" s="390"/>
      <c r="BO148" s="390"/>
      <c r="BP148" s="390"/>
      <c r="BQ148" s="390"/>
      <c r="BR148" s="390"/>
      <c r="BS148" s="390"/>
    </row>
    <row r="149" spans="1:71" ht="18" customHeight="1">
      <c r="A149" s="389"/>
      <c r="B149" s="389"/>
      <c r="C149" s="389"/>
      <c r="D149" s="390"/>
      <c r="E149" s="390"/>
      <c r="F149" s="390"/>
      <c r="G149" s="390"/>
      <c r="H149" s="390"/>
      <c r="I149" s="390"/>
      <c r="J149" s="390"/>
      <c r="K149" s="390"/>
      <c r="L149" s="390"/>
      <c r="M149" s="390"/>
      <c r="N149" s="390"/>
      <c r="O149" s="390"/>
      <c r="P149" s="390"/>
      <c r="Q149" s="390"/>
      <c r="R149" s="390"/>
      <c r="S149" s="390"/>
      <c r="T149" s="390"/>
      <c r="U149" s="390"/>
      <c r="V149" s="390"/>
      <c r="W149" s="390"/>
      <c r="X149" s="390"/>
      <c r="Y149" s="390"/>
      <c r="Z149" s="390"/>
      <c r="AA149" s="390"/>
      <c r="AB149" s="390"/>
      <c r="AC149" s="390"/>
      <c r="AD149" s="390"/>
      <c r="AE149" s="390"/>
      <c r="AF149" s="390"/>
      <c r="AG149" s="390"/>
      <c r="AH149" s="390"/>
      <c r="AI149" s="390"/>
      <c r="AJ149" s="390"/>
      <c r="AK149" s="390"/>
      <c r="AL149" s="390"/>
      <c r="AM149" s="390"/>
      <c r="AN149" s="390"/>
      <c r="AO149" s="390"/>
      <c r="AP149" s="390"/>
      <c r="AQ149" s="390"/>
      <c r="AR149" s="390"/>
      <c r="AS149" s="390"/>
      <c r="AT149" s="390"/>
      <c r="AU149" s="390"/>
      <c r="AV149" s="390"/>
      <c r="AW149" s="390"/>
      <c r="AX149" s="390"/>
      <c r="AY149" s="390"/>
      <c r="AZ149" s="390"/>
      <c r="BA149" s="390"/>
      <c r="BB149" s="390"/>
      <c r="BC149" s="390"/>
      <c r="BD149" s="390"/>
      <c r="BE149" s="390"/>
      <c r="BF149" s="390"/>
      <c r="BG149" s="390"/>
      <c r="BH149" s="390"/>
      <c r="BI149" s="390"/>
      <c r="BJ149" s="390"/>
      <c r="BK149" s="390"/>
      <c r="BL149" s="390"/>
      <c r="BM149" s="389"/>
      <c r="BN149" s="390"/>
      <c r="BO149" s="390"/>
      <c r="BP149" s="390"/>
      <c r="BQ149" s="390"/>
      <c r="BR149" s="390"/>
      <c r="BS149" s="390"/>
    </row>
    <row r="150" spans="1:71" ht="18" customHeight="1">
      <c r="A150" s="389"/>
      <c r="B150" s="389"/>
      <c r="C150" s="389"/>
      <c r="D150" s="390"/>
      <c r="E150" s="390"/>
      <c r="F150" s="390"/>
      <c r="G150" s="390"/>
      <c r="H150" s="390"/>
      <c r="I150" s="390"/>
      <c r="J150" s="390"/>
      <c r="K150" s="390"/>
      <c r="L150" s="390"/>
      <c r="M150" s="390"/>
      <c r="N150" s="390"/>
      <c r="O150" s="390"/>
      <c r="P150" s="390"/>
      <c r="Q150" s="390"/>
      <c r="R150" s="390"/>
      <c r="S150" s="390"/>
      <c r="T150" s="390"/>
      <c r="U150" s="390"/>
      <c r="V150" s="390"/>
      <c r="W150" s="390"/>
      <c r="X150" s="390"/>
      <c r="Y150" s="390"/>
      <c r="Z150" s="390"/>
      <c r="AA150" s="390"/>
      <c r="AB150" s="390"/>
      <c r="AC150" s="390"/>
      <c r="AD150" s="390"/>
      <c r="AE150" s="390"/>
      <c r="AF150" s="390"/>
      <c r="AG150" s="390"/>
      <c r="AH150" s="390"/>
      <c r="AI150" s="390"/>
      <c r="AJ150" s="390"/>
      <c r="AK150" s="390"/>
      <c r="AL150" s="390"/>
      <c r="AM150" s="390"/>
      <c r="AN150" s="390"/>
      <c r="AO150" s="390"/>
      <c r="AP150" s="390"/>
      <c r="AQ150" s="390"/>
      <c r="AR150" s="390"/>
      <c r="AS150" s="390"/>
      <c r="AT150" s="390"/>
      <c r="AU150" s="390"/>
      <c r="AV150" s="390"/>
      <c r="AW150" s="390"/>
      <c r="AX150" s="390"/>
      <c r="AY150" s="390"/>
      <c r="AZ150" s="390"/>
      <c r="BA150" s="390"/>
      <c r="BB150" s="390"/>
      <c r="BC150" s="390"/>
      <c r="BD150" s="390"/>
      <c r="BE150" s="390"/>
      <c r="BF150" s="390"/>
      <c r="BG150" s="390"/>
      <c r="BH150" s="390"/>
      <c r="BI150" s="390"/>
      <c r="BJ150" s="390"/>
      <c r="BK150" s="390"/>
      <c r="BL150" s="390"/>
      <c r="BM150" s="389"/>
      <c r="BN150" s="390"/>
      <c r="BO150" s="390"/>
      <c r="BP150" s="390"/>
      <c r="BQ150" s="390"/>
      <c r="BR150" s="390"/>
      <c r="BS150" s="390"/>
    </row>
    <row r="151" spans="1:71" ht="18" customHeight="1">
      <c r="A151" s="389"/>
      <c r="B151" s="389"/>
      <c r="C151" s="389"/>
      <c r="D151" s="390"/>
      <c r="E151" s="390"/>
      <c r="F151" s="390"/>
      <c r="G151" s="390"/>
      <c r="H151" s="390"/>
      <c r="I151" s="390"/>
      <c r="J151" s="390"/>
      <c r="K151" s="390"/>
      <c r="L151" s="390"/>
      <c r="M151" s="390"/>
      <c r="N151" s="390"/>
      <c r="O151" s="390"/>
      <c r="P151" s="390"/>
      <c r="Q151" s="390"/>
      <c r="R151" s="390"/>
      <c r="S151" s="390"/>
      <c r="T151" s="390"/>
      <c r="U151" s="390"/>
      <c r="V151" s="390"/>
      <c r="W151" s="390"/>
      <c r="X151" s="390"/>
      <c r="Y151" s="390"/>
      <c r="Z151" s="390"/>
      <c r="AA151" s="390"/>
      <c r="AB151" s="390"/>
      <c r="AC151" s="390"/>
      <c r="AD151" s="390"/>
      <c r="AE151" s="390"/>
      <c r="AF151" s="390"/>
      <c r="AG151" s="390"/>
      <c r="AH151" s="390"/>
      <c r="AI151" s="390"/>
      <c r="AJ151" s="390"/>
      <c r="AK151" s="390"/>
      <c r="AL151" s="390"/>
      <c r="AM151" s="390"/>
      <c r="AN151" s="390"/>
      <c r="AO151" s="390"/>
      <c r="AP151" s="390"/>
      <c r="AQ151" s="390"/>
      <c r="AR151" s="390"/>
      <c r="AS151" s="390"/>
      <c r="AT151" s="390"/>
      <c r="AU151" s="390"/>
      <c r="AV151" s="390"/>
      <c r="AW151" s="390"/>
      <c r="AX151" s="390"/>
      <c r="AY151" s="390"/>
      <c r="AZ151" s="390"/>
      <c r="BA151" s="390"/>
      <c r="BB151" s="390"/>
      <c r="BC151" s="390"/>
      <c r="BD151" s="390"/>
      <c r="BE151" s="390"/>
      <c r="BF151" s="390"/>
      <c r="BG151" s="390"/>
      <c r="BH151" s="390"/>
      <c r="BI151" s="390"/>
      <c r="BJ151" s="390"/>
      <c r="BK151" s="390"/>
      <c r="BL151" s="390"/>
      <c r="BM151" s="389"/>
      <c r="BN151" s="390"/>
      <c r="BO151" s="390"/>
      <c r="BP151" s="390"/>
      <c r="BQ151" s="390"/>
      <c r="BR151" s="390"/>
      <c r="BS151" s="390"/>
    </row>
    <row r="152" spans="1:71" ht="18" customHeight="1">
      <c r="A152" s="389"/>
      <c r="B152" s="389"/>
      <c r="C152" s="389"/>
      <c r="D152" s="390"/>
      <c r="E152" s="390"/>
      <c r="F152" s="390"/>
      <c r="G152" s="390"/>
      <c r="H152" s="390"/>
      <c r="I152" s="390"/>
      <c r="J152" s="390"/>
      <c r="K152" s="390"/>
      <c r="L152" s="390"/>
      <c r="M152" s="390"/>
      <c r="N152" s="390"/>
      <c r="O152" s="390"/>
      <c r="P152" s="390"/>
      <c r="Q152" s="390"/>
      <c r="R152" s="390"/>
      <c r="S152" s="390"/>
      <c r="T152" s="390"/>
      <c r="U152" s="390"/>
      <c r="V152" s="390"/>
      <c r="W152" s="390"/>
      <c r="X152" s="390"/>
      <c r="Y152" s="390"/>
      <c r="Z152" s="390"/>
      <c r="AA152" s="390"/>
      <c r="AB152" s="390"/>
      <c r="AC152" s="390"/>
      <c r="AD152" s="390"/>
      <c r="AE152" s="390"/>
      <c r="AF152" s="390"/>
      <c r="AG152" s="390"/>
      <c r="AH152" s="390"/>
      <c r="AI152" s="390"/>
      <c r="AJ152" s="390"/>
      <c r="AK152" s="390"/>
      <c r="AL152" s="390"/>
      <c r="AM152" s="390"/>
      <c r="AN152" s="390"/>
      <c r="AO152" s="390"/>
      <c r="AP152" s="390"/>
      <c r="AQ152" s="390"/>
      <c r="AR152" s="390"/>
      <c r="AS152" s="390"/>
      <c r="AT152" s="390"/>
      <c r="AU152" s="390"/>
      <c r="AV152" s="390"/>
      <c r="AW152" s="390"/>
      <c r="AX152" s="390"/>
      <c r="AY152" s="390"/>
      <c r="AZ152" s="390"/>
      <c r="BA152" s="390"/>
      <c r="BB152" s="390"/>
      <c r="BC152" s="390"/>
      <c r="BD152" s="390"/>
      <c r="BE152" s="390"/>
      <c r="BF152" s="390"/>
      <c r="BG152" s="390"/>
      <c r="BH152" s="390"/>
      <c r="BI152" s="390"/>
      <c r="BJ152" s="390"/>
      <c r="BK152" s="390"/>
      <c r="BL152" s="390"/>
      <c r="BM152" s="389"/>
      <c r="BN152" s="390"/>
      <c r="BO152" s="390"/>
      <c r="BP152" s="390"/>
      <c r="BQ152" s="390"/>
      <c r="BR152" s="390"/>
      <c r="BS152" s="390"/>
    </row>
    <row r="153" spans="1:71" ht="18" customHeight="1">
      <c r="A153" s="389"/>
      <c r="B153" s="389"/>
      <c r="C153" s="389"/>
      <c r="D153" s="390"/>
      <c r="E153" s="390"/>
      <c r="F153" s="390"/>
      <c r="G153" s="390"/>
      <c r="H153" s="390"/>
      <c r="I153" s="390"/>
      <c r="J153" s="390"/>
      <c r="K153" s="390"/>
      <c r="L153" s="390"/>
      <c r="M153" s="390"/>
      <c r="N153" s="390"/>
      <c r="O153" s="390"/>
      <c r="P153" s="390"/>
      <c r="Q153" s="390"/>
      <c r="R153" s="390"/>
      <c r="S153" s="390"/>
      <c r="T153" s="390"/>
      <c r="U153" s="390"/>
      <c r="V153" s="390"/>
      <c r="W153" s="390"/>
      <c r="X153" s="390"/>
      <c r="Y153" s="390"/>
      <c r="Z153" s="390"/>
      <c r="AA153" s="390"/>
      <c r="AB153" s="390"/>
      <c r="AC153" s="390"/>
      <c r="AD153" s="390"/>
      <c r="AE153" s="390"/>
      <c r="AF153" s="390"/>
      <c r="AG153" s="390"/>
      <c r="AH153" s="390"/>
      <c r="AI153" s="390"/>
      <c r="AJ153" s="390"/>
      <c r="AK153" s="390"/>
      <c r="AL153" s="390"/>
      <c r="AM153" s="390"/>
      <c r="AN153" s="390"/>
      <c r="AO153" s="390"/>
      <c r="AP153" s="390"/>
      <c r="AQ153" s="390"/>
      <c r="AR153" s="390"/>
      <c r="AS153" s="390"/>
      <c r="AT153" s="390"/>
      <c r="AU153" s="390"/>
      <c r="AV153" s="390"/>
      <c r="AW153" s="390"/>
      <c r="AX153" s="390"/>
      <c r="AY153" s="390"/>
      <c r="AZ153" s="390"/>
      <c r="BA153" s="390"/>
      <c r="BB153" s="390"/>
      <c r="BC153" s="390"/>
      <c r="BD153" s="390"/>
      <c r="BE153" s="390"/>
      <c r="BF153" s="390"/>
      <c r="BG153" s="390"/>
      <c r="BH153" s="390"/>
      <c r="BI153" s="390"/>
      <c r="BJ153" s="390"/>
      <c r="BK153" s="390"/>
      <c r="BL153" s="390"/>
      <c r="BM153" s="389"/>
      <c r="BN153" s="390"/>
      <c r="BO153" s="390"/>
      <c r="BP153" s="390"/>
      <c r="BQ153" s="390"/>
      <c r="BR153" s="390"/>
      <c r="BS153" s="390"/>
    </row>
    <row r="154" spans="1:71" ht="18" customHeight="1">
      <c r="A154" s="389"/>
      <c r="B154" s="389"/>
      <c r="C154" s="389"/>
      <c r="D154" s="390"/>
      <c r="E154" s="390"/>
      <c r="F154" s="390"/>
      <c r="G154" s="390"/>
      <c r="H154" s="390"/>
      <c r="I154" s="390"/>
      <c r="J154" s="390"/>
      <c r="K154" s="390"/>
      <c r="L154" s="390"/>
      <c r="M154" s="390"/>
      <c r="N154" s="390"/>
      <c r="O154" s="390"/>
      <c r="P154" s="390"/>
      <c r="Q154" s="390"/>
      <c r="R154" s="390"/>
      <c r="S154" s="390"/>
      <c r="T154" s="390"/>
      <c r="U154" s="390"/>
      <c r="V154" s="390"/>
      <c r="W154" s="390"/>
      <c r="X154" s="390"/>
      <c r="Y154" s="390"/>
      <c r="Z154" s="390"/>
      <c r="AA154" s="390"/>
      <c r="AB154" s="390"/>
      <c r="AC154" s="390"/>
      <c r="AD154" s="390"/>
      <c r="AE154" s="390"/>
      <c r="AF154" s="390"/>
      <c r="AG154" s="390"/>
      <c r="AH154" s="390"/>
      <c r="AI154" s="390"/>
      <c r="AJ154" s="390"/>
      <c r="AK154" s="390"/>
      <c r="AL154" s="390"/>
      <c r="AM154" s="390"/>
      <c r="AN154" s="390"/>
      <c r="AO154" s="390"/>
      <c r="AP154" s="390"/>
      <c r="AQ154" s="390"/>
      <c r="AR154" s="390"/>
      <c r="AS154" s="390"/>
      <c r="AT154" s="390"/>
      <c r="AU154" s="390"/>
      <c r="AV154" s="390"/>
      <c r="AW154" s="390"/>
      <c r="AX154" s="390"/>
      <c r="AY154" s="390"/>
      <c r="AZ154" s="390"/>
      <c r="BA154" s="390"/>
      <c r="BB154" s="390"/>
      <c r="BC154" s="390"/>
      <c r="BD154" s="390"/>
      <c r="BE154" s="390"/>
      <c r="BF154" s="390"/>
      <c r="BG154" s="390"/>
      <c r="BH154" s="390"/>
      <c r="BI154" s="390"/>
      <c r="BJ154" s="390"/>
      <c r="BK154" s="390"/>
      <c r="BL154" s="390"/>
      <c r="BM154" s="389"/>
      <c r="BN154" s="390"/>
      <c r="BO154" s="390"/>
      <c r="BP154" s="390"/>
      <c r="BQ154" s="390"/>
      <c r="BR154" s="390"/>
      <c r="BS154" s="390"/>
    </row>
    <row r="155" spans="1:71" ht="18" customHeight="1">
      <c r="A155" s="389"/>
      <c r="B155" s="389"/>
      <c r="C155" s="389"/>
      <c r="D155" s="39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0"/>
      <c r="AR155" s="390"/>
      <c r="AS155" s="390"/>
      <c r="AT155" s="390"/>
      <c r="AU155" s="390"/>
      <c r="AV155" s="390"/>
      <c r="AW155" s="390"/>
      <c r="AX155" s="390"/>
      <c r="AY155" s="390"/>
      <c r="AZ155" s="390"/>
      <c r="BA155" s="390"/>
      <c r="BB155" s="390"/>
      <c r="BC155" s="390"/>
      <c r="BD155" s="390"/>
      <c r="BE155" s="390"/>
      <c r="BF155" s="390"/>
      <c r="BG155" s="390"/>
      <c r="BH155" s="390"/>
      <c r="BI155" s="390"/>
      <c r="BJ155" s="390"/>
      <c r="BK155" s="390"/>
      <c r="BL155" s="390"/>
      <c r="BM155" s="389"/>
      <c r="BN155" s="390"/>
      <c r="BO155" s="390"/>
      <c r="BP155" s="390"/>
      <c r="BQ155" s="390"/>
      <c r="BR155" s="390"/>
      <c r="BS155" s="390"/>
    </row>
    <row r="156" spans="1:71" ht="18" customHeight="1">
      <c r="A156" s="389"/>
      <c r="B156" s="389"/>
      <c r="C156" s="389"/>
      <c r="D156" s="390"/>
      <c r="E156" s="390"/>
      <c r="F156" s="390"/>
      <c r="G156" s="390"/>
      <c r="H156" s="390"/>
      <c r="I156" s="390"/>
      <c r="J156" s="390"/>
      <c r="K156" s="390"/>
      <c r="L156" s="390"/>
      <c r="M156" s="390"/>
      <c r="N156" s="390"/>
      <c r="O156" s="390"/>
      <c r="P156" s="390"/>
      <c r="Q156" s="390"/>
      <c r="R156" s="390"/>
      <c r="S156" s="390"/>
      <c r="T156" s="390"/>
      <c r="U156" s="390"/>
      <c r="V156" s="390"/>
      <c r="W156" s="390"/>
      <c r="X156" s="390"/>
      <c r="Y156" s="390"/>
      <c r="Z156" s="390"/>
      <c r="AA156" s="390"/>
      <c r="AB156" s="390"/>
      <c r="AC156" s="390"/>
      <c r="AD156" s="390"/>
      <c r="AE156" s="390"/>
      <c r="AF156" s="390"/>
      <c r="AG156" s="390"/>
      <c r="AH156" s="390"/>
      <c r="AI156" s="390"/>
      <c r="AJ156" s="390"/>
      <c r="AK156" s="390"/>
      <c r="AL156" s="390"/>
      <c r="AM156" s="390"/>
      <c r="AN156" s="390"/>
      <c r="AO156" s="390"/>
      <c r="AP156" s="390"/>
      <c r="AQ156" s="390"/>
      <c r="AR156" s="390"/>
      <c r="AS156" s="390"/>
      <c r="AT156" s="390"/>
      <c r="AU156" s="390"/>
      <c r="AV156" s="390"/>
      <c r="AW156" s="390"/>
      <c r="AX156" s="390"/>
      <c r="AY156" s="390"/>
      <c r="AZ156" s="390"/>
      <c r="BA156" s="390"/>
      <c r="BB156" s="390"/>
      <c r="BC156" s="390"/>
      <c r="BD156" s="390"/>
      <c r="BE156" s="390"/>
      <c r="BF156" s="390"/>
      <c r="BG156" s="390"/>
      <c r="BH156" s="390"/>
      <c r="BI156" s="390"/>
      <c r="BJ156" s="390"/>
      <c r="BK156" s="390"/>
      <c r="BL156" s="390"/>
      <c r="BM156" s="389"/>
      <c r="BN156" s="390"/>
      <c r="BO156" s="390"/>
      <c r="BP156" s="390"/>
      <c r="BQ156" s="390"/>
      <c r="BR156" s="390"/>
      <c r="BS156" s="390"/>
    </row>
    <row r="157" spans="1:71" ht="18" customHeight="1">
      <c r="A157" s="389"/>
      <c r="B157" s="389"/>
      <c r="C157" s="389"/>
      <c r="D157" s="390"/>
      <c r="E157" s="390"/>
      <c r="F157" s="390"/>
      <c r="G157" s="390"/>
      <c r="H157" s="390"/>
      <c r="I157" s="390"/>
      <c r="J157" s="390"/>
      <c r="K157" s="390"/>
      <c r="L157" s="390"/>
      <c r="M157" s="390"/>
      <c r="N157" s="390"/>
      <c r="O157" s="390"/>
      <c r="P157" s="390"/>
      <c r="Q157" s="390"/>
      <c r="R157" s="390"/>
      <c r="S157" s="390"/>
      <c r="T157" s="390"/>
      <c r="U157" s="390"/>
      <c r="V157" s="390"/>
      <c r="W157" s="390"/>
      <c r="X157" s="390"/>
      <c r="Y157" s="390"/>
      <c r="Z157" s="390"/>
      <c r="AA157" s="390"/>
      <c r="AB157" s="390"/>
      <c r="AC157" s="390"/>
      <c r="AD157" s="390"/>
      <c r="AE157" s="390"/>
      <c r="AF157" s="390"/>
      <c r="AG157" s="390"/>
      <c r="AH157" s="390"/>
      <c r="AI157" s="390"/>
      <c r="AJ157" s="390"/>
      <c r="AK157" s="390"/>
      <c r="AL157" s="390"/>
      <c r="AM157" s="390"/>
      <c r="AN157" s="390"/>
      <c r="AO157" s="390"/>
      <c r="AP157" s="390"/>
      <c r="AQ157" s="390"/>
      <c r="AR157" s="390"/>
      <c r="AS157" s="390"/>
      <c r="AT157" s="390"/>
      <c r="AU157" s="390"/>
      <c r="AV157" s="390"/>
      <c r="AW157" s="390"/>
      <c r="AX157" s="390"/>
      <c r="AY157" s="390"/>
      <c r="AZ157" s="390"/>
      <c r="BA157" s="390"/>
      <c r="BB157" s="390"/>
      <c r="BC157" s="390"/>
      <c r="BD157" s="390"/>
      <c r="BE157" s="390"/>
      <c r="BF157" s="390"/>
      <c r="BG157" s="390"/>
      <c r="BH157" s="390"/>
      <c r="BI157" s="390"/>
      <c r="BJ157" s="390"/>
      <c r="BK157" s="390"/>
      <c r="BL157" s="390"/>
      <c r="BM157" s="389"/>
      <c r="BN157" s="390"/>
      <c r="BO157" s="390"/>
      <c r="BP157" s="390"/>
      <c r="BQ157" s="390"/>
      <c r="BR157" s="390"/>
      <c r="BS157" s="390"/>
    </row>
    <row r="158" spans="1:71" ht="18" customHeight="1">
      <c r="A158" s="389"/>
      <c r="B158" s="389"/>
      <c r="C158" s="389"/>
      <c r="D158" s="390"/>
      <c r="E158" s="390"/>
      <c r="F158" s="390"/>
      <c r="G158" s="390"/>
      <c r="H158" s="390"/>
      <c r="I158" s="390"/>
      <c r="J158" s="390"/>
      <c r="K158" s="390"/>
      <c r="L158" s="390"/>
      <c r="M158" s="390"/>
      <c r="N158" s="390"/>
      <c r="O158" s="390"/>
      <c r="P158" s="390"/>
      <c r="Q158" s="390"/>
      <c r="R158" s="390"/>
      <c r="S158" s="390"/>
      <c r="T158" s="390"/>
      <c r="U158" s="390"/>
      <c r="V158" s="390"/>
      <c r="W158" s="390"/>
      <c r="X158" s="390"/>
      <c r="Y158" s="390"/>
      <c r="Z158" s="390"/>
      <c r="AA158" s="390"/>
      <c r="AB158" s="390"/>
      <c r="AC158" s="390"/>
      <c r="AD158" s="390"/>
      <c r="AE158" s="390"/>
      <c r="AF158" s="390"/>
      <c r="AG158" s="390"/>
      <c r="AH158" s="390"/>
      <c r="AI158" s="390"/>
      <c r="AJ158" s="390"/>
      <c r="AK158" s="390"/>
      <c r="AL158" s="390"/>
      <c r="AM158" s="390"/>
      <c r="AN158" s="390"/>
      <c r="AO158" s="390"/>
      <c r="AP158" s="390"/>
      <c r="AQ158" s="390"/>
      <c r="AR158" s="390"/>
      <c r="AS158" s="390"/>
      <c r="AT158" s="390"/>
      <c r="AU158" s="390"/>
      <c r="AV158" s="390"/>
      <c r="AW158" s="390"/>
      <c r="AX158" s="390"/>
      <c r="AY158" s="390"/>
      <c r="AZ158" s="390"/>
      <c r="BA158" s="390"/>
      <c r="BB158" s="390"/>
      <c r="BC158" s="390"/>
      <c r="BD158" s="390"/>
      <c r="BE158" s="390"/>
      <c r="BF158" s="390"/>
      <c r="BG158" s="390"/>
      <c r="BH158" s="390"/>
      <c r="BI158" s="390"/>
      <c r="BJ158" s="390"/>
      <c r="BK158" s="390"/>
      <c r="BL158" s="390"/>
      <c r="BM158" s="389"/>
      <c r="BN158" s="390"/>
      <c r="BO158" s="390"/>
      <c r="BP158" s="390"/>
      <c r="BQ158" s="390"/>
      <c r="BR158" s="390"/>
      <c r="BS158" s="390"/>
    </row>
    <row r="159" spans="1:71" ht="18" customHeight="1">
      <c r="A159" s="389"/>
      <c r="B159" s="389"/>
      <c r="C159" s="389"/>
      <c r="D159" s="390"/>
      <c r="E159" s="390"/>
      <c r="F159" s="390"/>
      <c r="G159" s="390"/>
      <c r="H159" s="390"/>
      <c r="I159" s="390"/>
      <c r="J159" s="390"/>
      <c r="K159" s="390"/>
      <c r="L159" s="390"/>
      <c r="M159" s="390"/>
      <c r="N159" s="390"/>
      <c r="O159" s="390"/>
      <c r="P159" s="390"/>
      <c r="Q159" s="390"/>
      <c r="R159" s="390"/>
      <c r="S159" s="390"/>
      <c r="T159" s="390"/>
      <c r="U159" s="390"/>
      <c r="V159" s="390"/>
      <c r="W159" s="390"/>
      <c r="X159" s="390"/>
      <c r="Y159" s="390"/>
      <c r="Z159" s="390"/>
      <c r="AA159" s="390"/>
      <c r="AB159" s="390"/>
      <c r="AC159" s="390"/>
      <c r="AD159" s="390"/>
      <c r="AE159" s="390"/>
      <c r="AF159" s="390"/>
      <c r="AG159" s="390"/>
      <c r="AH159" s="390"/>
      <c r="AI159" s="390"/>
      <c r="AJ159" s="390"/>
      <c r="AK159" s="390"/>
      <c r="AL159" s="390"/>
      <c r="AM159" s="390"/>
      <c r="AN159" s="390"/>
      <c r="AO159" s="390"/>
      <c r="AP159" s="390"/>
      <c r="AQ159" s="390"/>
      <c r="AR159" s="390"/>
      <c r="AS159" s="390"/>
      <c r="AT159" s="390"/>
      <c r="AU159" s="390"/>
      <c r="AV159" s="390"/>
      <c r="AW159" s="390"/>
      <c r="AX159" s="390"/>
      <c r="AY159" s="390"/>
      <c r="AZ159" s="390"/>
      <c r="BA159" s="390"/>
      <c r="BB159" s="390"/>
      <c r="BC159" s="390"/>
      <c r="BD159" s="390"/>
      <c r="BE159" s="390"/>
      <c r="BF159" s="390"/>
      <c r="BG159" s="390"/>
      <c r="BH159" s="390"/>
      <c r="BI159" s="390"/>
      <c r="BJ159" s="390"/>
      <c r="BK159" s="390"/>
      <c r="BL159" s="390"/>
      <c r="BM159" s="389"/>
      <c r="BN159" s="390"/>
      <c r="BO159" s="390"/>
      <c r="BP159" s="390"/>
      <c r="BQ159" s="390"/>
      <c r="BR159" s="390"/>
      <c r="BS159" s="390"/>
    </row>
    <row r="160" spans="1:71" ht="18" customHeight="1">
      <c r="A160" s="389"/>
      <c r="B160" s="389"/>
      <c r="C160" s="389"/>
      <c r="D160" s="390"/>
      <c r="E160" s="390"/>
      <c r="F160" s="390"/>
      <c r="G160" s="390"/>
      <c r="H160" s="390"/>
      <c r="I160" s="390"/>
      <c r="J160" s="390"/>
      <c r="K160" s="390"/>
      <c r="L160" s="390"/>
      <c r="M160" s="390"/>
      <c r="N160" s="390"/>
      <c r="O160" s="390"/>
      <c r="P160" s="390"/>
      <c r="Q160" s="390"/>
      <c r="R160" s="390"/>
      <c r="S160" s="390"/>
      <c r="T160" s="390"/>
      <c r="U160" s="390"/>
      <c r="V160" s="390"/>
      <c r="W160" s="390"/>
      <c r="X160" s="390"/>
      <c r="Y160" s="390"/>
      <c r="Z160" s="390"/>
      <c r="AA160" s="390"/>
      <c r="AB160" s="390"/>
      <c r="AC160" s="390"/>
      <c r="AD160" s="390"/>
      <c r="AE160" s="390"/>
      <c r="AF160" s="390"/>
      <c r="AG160" s="390"/>
      <c r="AH160" s="390"/>
      <c r="AI160" s="390"/>
      <c r="AJ160" s="390"/>
      <c r="AK160" s="390"/>
      <c r="AL160" s="390"/>
      <c r="AM160" s="390"/>
      <c r="AN160" s="390"/>
      <c r="AO160" s="390"/>
      <c r="AP160" s="390"/>
      <c r="AQ160" s="390"/>
      <c r="AR160" s="390"/>
      <c r="AS160" s="390"/>
      <c r="AT160" s="390"/>
      <c r="AU160" s="390"/>
      <c r="AV160" s="390"/>
      <c r="AW160" s="390"/>
      <c r="AX160" s="390"/>
      <c r="AY160" s="390"/>
      <c r="AZ160" s="390"/>
      <c r="BA160" s="390"/>
      <c r="BB160" s="390"/>
      <c r="BC160" s="390"/>
      <c r="BD160" s="390"/>
      <c r="BE160" s="390"/>
      <c r="BF160" s="390"/>
      <c r="BG160" s="390"/>
      <c r="BH160" s="390"/>
      <c r="BI160" s="390"/>
      <c r="BJ160" s="390"/>
      <c r="BK160" s="390"/>
      <c r="BL160" s="390"/>
      <c r="BM160" s="389"/>
      <c r="BN160" s="390"/>
      <c r="BO160" s="390"/>
      <c r="BP160" s="390"/>
      <c r="BQ160" s="390"/>
      <c r="BR160" s="390"/>
      <c r="BS160" s="390"/>
    </row>
    <row r="161" spans="1:71" ht="18" customHeight="1">
      <c r="A161" s="389"/>
      <c r="B161" s="389"/>
      <c r="C161" s="389"/>
      <c r="D161" s="390"/>
      <c r="E161" s="390"/>
      <c r="F161" s="390"/>
      <c r="G161" s="390"/>
      <c r="H161" s="390"/>
      <c r="I161" s="390"/>
      <c r="J161" s="390"/>
      <c r="K161" s="390"/>
      <c r="L161" s="390"/>
      <c r="M161" s="390"/>
      <c r="N161" s="390"/>
      <c r="O161" s="390"/>
      <c r="P161" s="390"/>
      <c r="Q161" s="390"/>
      <c r="R161" s="390"/>
      <c r="S161" s="390"/>
      <c r="T161" s="390"/>
      <c r="U161" s="390"/>
      <c r="V161" s="390"/>
      <c r="W161" s="390"/>
      <c r="X161" s="390"/>
      <c r="Y161" s="390"/>
      <c r="Z161" s="390"/>
      <c r="AA161" s="390"/>
      <c r="AB161" s="390"/>
      <c r="AC161" s="390"/>
      <c r="AD161" s="390"/>
      <c r="AE161" s="390"/>
      <c r="AF161" s="390"/>
      <c r="AG161" s="390"/>
      <c r="AH161" s="390"/>
      <c r="AI161" s="390"/>
      <c r="AJ161" s="390"/>
      <c r="AK161" s="390"/>
      <c r="AL161" s="390"/>
      <c r="AM161" s="390"/>
      <c r="AN161" s="390"/>
      <c r="AO161" s="390"/>
      <c r="AP161" s="390"/>
      <c r="AQ161" s="390"/>
      <c r="AR161" s="390"/>
      <c r="AS161" s="390"/>
      <c r="AT161" s="390"/>
      <c r="AU161" s="390"/>
      <c r="AV161" s="390"/>
      <c r="AW161" s="390"/>
      <c r="AX161" s="390"/>
      <c r="AY161" s="390"/>
      <c r="AZ161" s="390"/>
      <c r="BA161" s="390"/>
      <c r="BB161" s="390"/>
      <c r="BC161" s="390"/>
      <c r="BD161" s="390"/>
      <c r="BE161" s="390"/>
      <c r="BF161" s="390"/>
      <c r="BG161" s="390"/>
      <c r="BH161" s="390"/>
      <c r="BI161" s="390"/>
      <c r="BJ161" s="390"/>
      <c r="BK161" s="390"/>
      <c r="BL161" s="390"/>
      <c r="BM161" s="389"/>
      <c r="BN161" s="390"/>
      <c r="BO161" s="390"/>
      <c r="BP161" s="390"/>
      <c r="BQ161" s="390"/>
      <c r="BR161" s="390"/>
      <c r="BS161" s="390"/>
    </row>
    <row r="162" spans="1:71" ht="18" customHeight="1">
      <c r="A162" s="389"/>
      <c r="B162" s="389"/>
      <c r="C162" s="389"/>
      <c r="D162" s="390"/>
      <c r="E162" s="390"/>
      <c r="F162" s="390"/>
      <c r="G162" s="390"/>
      <c r="H162" s="390"/>
      <c r="I162" s="390"/>
      <c r="J162" s="390"/>
      <c r="K162" s="390"/>
      <c r="L162" s="390"/>
      <c r="M162" s="390"/>
      <c r="N162" s="390"/>
      <c r="O162" s="390"/>
      <c r="P162" s="390"/>
      <c r="Q162" s="390"/>
      <c r="R162" s="390"/>
      <c r="S162" s="390"/>
      <c r="T162" s="390"/>
      <c r="U162" s="390"/>
      <c r="V162" s="390"/>
      <c r="W162" s="390"/>
      <c r="X162" s="390"/>
      <c r="Y162" s="390"/>
      <c r="Z162" s="390"/>
      <c r="AA162" s="390"/>
      <c r="AB162" s="390"/>
      <c r="AC162" s="390"/>
      <c r="AD162" s="390"/>
      <c r="AE162" s="390"/>
      <c r="AF162" s="390"/>
      <c r="AG162" s="390"/>
      <c r="AH162" s="390"/>
      <c r="AI162" s="390"/>
      <c r="AJ162" s="390"/>
      <c r="AK162" s="390"/>
      <c r="AL162" s="390"/>
      <c r="AM162" s="390"/>
      <c r="AN162" s="390"/>
      <c r="AO162" s="390"/>
      <c r="AP162" s="390"/>
      <c r="AQ162" s="390"/>
      <c r="AR162" s="390"/>
      <c r="AS162" s="390"/>
      <c r="AT162" s="390"/>
      <c r="AU162" s="390"/>
      <c r="AV162" s="390"/>
      <c r="AW162" s="390"/>
      <c r="AX162" s="390"/>
      <c r="AY162" s="390"/>
      <c r="AZ162" s="390"/>
      <c r="BA162" s="390"/>
      <c r="BB162" s="390"/>
      <c r="BC162" s="390"/>
      <c r="BD162" s="390"/>
      <c r="BE162" s="390"/>
      <c r="BF162" s="390"/>
      <c r="BG162" s="390"/>
      <c r="BH162" s="390"/>
      <c r="BI162" s="390"/>
      <c r="BJ162" s="390"/>
      <c r="BK162" s="390"/>
      <c r="BL162" s="390"/>
      <c r="BM162" s="389"/>
      <c r="BN162" s="390"/>
      <c r="BO162" s="390"/>
      <c r="BP162" s="390"/>
      <c r="BQ162" s="390"/>
      <c r="BR162" s="390"/>
      <c r="BS162" s="390"/>
    </row>
    <row r="163" spans="1:71" ht="18" customHeight="1">
      <c r="A163" s="389"/>
      <c r="B163" s="389"/>
      <c r="C163" s="389"/>
      <c r="D163" s="390"/>
      <c r="E163" s="390"/>
      <c r="F163" s="390"/>
      <c r="G163" s="390"/>
      <c r="H163" s="390"/>
      <c r="I163" s="390"/>
      <c r="J163" s="390"/>
      <c r="K163" s="390"/>
      <c r="L163" s="390"/>
      <c r="M163" s="390"/>
      <c r="N163" s="390"/>
      <c r="O163" s="390"/>
      <c r="P163" s="390"/>
      <c r="Q163" s="390"/>
      <c r="R163" s="390"/>
      <c r="S163" s="390"/>
      <c r="T163" s="390"/>
      <c r="U163" s="390"/>
      <c r="V163" s="390"/>
      <c r="W163" s="390"/>
      <c r="X163" s="390"/>
      <c r="Y163" s="390"/>
      <c r="Z163" s="390"/>
      <c r="AA163" s="390"/>
      <c r="AB163" s="390"/>
      <c r="AC163" s="390"/>
      <c r="AD163" s="390"/>
      <c r="AE163" s="390"/>
      <c r="AF163" s="390"/>
      <c r="AG163" s="390"/>
      <c r="AH163" s="390"/>
      <c r="AI163" s="390"/>
      <c r="AJ163" s="390"/>
      <c r="AK163" s="390"/>
      <c r="AL163" s="390"/>
      <c r="AM163" s="390"/>
      <c r="AN163" s="390"/>
      <c r="AO163" s="390"/>
      <c r="AP163" s="390"/>
      <c r="AQ163" s="390"/>
      <c r="AR163" s="390"/>
      <c r="AS163" s="390"/>
      <c r="AT163" s="390"/>
      <c r="AU163" s="390"/>
      <c r="AV163" s="390"/>
      <c r="AW163" s="390"/>
      <c r="AX163" s="390"/>
      <c r="AY163" s="390"/>
      <c r="AZ163" s="390"/>
      <c r="BA163" s="390"/>
      <c r="BB163" s="390"/>
      <c r="BC163" s="390"/>
      <c r="BD163" s="390"/>
      <c r="BE163" s="390"/>
      <c r="BF163" s="390"/>
      <c r="BG163" s="390"/>
      <c r="BH163" s="390"/>
      <c r="BI163" s="390"/>
      <c r="BJ163" s="390"/>
      <c r="BK163" s="390"/>
      <c r="BL163" s="390"/>
      <c r="BM163" s="389"/>
      <c r="BN163" s="390"/>
      <c r="BO163" s="390"/>
      <c r="BP163" s="390"/>
      <c r="BQ163" s="390"/>
      <c r="BR163" s="390"/>
      <c r="BS163" s="390"/>
    </row>
    <row r="164" spans="1:71" ht="18" customHeight="1">
      <c r="A164" s="389"/>
      <c r="B164" s="389"/>
      <c r="C164" s="389"/>
      <c r="D164" s="390"/>
      <c r="E164" s="390"/>
      <c r="F164" s="390"/>
      <c r="G164" s="390"/>
      <c r="H164" s="390"/>
      <c r="I164" s="390"/>
      <c r="J164" s="390"/>
      <c r="K164" s="390"/>
      <c r="L164" s="390"/>
      <c r="M164" s="390"/>
      <c r="N164" s="390"/>
      <c r="O164" s="390"/>
      <c r="P164" s="390"/>
      <c r="Q164" s="390"/>
      <c r="R164" s="390"/>
      <c r="S164" s="390"/>
      <c r="T164" s="390"/>
      <c r="U164" s="390"/>
      <c r="V164" s="390"/>
      <c r="W164" s="390"/>
      <c r="X164" s="390"/>
      <c r="Y164" s="390"/>
      <c r="Z164" s="390"/>
      <c r="AA164" s="390"/>
      <c r="AB164" s="390"/>
      <c r="AC164" s="390"/>
      <c r="AD164" s="390"/>
      <c r="AE164" s="390"/>
      <c r="AF164" s="390"/>
      <c r="AG164" s="390"/>
      <c r="AH164" s="390"/>
      <c r="AI164" s="390"/>
      <c r="AJ164" s="390"/>
      <c r="AK164" s="390"/>
      <c r="AL164" s="390"/>
      <c r="AM164" s="390"/>
      <c r="AN164" s="390"/>
      <c r="AO164" s="390"/>
      <c r="AP164" s="390"/>
      <c r="AQ164" s="390"/>
      <c r="AR164" s="390"/>
      <c r="AS164" s="390"/>
      <c r="AT164" s="390"/>
      <c r="AU164" s="390"/>
      <c r="AV164" s="390"/>
      <c r="AW164" s="390"/>
      <c r="AX164" s="390"/>
      <c r="AY164" s="390"/>
      <c r="AZ164" s="390"/>
      <c r="BA164" s="390"/>
      <c r="BB164" s="390"/>
      <c r="BC164" s="390"/>
      <c r="BD164" s="390"/>
      <c r="BE164" s="390"/>
      <c r="BF164" s="390"/>
      <c r="BG164" s="390"/>
      <c r="BH164" s="390"/>
      <c r="BI164" s="390"/>
      <c r="BJ164" s="390"/>
      <c r="BK164" s="390"/>
      <c r="BL164" s="390"/>
      <c r="BM164" s="389"/>
      <c r="BN164" s="390"/>
      <c r="BO164" s="390"/>
      <c r="BP164" s="390"/>
      <c r="BQ164" s="390"/>
      <c r="BR164" s="390"/>
      <c r="BS164" s="390"/>
    </row>
    <row r="165" spans="1:71" ht="18" customHeight="1">
      <c r="A165" s="389"/>
      <c r="B165" s="389"/>
      <c r="C165" s="389"/>
      <c r="D165" s="390"/>
      <c r="E165" s="390"/>
      <c r="F165" s="390"/>
      <c r="G165" s="390"/>
      <c r="H165" s="390"/>
      <c r="I165" s="390"/>
      <c r="J165" s="390"/>
      <c r="K165" s="390"/>
      <c r="L165" s="390"/>
      <c r="M165" s="390"/>
      <c r="N165" s="390"/>
      <c r="O165" s="390"/>
      <c r="P165" s="390"/>
      <c r="Q165" s="390"/>
      <c r="R165" s="390"/>
      <c r="S165" s="390"/>
      <c r="T165" s="390"/>
      <c r="U165" s="390"/>
      <c r="V165" s="390"/>
      <c r="W165" s="390"/>
      <c r="X165" s="390"/>
      <c r="Y165" s="390"/>
      <c r="Z165" s="390"/>
      <c r="AA165" s="390"/>
      <c r="AB165" s="390"/>
      <c r="AC165" s="390"/>
      <c r="AD165" s="390"/>
      <c r="AE165" s="390"/>
      <c r="AF165" s="390"/>
      <c r="AG165" s="390"/>
      <c r="AH165" s="390"/>
      <c r="AI165" s="390"/>
      <c r="AJ165" s="390"/>
      <c r="AK165" s="390"/>
      <c r="AL165" s="390"/>
      <c r="AM165" s="390"/>
      <c r="AN165" s="390"/>
      <c r="AO165" s="390"/>
      <c r="AP165" s="390"/>
      <c r="AQ165" s="390"/>
      <c r="AR165" s="390"/>
      <c r="AS165" s="390"/>
      <c r="AT165" s="390"/>
      <c r="AU165" s="390"/>
      <c r="AV165" s="390"/>
      <c r="AW165" s="390"/>
      <c r="AX165" s="390"/>
      <c r="AY165" s="390"/>
      <c r="AZ165" s="390"/>
      <c r="BA165" s="390"/>
      <c r="BB165" s="390"/>
      <c r="BC165" s="390"/>
      <c r="BD165" s="390"/>
      <c r="BE165" s="390"/>
      <c r="BF165" s="390"/>
      <c r="BG165" s="390"/>
      <c r="BH165" s="390"/>
      <c r="BI165" s="390"/>
      <c r="BJ165" s="390"/>
      <c r="BK165" s="390"/>
      <c r="BL165" s="390"/>
      <c r="BM165" s="389"/>
      <c r="BN165" s="390"/>
      <c r="BO165" s="390"/>
      <c r="BP165" s="390"/>
      <c r="BQ165" s="390"/>
      <c r="BR165" s="390"/>
      <c r="BS165" s="390"/>
    </row>
    <row r="166" spans="1:71" ht="18" customHeight="1">
      <c r="A166" s="389"/>
      <c r="B166" s="389"/>
      <c r="C166" s="389"/>
      <c r="D166" s="390"/>
      <c r="E166" s="390"/>
      <c r="F166" s="390"/>
      <c r="G166" s="390"/>
      <c r="H166" s="390"/>
      <c r="I166" s="390"/>
      <c r="J166" s="390"/>
      <c r="K166" s="390"/>
      <c r="L166" s="390"/>
      <c r="M166" s="390"/>
      <c r="N166" s="390"/>
      <c r="O166" s="390"/>
      <c r="P166" s="390"/>
      <c r="Q166" s="390"/>
      <c r="R166" s="390"/>
      <c r="S166" s="390"/>
      <c r="T166" s="390"/>
      <c r="U166" s="390"/>
      <c r="V166" s="390"/>
      <c r="W166" s="390"/>
      <c r="X166" s="390"/>
      <c r="Y166" s="390"/>
      <c r="Z166" s="390"/>
      <c r="AA166" s="390"/>
      <c r="AB166" s="390"/>
      <c r="AC166" s="390"/>
      <c r="AD166" s="390"/>
      <c r="AE166" s="390"/>
      <c r="AF166" s="390"/>
      <c r="AG166" s="390"/>
      <c r="AH166" s="390"/>
      <c r="AI166" s="390"/>
      <c r="AJ166" s="390"/>
      <c r="AK166" s="390"/>
      <c r="AL166" s="390"/>
      <c r="AM166" s="390"/>
      <c r="AN166" s="390"/>
      <c r="AO166" s="390"/>
      <c r="AP166" s="390"/>
      <c r="AQ166" s="390"/>
      <c r="AR166" s="390"/>
      <c r="AS166" s="390"/>
      <c r="AT166" s="390"/>
      <c r="AU166" s="390"/>
      <c r="AV166" s="390"/>
      <c r="AW166" s="390"/>
      <c r="AX166" s="390"/>
      <c r="AY166" s="390"/>
      <c r="AZ166" s="390"/>
      <c r="BA166" s="390"/>
      <c r="BB166" s="390"/>
      <c r="BC166" s="390"/>
      <c r="BD166" s="390"/>
      <c r="BE166" s="390"/>
      <c r="BF166" s="390"/>
      <c r="BG166" s="390"/>
      <c r="BH166" s="390"/>
      <c r="BI166" s="390"/>
      <c r="BJ166" s="390"/>
      <c r="BK166" s="390"/>
      <c r="BL166" s="390"/>
      <c r="BM166" s="389"/>
      <c r="BN166" s="390"/>
      <c r="BO166" s="390"/>
      <c r="BP166" s="390"/>
      <c r="BQ166" s="390"/>
      <c r="BR166" s="390"/>
      <c r="BS166" s="390"/>
    </row>
    <row r="167" spans="1:71" ht="18" customHeight="1">
      <c r="A167" s="389"/>
      <c r="B167" s="389"/>
      <c r="C167" s="389"/>
      <c r="D167" s="390"/>
      <c r="E167" s="390"/>
      <c r="F167" s="390"/>
      <c r="G167" s="390"/>
      <c r="H167" s="390"/>
      <c r="I167" s="390"/>
      <c r="J167" s="390"/>
      <c r="K167" s="390"/>
      <c r="L167" s="390"/>
      <c r="M167" s="390"/>
      <c r="N167" s="390"/>
      <c r="O167" s="390"/>
      <c r="P167" s="390"/>
      <c r="Q167" s="390"/>
      <c r="R167" s="390"/>
      <c r="S167" s="390"/>
      <c r="T167" s="390"/>
      <c r="U167" s="390"/>
      <c r="V167" s="390"/>
      <c r="W167" s="390"/>
      <c r="X167" s="390"/>
      <c r="Y167" s="390"/>
      <c r="Z167" s="390"/>
      <c r="AA167" s="390"/>
      <c r="AB167" s="390"/>
      <c r="AC167" s="390"/>
      <c r="AD167" s="390"/>
      <c r="AE167" s="390"/>
      <c r="AF167" s="390"/>
      <c r="AG167" s="390"/>
      <c r="AH167" s="390"/>
      <c r="AI167" s="390"/>
      <c r="AJ167" s="390"/>
      <c r="AK167" s="390"/>
      <c r="AL167" s="390"/>
      <c r="AM167" s="390"/>
      <c r="AN167" s="390"/>
      <c r="AO167" s="390"/>
      <c r="AP167" s="390"/>
      <c r="AQ167" s="390"/>
      <c r="AR167" s="390"/>
      <c r="AS167" s="390"/>
      <c r="AT167" s="390"/>
      <c r="AU167" s="390"/>
      <c r="AV167" s="390"/>
      <c r="AW167" s="390"/>
      <c r="AX167" s="390"/>
      <c r="AY167" s="390"/>
      <c r="AZ167" s="390"/>
      <c r="BA167" s="390"/>
      <c r="BB167" s="390"/>
      <c r="BC167" s="390"/>
      <c r="BD167" s="390"/>
      <c r="BE167" s="390"/>
      <c r="BF167" s="390"/>
      <c r="BG167" s="390"/>
      <c r="BH167" s="390"/>
      <c r="BI167" s="390"/>
      <c r="BJ167" s="390"/>
      <c r="BK167" s="390"/>
      <c r="BL167" s="390"/>
      <c r="BM167" s="389"/>
      <c r="BN167" s="390"/>
      <c r="BO167" s="390"/>
      <c r="BP167" s="390"/>
      <c r="BQ167" s="390"/>
      <c r="BR167" s="390"/>
      <c r="BS167" s="390"/>
    </row>
    <row r="168" spans="1:71" ht="18" customHeight="1">
      <c r="A168" s="389"/>
      <c r="B168" s="389"/>
      <c r="C168" s="389"/>
      <c r="D168" s="390"/>
      <c r="E168" s="390"/>
      <c r="F168" s="390"/>
      <c r="G168" s="390"/>
      <c r="H168" s="390"/>
      <c r="I168" s="390"/>
      <c r="J168" s="390"/>
      <c r="K168" s="390"/>
      <c r="L168" s="390"/>
      <c r="M168" s="390"/>
      <c r="N168" s="390"/>
      <c r="O168" s="390"/>
      <c r="P168" s="390"/>
      <c r="Q168" s="390"/>
      <c r="R168" s="390"/>
      <c r="S168" s="390"/>
      <c r="T168" s="390"/>
      <c r="U168" s="390"/>
      <c r="V168" s="390"/>
      <c r="W168" s="390"/>
      <c r="X168" s="390"/>
      <c r="Y168" s="390"/>
      <c r="Z168" s="390"/>
      <c r="AA168" s="390"/>
      <c r="AB168" s="390"/>
      <c r="AC168" s="390"/>
      <c r="AD168" s="390"/>
      <c r="AE168" s="390"/>
      <c r="AF168" s="390"/>
      <c r="AG168" s="390"/>
      <c r="AH168" s="390"/>
      <c r="AI168" s="390"/>
      <c r="AJ168" s="390"/>
      <c r="AK168" s="390"/>
      <c r="AL168" s="390"/>
      <c r="AM168" s="390"/>
      <c r="AN168" s="390"/>
      <c r="AO168" s="390"/>
      <c r="AP168" s="390"/>
      <c r="AQ168" s="390"/>
      <c r="AR168" s="390"/>
      <c r="AS168" s="390"/>
      <c r="AT168" s="390"/>
      <c r="AU168" s="390"/>
      <c r="AV168" s="390"/>
      <c r="AW168" s="390"/>
      <c r="AX168" s="390"/>
      <c r="AY168" s="390"/>
      <c r="AZ168" s="390"/>
      <c r="BA168" s="390"/>
      <c r="BB168" s="390"/>
      <c r="BC168" s="390"/>
      <c r="BD168" s="390"/>
      <c r="BE168" s="390"/>
      <c r="BF168" s="390"/>
      <c r="BG168" s="390"/>
      <c r="BH168" s="390"/>
      <c r="BI168" s="390"/>
      <c r="BJ168" s="390"/>
      <c r="BK168" s="390"/>
      <c r="BL168" s="390"/>
      <c r="BM168" s="389"/>
      <c r="BN168" s="390"/>
      <c r="BO168" s="390"/>
      <c r="BP168" s="390"/>
      <c r="BQ168" s="390"/>
      <c r="BR168" s="390"/>
      <c r="BS168" s="390"/>
    </row>
    <row r="169" spans="1:71" ht="18" customHeight="1">
      <c r="A169" s="389"/>
      <c r="B169" s="389"/>
      <c r="C169" s="389"/>
      <c r="D169" s="390"/>
      <c r="E169" s="390"/>
      <c r="F169" s="390"/>
      <c r="G169" s="390"/>
      <c r="H169" s="390"/>
      <c r="I169" s="390"/>
      <c r="J169" s="390"/>
      <c r="K169" s="390"/>
      <c r="L169" s="390"/>
      <c r="M169" s="390"/>
      <c r="N169" s="390"/>
      <c r="O169" s="390"/>
      <c r="P169" s="390"/>
      <c r="Q169" s="390"/>
      <c r="R169" s="390"/>
      <c r="S169" s="390"/>
      <c r="T169" s="390"/>
      <c r="U169" s="390"/>
      <c r="V169" s="390"/>
      <c r="W169" s="390"/>
      <c r="X169" s="390"/>
      <c r="Y169" s="390"/>
      <c r="Z169" s="390"/>
      <c r="AA169" s="390"/>
      <c r="AB169" s="390"/>
      <c r="AC169" s="390"/>
      <c r="AD169" s="390"/>
      <c r="AE169" s="390"/>
      <c r="AF169" s="390"/>
      <c r="AG169" s="390"/>
      <c r="AH169" s="390"/>
      <c r="AI169" s="390"/>
      <c r="AJ169" s="390"/>
      <c r="AK169" s="390"/>
      <c r="AL169" s="390"/>
      <c r="AM169" s="390"/>
      <c r="AN169" s="390"/>
      <c r="AO169" s="390"/>
      <c r="AP169" s="390"/>
      <c r="AQ169" s="390"/>
      <c r="AR169" s="390"/>
      <c r="AS169" s="390"/>
      <c r="AT169" s="390"/>
      <c r="AU169" s="390"/>
      <c r="AV169" s="390"/>
      <c r="AW169" s="390"/>
      <c r="AX169" s="390"/>
      <c r="AY169" s="390"/>
      <c r="AZ169" s="390"/>
      <c r="BA169" s="390"/>
      <c r="BB169" s="390"/>
      <c r="BC169" s="390"/>
      <c r="BD169" s="390"/>
      <c r="BE169" s="390"/>
      <c r="BF169" s="390"/>
      <c r="BG169" s="390"/>
      <c r="BH169" s="390"/>
      <c r="BI169" s="390"/>
      <c r="BJ169" s="390"/>
      <c r="BK169" s="390"/>
      <c r="BL169" s="390"/>
      <c r="BM169" s="389"/>
      <c r="BN169" s="390"/>
      <c r="BO169" s="390"/>
      <c r="BP169" s="390"/>
      <c r="BQ169" s="390"/>
      <c r="BR169" s="390"/>
      <c r="BS169" s="390"/>
    </row>
    <row r="170" spans="1:71" ht="18" customHeight="1">
      <c r="A170" s="389"/>
      <c r="B170" s="389"/>
      <c r="C170" s="389"/>
      <c r="D170" s="390"/>
      <c r="E170" s="390"/>
      <c r="F170" s="390"/>
      <c r="G170" s="390"/>
      <c r="H170" s="390"/>
      <c r="I170" s="390"/>
      <c r="J170" s="390"/>
      <c r="K170" s="390"/>
      <c r="L170" s="390"/>
      <c r="M170" s="390"/>
      <c r="N170" s="390"/>
      <c r="O170" s="390"/>
      <c r="P170" s="390"/>
      <c r="Q170" s="390"/>
      <c r="R170" s="390"/>
      <c r="S170" s="390"/>
      <c r="T170" s="390"/>
      <c r="U170" s="390"/>
      <c r="V170" s="390"/>
      <c r="W170" s="390"/>
      <c r="X170" s="390"/>
      <c r="Y170" s="390"/>
      <c r="Z170" s="390"/>
      <c r="AA170" s="390"/>
      <c r="AB170" s="390"/>
      <c r="AC170" s="390"/>
      <c r="AD170" s="390"/>
      <c r="AE170" s="390"/>
      <c r="AF170" s="390"/>
      <c r="AG170" s="390"/>
      <c r="AH170" s="390"/>
      <c r="AI170" s="390"/>
      <c r="AJ170" s="390"/>
      <c r="AK170" s="390"/>
      <c r="AL170" s="390"/>
      <c r="AM170" s="390"/>
      <c r="AN170" s="390"/>
      <c r="AO170" s="390"/>
      <c r="AP170" s="390"/>
      <c r="AQ170" s="390"/>
      <c r="AR170" s="390"/>
      <c r="AS170" s="390"/>
      <c r="AT170" s="390"/>
      <c r="AU170" s="390"/>
      <c r="AV170" s="390"/>
      <c r="AW170" s="390"/>
      <c r="AX170" s="390"/>
      <c r="AY170" s="390"/>
      <c r="AZ170" s="390"/>
      <c r="BA170" s="390"/>
      <c r="BB170" s="390"/>
      <c r="BC170" s="390"/>
      <c r="BD170" s="390"/>
      <c r="BE170" s="390"/>
      <c r="BF170" s="390"/>
      <c r="BG170" s="390"/>
      <c r="BH170" s="390"/>
      <c r="BI170" s="390"/>
      <c r="BJ170" s="390"/>
      <c r="BK170" s="390"/>
      <c r="BL170" s="390"/>
      <c r="BM170" s="389"/>
      <c r="BN170" s="390"/>
      <c r="BO170" s="390"/>
      <c r="BP170" s="390"/>
      <c r="BQ170" s="390"/>
      <c r="BR170" s="390"/>
      <c r="BS170" s="390"/>
    </row>
    <row r="171" spans="1:71" ht="18" customHeight="1">
      <c r="A171" s="389"/>
      <c r="B171" s="389"/>
      <c r="C171" s="389"/>
      <c r="D171" s="390"/>
      <c r="E171" s="390"/>
      <c r="F171" s="390"/>
      <c r="G171" s="390"/>
      <c r="H171" s="390"/>
      <c r="I171" s="390"/>
      <c r="J171" s="390"/>
      <c r="K171" s="390"/>
      <c r="L171" s="390"/>
      <c r="M171" s="390"/>
      <c r="N171" s="390"/>
      <c r="O171" s="390"/>
      <c r="P171" s="390"/>
      <c r="Q171" s="390"/>
      <c r="R171" s="390"/>
      <c r="S171" s="390"/>
      <c r="T171" s="390"/>
      <c r="U171" s="390"/>
      <c r="V171" s="390"/>
      <c r="W171" s="390"/>
      <c r="X171" s="390"/>
      <c r="Y171" s="390"/>
      <c r="Z171" s="390"/>
      <c r="AA171" s="390"/>
      <c r="AB171" s="390"/>
      <c r="AC171" s="390"/>
      <c r="AD171" s="390"/>
      <c r="AE171" s="390"/>
      <c r="AF171" s="390"/>
      <c r="AG171" s="390"/>
      <c r="AH171" s="390"/>
      <c r="AI171" s="390"/>
      <c r="AJ171" s="390"/>
      <c r="AK171" s="390"/>
      <c r="AL171" s="390"/>
      <c r="AM171" s="390"/>
      <c r="AN171" s="390"/>
      <c r="AO171" s="390"/>
      <c r="AP171" s="390"/>
      <c r="AQ171" s="390"/>
      <c r="AR171" s="390"/>
      <c r="AS171" s="390"/>
      <c r="AT171" s="390"/>
      <c r="AU171" s="390"/>
      <c r="AV171" s="390"/>
      <c r="AW171" s="390"/>
      <c r="AX171" s="390"/>
      <c r="AY171" s="390"/>
      <c r="AZ171" s="390"/>
      <c r="BA171" s="390"/>
      <c r="BB171" s="390"/>
      <c r="BC171" s="390"/>
      <c r="BD171" s="390"/>
      <c r="BE171" s="390"/>
      <c r="BF171" s="390"/>
      <c r="BG171" s="390"/>
      <c r="BH171" s="390"/>
      <c r="BI171" s="390"/>
      <c r="BJ171" s="390"/>
      <c r="BK171" s="390"/>
      <c r="BL171" s="390"/>
      <c r="BM171" s="389"/>
      <c r="BN171" s="390"/>
      <c r="BO171" s="390"/>
      <c r="BP171" s="390"/>
      <c r="BQ171" s="390"/>
      <c r="BR171" s="390"/>
      <c r="BS171" s="390"/>
    </row>
    <row r="172" spans="1:71" ht="18" customHeight="1">
      <c r="A172" s="389"/>
      <c r="B172" s="389"/>
      <c r="C172" s="389"/>
      <c r="D172" s="390"/>
      <c r="E172" s="390"/>
      <c r="F172" s="390"/>
      <c r="G172" s="390"/>
      <c r="H172" s="390"/>
      <c r="I172" s="390"/>
      <c r="J172" s="390"/>
      <c r="K172" s="390"/>
      <c r="L172" s="390"/>
      <c r="M172" s="390"/>
      <c r="N172" s="390"/>
      <c r="O172" s="390"/>
      <c r="P172" s="390"/>
      <c r="Q172" s="390"/>
      <c r="R172" s="390"/>
      <c r="S172" s="390"/>
      <c r="T172" s="390"/>
      <c r="U172" s="390"/>
      <c r="V172" s="390"/>
      <c r="W172" s="390"/>
      <c r="X172" s="390"/>
      <c r="Y172" s="390"/>
      <c r="Z172" s="390"/>
      <c r="AA172" s="390"/>
      <c r="AB172" s="390"/>
      <c r="AC172" s="390"/>
      <c r="AD172" s="390"/>
      <c r="AE172" s="390"/>
      <c r="AF172" s="390"/>
      <c r="AG172" s="390"/>
      <c r="AH172" s="390"/>
      <c r="AI172" s="390"/>
      <c r="AJ172" s="390"/>
      <c r="AK172" s="390"/>
      <c r="AL172" s="390"/>
      <c r="AM172" s="390"/>
      <c r="AN172" s="390"/>
      <c r="AO172" s="390"/>
      <c r="AP172" s="390"/>
      <c r="AQ172" s="390"/>
      <c r="AR172" s="390"/>
      <c r="AS172" s="390"/>
      <c r="AT172" s="390"/>
      <c r="AU172" s="390"/>
      <c r="AV172" s="390"/>
      <c r="AW172" s="390"/>
      <c r="AX172" s="390"/>
      <c r="AY172" s="390"/>
      <c r="AZ172" s="390"/>
      <c r="BA172" s="390"/>
      <c r="BB172" s="390"/>
      <c r="BC172" s="390"/>
      <c r="BD172" s="390"/>
      <c r="BE172" s="390"/>
      <c r="BF172" s="390"/>
      <c r="BG172" s="390"/>
      <c r="BH172" s="390"/>
      <c r="BI172" s="390"/>
      <c r="BJ172" s="390"/>
      <c r="BK172" s="390"/>
      <c r="BL172" s="390"/>
      <c r="BM172" s="389"/>
      <c r="BN172" s="390"/>
      <c r="BO172" s="390"/>
      <c r="BP172" s="390"/>
      <c r="BQ172" s="390"/>
      <c r="BR172" s="390"/>
      <c r="BS172" s="390"/>
    </row>
    <row r="173" spans="1:71" ht="18" customHeight="1">
      <c r="A173" s="389"/>
      <c r="B173" s="389"/>
      <c r="C173" s="389"/>
      <c r="D173" s="390"/>
      <c r="E173" s="390"/>
      <c r="F173" s="390"/>
      <c r="G173" s="390"/>
      <c r="H173" s="390"/>
      <c r="I173" s="390"/>
      <c r="J173" s="390"/>
      <c r="K173" s="390"/>
      <c r="L173" s="390"/>
      <c r="M173" s="390"/>
      <c r="N173" s="390"/>
      <c r="O173" s="390"/>
      <c r="P173" s="390"/>
      <c r="Q173" s="390"/>
      <c r="R173" s="390"/>
      <c r="S173" s="390"/>
      <c r="T173" s="390"/>
      <c r="U173" s="390"/>
      <c r="V173" s="390"/>
      <c r="W173" s="390"/>
      <c r="X173" s="390"/>
      <c r="Y173" s="390"/>
      <c r="Z173" s="390"/>
      <c r="AA173" s="390"/>
      <c r="AB173" s="390"/>
      <c r="AC173" s="390"/>
      <c r="AD173" s="390"/>
      <c r="AE173" s="390"/>
      <c r="AF173" s="390"/>
      <c r="AG173" s="390"/>
      <c r="AH173" s="390"/>
      <c r="AI173" s="390"/>
      <c r="AJ173" s="390"/>
      <c r="AK173" s="390"/>
      <c r="AL173" s="390"/>
      <c r="AM173" s="390"/>
      <c r="AN173" s="390"/>
      <c r="AO173" s="390"/>
      <c r="AP173" s="390"/>
      <c r="AQ173" s="390"/>
      <c r="AR173" s="390"/>
      <c r="AS173" s="390"/>
      <c r="AT173" s="390"/>
      <c r="AU173" s="390"/>
      <c r="AV173" s="390"/>
      <c r="AW173" s="390"/>
      <c r="AX173" s="390"/>
      <c r="AY173" s="390"/>
      <c r="AZ173" s="390"/>
      <c r="BA173" s="390"/>
      <c r="BB173" s="390"/>
      <c r="BC173" s="390"/>
      <c r="BD173" s="390"/>
      <c r="BE173" s="390"/>
      <c r="BF173" s="390"/>
      <c r="BG173" s="390"/>
      <c r="BH173" s="390"/>
      <c r="BI173" s="390"/>
      <c r="BJ173" s="390"/>
      <c r="BK173" s="390"/>
      <c r="BL173" s="390"/>
      <c r="BM173" s="389"/>
      <c r="BN173" s="390"/>
      <c r="BO173" s="390"/>
      <c r="BP173" s="390"/>
      <c r="BQ173" s="390"/>
      <c r="BR173" s="390"/>
      <c r="BS173" s="390"/>
    </row>
    <row r="174" spans="1:71" ht="18" customHeight="1">
      <c r="A174" s="389"/>
      <c r="B174" s="389"/>
      <c r="C174" s="389"/>
      <c r="D174" s="390"/>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c r="AA174" s="390"/>
      <c r="AB174" s="390"/>
      <c r="AC174" s="390"/>
      <c r="AD174" s="390"/>
      <c r="AE174" s="390"/>
      <c r="AF174" s="390"/>
      <c r="AG174" s="390"/>
      <c r="AH174" s="390"/>
      <c r="AI174" s="390"/>
      <c r="AJ174" s="390"/>
      <c r="AK174" s="390"/>
      <c r="AL174" s="390"/>
      <c r="AM174" s="390"/>
      <c r="AN174" s="390"/>
      <c r="AO174" s="390"/>
      <c r="AP174" s="390"/>
      <c r="AQ174" s="390"/>
      <c r="AR174" s="390"/>
      <c r="AS174" s="390"/>
      <c r="AT174" s="390"/>
      <c r="AU174" s="390"/>
      <c r="AV174" s="390"/>
      <c r="AW174" s="390"/>
      <c r="AX174" s="390"/>
      <c r="AY174" s="390"/>
      <c r="AZ174" s="390"/>
      <c r="BA174" s="390"/>
      <c r="BB174" s="390"/>
      <c r="BC174" s="390"/>
      <c r="BD174" s="390"/>
      <c r="BE174" s="390"/>
      <c r="BF174" s="390"/>
      <c r="BG174" s="390"/>
      <c r="BH174" s="390"/>
      <c r="BI174" s="390"/>
      <c r="BJ174" s="390"/>
      <c r="BK174" s="390"/>
      <c r="BL174" s="390"/>
      <c r="BM174" s="389"/>
      <c r="BN174" s="390"/>
      <c r="BO174" s="390"/>
      <c r="BP174" s="390"/>
      <c r="BQ174" s="390"/>
      <c r="BR174" s="390"/>
      <c r="BS174" s="390"/>
    </row>
    <row r="175" spans="1:71" ht="18" customHeight="1">
      <c r="A175" s="389"/>
      <c r="B175" s="389"/>
      <c r="C175" s="389"/>
      <c r="D175" s="390"/>
      <c r="E175" s="390"/>
      <c r="F175" s="390"/>
      <c r="G175" s="390"/>
      <c r="H175" s="390"/>
      <c r="I175" s="390"/>
      <c r="J175" s="390"/>
      <c r="K175" s="390"/>
      <c r="L175" s="390"/>
      <c r="M175" s="390"/>
      <c r="N175" s="390"/>
      <c r="O175" s="390"/>
      <c r="P175" s="390"/>
      <c r="Q175" s="390"/>
      <c r="R175" s="390"/>
      <c r="S175" s="390"/>
      <c r="T175" s="390"/>
      <c r="U175" s="390"/>
      <c r="V175" s="390"/>
      <c r="W175" s="390"/>
      <c r="X175" s="390"/>
      <c r="Y175" s="390"/>
      <c r="Z175" s="390"/>
      <c r="AA175" s="390"/>
      <c r="AB175" s="390"/>
      <c r="AC175" s="390"/>
      <c r="AD175" s="390"/>
      <c r="AE175" s="390"/>
      <c r="AF175" s="390"/>
      <c r="AG175" s="390"/>
      <c r="AH175" s="390"/>
      <c r="AI175" s="390"/>
      <c r="AJ175" s="390"/>
      <c r="AK175" s="390"/>
      <c r="AL175" s="390"/>
      <c r="AM175" s="390"/>
      <c r="AN175" s="390"/>
      <c r="AO175" s="390"/>
      <c r="AP175" s="390"/>
      <c r="AQ175" s="390"/>
      <c r="AR175" s="390"/>
      <c r="AS175" s="390"/>
      <c r="AT175" s="390"/>
      <c r="AU175" s="390"/>
      <c r="AV175" s="390"/>
      <c r="AW175" s="390"/>
      <c r="AX175" s="390"/>
      <c r="AY175" s="390"/>
      <c r="AZ175" s="390"/>
      <c r="BA175" s="390"/>
      <c r="BB175" s="390"/>
      <c r="BC175" s="390"/>
      <c r="BD175" s="390"/>
      <c r="BE175" s="390"/>
      <c r="BF175" s="390"/>
      <c r="BG175" s="390"/>
      <c r="BH175" s="390"/>
      <c r="BI175" s="390"/>
      <c r="BJ175" s="390"/>
      <c r="BK175" s="390"/>
      <c r="BL175" s="390"/>
      <c r="BM175" s="389"/>
      <c r="BN175" s="390"/>
      <c r="BO175" s="390"/>
      <c r="BP175" s="390"/>
      <c r="BQ175" s="390"/>
      <c r="BR175" s="390"/>
      <c r="BS175" s="390"/>
    </row>
    <row r="176" spans="1:71" ht="18" customHeight="1">
      <c r="A176" s="389"/>
      <c r="B176" s="389"/>
      <c r="C176" s="389"/>
      <c r="D176" s="390"/>
      <c r="E176" s="390"/>
      <c r="F176" s="390"/>
      <c r="G176" s="390"/>
      <c r="H176" s="390"/>
      <c r="I176" s="390"/>
      <c r="J176" s="390"/>
      <c r="K176" s="390"/>
      <c r="L176" s="390"/>
      <c r="M176" s="390"/>
      <c r="N176" s="390"/>
      <c r="O176" s="390"/>
      <c r="P176" s="390"/>
      <c r="Q176" s="390"/>
      <c r="R176" s="390"/>
      <c r="S176" s="390"/>
      <c r="T176" s="390"/>
      <c r="U176" s="390"/>
      <c r="V176" s="390"/>
      <c r="W176" s="390"/>
      <c r="X176" s="390"/>
      <c r="Y176" s="390"/>
      <c r="Z176" s="390"/>
      <c r="AA176" s="390"/>
      <c r="AB176" s="390"/>
      <c r="AC176" s="390"/>
      <c r="AD176" s="390"/>
      <c r="AE176" s="390"/>
      <c r="AF176" s="390"/>
      <c r="AG176" s="390"/>
      <c r="AH176" s="390"/>
      <c r="AI176" s="390"/>
      <c r="AJ176" s="390"/>
      <c r="AK176" s="390"/>
      <c r="AL176" s="390"/>
      <c r="AM176" s="390"/>
      <c r="AN176" s="390"/>
      <c r="AO176" s="390"/>
      <c r="AP176" s="390"/>
      <c r="AQ176" s="390"/>
      <c r="AR176" s="390"/>
      <c r="AS176" s="390"/>
      <c r="AT176" s="390"/>
      <c r="AU176" s="390"/>
      <c r="AV176" s="390"/>
      <c r="AW176" s="390"/>
      <c r="AX176" s="390"/>
      <c r="AY176" s="390"/>
      <c r="AZ176" s="390"/>
      <c r="BA176" s="390"/>
      <c r="BB176" s="390"/>
      <c r="BC176" s="390"/>
      <c r="BD176" s="390"/>
      <c r="BE176" s="390"/>
      <c r="BF176" s="390"/>
      <c r="BG176" s="390"/>
      <c r="BH176" s="390"/>
      <c r="BI176" s="390"/>
      <c r="BJ176" s="390"/>
      <c r="BK176" s="390"/>
      <c r="BL176" s="390"/>
      <c r="BM176" s="389"/>
      <c r="BN176" s="390"/>
      <c r="BO176" s="390"/>
      <c r="BP176" s="390"/>
      <c r="BQ176" s="390"/>
      <c r="BR176" s="390"/>
      <c r="BS176" s="390"/>
    </row>
    <row r="177" spans="1:71" ht="18" customHeight="1">
      <c r="A177" s="389"/>
      <c r="B177" s="389"/>
      <c r="C177" s="389"/>
      <c r="D177" s="390"/>
      <c r="E177" s="390"/>
      <c r="F177" s="390"/>
      <c r="G177" s="390"/>
      <c r="H177" s="390"/>
      <c r="I177" s="390"/>
      <c r="J177" s="390"/>
      <c r="K177" s="390"/>
      <c r="L177" s="390"/>
      <c r="M177" s="390"/>
      <c r="N177" s="390"/>
      <c r="O177" s="390"/>
      <c r="P177" s="390"/>
      <c r="Q177" s="390"/>
      <c r="R177" s="390"/>
      <c r="S177" s="390"/>
      <c r="T177" s="390"/>
      <c r="U177" s="390"/>
      <c r="V177" s="390"/>
      <c r="W177" s="390"/>
      <c r="X177" s="390"/>
      <c r="Y177" s="390"/>
      <c r="Z177" s="390"/>
      <c r="AA177" s="390"/>
      <c r="AB177" s="390"/>
      <c r="AC177" s="390"/>
      <c r="AD177" s="390"/>
      <c r="AE177" s="390"/>
      <c r="AF177" s="390"/>
      <c r="AG177" s="390"/>
      <c r="AH177" s="390"/>
      <c r="AI177" s="390"/>
      <c r="AJ177" s="390"/>
      <c r="AK177" s="390"/>
      <c r="AL177" s="390"/>
      <c r="AM177" s="390"/>
      <c r="AN177" s="390"/>
      <c r="AO177" s="390"/>
      <c r="AP177" s="390"/>
      <c r="AQ177" s="390"/>
      <c r="AR177" s="390"/>
      <c r="AS177" s="390"/>
      <c r="AT177" s="390"/>
      <c r="AU177" s="390"/>
      <c r="AV177" s="390"/>
      <c r="AW177" s="390"/>
      <c r="AX177" s="390"/>
      <c r="AY177" s="390"/>
      <c r="AZ177" s="390"/>
      <c r="BA177" s="390"/>
      <c r="BB177" s="390"/>
      <c r="BC177" s="390"/>
      <c r="BD177" s="390"/>
      <c r="BE177" s="390"/>
      <c r="BF177" s="390"/>
      <c r="BG177" s="390"/>
      <c r="BH177" s="390"/>
      <c r="BI177" s="390"/>
      <c r="BJ177" s="390"/>
      <c r="BK177" s="390"/>
      <c r="BL177" s="390"/>
      <c r="BM177" s="389"/>
      <c r="BN177" s="390"/>
      <c r="BO177" s="390"/>
      <c r="BP177" s="390"/>
      <c r="BQ177" s="390"/>
      <c r="BR177" s="390"/>
      <c r="BS177" s="390"/>
    </row>
    <row r="178" spans="1:71" ht="18" customHeight="1">
      <c r="A178" s="389"/>
      <c r="B178" s="389"/>
      <c r="C178" s="389"/>
      <c r="D178" s="390"/>
      <c r="E178" s="390"/>
      <c r="F178" s="390"/>
      <c r="G178" s="390"/>
      <c r="H178" s="390"/>
      <c r="I178" s="390"/>
      <c r="J178" s="390"/>
      <c r="K178" s="390"/>
      <c r="L178" s="390"/>
      <c r="M178" s="390"/>
      <c r="N178" s="390"/>
      <c r="O178" s="390"/>
      <c r="P178" s="390"/>
      <c r="Q178" s="390"/>
      <c r="R178" s="390"/>
      <c r="S178" s="390"/>
      <c r="T178" s="390"/>
      <c r="U178" s="390"/>
      <c r="V178" s="390"/>
      <c r="W178" s="390"/>
      <c r="X178" s="390"/>
      <c r="Y178" s="390"/>
      <c r="Z178" s="390"/>
      <c r="AA178" s="390"/>
      <c r="AB178" s="390"/>
      <c r="AC178" s="390"/>
      <c r="AD178" s="390"/>
      <c r="AE178" s="390"/>
      <c r="AF178" s="390"/>
      <c r="AG178" s="390"/>
      <c r="AH178" s="390"/>
      <c r="AI178" s="390"/>
      <c r="AJ178" s="390"/>
      <c r="AK178" s="390"/>
      <c r="AL178" s="390"/>
      <c r="AM178" s="390"/>
      <c r="AN178" s="390"/>
      <c r="AO178" s="390"/>
      <c r="AP178" s="390"/>
      <c r="AQ178" s="390"/>
      <c r="AR178" s="390"/>
      <c r="AS178" s="390"/>
      <c r="AT178" s="390"/>
      <c r="AU178" s="390"/>
      <c r="AV178" s="390"/>
      <c r="AW178" s="390"/>
      <c r="AX178" s="390"/>
      <c r="AY178" s="390"/>
      <c r="AZ178" s="390"/>
      <c r="BA178" s="390"/>
      <c r="BB178" s="390"/>
      <c r="BC178" s="390"/>
      <c r="BD178" s="390"/>
      <c r="BE178" s="390"/>
      <c r="BF178" s="390"/>
      <c r="BG178" s="390"/>
      <c r="BH178" s="390"/>
      <c r="BI178" s="390"/>
      <c r="BJ178" s="390"/>
      <c r="BK178" s="390"/>
      <c r="BL178" s="390"/>
      <c r="BM178" s="389"/>
      <c r="BN178" s="390"/>
      <c r="BO178" s="390"/>
      <c r="BP178" s="390"/>
      <c r="BQ178" s="390"/>
      <c r="BR178" s="390"/>
      <c r="BS178" s="390"/>
    </row>
    <row r="179" spans="1:71" ht="18" customHeight="1">
      <c r="A179" s="389"/>
      <c r="B179" s="389"/>
      <c r="C179" s="389"/>
      <c r="D179" s="390"/>
      <c r="E179" s="390"/>
      <c r="F179" s="390"/>
      <c r="G179" s="390"/>
      <c r="H179" s="390"/>
      <c r="I179" s="390"/>
      <c r="J179" s="390"/>
      <c r="K179" s="390"/>
      <c r="L179" s="390"/>
      <c r="M179" s="390"/>
      <c r="N179" s="390"/>
      <c r="O179" s="390"/>
      <c r="P179" s="390"/>
      <c r="Q179" s="390"/>
      <c r="R179" s="390"/>
      <c r="S179" s="390"/>
      <c r="T179" s="390"/>
      <c r="U179" s="390"/>
      <c r="V179" s="390"/>
      <c r="W179" s="390"/>
      <c r="X179" s="390"/>
      <c r="Y179" s="390"/>
      <c r="Z179" s="390"/>
      <c r="AA179" s="390"/>
      <c r="AB179" s="390"/>
      <c r="AC179" s="390"/>
      <c r="AD179" s="390"/>
      <c r="AE179" s="390"/>
      <c r="AF179" s="390"/>
      <c r="AG179" s="390"/>
      <c r="AH179" s="390"/>
      <c r="AI179" s="390"/>
      <c r="AJ179" s="390"/>
      <c r="AK179" s="390"/>
      <c r="AL179" s="390"/>
      <c r="AM179" s="390"/>
      <c r="AN179" s="390"/>
      <c r="AO179" s="390"/>
      <c r="AP179" s="390"/>
      <c r="AQ179" s="390"/>
      <c r="AR179" s="390"/>
      <c r="AS179" s="390"/>
      <c r="AT179" s="390"/>
      <c r="AU179" s="390"/>
      <c r="AV179" s="390"/>
      <c r="AW179" s="390"/>
      <c r="AX179" s="390"/>
      <c r="AY179" s="390"/>
      <c r="AZ179" s="390"/>
      <c r="BA179" s="390"/>
      <c r="BB179" s="390"/>
      <c r="BC179" s="390"/>
      <c r="BD179" s="390"/>
      <c r="BE179" s="390"/>
      <c r="BF179" s="390"/>
      <c r="BG179" s="390"/>
      <c r="BH179" s="390"/>
      <c r="BI179" s="390"/>
      <c r="BJ179" s="390"/>
      <c r="BK179" s="390"/>
      <c r="BL179" s="390"/>
      <c r="BM179" s="389"/>
      <c r="BN179" s="390"/>
      <c r="BO179" s="390"/>
      <c r="BP179" s="390"/>
      <c r="BQ179" s="390"/>
      <c r="BR179" s="390"/>
      <c r="BS179" s="390"/>
    </row>
    <row r="180" spans="1:71" ht="18" customHeight="1">
      <c r="A180" s="389"/>
      <c r="B180" s="389"/>
      <c r="C180" s="389"/>
      <c r="D180" s="390"/>
      <c r="E180" s="390"/>
      <c r="F180" s="390"/>
      <c r="G180" s="390"/>
      <c r="H180" s="390"/>
      <c r="I180" s="390"/>
      <c r="J180" s="390"/>
      <c r="K180" s="390"/>
      <c r="L180" s="390"/>
      <c r="M180" s="390"/>
      <c r="N180" s="390"/>
      <c r="O180" s="390"/>
      <c r="P180" s="390"/>
      <c r="Q180" s="390"/>
      <c r="R180" s="390"/>
      <c r="S180" s="390"/>
      <c r="T180" s="390"/>
      <c r="U180" s="390"/>
      <c r="V180" s="390"/>
      <c r="W180" s="390"/>
      <c r="X180" s="390"/>
      <c r="Y180" s="390"/>
      <c r="Z180" s="390"/>
      <c r="AA180" s="390"/>
      <c r="AB180" s="390"/>
      <c r="AC180" s="390"/>
      <c r="AD180" s="390"/>
      <c r="AE180" s="390"/>
      <c r="AF180" s="390"/>
      <c r="AG180" s="390"/>
      <c r="AH180" s="390"/>
      <c r="AI180" s="390"/>
      <c r="AJ180" s="390"/>
      <c r="AK180" s="390"/>
      <c r="AL180" s="390"/>
      <c r="AM180" s="390"/>
      <c r="AN180" s="390"/>
      <c r="AO180" s="390"/>
      <c r="AP180" s="390"/>
      <c r="AQ180" s="390"/>
      <c r="AR180" s="390"/>
      <c r="AS180" s="390"/>
      <c r="AT180" s="390"/>
      <c r="AU180" s="390"/>
      <c r="AV180" s="390"/>
      <c r="AW180" s="390"/>
      <c r="AX180" s="390"/>
      <c r="AY180" s="390"/>
      <c r="AZ180" s="390"/>
      <c r="BA180" s="390"/>
      <c r="BB180" s="390"/>
      <c r="BC180" s="390"/>
      <c r="BD180" s="390"/>
      <c r="BE180" s="390"/>
      <c r="BF180" s="390"/>
      <c r="BG180" s="390"/>
      <c r="BH180" s="390"/>
      <c r="BI180" s="390"/>
      <c r="BJ180" s="390"/>
      <c r="BK180" s="390"/>
      <c r="BL180" s="390"/>
      <c r="BM180" s="389"/>
      <c r="BN180" s="390"/>
      <c r="BO180" s="390"/>
      <c r="BP180" s="390"/>
      <c r="BQ180" s="390"/>
      <c r="BR180" s="390"/>
      <c r="BS180" s="390"/>
    </row>
    <row r="181" spans="1:71" ht="18" customHeight="1">
      <c r="A181" s="389"/>
      <c r="B181" s="389"/>
      <c r="C181" s="389"/>
      <c r="D181" s="390"/>
      <c r="E181" s="390"/>
      <c r="F181" s="390"/>
      <c r="G181" s="390"/>
      <c r="H181" s="390"/>
      <c r="I181" s="390"/>
      <c r="J181" s="390"/>
      <c r="K181" s="390"/>
      <c r="L181" s="390"/>
      <c r="M181" s="390"/>
      <c r="N181" s="390"/>
      <c r="O181" s="390"/>
      <c r="P181" s="390"/>
      <c r="Q181" s="390"/>
      <c r="R181" s="390"/>
      <c r="S181" s="390"/>
      <c r="T181" s="390"/>
      <c r="U181" s="390"/>
      <c r="V181" s="390"/>
      <c r="W181" s="390"/>
      <c r="X181" s="390"/>
      <c r="Y181" s="390"/>
      <c r="Z181" s="390"/>
      <c r="AA181" s="390"/>
      <c r="AB181" s="390"/>
      <c r="AC181" s="390"/>
      <c r="AD181" s="390"/>
      <c r="AE181" s="390"/>
      <c r="AF181" s="390"/>
      <c r="AG181" s="390"/>
      <c r="AH181" s="390"/>
      <c r="AI181" s="390"/>
      <c r="AJ181" s="390"/>
      <c r="AK181" s="390"/>
      <c r="AL181" s="390"/>
      <c r="AM181" s="390"/>
      <c r="AN181" s="390"/>
      <c r="AO181" s="390"/>
      <c r="AP181" s="390"/>
      <c r="AQ181" s="390"/>
      <c r="AR181" s="390"/>
      <c r="AS181" s="390"/>
      <c r="AT181" s="390"/>
      <c r="AU181" s="390"/>
      <c r="AV181" s="390"/>
      <c r="AW181" s="390"/>
      <c r="AX181" s="390"/>
      <c r="AY181" s="390"/>
      <c r="AZ181" s="390"/>
      <c r="BA181" s="390"/>
      <c r="BB181" s="390"/>
      <c r="BC181" s="390"/>
      <c r="BD181" s="390"/>
      <c r="BE181" s="390"/>
      <c r="BF181" s="390"/>
      <c r="BG181" s="390"/>
      <c r="BH181" s="390"/>
      <c r="BI181" s="390"/>
      <c r="BJ181" s="390"/>
      <c r="BK181" s="390"/>
      <c r="BL181" s="390"/>
      <c r="BM181" s="389"/>
      <c r="BN181" s="390"/>
      <c r="BO181" s="390"/>
      <c r="BP181" s="390"/>
      <c r="BQ181" s="390"/>
      <c r="BR181" s="390"/>
      <c r="BS181" s="390"/>
    </row>
    <row r="182" spans="1:71" ht="18" customHeight="1">
      <c r="A182" s="389"/>
      <c r="B182" s="389"/>
      <c r="C182" s="389"/>
      <c r="D182" s="390"/>
      <c r="E182" s="390"/>
      <c r="F182" s="390"/>
      <c r="G182" s="390"/>
      <c r="H182" s="390"/>
      <c r="I182" s="390"/>
      <c r="J182" s="390"/>
      <c r="K182" s="390"/>
      <c r="L182" s="390"/>
      <c r="M182" s="390"/>
      <c r="N182" s="390"/>
      <c r="O182" s="390"/>
      <c r="P182" s="390"/>
      <c r="Q182" s="390"/>
      <c r="R182" s="390"/>
      <c r="S182" s="390"/>
      <c r="T182" s="390"/>
      <c r="U182" s="390"/>
      <c r="V182" s="390"/>
      <c r="W182" s="390"/>
      <c r="X182" s="390"/>
      <c r="Y182" s="390"/>
      <c r="Z182" s="390"/>
      <c r="AA182" s="390"/>
      <c r="AB182" s="390"/>
      <c r="AC182" s="390"/>
      <c r="AD182" s="390"/>
      <c r="AE182" s="390"/>
      <c r="AF182" s="390"/>
      <c r="AG182" s="390"/>
      <c r="AH182" s="390"/>
      <c r="AI182" s="390"/>
      <c r="AJ182" s="390"/>
      <c r="AK182" s="390"/>
      <c r="AL182" s="390"/>
      <c r="AM182" s="390"/>
      <c r="AN182" s="390"/>
      <c r="AO182" s="390"/>
      <c r="AP182" s="390"/>
      <c r="AQ182" s="390"/>
      <c r="AR182" s="390"/>
      <c r="AS182" s="390"/>
      <c r="AT182" s="390"/>
      <c r="AU182" s="390"/>
      <c r="AV182" s="390"/>
      <c r="AW182" s="390"/>
      <c r="AX182" s="390"/>
      <c r="AY182" s="390"/>
      <c r="AZ182" s="390"/>
      <c r="BA182" s="390"/>
      <c r="BB182" s="390"/>
      <c r="BC182" s="390"/>
      <c r="BD182" s="390"/>
      <c r="BE182" s="390"/>
      <c r="BF182" s="390"/>
      <c r="BG182" s="390"/>
      <c r="BH182" s="390"/>
      <c r="BI182" s="390"/>
      <c r="BJ182" s="390"/>
      <c r="BK182" s="390"/>
      <c r="BL182" s="390"/>
      <c r="BM182" s="389"/>
      <c r="BN182" s="390"/>
      <c r="BO182" s="390"/>
      <c r="BP182" s="390"/>
      <c r="BQ182" s="390"/>
      <c r="BR182" s="390"/>
      <c r="BS182" s="390"/>
    </row>
    <row r="183" spans="1:71" ht="18" customHeight="1">
      <c r="A183" s="389"/>
      <c r="B183" s="389"/>
      <c r="C183" s="389"/>
      <c r="D183" s="390"/>
      <c r="E183" s="390"/>
      <c r="F183" s="390"/>
      <c r="G183" s="390"/>
      <c r="H183" s="390"/>
      <c r="I183" s="390"/>
      <c r="J183" s="390"/>
      <c r="K183" s="390"/>
      <c r="L183" s="390"/>
      <c r="M183" s="390"/>
      <c r="N183" s="390"/>
      <c r="O183" s="390"/>
      <c r="P183" s="390"/>
      <c r="Q183" s="390"/>
      <c r="R183" s="390"/>
      <c r="S183" s="390"/>
      <c r="T183" s="390"/>
      <c r="U183" s="390"/>
      <c r="V183" s="390"/>
      <c r="W183" s="390"/>
      <c r="X183" s="390"/>
      <c r="Y183" s="390"/>
      <c r="Z183" s="390"/>
      <c r="AA183" s="390"/>
      <c r="AB183" s="390"/>
      <c r="AC183" s="390"/>
      <c r="AD183" s="390"/>
      <c r="AE183" s="390"/>
      <c r="AF183" s="390"/>
      <c r="AG183" s="390"/>
      <c r="AH183" s="390"/>
      <c r="AI183" s="390"/>
      <c r="AJ183" s="390"/>
      <c r="AK183" s="390"/>
      <c r="AL183" s="390"/>
      <c r="AM183" s="390"/>
      <c r="AN183" s="390"/>
      <c r="AO183" s="390"/>
      <c r="AP183" s="390"/>
      <c r="AQ183" s="390"/>
      <c r="AR183" s="390"/>
      <c r="AS183" s="390"/>
      <c r="AT183" s="390"/>
      <c r="AU183" s="390"/>
      <c r="AV183" s="390"/>
      <c r="AW183" s="390"/>
      <c r="AX183" s="390"/>
      <c r="AY183" s="390"/>
      <c r="AZ183" s="390"/>
      <c r="BA183" s="390"/>
      <c r="BB183" s="390"/>
      <c r="BC183" s="390"/>
      <c r="BD183" s="390"/>
      <c r="BE183" s="390"/>
      <c r="BF183" s="390"/>
      <c r="BG183" s="390"/>
      <c r="BH183" s="390"/>
      <c r="BI183" s="390"/>
      <c r="BJ183" s="390"/>
      <c r="BK183" s="390"/>
      <c r="BL183" s="390"/>
      <c r="BM183" s="389"/>
      <c r="BN183" s="390"/>
      <c r="BO183" s="390"/>
      <c r="BP183" s="390"/>
      <c r="BQ183" s="390"/>
      <c r="BR183" s="390"/>
      <c r="BS183" s="390"/>
    </row>
    <row r="184" spans="1:71" ht="18" customHeight="1">
      <c r="A184" s="389"/>
      <c r="B184" s="389"/>
      <c r="C184" s="389"/>
      <c r="D184" s="390"/>
      <c r="E184" s="390"/>
      <c r="F184" s="390"/>
      <c r="G184" s="390"/>
      <c r="H184" s="390"/>
      <c r="I184" s="390"/>
      <c r="J184" s="390"/>
      <c r="K184" s="390"/>
      <c r="L184" s="390"/>
      <c r="M184" s="390"/>
      <c r="N184" s="390"/>
      <c r="O184" s="390"/>
      <c r="P184" s="390"/>
      <c r="Q184" s="390"/>
      <c r="R184" s="390"/>
      <c r="S184" s="390"/>
      <c r="T184" s="390"/>
      <c r="U184" s="390"/>
      <c r="V184" s="390"/>
      <c r="W184" s="390"/>
      <c r="X184" s="390"/>
      <c r="Y184" s="390"/>
      <c r="Z184" s="390"/>
      <c r="AA184" s="390"/>
      <c r="AB184" s="390"/>
      <c r="AC184" s="390"/>
      <c r="AD184" s="390"/>
      <c r="AE184" s="390"/>
      <c r="AF184" s="390"/>
      <c r="AG184" s="390"/>
      <c r="AH184" s="390"/>
      <c r="AI184" s="390"/>
      <c r="AJ184" s="390"/>
      <c r="AK184" s="390"/>
      <c r="AL184" s="390"/>
      <c r="AM184" s="390"/>
      <c r="AN184" s="390"/>
      <c r="AO184" s="390"/>
      <c r="AP184" s="390"/>
      <c r="AQ184" s="390"/>
      <c r="AR184" s="390"/>
      <c r="AS184" s="390"/>
      <c r="AT184" s="390"/>
      <c r="AU184" s="390"/>
      <c r="AV184" s="390"/>
      <c r="AW184" s="390"/>
      <c r="AX184" s="390"/>
      <c r="AY184" s="390"/>
      <c r="AZ184" s="390"/>
      <c r="BA184" s="390"/>
      <c r="BB184" s="390"/>
      <c r="BC184" s="390"/>
      <c r="BD184" s="390"/>
      <c r="BE184" s="390"/>
      <c r="BF184" s="390"/>
      <c r="BG184" s="390"/>
      <c r="BH184" s="390"/>
      <c r="BI184" s="390"/>
      <c r="BJ184" s="390"/>
      <c r="BK184" s="390"/>
      <c r="BL184" s="390"/>
      <c r="BM184" s="389"/>
      <c r="BN184" s="390"/>
      <c r="BO184" s="390"/>
      <c r="BP184" s="390"/>
      <c r="BQ184" s="390"/>
      <c r="BR184" s="390"/>
      <c r="BS184" s="390"/>
    </row>
    <row r="185" spans="1:71" ht="18" customHeight="1">
      <c r="A185" s="389"/>
      <c r="B185" s="389"/>
      <c r="C185" s="389"/>
      <c r="D185" s="390"/>
      <c r="E185" s="390"/>
      <c r="F185" s="390"/>
      <c r="G185" s="390"/>
      <c r="H185" s="390"/>
      <c r="I185" s="390"/>
      <c r="J185" s="390"/>
      <c r="K185" s="390"/>
      <c r="L185" s="390"/>
      <c r="M185" s="390"/>
      <c r="N185" s="390"/>
      <c r="O185" s="390"/>
      <c r="P185" s="390"/>
      <c r="Q185" s="390"/>
      <c r="R185" s="390"/>
      <c r="S185" s="390"/>
      <c r="T185" s="390"/>
      <c r="U185" s="390"/>
      <c r="V185" s="390"/>
      <c r="W185" s="390"/>
      <c r="X185" s="390"/>
      <c r="Y185" s="390"/>
      <c r="Z185" s="390"/>
      <c r="AA185" s="390"/>
      <c r="AB185" s="390"/>
      <c r="AC185" s="390"/>
      <c r="AD185" s="390"/>
      <c r="AE185" s="390"/>
      <c r="AF185" s="390"/>
      <c r="AG185" s="390"/>
      <c r="AH185" s="390"/>
      <c r="AI185" s="390"/>
      <c r="AJ185" s="390"/>
      <c r="AK185" s="390"/>
      <c r="AL185" s="390"/>
      <c r="AM185" s="390"/>
      <c r="AN185" s="390"/>
      <c r="AO185" s="390"/>
      <c r="AP185" s="390"/>
      <c r="AQ185" s="390"/>
      <c r="AR185" s="390"/>
      <c r="AS185" s="390"/>
      <c r="AT185" s="390"/>
      <c r="AU185" s="390"/>
      <c r="AV185" s="390"/>
      <c r="AW185" s="390"/>
      <c r="AX185" s="390"/>
      <c r="AY185" s="390"/>
      <c r="AZ185" s="390"/>
      <c r="BA185" s="390"/>
      <c r="BB185" s="390"/>
      <c r="BC185" s="390"/>
      <c r="BD185" s="390"/>
      <c r="BE185" s="390"/>
      <c r="BF185" s="390"/>
      <c r="BG185" s="390"/>
      <c r="BH185" s="390"/>
      <c r="BI185" s="390"/>
      <c r="BJ185" s="390"/>
      <c r="BK185" s="390"/>
      <c r="BL185" s="390"/>
      <c r="BM185" s="389"/>
      <c r="BN185" s="390"/>
      <c r="BO185" s="390"/>
      <c r="BP185" s="390"/>
      <c r="BQ185" s="390"/>
      <c r="BR185" s="390"/>
      <c r="BS185" s="390"/>
    </row>
    <row r="186" spans="1:71" ht="18" customHeight="1">
      <c r="A186" s="389"/>
      <c r="B186" s="389"/>
      <c r="C186" s="389"/>
      <c r="D186" s="390"/>
      <c r="E186" s="390"/>
      <c r="F186" s="390"/>
      <c r="G186" s="390"/>
      <c r="H186" s="390"/>
      <c r="I186" s="390"/>
      <c r="J186" s="390"/>
      <c r="K186" s="390"/>
      <c r="L186" s="390"/>
      <c r="M186" s="390"/>
      <c r="N186" s="390"/>
      <c r="O186" s="390"/>
      <c r="P186" s="390"/>
      <c r="Q186" s="390"/>
      <c r="R186" s="390"/>
      <c r="S186" s="390"/>
      <c r="T186" s="390"/>
      <c r="U186" s="390"/>
      <c r="V186" s="390"/>
      <c r="W186" s="390"/>
      <c r="X186" s="390"/>
      <c r="Y186" s="390"/>
      <c r="Z186" s="390"/>
      <c r="AA186" s="390"/>
      <c r="AB186" s="390"/>
      <c r="AC186" s="390"/>
      <c r="AD186" s="390"/>
      <c r="AE186" s="390"/>
      <c r="AF186" s="390"/>
      <c r="AG186" s="390"/>
      <c r="AH186" s="390"/>
      <c r="AI186" s="390"/>
      <c r="AJ186" s="390"/>
      <c r="AK186" s="390"/>
      <c r="AL186" s="390"/>
      <c r="AM186" s="390"/>
      <c r="AN186" s="390"/>
      <c r="AO186" s="390"/>
      <c r="AP186" s="390"/>
      <c r="AQ186" s="390"/>
      <c r="AR186" s="390"/>
      <c r="AS186" s="390"/>
      <c r="AT186" s="390"/>
      <c r="AU186" s="390"/>
      <c r="AV186" s="390"/>
      <c r="AW186" s="390"/>
      <c r="AX186" s="390"/>
      <c r="AY186" s="390"/>
      <c r="AZ186" s="390"/>
      <c r="BA186" s="390"/>
      <c r="BB186" s="390"/>
      <c r="BC186" s="390"/>
      <c r="BD186" s="390"/>
      <c r="BE186" s="390"/>
      <c r="BF186" s="390"/>
      <c r="BG186" s="390"/>
      <c r="BH186" s="390"/>
      <c r="BI186" s="390"/>
      <c r="BJ186" s="390"/>
      <c r="BK186" s="390"/>
      <c r="BL186" s="390"/>
      <c r="BM186" s="389"/>
      <c r="BN186" s="390"/>
      <c r="BO186" s="390"/>
      <c r="BP186" s="390"/>
      <c r="BQ186" s="390"/>
      <c r="BR186" s="390"/>
      <c r="BS186" s="390"/>
    </row>
    <row r="187" spans="1:71" ht="18" customHeight="1">
      <c r="A187" s="389"/>
      <c r="B187" s="389"/>
      <c r="C187" s="389"/>
      <c r="D187" s="390"/>
      <c r="E187" s="390"/>
      <c r="F187" s="390"/>
      <c r="G187" s="390"/>
      <c r="H187" s="390"/>
      <c r="I187" s="390"/>
      <c r="J187" s="390"/>
      <c r="K187" s="390"/>
      <c r="L187" s="390"/>
      <c r="M187" s="390"/>
      <c r="N187" s="390"/>
      <c r="O187" s="390"/>
      <c r="P187" s="390"/>
      <c r="Q187" s="390"/>
      <c r="R187" s="390"/>
      <c r="S187" s="390"/>
      <c r="T187" s="390"/>
      <c r="U187" s="390"/>
      <c r="V187" s="390"/>
      <c r="W187" s="390"/>
      <c r="X187" s="390"/>
      <c r="Y187" s="390"/>
      <c r="Z187" s="390"/>
      <c r="AA187" s="390"/>
      <c r="AB187" s="390"/>
      <c r="AC187" s="390"/>
      <c r="AD187" s="390"/>
      <c r="AE187" s="390"/>
      <c r="AF187" s="390"/>
      <c r="AG187" s="390"/>
      <c r="AH187" s="390"/>
      <c r="AI187" s="390"/>
      <c r="AJ187" s="390"/>
      <c r="AK187" s="390"/>
      <c r="AL187" s="390"/>
      <c r="AM187" s="390"/>
      <c r="AN187" s="390"/>
      <c r="AO187" s="390"/>
      <c r="AP187" s="390"/>
      <c r="AQ187" s="390"/>
      <c r="AR187" s="390"/>
      <c r="AS187" s="390"/>
      <c r="AT187" s="390"/>
      <c r="AU187" s="390"/>
      <c r="AV187" s="390"/>
      <c r="AW187" s="390"/>
      <c r="AX187" s="390"/>
      <c r="AY187" s="390"/>
      <c r="AZ187" s="390"/>
      <c r="BA187" s="390"/>
      <c r="BB187" s="390"/>
      <c r="BC187" s="390"/>
      <c r="BD187" s="390"/>
      <c r="BE187" s="390"/>
      <c r="BF187" s="390"/>
      <c r="BG187" s="390"/>
      <c r="BH187" s="390"/>
      <c r="BI187" s="390"/>
      <c r="BJ187" s="390"/>
      <c r="BK187" s="390"/>
      <c r="BL187" s="390"/>
      <c r="BM187" s="389"/>
      <c r="BN187" s="390"/>
      <c r="BO187" s="390"/>
      <c r="BP187" s="390"/>
      <c r="BQ187" s="390"/>
      <c r="BR187" s="390"/>
      <c r="BS187" s="390"/>
    </row>
    <row r="188" spans="1:71" ht="18" customHeight="1">
      <c r="A188" s="389"/>
      <c r="B188" s="389"/>
      <c r="C188" s="389"/>
      <c r="D188" s="390"/>
      <c r="E188" s="390"/>
      <c r="F188" s="390"/>
      <c r="G188" s="390"/>
      <c r="H188" s="390"/>
      <c r="I188" s="390"/>
      <c r="J188" s="390"/>
      <c r="K188" s="390"/>
      <c r="L188" s="390"/>
      <c r="M188" s="390"/>
      <c r="N188" s="390"/>
      <c r="O188" s="390"/>
      <c r="P188" s="390"/>
      <c r="Q188" s="390"/>
      <c r="R188" s="390"/>
      <c r="S188" s="390"/>
      <c r="T188" s="390"/>
      <c r="U188" s="390"/>
      <c r="V188" s="390"/>
      <c r="W188" s="390"/>
      <c r="X188" s="390"/>
      <c r="Y188" s="390"/>
      <c r="Z188" s="390"/>
      <c r="AA188" s="390"/>
      <c r="AB188" s="390"/>
      <c r="AC188" s="390"/>
      <c r="AD188" s="390"/>
      <c r="AE188" s="390"/>
      <c r="AF188" s="390"/>
      <c r="AG188" s="390"/>
      <c r="AH188" s="390"/>
      <c r="AI188" s="390"/>
      <c r="AJ188" s="390"/>
      <c r="AK188" s="390"/>
      <c r="AL188" s="390"/>
      <c r="AM188" s="390"/>
      <c r="AN188" s="390"/>
      <c r="AO188" s="390"/>
      <c r="AP188" s="390"/>
      <c r="AQ188" s="390"/>
      <c r="AR188" s="390"/>
      <c r="AS188" s="390"/>
      <c r="AT188" s="390"/>
      <c r="AU188" s="390"/>
      <c r="AV188" s="390"/>
      <c r="AW188" s="390"/>
      <c r="AX188" s="390"/>
      <c r="AY188" s="390"/>
      <c r="AZ188" s="390"/>
      <c r="BA188" s="390"/>
      <c r="BB188" s="390"/>
      <c r="BC188" s="390"/>
      <c r="BD188" s="390"/>
      <c r="BE188" s="390"/>
      <c r="BF188" s="390"/>
      <c r="BG188" s="390"/>
      <c r="BH188" s="390"/>
      <c r="BI188" s="390"/>
      <c r="BJ188" s="390"/>
      <c r="BK188" s="390"/>
      <c r="BL188" s="390"/>
      <c r="BM188" s="389"/>
      <c r="BN188" s="390"/>
      <c r="BO188" s="390"/>
      <c r="BP188" s="390"/>
      <c r="BQ188" s="390"/>
      <c r="BR188" s="390"/>
      <c r="BS188" s="390"/>
    </row>
    <row r="189" spans="1:71" ht="18" customHeight="1">
      <c r="A189" s="389"/>
      <c r="B189" s="389"/>
      <c r="C189" s="389"/>
      <c r="D189" s="390"/>
      <c r="E189" s="390"/>
      <c r="F189" s="390"/>
      <c r="G189" s="390"/>
      <c r="H189" s="390"/>
      <c r="I189" s="390"/>
      <c r="J189" s="390"/>
      <c r="K189" s="390"/>
      <c r="L189" s="390"/>
      <c r="M189" s="390"/>
      <c r="N189" s="390"/>
      <c r="O189" s="390"/>
      <c r="P189" s="390"/>
      <c r="Q189" s="390"/>
      <c r="R189" s="390"/>
      <c r="S189" s="390"/>
      <c r="T189" s="390"/>
      <c r="U189" s="390"/>
      <c r="V189" s="390"/>
      <c r="W189" s="390"/>
      <c r="X189" s="390"/>
      <c r="Y189" s="390"/>
      <c r="Z189" s="390"/>
      <c r="AA189" s="390"/>
      <c r="AB189" s="390"/>
      <c r="AC189" s="390"/>
      <c r="AD189" s="390"/>
      <c r="AE189" s="390"/>
      <c r="AF189" s="390"/>
      <c r="AG189" s="390"/>
      <c r="AH189" s="390"/>
      <c r="AI189" s="390"/>
      <c r="AJ189" s="390"/>
      <c r="AK189" s="390"/>
      <c r="AL189" s="390"/>
      <c r="AM189" s="390"/>
      <c r="AN189" s="390"/>
      <c r="AO189" s="390"/>
      <c r="AP189" s="390"/>
      <c r="AQ189" s="390"/>
      <c r="AR189" s="390"/>
      <c r="AS189" s="390"/>
      <c r="AT189" s="390"/>
      <c r="AU189" s="390"/>
      <c r="AV189" s="390"/>
      <c r="AW189" s="390"/>
      <c r="AX189" s="390"/>
      <c r="AY189" s="390"/>
      <c r="AZ189" s="390"/>
      <c r="BA189" s="390"/>
      <c r="BB189" s="390"/>
      <c r="BC189" s="390"/>
      <c r="BD189" s="390"/>
      <c r="BE189" s="390"/>
      <c r="BF189" s="390"/>
      <c r="BG189" s="390"/>
      <c r="BH189" s="390"/>
      <c r="BI189" s="390"/>
      <c r="BJ189" s="390"/>
      <c r="BK189" s="390"/>
      <c r="BL189" s="390"/>
      <c r="BM189" s="389"/>
      <c r="BN189" s="390"/>
      <c r="BO189" s="390"/>
      <c r="BP189" s="390"/>
      <c r="BQ189" s="390"/>
      <c r="BR189" s="390"/>
      <c r="BS189" s="390"/>
    </row>
    <row r="190" spans="1:71" ht="18" customHeight="1">
      <c r="A190" s="389"/>
      <c r="B190" s="389"/>
      <c r="C190" s="389"/>
      <c r="D190" s="390"/>
      <c r="E190" s="390"/>
      <c r="F190" s="390"/>
      <c r="G190" s="390"/>
      <c r="H190" s="390"/>
      <c r="I190" s="390"/>
      <c r="J190" s="390"/>
      <c r="K190" s="390"/>
      <c r="L190" s="390"/>
      <c r="M190" s="390"/>
      <c r="N190" s="390"/>
      <c r="O190" s="390"/>
      <c r="P190" s="390"/>
      <c r="Q190" s="390"/>
      <c r="R190" s="390"/>
      <c r="S190" s="390"/>
      <c r="T190" s="390"/>
      <c r="U190" s="390"/>
      <c r="V190" s="390"/>
      <c r="W190" s="390"/>
      <c r="X190" s="390"/>
      <c r="Y190" s="390"/>
      <c r="Z190" s="390"/>
      <c r="AA190" s="390"/>
      <c r="AB190" s="390"/>
      <c r="AC190" s="390"/>
      <c r="AD190" s="390"/>
      <c r="AE190" s="390"/>
      <c r="AF190" s="390"/>
      <c r="AG190" s="390"/>
      <c r="AH190" s="390"/>
      <c r="AI190" s="390"/>
      <c r="AJ190" s="390"/>
      <c r="AK190" s="390"/>
      <c r="AL190" s="390"/>
      <c r="AM190" s="390"/>
      <c r="AN190" s="390"/>
      <c r="AO190" s="390"/>
      <c r="AP190" s="390"/>
      <c r="AQ190" s="390"/>
      <c r="AR190" s="390"/>
      <c r="AS190" s="390"/>
      <c r="AT190" s="390"/>
      <c r="AU190" s="390"/>
      <c r="AV190" s="390"/>
      <c r="AW190" s="390"/>
      <c r="AX190" s="390"/>
      <c r="AY190" s="390"/>
      <c r="AZ190" s="390"/>
      <c r="BA190" s="390"/>
      <c r="BB190" s="390"/>
      <c r="BC190" s="390"/>
      <c r="BD190" s="390"/>
      <c r="BE190" s="390"/>
      <c r="BF190" s="390"/>
      <c r="BG190" s="390"/>
      <c r="BH190" s="390"/>
      <c r="BI190" s="390"/>
      <c r="BJ190" s="390"/>
      <c r="BK190" s="390"/>
      <c r="BL190" s="390"/>
      <c r="BM190" s="389"/>
      <c r="BN190" s="390"/>
      <c r="BO190" s="390"/>
      <c r="BP190" s="390"/>
      <c r="BQ190" s="390"/>
      <c r="BR190" s="390"/>
      <c r="BS190" s="390"/>
    </row>
    <row r="191" spans="1:71" ht="18" customHeight="1">
      <c r="A191" s="389"/>
      <c r="B191" s="389"/>
      <c r="C191" s="389"/>
      <c r="D191" s="390"/>
      <c r="E191" s="390"/>
      <c r="F191" s="390"/>
      <c r="G191" s="390"/>
      <c r="H191" s="390"/>
      <c r="I191" s="390"/>
      <c r="J191" s="390"/>
      <c r="K191" s="390"/>
      <c r="L191" s="390"/>
      <c r="M191" s="390"/>
      <c r="N191" s="390"/>
      <c r="O191" s="390"/>
      <c r="P191" s="390"/>
      <c r="Q191" s="390"/>
      <c r="R191" s="390"/>
      <c r="S191" s="390"/>
      <c r="T191" s="390"/>
      <c r="U191" s="390"/>
      <c r="V191" s="390"/>
      <c r="W191" s="390"/>
      <c r="X191" s="390"/>
      <c r="Y191" s="390"/>
      <c r="Z191" s="390"/>
      <c r="AA191" s="390"/>
      <c r="AB191" s="390"/>
      <c r="AC191" s="390"/>
      <c r="AD191" s="390"/>
      <c r="AE191" s="390"/>
      <c r="AF191" s="390"/>
      <c r="AG191" s="390"/>
      <c r="AH191" s="390"/>
      <c r="AI191" s="390"/>
      <c r="AJ191" s="390"/>
      <c r="AK191" s="390"/>
      <c r="AL191" s="390"/>
      <c r="AM191" s="390"/>
      <c r="AN191" s="390"/>
      <c r="AO191" s="390"/>
      <c r="AP191" s="390"/>
      <c r="AQ191" s="390"/>
      <c r="AR191" s="390"/>
      <c r="AS191" s="390"/>
      <c r="AT191" s="390"/>
      <c r="AU191" s="390"/>
      <c r="AV191" s="390"/>
      <c r="AW191" s="390"/>
      <c r="AX191" s="390"/>
      <c r="AY191" s="390"/>
      <c r="AZ191" s="390"/>
      <c r="BA191" s="390"/>
      <c r="BB191" s="390"/>
      <c r="BC191" s="390"/>
      <c r="BD191" s="390"/>
      <c r="BE191" s="390"/>
      <c r="BF191" s="390"/>
      <c r="BG191" s="390"/>
      <c r="BH191" s="390"/>
      <c r="BI191" s="390"/>
      <c r="BJ191" s="390"/>
      <c r="BK191" s="390"/>
      <c r="BL191" s="390"/>
      <c r="BM191" s="389"/>
      <c r="BN191" s="390"/>
      <c r="BO191" s="390"/>
      <c r="BP191" s="390"/>
      <c r="BQ191" s="390"/>
      <c r="BR191" s="390"/>
      <c r="BS191" s="390"/>
    </row>
    <row r="192" spans="1:71" ht="18" customHeight="1">
      <c r="A192" s="389"/>
      <c r="B192" s="389"/>
      <c r="C192" s="389"/>
      <c r="D192" s="390"/>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c r="AA192" s="390"/>
      <c r="AB192" s="390"/>
      <c r="AC192" s="390"/>
      <c r="AD192" s="390"/>
      <c r="AE192" s="390"/>
      <c r="AF192" s="390"/>
      <c r="AG192" s="390"/>
      <c r="AH192" s="390"/>
      <c r="AI192" s="390"/>
      <c r="AJ192" s="390"/>
      <c r="AK192" s="390"/>
      <c r="AL192" s="390"/>
      <c r="AM192" s="390"/>
      <c r="AN192" s="390"/>
      <c r="AO192" s="390"/>
      <c r="AP192" s="390"/>
      <c r="AQ192" s="390"/>
      <c r="AR192" s="390"/>
      <c r="AS192" s="390"/>
      <c r="AT192" s="390"/>
      <c r="AU192" s="390"/>
      <c r="AV192" s="390"/>
      <c r="AW192" s="390"/>
      <c r="AX192" s="390"/>
      <c r="AY192" s="390"/>
      <c r="AZ192" s="390"/>
      <c r="BA192" s="390"/>
      <c r="BB192" s="390"/>
      <c r="BC192" s="390"/>
      <c r="BD192" s="390"/>
      <c r="BE192" s="390"/>
      <c r="BF192" s="390"/>
      <c r="BG192" s="390"/>
      <c r="BH192" s="390"/>
      <c r="BI192" s="390"/>
      <c r="BJ192" s="390"/>
      <c r="BK192" s="390"/>
      <c r="BL192" s="390"/>
      <c r="BM192" s="389"/>
      <c r="BN192" s="390"/>
      <c r="BO192" s="390"/>
      <c r="BP192" s="390"/>
      <c r="BQ192" s="390"/>
      <c r="BR192" s="390"/>
      <c r="BS192" s="390"/>
    </row>
    <row r="193" spans="1:71" ht="18" customHeight="1">
      <c r="A193" s="389"/>
      <c r="B193" s="389"/>
      <c r="C193" s="389"/>
      <c r="D193" s="390"/>
      <c r="E193" s="390"/>
      <c r="F193" s="390"/>
      <c r="G193" s="390"/>
      <c r="H193" s="390"/>
      <c r="I193" s="390"/>
      <c r="J193" s="390"/>
      <c r="K193" s="390"/>
      <c r="L193" s="390"/>
      <c r="M193" s="390"/>
      <c r="N193" s="390"/>
      <c r="O193" s="390"/>
      <c r="P193" s="390"/>
      <c r="Q193" s="390"/>
      <c r="R193" s="390"/>
      <c r="S193" s="390"/>
      <c r="T193" s="390"/>
      <c r="U193" s="390"/>
      <c r="V193" s="390"/>
      <c r="W193" s="390"/>
      <c r="X193" s="390"/>
      <c r="Y193" s="390"/>
      <c r="Z193" s="390"/>
      <c r="AA193" s="390"/>
      <c r="AB193" s="390"/>
      <c r="AC193" s="390"/>
      <c r="AD193" s="390"/>
      <c r="AE193" s="390"/>
      <c r="AF193" s="390"/>
      <c r="AG193" s="390"/>
      <c r="AH193" s="390"/>
      <c r="AI193" s="390"/>
      <c r="AJ193" s="390"/>
      <c r="AK193" s="390"/>
      <c r="AL193" s="390"/>
      <c r="AM193" s="390"/>
      <c r="AN193" s="390"/>
      <c r="AO193" s="390"/>
      <c r="AP193" s="390"/>
      <c r="AQ193" s="390"/>
      <c r="AR193" s="390"/>
      <c r="AS193" s="390"/>
      <c r="AT193" s="390"/>
      <c r="AU193" s="390"/>
      <c r="AV193" s="390"/>
      <c r="AW193" s="390"/>
      <c r="AX193" s="390"/>
      <c r="AY193" s="390"/>
      <c r="AZ193" s="390"/>
      <c r="BA193" s="390"/>
      <c r="BB193" s="390"/>
      <c r="BC193" s="390"/>
      <c r="BD193" s="390"/>
      <c r="BE193" s="390"/>
      <c r="BF193" s="390"/>
      <c r="BG193" s="390"/>
      <c r="BH193" s="390"/>
      <c r="BI193" s="390"/>
      <c r="BJ193" s="390"/>
      <c r="BK193" s="390"/>
      <c r="BL193" s="390"/>
      <c r="BM193" s="389"/>
      <c r="BN193" s="390"/>
      <c r="BO193" s="390"/>
      <c r="BP193" s="390"/>
      <c r="BQ193" s="390"/>
      <c r="BR193" s="390"/>
      <c r="BS193" s="390"/>
    </row>
    <row r="194" spans="1:71" ht="18" customHeight="1">
      <c r="A194" s="389"/>
      <c r="B194" s="389"/>
      <c r="C194" s="389"/>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c r="AB194" s="390"/>
      <c r="AC194" s="390"/>
      <c r="AD194" s="390"/>
      <c r="AE194" s="390"/>
      <c r="AF194" s="390"/>
      <c r="AG194" s="390"/>
      <c r="AH194" s="390"/>
      <c r="AI194" s="390"/>
      <c r="AJ194" s="390"/>
      <c r="AK194" s="390"/>
      <c r="AL194" s="390"/>
      <c r="AM194" s="390"/>
      <c r="AN194" s="390"/>
      <c r="AO194" s="390"/>
      <c r="AP194" s="390"/>
      <c r="AQ194" s="390"/>
      <c r="AR194" s="390"/>
      <c r="AS194" s="390"/>
      <c r="AT194" s="390"/>
      <c r="AU194" s="390"/>
      <c r="AV194" s="390"/>
      <c r="AW194" s="390"/>
      <c r="AX194" s="390"/>
      <c r="AY194" s="390"/>
      <c r="AZ194" s="390"/>
      <c r="BA194" s="390"/>
      <c r="BB194" s="390"/>
      <c r="BC194" s="390"/>
      <c r="BD194" s="390"/>
      <c r="BE194" s="390"/>
      <c r="BF194" s="390"/>
      <c r="BG194" s="390"/>
      <c r="BH194" s="390"/>
      <c r="BI194" s="390"/>
      <c r="BJ194" s="390"/>
      <c r="BK194" s="390"/>
      <c r="BL194" s="390"/>
      <c r="BM194" s="389"/>
      <c r="BN194" s="390"/>
      <c r="BO194" s="390"/>
      <c r="BP194" s="390"/>
      <c r="BQ194" s="390"/>
      <c r="BR194" s="390"/>
      <c r="BS194" s="390"/>
    </row>
    <row r="195" spans="1:71" ht="18" customHeight="1">
      <c r="A195" s="389"/>
      <c r="B195" s="389"/>
      <c r="C195" s="389"/>
      <c r="D195" s="390"/>
      <c r="E195" s="390"/>
      <c r="F195" s="390"/>
      <c r="G195" s="390"/>
      <c r="H195" s="390"/>
      <c r="I195" s="390"/>
      <c r="J195" s="390"/>
      <c r="K195" s="390"/>
      <c r="L195" s="390"/>
      <c r="M195" s="390"/>
      <c r="N195" s="390"/>
      <c r="O195" s="390"/>
      <c r="P195" s="390"/>
      <c r="Q195" s="390"/>
      <c r="R195" s="390"/>
      <c r="S195" s="390"/>
      <c r="T195" s="390"/>
      <c r="U195" s="390"/>
      <c r="V195" s="390"/>
      <c r="W195" s="390"/>
      <c r="X195" s="390"/>
      <c r="Y195" s="390"/>
      <c r="Z195" s="390"/>
      <c r="AA195" s="390"/>
      <c r="AB195" s="390"/>
      <c r="AC195" s="390"/>
      <c r="AD195" s="390"/>
      <c r="AE195" s="390"/>
      <c r="AF195" s="390"/>
      <c r="AG195" s="390"/>
      <c r="AH195" s="390"/>
      <c r="AI195" s="390"/>
      <c r="AJ195" s="390"/>
      <c r="AK195" s="390"/>
      <c r="AL195" s="390"/>
      <c r="AM195" s="390"/>
      <c r="AN195" s="390"/>
      <c r="AO195" s="390"/>
      <c r="AP195" s="390"/>
      <c r="AQ195" s="390"/>
      <c r="AR195" s="390"/>
      <c r="AS195" s="390"/>
      <c r="AT195" s="390"/>
      <c r="AU195" s="390"/>
      <c r="AV195" s="390"/>
      <c r="AW195" s="390"/>
      <c r="AX195" s="390"/>
      <c r="AY195" s="390"/>
      <c r="AZ195" s="390"/>
      <c r="BA195" s="390"/>
      <c r="BB195" s="390"/>
      <c r="BC195" s="390"/>
      <c r="BD195" s="390"/>
      <c r="BE195" s="390"/>
      <c r="BF195" s="390"/>
      <c r="BG195" s="390"/>
      <c r="BH195" s="390"/>
      <c r="BI195" s="390"/>
      <c r="BJ195" s="390"/>
      <c r="BK195" s="390"/>
      <c r="BL195" s="390"/>
      <c r="BM195" s="389"/>
      <c r="BN195" s="390"/>
      <c r="BO195" s="390"/>
      <c r="BP195" s="390"/>
      <c r="BQ195" s="390"/>
      <c r="BR195" s="390"/>
      <c r="BS195" s="390"/>
    </row>
    <row r="196" spans="1:71" ht="18" customHeight="1">
      <c r="A196" s="389"/>
      <c r="B196" s="389"/>
      <c r="C196" s="389"/>
      <c r="D196" s="390"/>
      <c r="E196" s="390"/>
      <c r="F196" s="390"/>
      <c r="G196" s="390"/>
      <c r="H196" s="390"/>
      <c r="I196" s="390"/>
      <c r="J196" s="390"/>
      <c r="K196" s="390"/>
      <c r="L196" s="390"/>
      <c r="M196" s="390"/>
      <c r="N196" s="390"/>
      <c r="O196" s="390"/>
      <c r="P196" s="390"/>
      <c r="Q196" s="390"/>
      <c r="R196" s="390"/>
      <c r="S196" s="390"/>
      <c r="T196" s="390"/>
      <c r="U196" s="390"/>
      <c r="V196" s="390"/>
      <c r="W196" s="390"/>
      <c r="X196" s="390"/>
      <c r="Y196" s="390"/>
      <c r="Z196" s="390"/>
      <c r="AA196" s="390"/>
      <c r="AB196" s="390"/>
      <c r="AC196" s="390"/>
      <c r="AD196" s="390"/>
      <c r="AE196" s="390"/>
      <c r="AF196" s="390"/>
      <c r="AG196" s="390"/>
      <c r="AH196" s="390"/>
      <c r="AI196" s="390"/>
      <c r="AJ196" s="390"/>
      <c r="AK196" s="390"/>
      <c r="AL196" s="390"/>
      <c r="AM196" s="390"/>
      <c r="AN196" s="390"/>
      <c r="AO196" s="390"/>
      <c r="AP196" s="390"/>
      <c r="AQ196" s="390"/>
      <c r="AR196" s="390"/>
      <c r="AS196" s="390"/>
      <c r="AT196" s="390"/>
      <c r="AU196" s="390"/>
      <c r="AV196" s="390"/>
      <c r="AW196" s="390"/>
      <c r="AX196" s="390"/>
      <c r="AY196" s="390"/>
      <c r="AZ196" s="390"/>
      <c r="BA196" s="390"/>
      <c r="BB196" s="390"/>
      <c r="BC196" s="390"/>
      <c r="BD196" s="390"/>
      <c r="BE196" s="390"/>
      <c r="BF196" s="390"/>
      <c r="BG196" s="390"/>
      <c r="BH196" s="390"/>
      <c r="BI196" s="390"/>
      <c r="BJ196" s="390"/>
      <c r="BK196" s="390"/>
      <c r="BL196" s="390"/>
      <c r="BM196" s="389"/>
      <c r="BN196" s="390"/>
      <c r="BO196" s="390"/>
      <c r="BP196" s="390"/>
      <c r="BQ196" s="390"/>
      <c r="BR196" s="390"/>
      <c r="BS196" s="390"/>
    </row>
    <row r="197" spans="1:71" ht="18" customHeight="1">
      <c r="A197" s="389"/>
      <c r="B197" s="389"/>
      <c r="C197" s="389"/>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c r="AA197" s="390"/>
      <c r="AB197" s="390"/>
      <c r="AC197" s="390"/>
      <c r="AD197" s="390"/>
      <c r="AE197" s="390"/>
      <c r="AF197" s="390"/>
      <c r="AG197" s="390"/>
      <c r="AH197" s="390"/>
      <c r="AI197" s="390"/>
      <c r="AJ197" s="390"/>
      <c r="AK197" s="390"/>
      <c r="AL197" s="390"/>
      <c r="AM197" s="390"/>
      <c r="AN197" s="390"/>
      <c r="AO197" s="390"/>
      <c r="AP197" s="390"/>
      <c r="AQ197" s="390"/>
      <c r="AR197" s="390"/>
      <c r="AS197" s="390"/>
      <c r="AT197" s="390"/>
      <c r="AU197" s="390"/>
      <c r="AV197" s="390"/>
      <c r="AW197" s="390"/>
      <c r="AX197" s="390"/>
      <c r="AY197" s="390"/>
      <c r="AZ197" s="390"/>
      <c r="BA197" s="390"/>
      <c r="BB197" s="390"/>
      <c r="BC197" s="390"/>
      <c r="BD197" s="390"/>
      <c r="BE197" s="390"/>
      <c r="BF197" s="390"/>
      <c r="BG197" s="390"/>
      <c r="BH197" s="390"/>
      <c r="BI197" s="390"/>
      <c r="BJ197" s="390"/>
      <c r="BK197" s="390"/>
      <c r="BL197" s="390"/>
      <c r="BM197" s="389"/>
      <c r="BN197" s="390"/>
      <c r="BO197" s="390"/>
      <c r="BP197" s="390"/>
      <c r="BQ197" s="390"/>
      <c r="BR197" s="390"/>
      <c r="BS197" s="390"/>
    </row>
    <row r="198" spans="1:71" ht="18" customHeight="1">
      <c r="A198" s="389"/>
      <c r="B198" s="389"/>
      <c r="C198" s="389"/>
      <c r="D198" s="390"/>
      <c r="E198" s="390"/>
      <c r="F198" s="390"/>
      <c r="G198" s="390"/>
      <c r="H198" s="390"/>
      <c r="I198" s="390"/>
      <c r="J198" s="390"/>
      <c r="K198" s="390"/>
      <c r="L198" s="390"/>
      <c r="M198" s="390"/>
      <c r="N198" s="390"/>
      <c r="O198" s="390"/>
      <c r="P198" s="390"/>
      <c r="Q198" s="390"/>
      <c r="R198" s="390"/>
      <c r="S198" s="390"/>
      <c r="T198" s="390"/>
      <c r="U198" s="390"/>
      <c r="V198" s="390"/>
      <c r="W198" s="390"/>
      <c r="X198" s="390"/>
      <c r="Y198" s="390"/>
      <c r="Z198" s="390"/>
      <c r="AA198" s="390"/>
      <c r="AB198" s="390"/>
      <c r="AC198" s="390"/>
      <c r="AD198" s="390"/>
      <c r="AE198" s="390"/>
      <c r="AF198" s="390"/>
      <c r="AG198" s="390"/>
      <c r="AH198" s="390"/>
      <c r="AI198" s="390"/>
      <c r="AJ198" s="390"/>
      <c r="AK198" s="390"/>
      <c r="AL198" s="390"/>
      <c r="AM198" s="390"/>
      <c r="AN198" s="390"/>
      <c r="AO198" s="390"/>
      <c r="AP198" s="390"/>
      <c r="AQ198" s="390"/>
      <c r="AR198" s="390"/>
      <c r="AS198" s="390"/>
      <c r="AT198" s="390"/>
      <c r="AU198" s="390"/>
      <c r="AV198" s="390"/>
      <c r="AW198" s="390"/>
      <c r="AX198" s="390"/>
      <c r="AY198" s="390"/>
      <c r="AZ198" s="390"/>
      <c r="BA198" s="390"/>
      <c r="BB198" s="390"/>
      <c r="BC198" s="390"/>
      <c r="BD198" s="390"/>
      <c r="BE198" s="390"/>
      <c r="BF198" s="390"/>
      <c r="BG198" s="390"/>
      <c r="BH198" s="390"/>
      <c r="BI198" s="390"/>
      <c r="BJ198" s="390"/>
      <c r="BK198" s="390"/>
      <c r="BL198" s="390"/>
      <c r="BM198" s="389"/>
      <c r="BN198" s="390"/>
      <c r="BO198" s="390"/>
      <c r="BP198" s="390"/>
      <c r="BQ198" s="390"/>
      <c r="BR198" s="390"/>
      <c r="BS198" s="390"/>
    </row>
    <row r="199" spans="1:71" ht="18" customHeight="1">
      <c r="A199" s="389"/>
      <c r="B199" s="389"/>
      <c r="C199" s="389"/>
      <c r="D199" s="390"/>
      <c r="E199" s="390"/>
      <c r="F199" s="390"/>
      <c r="G199" s="390"/>
      <c r="H199" s="390"/>
      <c r="I199" s="390"/>
      <c r="J199" s="390"/>
      <c r="K199" s="390"/>
      <c r="L199" s="390"/>
      <c r="M199" s="390"/>
      <c r="N199" s="390"/>
      <c r="O199" s="390"/>
      <c r="P199" s="390"/>
      <c r="Q199" s="390"/>
      <c r="R199" s="390"/>
      <c r="S199" s="390"/>
      <c r="T199" s="390"/>
      <c r="U199" s="390"/>
      <c r="V199" s="390"/>
      <c r="W199" s="390"/>
      <c r="X199" s="390"/>
      <c r="Y199" s="390"/>
      <c r="Z199" s="390"/>
      <c r="AA199" s="390"/>
      <c r="AB199" s="390"/>
      <c r="AC199" s="390"/>
      <c r="AD199" s="390"/>
      <c r="AE199" s="390"/>
      <c r="AF199" s="390"/>
      <c r="AG199" s="390"/>
      <c r="AH199" s="390"/>
      <c r="AI199" s="390"/>
      <c r="AJ199" s="390"/>
      <c r="AK199" s="390"/>
      <c r="AL199" s="390"/>
      <c r="AM199" s="390"/>
      <c r="AN199" s="390"/>
      <c r="AO199" s="390"/>
      <c r="AP199" s="390"/>
      <c r="AQ199" s="390"/>
      <c r="AR199" s="390"/>
      <c r="AS199" s="390"/>
      <c r="AT199" s="390"/>
      <c r="AU199" s="390"/>
      <c r="AV199" s="390"/>
      <c r="AW199" s="390"/>
      <c r="AX199" s="390"/>
      <c r="AY199" s="390"/>
      <c r="AZ199" s="390"/>
      <c r="BA199" s="390"/>
      <c r="BB199" s="390"/>
      <c r="BC199" s="390"/>
      <c r="BD199" s="390"/>
      <c r="BE199" s="390"/>
      <c r="BF199" s="390"/>
      <c r="BG199" s="390"/>
      <c r="BH199" s="390"/>
      <c r="BI199" s="390"/>
      <c r="BJ199" s="390"/>
      <c r="BK199" s="390"/>
      <c r="BL199" s="390"/>
      <c r="BM199" s="389"/>
      <c r="BN199" s="390"/>
      <c r="BO199" s="390"/>
      <c r="BP199" s="390"/>
      <c r="BQ199" s="390"/>
      <c r="BR199" s="390"/>
      <c r="BS199" s="390"/>
    </row>
    <row r="200" spans="1:71" ht="18" customHeight="1">
      <c r="A200" s="389"/>
      <c r="B200" s="389"/>
      <c r="C200" s="389"/>
      <c r="D200" s="390"/>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c r="AA200" s="390"/>
      <c r="AB200" s="390"/>
      <c r="AC200" s="390"/>
      <c r="AD200" s="390"/>
      <c r="AE200" s="390"/>
      <c r="AF200" s="390"/>
      <c r="AG200" s="390"/>
      <c r="AH200" s="390"/>
      <c r="AI200" s="390"/>
      <c r="AJ200" s="390"/>
      <c r="AK200" s="390"/>
      <c r="AL200" s="390"/>
      <c r="AM200" s="390"/>
      <c r="AN200" s="390"/>
      <c r="AO200" s="390"/>
      <c r="AP200" s="390"/>
      <c r="AQ200" s="390"/>
      <c r="AR200" s="390"/>
      <c r="AS200" s="390"/>
      <c r="AT200" s="390"/>
      <c r="AU200" s="390"/>
      <c r="AV200" s="390"/>
      <c r="AW200" s="390"/>
      <c r="AX200" s="390"/>
      <c r="AY200" s="390"/>
      <c r="AZ200" s="390"/>
      <c r="BA200" s="390"/>
      <c r="BB200" s="390"/>
      <c r="BC200" s="390"/>
      <c r="BD200" s="390"/>
      <c r="BE200" s="390"/>
      <c r="BF200" s="390"/>
      <c r="BG200" s="390"/>
      <c r="BH200" s="390"/>
      <c r="BI200" s="390"/>
      <c r="BJ200" s="390"/>
      <c r="BK200" s="390"/>
      <c r="BL200" s="390"/>
      <c r="BM200" s="389"/>
      <c r="BN200" s="390"/>
      <c r="BO200" s="390"/>
      <c r="BP200" s="390"/>
      <c r="BQ200" s="390"/>
      <c r="BR200" s="390"/>
      <c r="BS200" s="390"/>
    </row>
    <row r="201" spans="1:71" ht="18" customHeight="1">
      <c r="A201" s="389"/>
      <c r="B201" s="389"/>
      <c r="C201" s="389"/>
      <c r="D201" s="390"/>
      <c r="E201" s="390"/>
      <c r="F201" s="390"/>
      <c r="G201" s="390"/>
      <c r="H201" s="390"/>
      <c r="I201" s="390"/>
      <c r="J201" s="390"/>
      <c r="K201" s="390"/>
      <c r="L201" s="390"/>
      <c r="M201" s="390"/>
      <c r="N201" s="390"/>
      <c r="O201" s="390"/>
      <c r="P201" s="390"/>
      <c r="Q201" s="390"/>
      <c r="R201" s="390"/>
      <c r="S201" s="390"/>
      <c r="T201" s="390"/>
      <c r="U201" s="390"/>
      <c r="V201" s="390"/>
      <c r="W201" s="390"/>
      <c r="X201" s="390"/>
      <c r="Y201" s="390"/>
      <c r="Z201" s="390"/>
      <c r="AA201" s="390"/>
      <c r="AB201" s="390"/>
      <c r="AC201" s="390"/>
      <c r="AD201" s="390"/>
      <c r="AE201" s="390"/>
      <c r="AF201" s="390"/>
      <c r="AG201" s="390"/>
      <c r="AH201" s="390"/>
      <c r="AI201" s="390"/>
      <c r="AJ201" s="390"/>
      <c r="AK201" s="390"/>
      <c r="AL201" s="390"/>
      <c r="AM201" s="390"/>
      <c r="AN201" s="390"/>
      <c r="AO201" s="390"/>
      <c r="AP201" s="390"/>
      <c r="AQ201" s="390"/>
      <c r="AR201" s="390"/>
      <c r="AS201" s="390"/>
      <c r="AT201" s="390"/>
      <c r="AU201" s="390"/>
      <c r="AV201" s="390"/>
      <c r="AW201" s="390"/>
      <c r="AX201" s="390"/>
      <c r="AY201" s="390"/>
      <c r="AZ201" s="390"/>
      <c r="BA201" s="390"/>
      <c r="BB201" s="390"/>
      <c r="BC201" s="390"/>
      <c r="BD201" s="390"/>
      <c r="BE201" s="390"/>
      <c r="BF201" s="390"/>
      <c r="BG201" s="390"/>
      <c r="BH201" s="390"/>
      <c r="BI201" s="390"/>
      <c r="BJ201" s="390"/>
      <c r="BK201" s="390"/>
      <c r="BL201" s="390"/>
      <c r="BM201" s="389"/>
      <c r="BN201" s="390"/>
      <c r="BO201" s="390"/>
      <c r="BP201" s="390"/>
      <c r="BQ201" s="390"/>
      <c r="BR201" s="390"/>
      <c r="BS201" s="390"/>
    </row>
    <row r="202" spans="1:71" ht="18" customHeight="1">
      <c r="A202" s="389"/>
      <c r="B202" s="389"/>
      <c r="C202" s="389"/>
      <c r="D202" s="390"/>
      <c r="E202" s="390"/>
      <c r="F202" s="390"/>
      <c r="G202" s="390"/>
      <c r="H202" s="390"/>
      <c r="I202" s="390"/>
      <c r="J202" s="390"/>
      <c r="K202" s="390"/>
      <c r="L202" s="390"/>
      <c r="M202" s="390"/>
      <c r="N202" s="390"/>
      <c r="O202" s="390"/>
      <c r="P202" s="390"/>
      <c r="Q202" s="390"/>
      <c r="R202" s="390"/>
      <c r="S202" s="390"/>
      <c r="T202" s="390"/>
      <c r="U202" s="390"/>
      <c r="V202" s="390"/>
      <c r="W202" s="390"/>
      <c r="X202" s="390"/>
      <c r="Y202" s="390"/>
      <c r="Z202" s="390"/>
      <c r="AA202" s="390"/>
      <c r="AB202" s="390"/>
      <c r="AC202" s="390"/>
      <c r="AD202" s="390"/>
      <c r="AE202" s="390"/>
      <c r="AF202" s="390"/>
      <c r="AG202" s="390"/>
      <c r="AH202" s="390"/>
      <c r="AI202" s="390"/>
      <c r="AJ202" s="390"/>
      <c r="AK202" s="390"/>
      <c r="AL202" s="390"/>
      <c r="AM202" s="390"/>
      <c r="AN202" s="390"/>
      <c r="AO202" s="390"/>
      <c r="AP202" s="390"/>
      <c r="AQ202" s="390"/>
      <c r="AR202" s="390"/>
      <c r="AS202" s="390"/>
      <c r="AT202" s="390"/>
      <c r="AU202" s="390"/>
      <c r="AV202" s="390"/>
      <c r="AW202" s="390"/>
      <c r="AX202" s="390"/>
      <c r="AY202" s="390"/>
      <c r="AZ202" s="390"/>
      <c r="BA202" s="390"/>
      <c r="BB202" s="390"/>
      <c r="BC202" s="390"/>
      <c r="BD202" s="390"/>
      <c r="BE202" s="390"/>
      <c r="BF202" s="390"/>
      <c r="BG202" s="390"/>
      <c r="BH202" s="390"/>
      <c r="BI202" s="390"/>
      <c r="BJ202" s="390"/>
      <c r="BK202" s="390"/>
      <c r="BL202" s="390"/>
      <c r="BM202" s="389"/>
      <c r="BN202" s="390"/>
      <c r="BO202" s="390"/>
      <c r="BP202" s="390"/>
      <c r="BQ202" s="390"/>
      <c r="BR202" s="390"/>
      <c r="BS202" s="390"/>
    </row>
    <row r="203" spans="1:71" ht="18" customHeight="1">
      <c r="A203" s="389"/>
      <c r="B203" s="389"/>
      <c r="C203" s="389"/>
      <c r="D203" s="390"/>
      <c r="E203" s="390"/>
      <c r="F203" s="390"/>
      <c r="G203" s="390"/>
      <c r="H203" s="390"/>
      <c r="I203" s="390"/>
      <c r="J203" s="390"/>
      <c r="K203" s="390"/>
      <c r="L203" s="390"/>
      <c r="M203" s="390"/>
      <c r="N203" s="390"/>
      <c r="O203" s="390"/>
      <c r="P203" s="390"/>
      <c r="Q203" s="390"/>
      <c r="R203" s="390"/>
      <c r="S203" s="390"/>
      <c r="T203" s="390"/>
      <c r="U203" s="390"/>
      <c r="V203" s="390"/>
      <c r="W203" s="390"/>
      <c r="X203" s="390"/>
      <c r="Y203" s="390"/>
      <c r="Z203" s="390"/>
      <c r="AA203" s="390"/>
      <c r="AB203" s="390"/>
      <c r="AC203" s="390"/>
      <c r="AD203" s="390"/>
      <c r="AE203" s="390"/>
      <c r="AF203" s="390"/>
      <c r="AG203" s="390"/>
      <c r="AH203" s="390"/>
      <c r="AI203" s="390"/>
      <c r="AJ203" s="390"/>
      <c r="AK203" s="390"/>
      <c r="AL203" s="390"/>
      <c r="AM203" s="390"/>
      <c r="AN203" s="390"/>
      <c r="AO203" s="390"/>
      <c r="AP203" s="390"/>
      <c r="AQ203" s="390"/>
      <c r="AR203" s="390"/>
      <c r="AS203" s="390"/>
      <c r="AT203" s="390"/>
      <c r="AU203" s="390"/>
      <c r="AV203" s="390"/>
      <c r="AW203" s="390"/>
      <c r="AX203" s="390"/>
      <c r="AY203" s="390"/>
      <c r="AZ203" s="390"/>
      <c r="BA203" s="390"/>
      <c r="BB203" s="390"/>
      <c r="BC203" s="390"/>
      <c r="BD203" s="390"/>
      <c r="BE203" s="390"/>
      <c r="BF203" s="390"/>
      <c r="BG203" s="390"/>
      <c r="BH203" s="390"/>
      <c r="BI203" s="390"/>
      <c r="BJ203" s="390"/>
      <c r="BK203" s="390"/>
      <c r="BL203" s="390"/>
      <c r="BM203" s="389"/>
      <c r="BN203" s="390"/>
      <c r="BO203" s="390"/>
      <c r="BP203" s="390"/>
      <c r="BQ203" s="390"/>
      <c r="BR203" s="390"/>
      <c r="BS203" s="390"/>
    </row>
    <row r="204" spans="1:71" ht="18" customHeight="1">
      <c r="A204" s="389"/>
      <c r="B204" s="389"/>
      <c r="C204" s="389"/>
      <c r="D204" s="390"/>
      <c r="E204" s="390"/>
      <c r="F204" s="390"/>
      <c r="G204" s="390"/>
      <c r="H204" s="390"/>
      <c r="I204" s="390"/>
      <c r="J204" s="390"/>
      <c r="K204" s="390"/>
      <c r="L204" s="390"/>
      <c r="M204" s="390"/>
      <c r="N204" s="390"/>
      <c r="O204" s="390"/>
      <c r="P204" s="390"/>
      <c r="Q204" s="390"/>
      <c r="R204" s="390"/>
      <c r="S204" s="390"/>
      <c r="T204" s="390"/>
      <c r="U204" s="390"/>
      <c r="V204" s="390"/>
      <c r="W204" s="390"/>
      <c r="X204" s="390"/>
      <c r="Y204" s="390"/>
      <c r="Z204" s="390"/>
      <c r="AA204" s="390"/>
      <c r="AB204" s="390"/>
      <c r="AC204" s="390"/>
      <c r="AD204" s="390"/>
      <c r="AE204" s="390"/>
      <c r="AF204" s="390"/>
      <c r="AG204" s="390"/>
      <c r="AH204" s="390"/>
      <c r="AI204" s="390"/>
      <c r="AJ204" s="390"/>
      <c r="AK204" s="390"/>
      <c r="AL204" s="390"/>
      <c r="AM204" s="390"/>
      <c r="AN204" s="390"/>
      <c r="AO204" s="390"/>
      <c r="AP204" s="390"/>
      <c r="AQ204" s="390"/>
      <c r="AR204" s="390"/>
      <c r="AS204" s="390"/>
      <c r="AT204" s="390"/>
      <c r="AU204" s="390"/>
      <c r="AV204" s="390"/>
      <c r="AW204" s="390"/>
      <c r="AX204" s="390"/>
      <c r="AY204" s="390"/>
      <c r="AZ204" s="390"/>
      <c r="BA204" s="390"/>
      <c r="BB204" s="390"/>
      <c r="BC204" s="390"/>
      <c r="BD204" s="390"/>
      <c r="BE204" s="390"/>
      <c r="BF204" s="390"/>
      <c r="BG204" s="390"/>
      <c r="BH204" s="390"/>
      <c r="BI204" s="390"/>
      <c r="BJ204" s="390"/>
      <c r="BK204" s="390"/>
      <c r="BL204" s="390"/>
      <c r="BM204" s="389"/>
      <c r="BN204" s="390"/>
      <c r="BO204" s="390"/>
      <c r="BP204" s="390"/>
      <c r="BQ204" s="390"/>
      <c r="BR204" s="390"/>
      <c r="BS204" s="390"/>
    </row>
    <row r="205" spans="1:71" ht="18" customHeight="1">
      <c r="A205" s="389"/>
      <c r="B205" s="389"/>
      <c r="C205" s="389"/>
      <c r="D205" s="390"/>
      <c r="E205" s="390"/>
      <c r="F205" s="390"/>
      <c r="G205" s="390"/>
      <c r="H205" s="390"/>
      <c r="I205" s="390"/>
      <c r="J205" s="390"/>
      <c r="K205" s="390"/>
      <c r="L205" s="390"/>
      <c r="M205" s="390"/>
      <c r="N205" s="390"/>
      <c r="O205" s="390"/>
      <c r="P205" s="390"/>
      <c r="Q205" s="390"/>
      <c r="R205" s="390"/>
      <c r="S205" s="390"/>
      <c r="T205" s="390"/>
      <c r="U205" s="390"/>
      <c r="V205" s="390"/>
      <c r="W205" s="390"/>
      <c r="X205" s="390"/>
      <c r="Y205" s="390"/>
      <c r="Z205" s="390"/>
      <c r="AA205" s="390"/>
      <c r="AB205" s="390"/>
      <c r="AC205" s="390"/>
      <c r="AD205" s="390"/>
      <c r="AE205" s="390"/>
      <c r="AF205" s="390"/>
      <c r="AG205" s="390"/>
      <c r="AH205" s="390"/>
      <c r="AI205" s="390"/>
      <c r="AJ205" s="390"/>
      <c r="AK205" s="390"/>
      <c r="AL205" s="390"/>
      <c r="AM205" s="390"/>
      <c r="AN205" s="390"/>
      <c r="AO205" s="390"/>
      <c r="AP205" s="390"/>
      <c r="AQ205" s="390"/>
      <c r="AR205" s="390"/>
      <c r="AS205" s="390"/>
      <c r="AT205" s="390"/>
      <c r="AU205" s="390"/>
      <c r="AV205" s="390"/>
      <c r="AW205" s="390"/>
      <c r="AX205" s="390"/>
      <c r="AY205" s="390"/>
      <c r="AZ205" s="390"/>
      <c r="BA205" s="390"/>
      <c r="BB205" s="390"/>
      <c r="BC205" s="390"/>
      <c r="BD205" s="390"/>
      <c r="BE205" s="390"/>
      <c r="BF205" s="390"/>
      <c r="BG205" s="390"/>
      <c r="BH205" s="390"/>
      <c r="BI205" s="390"/>
      <c r="BJ205" s="390"/>
      <c r="BK205" s="390"/>
      <c r="BL205" s="390"/>
      <c r="BM205" s="389"/>
      <c r="BN205" s="390"/>
      <c r="BO205" s="390"/>
      <c r="BP205" s="390"/>
      <c r="BQ205" s="390"/>
      <c r="BR205" s="390"/>
      <c r="BS205" s="390"/>
    </row>
    <row r="206" spans="1:71" ht="18" customHeight="1">
      <c r="A206" s="389"/>
      <c r="B206" s="389"/>
      <c r="C206" s="389"/>
      <c r="D206" s="390"/>
      <c r="E206" s="390"/>
      <c r="F206" s="390"/>
      <c r="G206" s="390"/>
      <c r="H206" s="390"/>
      <c r="I206" s="390"/>
      <c r="J206" s="390"/>
      <c r="K206" s="390"/>
      <c r="L206" s="390"/>
      <c r="M206" s="390"/>
      <c r="N206" s="390"/>
      <c r="O206" s="390"/>
      <c r="P206" s="390"/>
      <c r="Q206" s="390"/>
      <c r="R206" s="390"/>
      <c r="S206" s="390"/>
      <c r="T206" s="390"/>
      <c r="U206" s="390"/>
      <c r="V206" s="390"/>
      <c r="W206" s="390"/>
      <c r="X206" s="390"/>
      <c r="Y206" s="390"/>
      <c r="Z206" s="390"/>
      <c r="AA206" s="390"/>
      <c r="AB206" s="390"/>
      <c r="AC206" s="390"/>
      <c r="AD206" s="390"/>
      <c r="AE206" s="390"/>
      <c r="AF206" s="390"/>
      <c r="AG206" s="390"/>
      <c r="AH206" s="390"/>
      <c r="AI206" s="390"/>
      <c r="AJ206" s="390"/>
      <c r="AK206" s="390"/>
      <c r="AL206" s="390"/>
      <c r="AM206" s="390"/>
      <c r="AN206" s="390"/>
      <c r="AO206" s="390"/>
      <c r="AP206" s="390"/>
      <c r="AQ206" s="390"/>
      <c r="AR206" s="390"/>
      <c r="AS206" s="390"/>
      <c r="AT206" s="390"/>
      <c r="AU206" s="390"/>
      <c r="AV206" s="390"/>
      <c r="AW206" s="390"/>
      <c r="AX206" s="390"/>
      <c r="AY206" s="390"/>
      <c r="AZ206" s="390"/>
      <c r="BA206" s="390"/>
      <c r="BB206" s="390"/>
      <c r="BC206" s="390"/>
      <c r="BD206" s="390"/>
      <c r="BE206" s="390"/>
      <c r="BF206" s="390"/>
      <c r="BG206" s="390"/>
      <c r="BH206" s="390"/>
      <c r="BI206" s="390"/>
      <c r="BJ206" s="390"/>
      <c r="BK206" s="390"/>
      <c r="BL206" s="390"/>
      <c r="BM206" s="389"/>
      <c r="BN206" s="390"/>
      <c r="BO206" s="390"/>
      <c r="BP206" s="390"/>
      <c r="BQ206" s="390"/>
      <c r="BR206" s="390"/>
      <c r="BS206" s="390"/>
    </row>
    <row r="207" spans="1:71" ht="18" customHeight="1">
      <c r="A207" s="389"/>
      <c r="B207" s="389"/>
      <c r="C207" s="389"/>
      <c r="D207" s="390"/>
      <c r="E207" s="390"/>
      <c r="F207" s="390"/>
      <c r="G207" s="390"/>
      <c r="H207" s="390"/>
      <c r="I207" s="390"/>
      <c r="J207" s="390"/>
      <c r="K207" s="390"/>
      <c r="L207" s="390"/>
      <c r="M207" s="390"/>
      <c r="N207" s="390"/>
      <c r="O207" s="390"/>
      <c r="P207" s="390"/>
      <c r="Q207" s="390"/>
      <c r="R207" s="390"/>
      <c r="S207" s="390"/>
      <c r="T207" s="390"/>
      <c r="U207" s="390"/>
      <c r="V207" s="390"/>
      <c r="W207" s="390"/>
      <c r="X207" s="390"/>
      <c r="Y207" s="390"/>
      <c r="Z207" s="390"/>
      <c r="AA207" s="390"/>
      <c r="AB207" s="390"/>
      <c r="AC207" s="390"/>
      <c r="AD207" s="390"/>
      <c r="AE207" s="390"/>
      <c r="AF207" s="390"/>
      <c r="AG207" s="390"/>
      <c r="AH207" s="390"/>
      <c r="AI207" s="390"/>
      <c r="AJ207" s="390"/>
      <c r="AK207" s="390"/>
      <c r="AL207" s="390"/>
      <c r="AM207" s="390"/>
      <c r="AN207" s="390"/>
      <c r="AO207" s="390"/>
      <c r="AP207" s="390"/>
      <c r="AQ207" s="390"/>
      <c r="AR207" s="390"/>
      <c r="AS207" s="390"/>
      <c r="AT207" s="390"/>
      <c r="AU207" s="390"/>
      <c r="AV207" s="390"/>
      <c r="AW207" s="390"/>
      <c r="AX207" s="390"/>
      <c r="AY207" s="390"/>
      <c r="AZ207" s="390"/>
      <c r="BA207" s="390"/>
      <c r="BB207" s="390"/>
      <c r="BC207" s="390"/>
      <c r="BD207" s="390"/>
      <c r="BE207" s="390"/>
      <c r="BF207" s="390"/>
      <c r="BG207" s="390"/>
      <c r="BH207" s="390"/>
      <c r="BI207" s="390"/>
      <c r="BJ207" s="390"/>
      <c r="BK207" s="390"/>
      <c r="BL207" s="390"/>
      <c r="BM207" s="389"/>
      <c r="BN207" s="390"/>
      <c r="BO207" s="390"/>
      <c r="BP207" s="390"/>
      <c r="BQ207" s="390"/>
      <c r="BR207" s="390"/>
      <c r="BS207" s="390"/>
    </row>
    <row r="208" spans="1:71" ht="18" customHeight="1">
      <c r="A208" s="389"/>
      <c r="B208" s="389"/>
      <c r="C208" s="389"/>
      <c r="D208" s="390"/>
      <c r="E208" s="390"/>
      <c r="F208" s="390"/>
      <c r="G208" s="390"/>
      <c r="H208" s="390"/>
      <c r="I208" s="390"/>
      <c r="J208" s="390"/>
      <c r="K208" s="390"/>
      <c r="L208" s="390"/>
      <c r="M208" s="390"/>
      <c r="N208" s="390"/>
      <c r="O208" s="390"/>
      <c r="P208" s="390"/>
      <c r="Q208" s="390"/>
      <c r="R208" s="390"/>
      <c r="S208" s="390"/>
      <c r="T208" s="390"/>
      <c r="U208" s="390"/>
      <c r="V208" s="390"/>
      <c r="W208" s="390"/>
      <c r="X208" s="390"/>
      <c r="Y208" s="390"/>
      <c r="Z208" s="390"/>
      <c r="AA208" s="390"/>
      <c r="AB208" s="390"/>
      <c r="AC208" s="390"/>
      <c r="AD208" s="390"/>
      <c r="AE208" s="390"/>
      <c r="AF208" s="390"/>
      <c r="AG208" s="390"/>
      <c r="AH208" s="390"/>
      <c r="AI208" s="390"/>
      <c r="AJ208" s="390"/>
      <c r="AK208" s="390"/>
      <c r="AL208" s="390"/>
      <c r="AM208" s="390"/>
      <c r="AN208" s="390"/>
      <c r="AO208" s="390"/>
      <c r="AP208" s="390"/>
      <c r="AQ208" s="390"/>
      <c r="AR208" s="390"/>
      <c r="AS208" s="390"/>
      <c r="AT208" s="390"/>
      <c r="AU208" s="390"/>
      <c r="AV208" s="390"/>
      <c r="AW208" s="390"/>
      <c r="AX208" s="390"/>
      <c r="AY208" s="390"/>
      <c r="AZ208" s="390"/>
      <c r="BA208" s="390"/>
      <c r="BB208" s="390"/>
      <c r="BC208" s="390"/>
      <c r="BD208" s="390"/>
      <c r="BE208" s="390"/>
      <c r="BF208" s="390"/>
      <c r="BG208" s="390"/>
      <c r="BH208" s="390"/>
      <c r="BI208" s="390"/>
      <c r="BJ208" s="390"/>
      <c r="BK208" s="390"/>
      <c r="BL208" s="390"/>
      <c r="BM208" s="389"/>
      <c r="BN208" s="390"/>
      <c r="BO208" s="390"/>
      <c r="BP208" s="390"/>
      <c r="BQ208" s="390"/>
      <c r="BR208" s="390"/>
      <c r="BS208" s="390"/>
    </row>
    <row r="209" spans="1:71" ht="18" customHeight="1">
      <c r="A209" s="389"/>
      <c r="B209" s="389"/>
      <c r="C209" s="389"/>
      <c r="D209" s="390"/>
      <c r="E209" s="390"/>
      <c r="F209" s="390"/>
      <c r="G209" s="390"/>
      <c r="H209" s="390"/>
      <c r="I209" s="390"/>
      <c r="J209" s="390"/>
      <c r="K209" s="390"/>
      <c r="L209" s="390"/>
      <c r="M209" s="390"/>
      <c r="N209" s="390"/>
      <c r="O209" s="390"/>
      <c r="P209" s="390"/>
      <c r="Q209" s="390"/>
      <c r="R209" s="390"/>
      <c r="S209" s="390"/>
      <c r="T209" s="390"/>
      <c r="U209" s="390"/>
      <c r="V209" s="390"/>
      <c r="W209" s="390"/>
      <c r="X209" s="390"/>
      <c r="Y209" s="390"/>
      <c r="Z209" s="390"/>
      <c r="AA209" s="390"/>
      <c r="AB209" s="390"/>
      <c r="AC209" s="390"/>
      <c r="AD209" s="390"/>
      <c r="AE209" s="390"/>
      <c r="AF209" s="390"/>
      <c r="AG209" s="390"/>
      <c r="AH209" s="390"/>
      <c r="AI209" s="390"/>
      <c r="AJ209" s="390"/>
      <c r="AK209" s="390"/>
      <c r="AL209" s="390"/>
      <c r="AM209" s="390"/>
      <c r="AN209" s="390"/>
      <c r="AO209" s="390"/>
      <c r="AP209" s="390"/>
      <c r="AQ209" s="390"/>
      <c r="AR209" s="390"/>
      <c r="AS209" s="390"/>
      <c r="AT209" s="390"/>
      <c r="AU209" s="390"/>
      <c r="AV209" s="390"/>
      <c r="AW209" s="390"/>
      <c r="AX209" s="390"/>
      <c r="AY209" s="390"/>
      <c r="AZ209" s="390"/>
      <c r="BA209" s="390"/>
      <c r="BB209" s="390"/>
      <c r="BC209" s="390"/>
      <c r="BD209" s="390"/>
      <c r="BE209" s="390"/>
      <c r="BF209" s="390"/>
      <c r="BG209" s="390"/>
      <c r="BH209" s="390"/>
      <c r="BI209" s="390"/>
      <c r="BJ209" s="390"/>
      <c r="BK209" s="390"/>
      <c r="BL209" s="390"/>
      <c r="BM209" s="389"/>
      <c r="BN209" s="390"/>
      <c r="BO209" s="390"/>
      <c r="BP209" s="390"/>
      <c r="BQ209" s="390"/>
      <c r="BR209" s="390"/>
      <c r="BS209" s="390"/>
    </row>
    <row r="210" spans="1:71" ht="18" customHeight="1">
      <c r="A210" s="389"/>
      <c r="B210" s="389"/>
      <c r="C210" s="389"/>
      <c r="D210" s="390"/>
      <c r="E210" s="390"/>
      <c r="F210" s="390"/>
      <c r="G210" s="390"/>
      <c r="H210" s="390"/>
      <c r="I210" s="390"/>
      <c r="J210" s="390"/>
      <c r="K210" s="390"/>
      <c r="L210" s="390"/>
      <c r="M210" s="390"/>
      <c r="N210" s="390"/>
      <c r="O210" s="390"/>
      <c r="P210" s="390"/>
      <c r="Q210" s="390"/>
      <c r="R210" s="390"/>
      <c r="S210" s="390"/>
      <c r="T210" s="390"/>
      <c r="U210" s="390"/>
      <c r="V210" s="390"/>
      <c r="W210" s="390"/>
      <c r="X210" s="390"/>
      <c r="Y210" s="390"/>
      <c r="Z210" s="390"/>
      <c r="AA210" s="390"/>
      <c r="AB210" s="390"/>
      <c r="AC210" s="390"/>
      <c r="AD210" s="390"/>
      <c r="AE210" s="390"/>
      <c r="AF210" s="390"/>
      <c r="AG210" s="390"/>
      <c r="AH210" s="390"/>
      <c r="AI210" s="390"/>
      <c r="AJ210" s="390"/>
      <c r="AK210" s="390"/>
      <c r="AL210" s="390"/>
      <c r="AM210" s="390"/>
      <c r="AN210" s="390"/>
      <c r="AO210" s="390"/>
      <c r="AP210" s="390"/>
      <c r="AQ210" s="390"/>
      <c r="AR210" s="390"/>
      <c r="AS210" s="390"/>
      <c r="AT210" s="390"/>
      <c r="AU210" s="390"/>
      <c r="AV210" s="390"/>
      <c r="AW210" s="390"/>
      <c r="AX210" s="390"/>
      <c r="AY210" s="390"/>
      <c r="AZ210" s="390"/>
      <c r="BA210" s="390"/>
      <c r="BB210" s="390"/>
      <c r="BC210" s="390"/>
      <c r="BD210" s="390"/>
      <c r="BE210" s="390"/>
      <c r="BF210" s="390"/>
      <c r="BG210" s="390"/>
      <c r="BH210" s="390"/>
      <c r="BI210" s="390"/>
      <c r="BJ210" s="390"/>
      <c r="BK210" s="390"/>
      <c r="BL210" s="390"/>
      <c r="BM210" s="389"/>
      <c r="BN210" s="390"/>
      <c r="BO210" s="390"/>
      <c r="BP210" s="390"/>
      <c r="BQ210" s="390"/>
      <c r="BR210" s="390"/>
      <c r="BS210" s="390"/>
    </row>
    <row r="211" spans="1:71" ht="18" customHeight="1">
      <c r="A211" s="389"/>
      <c r="B211" s="389"/>
      <c r="C211" s="389"/>
      <c r="D211" s="390"/>
      <c r="E211" s="390"/>
      <c r="F211" s="390"/>
      <c r="G211" s="390"/>
      <c r="H211" s="390"/>
      <c r="I211" s="390"/>
      <c r="J211" s="390"/>
      <c r="K211" s="390"/>
      <c r="L211" s="390"/>
      <c r="M211" s="390"/>
      <c r="N211" s="390"/>
      <c r="O211" s="390"/>
      <c r="P211" s="390"/>
      <c r="Q211" s="390"/>
      <c r="R211" s="390"/>
      <c r="S211" s="390"/>
      <c r="T211" s="390"/>
      <c r="U211" s="390"/>
      <c r="V211" s="390"/>
      <c r="W211" s="390"/>
      <c r="X211" s="390"/>
      <c r="Y211" s="390"/>
      <c r="Z211" s="390"/>
      <c r="AA211" s="390"/>
      <c r="AB211" s="390"/>
      <c r="AC211" s="390"/>
      <c r="AD211" s="390"/>
      <c r="AE211" s="390"/>
      <c r="AF211" s="390"/>
      <c r="AG211" s="390"/>
      <c r="AH211" s="390"/>
      <c r="AI211" s="390"/>
      <c r="AJ211" s="390"/>
      <c r="AK211" s="390"/>
      <c r="AL211" s="390"/>
      <c r="AM211" s="390"/>
      <c r="AN211" s="390"/>
      <c r="AO211" s="390"/>
      <c r="AP211" s="390"/>
      <c r="AQ211" s="390"/>
      <c r="AR211" s="390"/>
      <c r="AS211" s="390"/>
      <c r="AT211" s="390"/>
      <c r="AU211" s="390"/>
      <c r="AV211" s="390"/>
      <c r="AW211" s="390"/>
      <c r="AX211" s="390"/>
      <c r="AY211" s="390"/>
      <c r="AZ211" s="390"/>
      <c r="BA211" s="390"/>
      <c r="BB211" s="390"/>
      <c r="BC211" s="390"/>
      <c r="BD211" s="390"/>
      <c r="BE211" s="390"/>
      <c r="BF211" s="390"/>
      <c r="BG211" s="390"/>
      <c r="BH211" s="390"/>
      <c r="BI211" s="390"/>
      <c r="BJ211" s="390"/>
      <c r="BK211" s="390"/>
      <c r="BL211" s="390"/>
      <c r="BM211" s="389"/>
      <c r="BN211" s="390"/>
      <c r="BO211" s="390"/>
      <c r="BP211" s="390"/>
      <c r="BQ211" s="390"/>
      <c r="BR211" s="390"/>
      <c r="BS211" s="390"/>
    </row>
    <row r="212" spans="1:71" ht="18" customHeight="1">
      <c r="A212" s="389"/>
      <c r="B212" s="389"/>
      <c r="C212" s="389"/>
      <c r="D212" s="390"/>
      <c r="E212" s="390"/>
      <c r="F212" s="390"/>
      <c r="G212" s="390"/>
      <c r="H212" s="390"/>
      <c r="I212" s="390"/>
      <c r="J212" s="390"/>
      <c r="K212" s="390"/>
      <c r="L212" s="390"/>
      <c r="M212" s="390"/>
      <c r="N212" s="390"/>
      <c r="O212" s="390"/>
      <c r="P212" s="390"/>
      <c r="Q212" s="390"/>
      <c r="R212" s="390"/>
      <c r="S212" s="390"/>
      <c r="T212" s="390"/>
      <c r="U212" s="390"/>
      <c r="V212" s="390"/>
      <c r="W212" s="390"/>
      <c r="X212" s="390"/>
      <c r="Y212" s="390"/>
      <c r="Z212" s="390"/>
      <c r="AA212" s="390"/>
      <c r="AB212" s="390"/>
      <c r="AC212" s="390"/>
      <c r="AD212" s="390"/>
      <c r="AE212" s="390"/>
      <c r="AF212" s="390"/>
      <c r="AG212" s="390"/>
      <c r="AH212" s="390"/>
      <c r="AI212" s="390"/>
      <c r="AJ212" s="390"/>
      <c r="AK212" s="390"/>
      <c r="AL212" s="390"/>
      <c r="AM212" s="390"/>
      <c r="AN212" s="390"/>
      <c r="AO212" s="390"/>
      <c r="AP212" s="390"/>
      <c r="AQ212" s="390"/>
      <c r="AR212" s="390"/>
      <c r="AS212" s="390"/>
      <c r="AT212" s="390"/>
      <c r="AU212" s="390"/>
      <c r="AV212" s="390"/>
      <c r="AW212" s="390"/>
      <c r="AX212" s="390"/>
      <c r="AY212" s="390"/>
      <c r="AZ212" s="390"/>
      <c r="BA212" s="390"/>
      <c r="BB212" s="390"/>
      <c r="BC212" s="390"/>
      <c r="BD212" s="390"/>
      <c r="BE212" s="390"/>
      <c r="BF212" s="390"/>
      <c r="BG212" s="390"/>
      <c r="BH212" s="390"/>
      <c r="BI212" s="390"/>
      <c r="BJ212" s="390"/>
      <c r="BK212" s="390"/>
      <c r="BL212" s="390"/>
      <c r="BM212" s="389"/>
      <c r="BN212" s="390"/>
      <c r="BO212" s="390"/>
      <c r="BP212" s="390"/>
      <c r="BQ212" s="390"/>
      <c r="BR212" s="390"/>
      <c r="BS212" s="390"/>
    </row>
    <row r="213" spans="1:71" ht="18" customHeight="1">
      <c r="A213" s="389"/>
      <c r="B213" s="389"/>
      <c r="C213" s="389"/>
      <c r="D213" s="390"/>
      <c r="E213" s="390"/>
      <c r="F213" s="390"/>
      <c r="G213" s="390"/>
      <c r="H213" s="390"/>
      <c r="I213" s="390"/>
      <c r="J213" s="390"/>
      <c r="K213" s="390"/>
      <c r="L213" s="390"/>
      <c r="M213" s="390"/>
      <c r="N213" s="390"/>
      <c r="O213" s="390"/>
      <c r="P213" s="390"/>
      <c r="Q213" s="390"/>
      <c r="R213" s="390"/>
      <c r="S213" s="390"/>
      <c r="T213" s="390"/>
      <c r="U213" s="390"/>
      <c r="V213" s="390"/>
      <c r="W213" s="390"/>
      <c r="X213" s="390"/>
      <c r="Y213" s="390"/>
      <c r="Z213" s="390"/>
      <c r="AA213" s="390"/>
      <c r="AB213" s="390"/>
      <c r="AC213" s="390"/>
      <c r="AD213" s="390"/>
      <c r="AE213" s="390"/>
      <c r="AF213" s="390"/>
      <c r="AG213" s="390"/>
      <c r="AH213" s="390"/>
      <c r="AI213" s="390"/>
      <c r="AJ213" s="390"/>
      <c r="AK213" s="390"/>
      <c r="AL213" s="390"/>
      <c r="AM213" s="390"/>
      <c r="AN213" s="390"/>
      <c r="AO213" s="390"/>
      <c r="AP213" s="390"/>
      <c r="AQ213" s="390"/>
      <c r="AR213" s="390"/>
      <c r="AS213" s="390"/>
      <c r="AT213" s="390"/>
      <c r="AU213" s="390"/>
      <c r="AV213" s="390"/>
      <c r="AW213" s="390"/>
      <c r="AX213" s="390"/>
      <c r="AY213" s="390"/>
      <c r="AZ213" s="390"/>
      <c r="BA213" s="390"/>
      <c r="BB213" s="390"/>
      <c r="BC213" s="390"/>
      <c r="BD213" s="390"/>
      <c r="BE213" s="390"/>
      <c r="BF213" s="390"/>
      <c r="BG213" s="390"/>
      <c r="BH213" s="390"/>
      <c r="BI213" s="390"/>
      <c r="BJ213" s="390"/>
      <c r="BK213" s="390"/>
      <c r="BL213" s="390"/>
      <c r="BM213" s="389"/>
      <c r="BN213" s="390"/>
      <c r="BO213" s="390"/>
      <c r="BP213" s="390"/>
      <c r="BQ213" s="390"/>
      <c r="BR213" s="390"/>
      <c r="BS213" s="390"/>
    </row>
    <row r="214" spans="1:71" ht="18" customHeight="1">
      <c r="A214" s="389"/>
      <c r="B214" s="389"/>
      <c r="C214" s="389"/>
      <c r="D214" s="390"/>
      <c r="E214" s="390"/>
      <c r="F214" s="390"/>
      <c r="G214" s="390"/>
      <c r="H214" s="390"/>
      <c r="I214" s="390"/>
      <c r="J214" s="390"/>
      <c r="K214" s="390"/>
      <c r="L214" s="390"/>
      <c r="M214" s="390"/>
      <c r="N214" s="390"/>
      <c r="O214" s="390"/>
      <c r="P214" s="390"/>
      <c r="Q214" s="390"/>
      <c r="R214" s="390"/>
      <c r="S214" s="390"/>
      <c r="T214" s="390"/>
      <c r="U214" s="390"/>
      <c r="V214" s="390"/>
      <c r="W214" s="390"/>
      <c r="X214" s="390"/>
      <c r="Y214" s="390"/>
      <c r="Z214" s="390"/>
      <c r="AA214" s="390"/>
      <c r="AB214" s="390"/>
      <c r="AC214" s="390"/>
      <c r="AD214" s="390"/>
      <c r="AE214" s="390"/>
      <c r="AF214" s="390"/>
      <c r="AG214" s="390"/>
      <c r="AH214" s="390"/>
      <c r="AI214" s="390"/>
      <c r="AJ214" s="390"/>
      <c r="AK214" s="390"/>
      <c r="AL214" s="390"/>
      <c r="AM214" s="390"/>
      <c r="AN214" s="390"/>
      <c r="AO214" s="390"/>
      <c r="AP214" s="390"/>
      <c r="AQ214" s="390"/>
      <c r="AR214" s="390"/>
      <c r="AS214" s="390"/>
      <c r="AT214" s="390"/>
      <c r="AU214" s="390"/>
      <c r="AV214" s="390"/>
      <c r="AW214" s="390"/>
      <c r="AX214" s="390"/>
      <c r="AY214" s="390"/>
      <c r="AZ214" s="390"/>
      <c r="BA214" s="390"/>
      <c r="BB214" s="390"/>
      <c r="BC214" s="390"/>
      <c r="BD214" s="390"/>
      <c r="BE214" s="390"/>
      <c r="BF214" s="390"/>
      <c r="BG214" s="390"/>
      <c r="BH214" s="390"/>
      <c r="BI214" s="390"/>
      <c r="BJ214" s="390"/>
      <c r="BK214" s="390"/>
      <c r="BL214" s="390"/>
      <c r="BM214" s="389"/>
      <c r="BN214" s="390"/>
      <c r="BO214" s="390"/>
      <c r="BP214" s="390"/>
      <c r="BQ214" s="390"/>
      <c r="BR214" s="390"/>
      <c r="BS214" s="390"/>
    </row>
    <row r="215" spans="1:71" ht="18" customHeight="1">
      <c r="A215" s="389"/>
      <c r="B215" s="389"/>
      <c r="C215" s="389"/>
      <c r="D215" s="390"/>
      <c r="E215" s="390"/>
      <c r="F215" s="390"/>
      <c r="G215" s="390"/>
      <c r="H215" s="390"/>
      <c r="I215" s="390"/>
      <c r="J215" s="390"/>
      <c r="K215" s="390"/>
      <c r="L215" s="390"/>
      <c r="M215" s="390"/>
      <c r="N215" s="390"/>
      <c r="O215" s="390"/>
      <c r="P215" s="390"/>
      <c r="Q215" s="390"/>
      <c r="R215" s="390"/>
      <c r="S215" s="390"/>
      <c r="T215" s="390"/>
      <c r="U215" s="390"/>
      <c r="V215" s="390"/>
      <c r="W215" s="390"/>
      <c r="X215" s="390"/>
      <c r="Y215" s="390"/>
      <c r="Z215" s="390"/>
      <c r="AA215" s="390"/>
      <c r="AB215" s="390"/>
      <c r="AC215" s="390"/>
      <c r="AD215" s="390"/>
      <c r="AE215" s="390"/>
      <c r="AF215" s="390"/>
      <c r="AG215" s="390"/>
      <c r="AH215" s="390"/>
      <c r="AI215" s="390"/>
      <c r="AJ215" s="390"/>
      <c r="AK215" s="390"/>
      <c r="AL215" s="390"/>
      <c r="AM215" s="390"/>
      <c r="AN215" s="390"/>
      <c r="AO215" s="390"/>
      <c r="AP215" s="390"/>
      <c r="AQ215" s="390"/>
      <c r="AR215" s="390"/>
      <c r="AS215" s="390"/>
      <c r="AT215" s="390"/>
      <c r="AU215" s="390"/>
      <c r="AV215" s="390"/>
      <c r="AW215" s="390"/>
      <c r="AX215" s="390"/>
      <c r="AY215" s="390"/>
      <c r="AZ215" s="390"/>
      <c r="BA215" s="390"/>
      <c r="BB215" s="390"/>
      <c r="BC215" s="390"/>
      <c r="BD215" s="390"/>
      <c r="BE215" s="390"/>
      <c r="BF215" s="390"/>
      <c r="BG215" s="390"/>
      <c r="BH215" s="390"/>
      <c r="BI215" s="390"/>
      <c r="BJ215" s="390"/>
      <c r="BK215" s="390"/>
      <c r="BL215" s="390"/>
      <c r="BM215" s="389"/>
      <c r="BN215" s="390"/>
      <c r="BO215" s="390"/>
      <c r="BP215" s="390"/>
      <c r="BQ215" s="390"/>
      <c r="BR215" s="390"/>
      <c r="BS215" s="390"/>
    </row>
    <row r="216" spans="1:71" ht="18" customHeight="1">
      <c r="A216" s="389"/>
      <c r="B216" s="389"/>
      <c r="C216" s="389"/>
      <c r="D216" s="390"/>
      <c r="E216" s="390"/>
      <c r="F216" s="390"/>
      <c r="G216" s="390"/>
      <c r="H216" s="390"/>
      <c r="I216" s="390"/>
      <c r="J216" s="390"/>
      <c r="K216" s="390"/>
      <c r="L216" s="390"/>
      <c r="M216" s="390"/>
      <c r="N216" s="390"/>
      <c r="O216" s="390"/>
      <c r="P216" s="390"/>
      <c r="Q216" s="390"/>
      <c r="R216" s="390"/>
      <c r="S216" s="390"/>
      <c r="T216" s="390"/>
      <c r="U216" s="390"/>
      <c r="V216" s="390"/>
      <c r="W216" s="390"/>
      <c r="X216" s="390"/>
      <c r="Y216" s="390"/>
      <c r="Z216" s="390"/>
      <c r="AA216" s="390"/>
      <c r="AB216" s="390"/>
      <c r="AC216" s="390"/>
      <c r="AD216" s="390"/>
      <c r="AE216" s="390"/>
      <c r="AF216" s="390"/>
      <c r="AG216" s="390"/>
      <c r="AH216" s="390"/>
      <c r="AI216" s="390"/>
      <c r="AJ216" s="390"/>
      <c r="AK216" s="390"/>
      <c r="AL216" s="390"/>
      <c r="AM216" s="390"/>
      <c r="AN216" s="390"/>
      <c r="AO216" s="390"/>
      <c r="AP216" s="390"/>
      <c r="AQ216" s="390"/>
      <c r="AR216" s="390"/>
      <c r="AS216" s="390"/>
      <c r="AT216" s="390"/>
      <c r="AU216" s="390"/>
      <c r="AV216" s="390"/>
      <c r="AW216" s="390"/>
      <c r="AX216" s="390"/>
      <c r="AY216" s="390"/>
      <c r="AZ216" s="390"/>
      <c r="BA216" s="390"/>
      <c r="BB216" s="390"/>
      <c r="BC216" s="390"/>
      <c r="BD216" s="390"/>
      <c r="BE216" s="390"/>
      <c r="BF216" s="390"/>
      <c r="BG216" s="390"/>
      <c r="BH216" s="390"/>
      <c r="BI216" s="390"/>
      <c r="BJ216" s="390"/>
      <c r="BK216" s="390"/>
      <c r="BL216" s="390"/>
      <c r="BM216" s="389"/>
      <c r="BN216" s="390"/>
      <c r="BO216" s="390"/>
      <c r="BP216" s="390"/>
      <c r="BQ216" s="390"/>
      <c r="BR216" s="390"/>
      <c r="BS216" s="390"/>
    </row>
    <row r="217" spans="1:71" ht="18" customHeight="1">
      <c r="A217" s="389"/>
      <c r="B217" s="389"/>
      <c r="C217" s="389"/>
      <c r="D217" s="390"/>
      <c r="E217" s="390"/>
      <c r="F217" s="390"/>
      <c r="G217" s="390"/>
      <c r="H217" s="390"/>
      <c r="I217" s="390"/>
      <c r="J217" s="390"/>
      <c r="K217" s="390"/>
      <c r="L217" s="390"/>
      <c r="M217" s="390"/>
      <c r="N217" s="390"/>
      <c r="O217" s="390"/>
      <c r="P217" s="390"/>
      <c r="Q217" s="390"/>
      <c r="R217" s="390"/>
      <c r="S217" s="390"/>
      <c r="T217" s="390"/>
      <c r="U217" s="390"/>
      <c r="V217" s="390"/>
      <c r="W217" s="390"/>
      <c r="X217" s="390"/>
      <c r="Y217" s="390"/>
      <c r="Z217" s="390"/>
      <c r="AA217" s="390"/>
      <c r="AB217" s="390"/>
      <c r="AC217" s="390"/>
      <c r="AD217" s="390"/>
      <c r="AE217" s="390"/>
      <c r="AF217" s="390"/>
      <c r="AG217" s="390"/>
      <c r="AH217" s="390"/>
      <c r="AI217" s="390"/>
      <c r="AJ217" s="390"/>
      <c r="AK217" s="390"/>
      <c r="AL217" s="390"/>
      <c r="AM217" s="390"/>
      <c r="AN217" s="390"/>
      <c r="AO217" s="390"/>
      <c r="AP217" s="390"/>
      <c r="AQ217" s="390"/>
      <c r="AR217" s="390"/>
      <c r="AS217" s="390"/>
      <c r="AT217" s="390"/>
      <c r="AU217" s="390"/>
      <c r="AV217" s="390"/>
      <c r="AW217" s="390"/>
      <c r="AX217" s="390"/>
      <c r="AY217" s="390"/>
      <c r="AZ217" s="390"/>
      <c r="BA217" s="390"/>
      <c r="BB217" s="390"/>
      <c r="BC217" s="390"/>
      <c r="BD217" s="390"/>
      <c r="BE217" s="390"/>
      <c r="BF217" s="390"/>
      <c r="BG217" s="390"/>
      <c r="BH217" s="390"/>
      <c r="BI217" s="390"/>
      <c r="BJ217" s="390"/>
      <c r="BK217" s="390"/>
      <c r="BL217" s="390"/>
      <c r="BM217" s="389"/>
      <c r="BN217" s="390"/>
      <c r="BO217" s="390"/>
      <c r="BP217" s="390"/>
      <c r="BQ217" s="390"/>
      <c r="BR217" s="390"/>
      <c r="BS217" s="390"/>
    </row>
    <row r="218" spans="1:71" ht="18" customHeight="1">
      <c r="A218" s="389"/>
      <c r="B218" s="389"/>
      <c r="C218" s="389"/>
      <c r="D218" s="390"/>
      <c r="E218" s="390"/>
      <c r="F218" s="390"/>
      <c r="G218" s="390"/>
      <c r="H218" s="390"/>
      <c r="I218" s="390"/>
      <c r="J218" s="390"/>
      <c r="K218" s="390"/>
      <c r="L218" s="390"/>
      <c r="M218" s="390"/>
      <c r="N218" s="390"/>
      <c r="O218" s="390"/>
      <c r="P218" s="390"/>
      <c r="Q218" s="390"/>
      <c r="R218" s="390"/>
      <c r="S218" s="390"/>
      <c r="T218" s="390"/>
      <c r="U218" s="390"/>
      <c r="V218" s="390"/>
      <c r="W218" s="390"/>
      <c r="X218" s="390"/>
      <c r="Y218" s="390"/>
      <c r="Z218" s="390"/>
      <c r="AA218" s="390"/>
      <c r="AB218" s="390"/>
      <c r="AC218" s="390"/>
      <c r="AD218" s="390"/>
      <c r="AE218" s="390"/>
      <c r="AF218" s="390"/>
      <c r="AG218" s="390"/>
      <c r="AH218" s="390"/>
      <c r="AI218" s="390"/>
      <c r="AJ218" s="390"/>
      <c r="AK218" s="390"/>
      <c r="AL218" s="390"/>
      <c r="AM218" s="390"/>
      <c r="AN218" s="390"/>
      <c r="AO218" s="390"/>
      <c r="AP218" s="390"/>
      <c r="AQ218" s="390"/>
      <c r="AR218" s="390"/>
      <c r="AS218" s="390"/>
      <c r="AT218" s="390"/>
      <c r="AU218" s="390"/>
      <c r="AV218" s="390"/>
      <c r="AW218" s="390"/>
      <c r="AX218" s="390"/>
      <c r="AY218" s="390"/>
      <c r="AZ218" s="390"/>
      <c r="BA218" s="390"/>
      <c r="BB218" s="390"/>
      <c r="BC218" s="390"/>
      <c r="BD218" s="390"/>
      <c r="BE218" s="390"/>
      <c r="BF218" s="390"/>
      <c r="BG218" s="390"/>
      <c r="BH218" s="390"/>
      <c r="BI218" s="390"/>
      <c r="BJ218" s="390"/>
      <c r="BK218" s="390"/>
      <c r="BL218" s="390"/>
      <c r="BM218" s="389"/>
      <c r="BN218" s="390"/>
      <c r="BO218" s="390"/>
      <c r="BP218" s="390"/>
      <c r="BQ218" s="390"/>
      <c r="BR218" s="390"/>
      <c r="BS218" s="390"/>
    </row>
    <row r="219" spans="1:71" ht="18" customHeight="1">
      <c r="A219" s="389"/>
      <c r="B219" s="389"/>
      <c r="C219" s="389"/>
      <c r="D219" s="390"/>
      <c r="E219" s="390"/>
      <c r="F219" s="390"/>
      <c r="G219" s="390"/>
      <c r="H219" s="390"/>
      <c r="I219" s="390"/>
      <c r="J219" s="390"/>
      <c r="K219" s="390"/>
      <c r="L219" s="390"/>
      <c r="M219" s="390"/>
      <c r="N219" s="390"/>
      <c r="O219" s="390"/>
      <c r="P219" s="390"/>
      <c r="Q219" s="390"/>
      <c r="R219" s="390"/>
      <c r="S219" s="390"/>
      <c r="T219" s="390"/>
      <c r="U219" s="390"/>
      <c r="V219" s="390"/>
      <c r="W219" s="390"/>
      <c r="X219" s="390"/>
      <c r="Y219" s="390"/>
      <c r="Z219" s="390"/>
      <c r="AA219" s="390"/>
      <c r="AB219" s="390"/>
      <c r="AC219" s="390"/>
      <c r="AD219" s="390"/>
      <c r="AE219" s="390"/>
      <c r="AF219" s="390"/>
      <c r="AG219" s="390"/>
      <c r="AH219" s="390"/>
      <c r="AI219" s="390"/>
      <c r="AJ219" s="390"/>
      <c r="AK219" s="390"/>
      <c r="AL219" s="390"/>
      <c r="AM219" s="390"/>
      <c r="AN219" s="390"/>
      <c r="AO219" s="390"/>
      <c r="AP219" s="390"/>
      <c r="AQ219" s="390"/>
      <c r="AR219" s="390"/>
      <c r="AS219" s="390"/>
      <c r="AT219" s="390"/>
      <c r="AU219" s="390"/>
      <c r="AV219" s="390"/>
      <c r="AW219" s="390"/>
      <c r="AX219" s="390"/>
      <c r="AY219" s="390"/>
      <c r="AZ219" s="390"/>
      <c r="BA219" s="390"/>
      <c r="BB219" s="390"/>
      <c r="BC219" s="390"/>
      <c r="BD219" s="390"/>
      <c r="BE219" s="390"/>
      <c r="BF219" s="390"/>
      <c r="BG219" s="390"/>
      <c r="BH219" s="390"/>
      <c r="BI219" s="390"/>
      <c r="BJ219" s="390"/>
      <c r="BK219" s="390"/>
      <c r="BL219" s="390"/>
      <c r="BM219" s="389"/>
      <c r="BN219" s="390"/>
      <c r="BO219" s="390"/>
      <c r="BP219" s="390"/>
      <c r="BQ219" s="390"/>
      <c r="BR219" s="390"/>
      <c r="BS219" s="390"/>
    </row>
    <row r="220" spans="1:71" ht="18" customHeight="1">
      <c r="A220" s="389"/>
      <c r="B220" s="389"/>
      <c r="C220" s="389"/>
      <c r="D220" s="390"/>
      <c r="E220" s="390"/>
      <c r="F220" s="390"/>
      <c r="G220" s="390"/>
      <c r="H220" s="390"/>
      <c r="I220" s="390"/>
      <c r="J220" s="390"/>
      <c r="K220" s="390"/>
      <c r="L220" s="390"/>
      <c r="M220" s="390"/>
      <c r="N220" s="390"/>
      <c r="O220" s="390"/>
      <c r="P220" s="390"/>
      <c r="Q220" s="390"/>
      <c r="R220" s="390"/>
      <c r="S220" s="390"/>
      <c r="T220" s="390"/>
      <c r="U220" s="390"/>
      <c r="V220" s="390"/>
      <c r="W220" s="390"/>
      <c r="X220" s="390"/>
      <c r="Y220" s="390"/>
      <c r="Z220" s="390"/>
      <c r="AA220" s="390"/>
      <c r="AB220" s="390"/>
      <c r="AC220" s="390"/>
      <c r="AD220" s="390"/>
      <c r="AE220" s="390"/>
      <c r="AF220" s="390"/>
      <c r="AG220" s="390"/>
      <c r="AH220" s="390"/>
      <c r="AI220" s="390"/>
      <c r="AJ220" s="390"/>
      <c r="AK220" s="390"/>
      <c r="AL220" s="390"/>
      <c r="AM220" s="390"/>
      <c r="AN220" s="390"/>
      <c r="AO220" s="390"/>
      <c r="AP220" s="390"/>
      <c r="AQ220" s="390"/>
      <c r="AR220" s="390"/>
      <c r="AS220" s="390"/>
      <c r="AT220" s="390"/>
      <c r="AU220" s="390"/>
      <c r="AV220" s="390"/>
      <c r="AW220" s="390"/>
      <c r="AX220" s="390"/>
      <c r="AY220" s="390"/>
      <c r="AZ220" s="390"/>
      <c r="BA220" s="390"/>
      <c r="BB220" s="390"/>
      <c r="BC220" s="390"/>
      <c r="BD220" s="390"/>
      <c r="BE220" s="390"/>
      <c r="BF220" s="390"/>
      <c r="BG220" s="390"/>
      <c r="BH220" s="390"/>
      <c r="BI220" s="390"/>
      <c r="BJ220" s="390"/>
      <c r="BK220" s="390"/>
      <c r="BL220" s="390"/>
      <c r="BM220" s="389"/>
      <c r="BN220" s="390"/>
      <c r="BO220" s="390"/>
      <c r="BP220" s="390"/>
      <c r="BQ220" s="390"/>
      <c r="BR220" s="390"/>
      <c r="BS220" s="390"/>
    </row>
    <row r="221" spans="1:71" ht="18" customHeight="1">
      <c r="A221" s="389"/>
      <c r="B221" s="389"/>
      <c r="C221" s="389"/>
      <c r="D221" s="390"/>
      <c r="E221" s="390"/>
      <c r="F221" s="390"/>
      <c r="G221" s="390"/>
      <c r="H221" s="390"/>
      <c r="I221" s="390"/>
      <c r="J221" s="390"/>
      <c r="K221" s="390"/>
      <c r="L221" s="390"/>
      <c r="M221" s="390"/>
      <c r="N221" s="390"/>
      <c r="O221" s="390"/>
      <c r="P221" s="390"/>
      <c r="Q221" s="390"/>
      <c r="R221" s="390"/>
      <c r="S221" s="390"/>
      <c r="T221" s="390"/>
      <c r="U221" s="390"/>
      <c r="V221" s="390"/>
      <c r="W221" s="390"/>
      <c r="X221" s="390"/>
      <c r="Y221" s="390"/>
      <c r="Z221" s="390"/>
      <c r="AA221" s="390"/>
      <c r="AB221" s="390"/>
      <c r="AC221" s="390"/>
      <c r="AD221" s="390"/>
      <c r="AE221" s="390"/>
      <c r="AF221" s="390"/>
      <c r="AG221" s="390"/>
      <c r="AH221" s="390"/>
      <c r="AI221" s="390"/>
      <c r="AJ221" s="390"/>
      <c r="AK221" s="390"/>
      <c r="AL221" s="390"/>
      <c r="AM221" s="390"/>
      <c r="AN221" s="390"/>
      <c r="AO221" s="390"/>
      <c r="AP221" s="390"/>
      <c r="AQ221" s="390"/>
      <c r="AR221" s="390"/>
      <c r="AS221" s="390"/>
      <c r="AT221" s="390"/>
      <c r="AU221" s="390"/>
      <c r="AV221" s="390"/>
      <c r="AW221" s="390"/>
      <c r="AX221" s="390"/>
      <c r="AY221" s="390"/>
      <c r="AZ221" s="390"/>
      <c r="BA221" s="390"/>
      <c r="BB221" s="390"/>
      <c r="BC221" s="390"/>
      <c r="BD221" s="390"/>
      <c r="BE221" s="390"/>
      <c r="BF221" s="390"/>
      <c r="BG221" s="390"/>
      <c r="BH221" s="390"/>
      <c r="BI221" s="390"/>
      <c r="BJ221" s="390"/>
      <c r="BK221" s="390"/>
      <c r="BL221" s="390"/>
      <c r="BM221" s="389"/>
      <c r="BN221" s="390"/>
      <c r="BO221" s="390"/>
      <c r="BP221" s="390"/>
      <c r="BQ221" s="390"/>
      <c r="BR221" s="390"/>
      <c r="BS221" s="390"/>
    </row>
    <row r="222" spans="1:71" ht="18" customHeight="1">
      <c r="A222" s="389"/>
      <c r="B222" s="389"/>
      <c r="C222" s="389"/>
      <c r="D222" s="390"/>
      <c r="E222" s="390"/>
      <c r="F222" s="390"/>
      <c r="G222" s="390"/>
      <c r="H222" s="390"/>
      <c r="I222" s="390"/>
      <c r="J222" s="390"/>
      <c r="K222" s="390"/>
      <c r="L222" s="390"/>
      <c r="M222" s="390"/>
      <c r="N222" s="390"/>
      <c r="O222" s="390"/>
      <c r="P222" s="390"/>
      <c r="Q222" s="390"/>
      <c r="R222" s="390"/>
      <c r="S222" s="390"/>
      <c r="T222" s="390"/>
      <c r="U222" s="390"/>
      <c r="V222" s="390"/>
      <c r="W222" s="390"/>
      <c r="X222" s="390"/>
      <c r="Y222" s="390"/>
      <c r="Z222" s="390"/>
      <c r="AA222" s="390"/>
      <c r="AB222" s="390"/>
      <c r="AC222" s="390"/>
      <c r="AD222" s="390"/>
      <c r="AE222" s="390"/>
      <c r="AF222" s="390"/>
      <c r="AG222" s="390"/>
      <c r="AH222" s="390"/>
      <c r="AI222" s="390"/>
      <c r="AJ222" s="390"/>
      <c r="AK222" s="390"/>
      <c r="AL222" s="390"/>
      <c r="AM222" s="390"/>
      <c r="AN222" s="390"/>
      <c r="AO222" s="390"/>
      <c r="AP222" s="390"/>
      <c r="AQ222" s="390"/>
      <c r="AR222" s="390"/>
      <c r="AS222" s="390"/>
      <c r="AT222" s="390"/>
      <c r="AU222" s="390"/>
      <c r="AV222" s="390"/>
      <c r="AW222" s="390"/>
      <c r="AX222" s="390"/>
      <c r="AY222" s="390"/>
      <c r="AZ222" s="390"/>
      <c r="BA222" s="390"/>
      <c r="BB222" s="390"/>
      <c r="BC222" s="390"/>
      <c r="BD222" s="390"/>
      <c r="BE222" s="390"/>
      <c r="BF222" s="390"/>
      <c r="BG222" s="390"/>
      <c r="BH222" s="390"/>
      <c r="BI222" s="390"/>
      <c r="BJ222" s="390"/>
      <c r="BK222" s="390"/>
      <c r="BL222" s="390"/>
      <c r="BM222" s="389"/>
      <c r="BN222" s="390"/>
      <c r="BO222" s="390"/>
      <c r="BP222" s="390"/>
      <c r="BQ222" s="390"/>
      <c r="BR222" s="390"/>
      <c r="BS222" s="390"/>
    </row>
    <row r="223" spans="1:71" ht="18" customHeight="1">
      <c r="A223" s="389"/>
      <c r="B223" s="389"/>
      <c r="C223" s="389"/>
      <c r="D223" s="390"/>
      <c r="E223" s="390"/>
      <c r="F223" s="390"/>
      <c r="G223" s="390"/>
      <c r="H223" s="390"/>
      <c r="I223" s="390"/>
      <c r="J223" s="390"/>
      <c r="K223" s="390"/>
      <c r="L223" s="390"/>
      <c r="M223" s="390"/>
      <c r="N223" s="390"/>
      <c r="O223" s="390"/>
      <c r="P223" s="390"/>
      <c r="Q223" s="390"/>
      <c r="R223" s="390"/>
      <c r="S223" s="390"/>
      <c r="T223" s="390"/>
      <c r="U223" s="390"/>
      <c r="V223" s="390"/>
      <c r="W223" s="390"/>
      <c r="X223" s="390"/>
      <c r="Y223" s="390"/>
      <c r="Z223" s="390"/>
      <c r="AA223" s="390"/>
      <c r="AB223" s="390"/>
      <c r="AC223" s="390"/>
      <c r="AD223" s="390"/>
      <c r="AE223" s="390"/>
      <c r="AF223" s="390"/>
      <c r="AG223" s="390"/>
      <c r="AH223" s="390"/>
      <c r="AI223" s="390"/>
      <c r="AJ223" s="390"/>
      <c r="AK223" s="390"/>
      <c r="AL223" s="390"/>
      <c r="AM223" s="390"/>
      <c r="AN223" s="390"/>
      <c r="AO223" s="390"/>
      <c r="AP223" s="390"/>
      <c r="AQ223" s="390"/>
      <c r="AR223" s="390"/>
      <c r="AS223" s="390"/>
      <c r="AT223" s="390"/>
      <c r="AU223" s="390"/>
      <c r="AV223" s="390"/>
      <c r="AW223" s="390"/>
      <c r="AX223" s="390"/>
      <c r="AY223" s="390"/>
      <c r="AZ223" s="390"/>
      <c r="BA223" s="390"/>
      <c r="BB223" s="390"/>
      <c r="BC223" s="390"/>
      <c r="BD223" s="390"/>
      <c r="BE223" s="390"/>
      <c r="BF223" s="390"/>
      <c r="BG223" s="390"/>
      <c r="BH223" s="390"/>
      <c r="BI223" s="390"/>
      <c r="BJ223" s="390"/>
      <c r="BK223" s="390"/>
      <c r="BL223" s="390"/>
      <c r="BM223" s="389"/>
      <c r="BN223" s="390"/>
      <c r="BO223" s="390"/>
      <c r="BP223" s="390"/>
      <c r="BQ223" s="390"/>
      <c r="BR223" s="390"/>
      <c r="BS223" s="390"/>
    </row>
    <row r="224" spans="1:71" ht="18" customHeight="1">
      <c r="A224" s="389"/>
      <c r="B224" s="389"/>
      <c r="C224" s="389"/>
      <c r="D224" s="390"/>
      <c r="E224" s="390"/>
      <c r="F224" s="390"/>
      <c r="G224" s="390"/>
      <c r="H224" s="390"/>
      <c r="I224" s="390"/>
      <c r="J224" s="390"/>
      <c r="K224" s="390"/>
      <c r="L224" s="390"/>
      <c r="M224" s="390"/>
      <c r="N224" s="390"/>
      <c r="O224" s="390"/>
      <c r="P224" s="390"/>
      <c r="Q224" s="390"/>
      <c r="R224" s="390"/>
      <c r="S224" s="390"/>
      <c r="T224" s="390"/>
      <c r="U224" s="390"/>
      <c r="V224" s="390"/>
      <c r="W224" s="390"/>
      <c r="X224" s="390"/>
      <c r="Y224" s="390"/>
      <c r="Z224" s="390"/>
      <c r="AA224" s="390"/>
      <c r="AB224" s="390"/>
      <c r="AC224" s="390"/>
      <c r="AD224" s="390"/>
      <c r="AE224" s="390"/>
      <c r="AF224" s="390"/>
      <c r="AG224" s="390"/>
      <c r="AH224" s="390"/>
      <c r="AI224" s="390"/>
      <c r="AJ224" s="390"/>
      <c r="AK224" s="390"/>
      <c r="AL224" s="390"/>
      <c r="AM224" s="390"/>
      <c r="AN224" s="390"/>
      <c r="AO224" s="390"/>
      <c r="AP224" s="390"/>
      <c r="AQ224" s="390"/>
      <c r="AR224" s="390"/>
      <c r="AS224" s="390"/>
      <c r="AT224" s="390"/>
      <c r="AU224" s="390"/>
      <c r="AV224" s="390"/>
      <c r="AW224" s="390"/>
      <c r="AX224" s="390"/>
      <c r="AY224" s="390"/>
      <c r="AZ224" s="390"/>
      <c r="BA224" s="390"/>
      <c r="BB224" s="390"/>
      <c r="BC224" s="390"/>
      <c r="BD224" s="390"/>
      <c r="BE224" s="390"/>
      <c r="BF224" s="390"/>
      <c r="BG224" s="390"/>
      <c r="BH224" s="390"/>
      <c r="BI224" s="390"/>
      <c r="BJ224" s="390"/>
      <c r="BK224" s="390"/>
      <c r="BL224" s="390"/>
      <c r="BM224" s="389"/>
      <c r="BN224" s="390"/>
      <c r="BO224" s="390"/>
      <c r="BP224" s="390"/>
      <c r="BQ224" s="390"/>
      <c r="BR224" s="390"/>
      <c r="BS224" s="390"/>
    </row>
    <row r="225" spans="1:71" ht="18" customHeight="1">
      <c r="A225" s="389"/>
      <c r="B225" s="389"/>
      <c r="C225" s="389"/>
      <c r="D225" s="390"/>
      <c r="E225" s="390"/>
      <c r="F225" s="390"/>
      <c r="G225" s="390"/>
      <c r="H225" s="390"/>
      <c r="I225" s="390"/>
      <c r="J225" s="390"/>
      <c r="K225" s="390"/>
      <c r="L225" s="390"/>
      <c r="M225" s="390"/>
      <c r="N225" s="390"/>
      <c r="O225" s="390"/>
      <c r="P225" s="390"/>
      <c r="Q225" s="390"/>
      <c r="R225" s="390"/>
      <c r="S225" s="390"/>
      <c r="T225" s="390"/>
      <c r="U225" s="390"/>
      <c r="V225" s="390"/>
      <c r="W225" s="390"/>
      <c r="X225" s="390"/>
      <c r="Y225" s="390"/>
      <c r="Z225" s="390"/>
      <c r="AA225" s="390"/>
      <c r="AB225" s="390"/>
      <c r="AC225" s="390"/>
      <c r="AD225" s="390"/>
      <c r="AE225" s="390"/>
      <c r="AF225" s="390"/>
      <c r="AG225" s="390"/>
      <c r="AH225" s="390"/>
      <c r="AI225" s="390"/>
      <c r="AJ225" s="390"/>
      <c r="AK225" s="390"/>
      <c r="AL225" s="390"/>
      <c r="AM225" s="390"/>
      <c r="AN225" s="390"/>
      <c r="AO225" s="390"/>
      <c r="AP225" s="390"/>
      <c r="AQ225" s="390"/>
      <c r="AR225" s="390"/>
      <c r="AS225" s="390"/>
      <c r="AT225" s="390"/>
      <c r="AU225" s="390"/>
      <c r="AV225" s="390"/>
      <c r="AW225" s="390"/>
      <c r="AX225" s="390"/>
      <c r="AY225" s="390"/>
      <c r="AZ225" s="390"/>
      <c r="BA225" s="390"/>
      <c r="BB225" s="390"/>
      <c r="BC225" s="390"/>
      <c r="BD225" s="390"/>
      <c r="BE225" s="390"/>
      <c r="BF225" s="390"/>
      <c r="BG225" s="390"/>
      <c r="BH225" s="390"/>
      <c r="BI225" s="390"/>
      <c r="BJ225" s="390"/>
      <c r="BK225" s="390"/>
      <c r="BL225" s="390"/>
      <c r="BM225" s="389"/>
      <c r="BN225" s="390"/>
      <c r="BO225" s="390"/>
      <c r="BP225" s="390"/>
      <c r="BQ225" s="390"/>
      <c r="BR225" s="390"/>
      <c r="BS225" s="390"/>
    </row>
    <row r="226" spans="1:71" ht="18" customHeight="1">
      <c r="A226" s="389"/>
      <c r="B226" s="389"/>
      <c r="C226" s="389"/>
      <c r="D226" s="390"/>
      <c r="E226" s="390"/>
      <c r="F226" s="390"/>
      <c r="G226" s="390"/>
      <c r="H226" s="390"/>
      <c r="I226" s="390"/>
      <c r="J226" s="390"/>
      <c r="K226" s="390"/>
      <c r="L226" s="390"/>
      <c r="M226" s="390"/>
      <c r="N226" s="390"/>
      <c r="O226" s="390"/>
      <c r="P226" s="390"/>
      <c r="Q226" s="390"/>
      <c r="R226" s="390"/>
      <c r="S226" s="390"/>
      <c r="T226" s="390"/>
      <c r="U226" s="390"/>
      <c r="V226" s="390"/>
      <c r="W226" s="390"/>
      <c r="X226" s="390"/>
      <c r="Y226" s="390"/>
      <c r="Z226" s="390"/>
      <c r="AA226" s="390"/>
      <c r="AB226" s="390"/>
      <c r="AC226" s="390"/>
      <c r="AD226" s="390"/>
      <c r="AE226" s="390"/>
      <c r="AF226" s="390"/>
      <c r="AG226" s="390"/>
      <c r="AH226" s="390"/>
      <c r="AI226" s="390"/>
      <c r="AJ226" s="390"/>
      <c r="AK226" s="390"/>
      <c r="AL226" s="390"/>
      <c r="AM226" s="390"/>
      <c r="AN226" s="390"/>
      <c r="AO226" s="390"/>
      <c r="AP226" s="390"/>
      <c r="AQ226" s="390"/>
      <c r="AR226" s="390"/>
      <c r="AS226" s="390"/>
      <c r="AT226" s="390"/>
      <c r="AU226" s="390"/>
      <c r="AV226" s="390"/>
      <c r="AW226" s="390"/>
      <c r="AX226" s="390"/>
      <c r="AY226" s="390"/>
      <c r="AZ226" s="390"/>
      <c r="BA226" s="390"/>
      <c r="BB226" s="390"/>
      <c r="BC226" s="390"/>
      <c r="BD226" s="390"/>
      <c r="BE226" s="390"/>
      <c r="BF226" s="390"/>
      <c r="BG226" s="390"/>
      <c r="BH226" s="390"/>
      <c r="BI226" s="390"/>
      <c r="BJ226" s="390"/>
      <c r="BK226" s="390"/>
      <c r="BL226" s="390"/>
      <c r="BM226" s="389"/>
      <c r="BN226" s="390"/>
      <c r="BO226" s="390"/>
      <c r="BP226" s="390"/>
      <c r="BQ226" s="390"/>
      <c r="BR226" s="390"/>
      <c r="BS226" s="390"/>
    </row>
    <row r="227" spans="1:71" ht="18" customHeight="1">
      <c r="A227" s="389"/>
      <c r="B227" s="389"/>
      <c r="C227" s="389"/>
      <c r="D227" s="390"/>
      <c r="E227" s="390"/>
      <c r="F227" s="390"/>
      <c r="G227" s="390"/>
      <c r="H227" s="390"/>
      <c r="I227" s="390"/>
      <c r="J227" s="390"/>
      <c r="K227" s="390"/>
      <c r="L227" s="390"/>
      <c r="M227" s="390"/>
      <c r="N227" s="390"/>
      <c r="O227" s="390"/>
      <c r="P227" s="390"/>
      <c r="Q227" s="390"/>
      <c r="R227" s="390"/>
      <c r="S227" s="390"/>
      <c r="T227" s="390"/>
      <c r="U227" s="390"/>
      <c r="V227" s="390"/>
      <c r="W227" s="390"/>
      <c r="X227" s="390"/>
      <c r="Y227" s="390"/>
      <c r="Z227" s="390"/>
      <c r="AA227" s="390"/>
      <c r="AB227" s="390"/>
      <c r="AC227" s="390"/>
      <c r="AD227" s="390"/>
      <c r="AE227" s="390"/>
      <c r="AF227" s="390"/>
      <c r="AG227" s="390"/>
      <c r="AH227" s="390"/>
      <c r="AI227" s="390"/>
      <c r="AJ227" s="390"/>
      <c r="AK227" s="390"/>
      <c r="AL227" s="390"/>
      <c r="AM227" s="390"/>
      <c r="AN227" s="390"/>
      <c r="AO227" s="390"/>
      <c r="AP227" s="390"/>
      <c r="AQ227" s="390"/>
      <c r="AR227" s="390"/>
      <c r="AS227" s="390"/>
      <c r="AT227" s="390"/>
      <c r="AU227" s="390"/>
      <c r="AV227" s="390"/>
      <c r="AW227" s="390"/>
      <c r="AX227" s="390"/>
      <c r="AY227" s="390"/>
      <c r="AZ227" s="390"/>
      <c r="BA227" s="390"/>
      <c r="BB227" s="390"/>
      <c r="BC227" s="390"/>
      <c r="BD227" s="390"/>
      <c r="BE227" s="390"/>
      <c r="BF227" s="390"/>
      <c r="BG227" s="390"/>
      <c r="BH227" s="390"/>
      <c r="BI227" s="390"/>
      <c r="BJ227" s="390"/>
      <c r="BK227" s="390"/>
      <c r="BL227" s="390"/>
      <c r="BM227" s="389"/>
      <c r="BN227" s="390"/>
      <c r="BO227" s="390"/>
      <c r="BP227" s="390"/>
      <c r="BQ227" s="390"/>
      <c r="BR227" s="390"/>
      <c r="BS227" s="390"/>
    </row>
    <row r="228" spans="1:71" ht="18" customHeight="1">
      <c r="A228" s="389"/>
      <c r="B228" s="389"/>
      <c r="C228" s="389"/>
      <c r="D228" s="390"/>
      <c r="E228" s="390"/>
      <c r="F228" s="390"/>
      <c r="G228" s="390"/>
      <c r="H228" s="390"/>
      <c r="I228" s="390"/>
      <c r="J228" s="390"/>
      <c r="K228" s="390"/>
      <c r="L228" s="390"/>
      <c r="M228" s="390"/>
      <c r="N228" s="390"/>
      <c r="O228" s="390"/>
      <c r="P228" s="390"/>
      <c r="Q228" s="390"/>
      <c r="R228" s="390"/>
      <c r="S228" s="390"/>
      <c r="T228" s="390"/>
      <c r="U228" s="390"/>
      <c r="V228" s="390"/>
      <c r="W228" s="390"/>
      <c r="X228" s="390"/>
      <c r="Y228" s="390"/>
      <c r="Z228" s="390"/>
      <c r="AA228" s="390"/>
      <c r="AB228" s="390"/>
      <c r="AC228" s="390"/>
      <c r="AD228" s="390"/>
      <c r="AE228" s="390"/>
      <c r="AF228" s="390"/>
      <c r="AG228" s="390"/>
      <c r="AH228" s="390"/>
      <c r="AI228" s="390"/>
      <c r="AJ228" s="390"/>
      <c r="AK228" s="390"/>
      <c r="AL228" s="390"/>
      <c r="AM228" s="390"/>
      <c r="AN228" s="390"/>
      <c r="AO228" s="390"/>
      <c r="AP228" s="390"/>
      <c r="AQ228" s="390"/>
      <c r="AR228" s="390"/>
      <c r="AS228" s="390"/>
      <c r="AT228" s="390"/>
      <c r="AU228" s="390"/>
      <c r="AV228" s="390"/>
      <c r="AW228" s="390"/>
      <c r="AX228" s="390"/>
      <c r="AY228" s="390"/>
      <c r="AZ228" s="390"/>
      <c r="BA228" s="390"/>
      <c r="BB228" s="390"/>
      <c r="BC228" s="390"/>
      <c r="BD228" s="390"/>
      <c r="BE228" s="390"/>
      <c r="BF228" s="390"/>
      <c r="BG228" s="390"/>
      <c r="BH228" s="390"/>
      <c r="BI228" s="390"/>
      <c r="BJ228" s="390"/>
      <c r="BK228" s="390"/>
      <c r="BL228" s="390"/>
      <c r="BM228" s="389"/>
      <c r="BN228" s="390"/>
      <c r="BO228" s="390"/>
      <c r="BP228" s="390"/>
      <c r="BQ228" s="390"/>
      <c r="BR228" s="390"/>
      <c r="BS228" s="390"/>
    </row>
    <row r="229" spans="1:71" ht="18" customHeight="1">
      <c r="A229" s="389"/>
      <c r="B229" s="389"/>
      <c r="C229" s="389"/>
      <c r="D229" s="390"/>
      <c r="E229" s="390"/>
      <c r="F229" s="390"/>
      <c r="G229" s="390"/>
      <c r="H229" s="390"/>
      <c r="I229" s="390"/>
      <c r="J229" s="390"/>
      <c r="K229" s="390"/>
      <c r="L229" s="390"/>
      <c r="M229" s="390"/>
      <c r="N229" s="390"/>
      <c r="O229" s="390"/>
      <c r="P229" s="390"/>
      <c r="Q229" s="390"/>
      <c r="R229" s="390"/>
      <c r="S229" s="390"/>
      <c r="T229" s="390"/>
      <c r="U229" s="390"/>
      <c r="V229" s="390"/>
      <c r="W229" s="390"/>
      <c r="X229" s="390"/>
      <c r="Y229" s="390"/>
      <c r="Z229" s="390"/>
      <c r="AA229" s="390"/>
      <c r="AB229" s="390"/>
      <c r="AC229" s="390"/>
      <c r="AD229" s="390"/>
      <c r="AE229" s="390"/>
      <c r="AF229" s="390"/>
      <c r="AG229" s="390"/>
      <c r="AH229" s="390"/>
      <c r="AI229" s="390"/>
      <c r="AJ229" s="390"/>
      <c r="AK229" s="390"/>
      <c r="AL229" s="390"/>
      <c r="AM229" s="390"/>
      <c r="AN229" s="390"/>
      <c r="AO229" s="390"/>
      <c r="AP229" s="390"/>
      <c r="AQ229" s="390"/>
      <c r="AR229" s="390"/>
      <c r="AS229" s="390"/>
      <c r="AT229" s="390"/>
      <c r="AU229" s="390"/>
      <c r="AV229" s="390"/>
      <c r="AW229" s="390"/>
      <c r="AX229" s="390"/>
      <c r="AY229" s="390"/>
      <c r="AZ229" s="390"/>
      <c r="BA229" s="390"/>
      <c r="BB229" s="390"/>
      <c r="BC229" s="390"/>
      <c r="BD229" s="390"/>
      <c r="BE229" s="390"/>
      <c r="BF229" s="390"/>
      <c r="BG229" s="390"/>
      <c r="BH229" s="390"/>
      <c r="BI229" s="390"/>
      <c r="BJ229" s="390"/>
      <c r="BK229" s="390"/>
      <c r="BL229" s="390"/>
      <c r="BM229" s="389"/>
      <c r="BN229" s="390"/>
      <c r="BO229" s="390"/>
      <c r="BP229" s="390"/>
      <c r="BQ229" s="390"/>
      <c r="BR229" s="390"/>
      <c r="BS229" s="390"/>
    </row>
    <row r="230" spans="1:71" ht="18" customHeight="1">
      <c r="A230" s="389"/>
      <c r="B230" s="389"/>
      <c r="C230" s="389"/>
      <c r="D230" s="390"/>
      <c r="E230" s="390"/>
      <c r="F230" s="390"/>
      <c r="G230" s="390"/>
      <c r="H230" s="390"/>
      <c r="I230" s="390"/>
      <c r="J230" s="390"/>
      <c r="K230" s="390"/>
      <c r="L230" s="390"/>
      <c r="M230" s="390"/>
      <c r="N230" s="390"/>
      <c r="O230" s="390"/>
      <c r="P230" s="390"/>
      <c r="Q230" s="390"/>
      <c r="R230" s="390"/>
      <c r="S230" s="390"/>
      <c r="T230" s="390"/>
      <c r="U230" s="390"/>
      <c r="V230" s="390"/>
      <c r="W230" s="390"/>
      <c r="X230" s="390"/>
      <c r="Y230" s="390"/>
      <c r="Z230" s="390"/>
      <c r="AA230" s="390"/>
      <c r="AB230" s="390"/>
      <c r="AC230" s="390"/>
      <c r="AD230" s="390"/>
      <c r="AE230" s="390"/>
      <c r="AF230" s="390"/>
      <c r="AG230" s="390"/>
      <c r="AH230" s="390"/>
      <c r="AI230" s="390"/>
      <c r="AJ230" s="390"/>
      <c r="AK230" s="390"/>
      <c r="AL230" s="390"/>
      <c r="AM230" s="390"/>
      <c r="AN230" s="390"/>
      <c r="AO230" s="390"/>
      <c r="AP230" s="390"/>
      <c r="AQ230" s="390"/>
      <c r="AR230" s="390"/>
      <c r="AS230" s="390"/>
      <c r="AT230" s="390"/>
      <c r="AU230" s="390"/>
      <c r="AV230" s="390"/>
      <c r="AW230" s="390"/>
      <c r="AX230" s="390"/>
      <c r="AY230" s="390"/>
      <c r="AZ230" s="390"/>
      <c r="BA230" s="390"/>
      <c r="BB230" s="390"/>
      <c r="BC230" s="390"/>
      <c r="BD230" s="390"/>
      <c r="BE230" s="390"/>
      <c r="BF230" s="390"/>
      <c r="BG230" s="390"/>
      <c r="BH230" s="390"/>
      <c r="BI230" s="390"/>
      <c r="BJ230" s="390"/>
      <c r="BK230" s="390"/>
      <c r="BL230" s="390"/>
      <c r="BM230" s="389"/>
      <c r="BN230" s="390"/>
      <c r="BO230" s="390"/>
      <c r="BP230" s="390"/>
      <c r="BQ230" s="390"/>
      <c r="BR230" s="390"/>
      <c r="BS230" s="390"/>
    </row>
    <row r="231" spans="1:71" ht="18" customHeight="1">
      <c r="A231" s="389"/>
      <c r="B231" s="389"/>
      <c r="C231" s="389"/>
      <c r="D231" s="390"/>
      <c r="E231" s="390"/>
      <c r="F231" s="390"/>
      <c r="G231" s="390"/>
      <c r="H231" s="390"/>
      <c r="I231" s="390"/>
      <c r="J231" s="390"/>
      <c r="K231" s="390"/>
      <c r="L231" s="390"/>
      <c r="M231" s="390"/>
      <c r="N231" s="390"/>
      <c r="O231" s="390"/>
      <c r="P231" s="390"/>
      <c r="Q231" s="390"/>
      <c r="R231" s="390"/>
      <c r="S231" s="390"/>
      <c r="T231" s="390"/>
      <c r="U231" s="390"/>
      <c r="V231" s="390"/>
      <c r="W231" s="390"/>
      <c r="X231" s="390"/>
      <c r="Y231" s="390"/>
      <c r="Z231" s="390"/>
      <c r="AA231" s="390"/>
      <c r="AB231" s="390"/>
      <c r="AC231" s="390"/>
      <c r="AD231" s="390"/>
      <c r="AE231" s="390"/>
      <c r="AF231" s="390"/>
      <c r="AG231" s="390"/>
      <c r="AH231" s="390"/>
      <c r="AI231" s="390"/>
      <c r="AJ231" s="390"/>
      <c r="AK231" s="390"/>
      <c r="AL231" s="390"/>
      <c r="AM231" s="390"/>
      <c r="AN231" s="390"/>
      <c r="AO231" s="390"/>
      <c r="AP231" s="390"/>
      <c r="AQ231" s="390"/>
      <c r="AR231" s="390"/>
      <c r="AS231" s="390"/>
      <c r="AT231" s="390"/>
      <c r="AU231" s="390"/>
      <c r="AV231" s="390"/>
      <c r="AW231" s="390"/>
      <c r="AX231" s="390"/>
      <c r="AY231" s="390"/>
      <c r="AZ231" s="390"/>
      <c r="BA231" s="390"/>
      <c r="BB231" s="390"/>
      <c r="BC231" s="390"/>
      <c r="BD231" s="390"/>
      <c r="BE231" s="390"/>
      <c r="BF231" s="390"/>
      <c r="BG231" s="390"/>
      <c r="BH231" s="390"/>
      <c r="BI231" s="390"/>
      <c r="BJ231" s="390"/>
      <c r="BK231" s="390"/>
      <c r="BL231" s="390"/>
      <c r="BM231" s="389"/>
      <c r="BN231" s="390"/>
      <c r="BO231" s="390"/>
      <c r="BP231" s="390"/>
      <c r="BQ231" s="390"/>
      <c r="BR231" s="390"/>
      <c r="BS231" s="390"/>
    </row>
    <row r="232" spans="1:71" ht="18" customHeight="1">
      <c r="A232" s="389"/>
      <c r="B232" s="389"/>
      <c r="C232" s="389"/>
      <c r="D232" s="390"/>
      <c r="E232" s="390"/>
      <c r="F232" s="390"/>
      <c r="G232" s="390"/>
      <c r="H232" s="390"/>
      <c r="I232" s="390"/>
      <c r="J232" s="390"/>
      <c r="K232" s="390"/>
      <c r="L232" s="390"/>
      <c r="M232" s="390"/>
      <c r="N232" s="390"/>
      <c r="O232" s="390"/>
      <c r="P232" s="390"/>
      <c r="Q232" s="390"/>
      <c r="R232" s="390"/>
      <c r="S232" s="390"/>
      <c r="T232" s="390"/>
      <c r="U232" s="390"/>
      <c r="V232" s="390"/>
      <c r="W232" s="390"/>
      <c r="X232" s="390"/>
      <c r="Y232" s="390"/>
      <c r="Z232" s="390"/>
      <c r="AA232" s="390"/>
      <c r="AB232" s="390"/>
      <c r="AC232" s="390"/>
      <c r="AD232" s="390"/>
      <c r="AE232" s="390"/>
      <c r="AF232" s="390"/>
      <c r="AG232" s="390"/>
      <c r="AH232" s="390"/>
      <c r="AI232" s="390"/>
      <c r="AJ232" s="390"/>
      <c r="AK232" s="390"/>
      <c r="AL232" s="390"/>
      <c r="AM232" s="390"/>
      <c r="AN232" s="390"/>
      <c r="AO232" s="390"/>
      <c r="AP232" s="390"/>
      <c r="AQ232" s="390"/>
      <c r="AR232" s="390"/>
      <c r="AS232" s="390"/>
      <c r="AT232" s="390"/>
      <c r="AU232" s="390"/>
      <c r="AV232" s="390"/>
      <c r="AW232" s="390"/>
      <c r="AX232" s="390"/>
      <c r="AY232" s="390"/>
      <c r="AZ232" s="390"/>
      <c r="BA232" s="390"/>
      <c r="BB232" s="390"/>
      <c r="BC232" s="390"/>
      <c r="BD232" s="390"/>
      <c r="BE232" s="390"/>
      <c r="BF232" s="390"/>
      <c r="BG232" s="390"/>
      <c r="BH232" s="390"/>
      <c r="BI232" s="390"/>
      <c r="BJ232" s="390"/>
      <c r="BK232" s="390"/>
      <c r="BL232" s="390"/>
      <c r="BM232" s="389"/>
      <c r="BN232" s="390"/>
      <c r="BO232" s="390"/>
      <c r="BP232" s="390"/>
      <c r="BQ232" s="390"/>
      <c r="BR232" s="390"/>
      <c r="BS232" s="390"/>
    </row>
    <row r="233" spans="1:71" ht="18" customHeight="1">
      <c r="A233" s="389"/>
      <c r="B233" s="389"/>
      <c r="C233" s="389"/>
      <c r="D233" s="390"/>
      <c r="E233" s="390"/>
      <c r="F233" s="390"/>
      <c r="G233" s="390"/>
      <c r="H233" s="390"/>
      <c r="I233" s="390"/>
      <c r="J233" s="390"/>
      <c r="K233" s="390"/>
      <c r="L233" s="390"/>
      <c r="M233" s="390"/>
      <c r="N233" s="390"/>
      <c r="O233" s="390"/>
      <c r="P233" s="390"/>
      <c r="Q233" s="390"/>
      <c r="R233" s="390"/>
      <c r="S233" s="390"/>
      <c r="T233" s="390"/>
      <c r="U233" s="390"/>
      <c r="V233" s="390"/>
      <c r="W233" s="390"/>
      <c r="X233" s="390"/>
      <c r="Y233" s="390"/>
      <c r="Z233" s="390"/>
      <c r="AA233" s="390"/>
      <c r="AB233" s="390"/>
      <c r="AC233" s="390"/>
      <c r="AD233" s="390"/>
      <c r="AE233" s="390"/>
      <c r="AF233" s="390"/>
      <c r="AG233" s="390"/>
      <c r="AH233" s="390"/>
      <c r="AI233" s="390"/>
      <c r="AJ233" s="390"/>
      <c r="AK233" s="390"/>
      <c r="AL233" s="390"/>
      <c r="AM233" s="390"/>
      <c r="AN233" s="390"/>
      <c r="AO233" s="390"/>
      <c r="AP233" s="390"/>
      <c r="AQ233" s="390"/>
      <c r="AR233" s="390"/>
      <c r="AS233" s="390"/>
      <c r="AT233" s="390"/>
      <c r="AU233" s="390"/>
      <c r="AV233" s="390"/>
      <c r="AW233" s="390"/>
      <c r="AX233" s="390"/>
      <c r="AY233" s="390"/>
      <c r="AZ233" s="390"/>
      <c r="BA233" s="390"/>
      <c r="BB233" s="390"/>
      <c r="BC233" s="390"/>
      <c r="BD233" s="390"/>
      <c r="BE233" s="390"/>
      <c r="BF233" s="390"/>
      <c r="BG233" s="390"/>
      <c r="BH233" s="390"/>
      <c r="BI233" s="390"/>
      <c r="BJ233" s="390"/>
      <c r="BK233" s="390"/>
      <c r="BL233" s="390"/>
      <c r="BM233" s="389"/>
      <c r="BN233" s="390"/>
      <c r="BO233" s="390"/>
      <c r="BP233" s="390"/>
      <c r="BQ233" s="390"/>
      <c r="BR233" s="390"/>
      <c r="BS233" s="390"/>
    </row>
    <row r="234" spans="1:71" ht="18" customHeight="1">
      <c r="A234" s="389"/>
      <c r="B234" s="389"/>
      <c r="C234" s="389"/>
      <c r="D234" s="390"/>
      <c r="E234" s="390"/>
      <c r="F234" s="390"/>
      <c r="G234" s="390"/>
      <c r="H234" s="390"/>
      <c r="I234" s="390"/>
      <c r="J234" s="390"/>
      <c r="K234" s="390"/>
      <c r="L234" s="390"/>
      <c r="M234" s="390"/>
      <c r="N234" s="390"/>
      <c r="O234" s="390"/>
      <c r="P234" s="390"/>
      <c r="Q234" s="390"/>
      <c r="R234" s="390"/>
      <c r="S234" s="390"/>
      <c r="T234" s="390"/>
      <c r="U234" s="390"/>
      <c r="V234" s="390"/>
      <c r="W234" s="390"/>
      <c r="X234" s="390"/>
      <c r="Y234" s="390"/>
      <c r="Z234" s="390"/>
      <c r="AA234" s="390"/>
      <c r="AB234" s="390"/>
      <c r="AC234" s="390"/>
      <c r="AD234" s="390"/>
      <c r="AE234" s="390"/>
      <c r="AF234" s="390"/>
      <c r="AG234" s="390"/>
      <c r="AH234" s="390"/>
      <c r="AI234" s="390"/>
      <c r="AJ234" s="390"/>
      <c r="AK234" s="390"/>
      <c r="AL234" s="390"/>
      <c r="AM234" s="390"/>
      <c r="AN234" s="390"/>
      <c r="AO234" s="390"/>
      <c r="AP234" s="390"/>
      <c r="AQ234" s="390"/>
      <c r="AR234" s="390"/>
      <c r="AS234" s="390"/>
      <c r="AT234" s="390"/>
      <c r="AU234" s="390"/>
      <c r="AV234" s="390"/>
      <c r="AW234" s="390"/>
      <c r="AX234" s="390"/>
      <c r="AY234" s="390"/>
      <c r="AZ234" s="390"/>
      <c r="BA234" s="390"/>
      <c r="BB234" s="390"/>
      <c r="BC234" s="390"/>
      <c r="BD234" s="390"/>
      <c r="BE234" s="390"/>
      <c r="BF234" s="390"/>
      <c r="BG234" s="390"/>
      <c r="BH234" s="390"/>
      <c r="BI234" s="390"/>
      <c r="BJ234" s="390"/>
      <c r="BK234" s="390"/>
      <c r="BL234" s="390"/>
      <c r="BM234" s="389"/>
      <c r="BN234" s="390"/>
      <c r="BO234" s="390"/>
      <c r="BP234" s="390"/>
      <c r="BQ234" s="390"/>
      <c r="BR234" s="390"/>
      <c r="BS234" s="390"/>
    </row>
    <row r="235" spans="1:71" ht="18" customHeight="1">
      <c r="A235" s="389"/>
      <c r="B235" s="389"/>
      <c r="C235" s="389"/>
      <c r="D235" s="390"/>
      <c r="E235" s="390"/>
      <c r="F235" s="390"/>
      <c r="G235" s="390"/>
      <c r="H235" s="390"/>
      <c r="I235" s="390"/>
      <c r="J235" s="390"/>
      <c r="K235" s="390"/>
      <c r="L235" s="390"/>
      <c r="M235" s="390"/>
      <c r="N235" s="390"/>
      <c r="O235" s="390"/>
      <c r="P235" s="390"/>
      <c r="Q235" s="390"/>
      <c r="R235" s="390"/>
      <c r="S235" s="390"/>
      <c r="T235" s="390"/>
      <c r="U235" s="390"/>
      <c r="V235" s="390"/>
      <c r="W235" s="390"/>
      <c r="X235" s="390"/>
      <c r="Y235" s="390"/>
      <c r="Z235" s="390"/>
      <c r="AA235" s="390"/>
      <c r="AB235" s="390"/>
      <c r="AC235" s="390"/>
      <c r="AD235" s="390"/>
      <c r="AE235" s="390"/>
      <c r="AF235" s="390"/>
      <c r="AG235" s="390"/>
      <c r="AH235" s="390"/>
      <c r="AI235" s="390"/>
      <c r="AJ235" s="390"/>
      <c r="AK235" s="390"/>
      <c r="AL235" s="390"/>
      <c r="AM235" s="390"/>
      <c r="AN235" s="390"/>
      <c r="AO235" s="390"/>
      <c r="AP235" s="390"/>
      <c r="AQ235" s="390"/>
      <c r="AR235" s="390"/>
      <c r="AS235" s="390"/>
      <c r="AT235" s="390"/>
      <c r="AU235" s="390"/>
      <c r="AV235" s="390"/>
      <c r="AW235" s="390"/>
      <c r="AX235" s="390"/>
      <c r="AY235" s="390"/>
      <c r="AZ235" s="390"/>
      <c r="BA235" s="390"/>
      <c r="BB235" s="390"/>
      <c r="BC235" s="390"/>
      <c r="BD235" s="390"/>
      <c r="BE235" s="390"/>
      <c r="BF235" s="390"/>
      <c r="BG235" s="390"/>
      <c r="BH235" s="390"/>
      <c r="BI235" s="390"/>
      <c r="BJ235" s="390"/>
      <c r="BK235" s="390"/>
      <c r="BL235" s="390"/>
      <c r="BM235" s="389"/>
      <c r="BN235" s="390"/>
      <c r="BO235" s="390"/>
      <c r="BP235" s="390"/>
      <c r="BQ235" s="390"/>
      <c r="BR235" s="390"/>
      <c r="BS235" s="390"/>
    </row>
    <row r="236" spans="1:71" ht="18" customHeight="1">
      <c r="A236" s="389"/>
      <c r="B236" s="389"/>
      <c r="C236" s="389"/>
      <c r="D236" s="390"/>
      <c r="E236" s="390"/>
      <c r="F236" s="390"/>
      <c r="G236" s="390"/>
      <c r="H236" s="390"/>
      <c r="I236" s="390"/>
      <c r="J236" s="390"/>
      <c r="K236" s="390"/>
      <c r="L236" s="390"/>
      <c r="M236" s="390"/>
      <c r="N236" s="390"/>
      <c r="O236" s="390"/>
      <c r="P236" s="390"/>
      <c r="Q236" s="390"/>
      <c r="R236" s="390"/>
      <c r="S236" s="390"/>
      <c r="T236" s="390"/>
      <c r="U236" s="390"/>
      <c r="V236" s="390"/>
      <c r="W236" s="390"/>
      <c r="X236" s="390"/>
      <c r="Y236" s="390"/>
      <c r="Z236" s="390"/>
      <c r="AA236" s="390"/>
      <c r="AB236" s="390"/>
      <c r="AC236" s="390"/>
      <c r="AD236" s="390"/>
      <c r="AE236" s="390"/>
      <c r="AF236" s="390"/>
      <c r="AG236" s="390"/>
      <c r="AH236" s="390"/>
      <c r="AI236" s="390"/>
      <c r="AJ236" s="390"/>
      <c r="AK236" s="390"/>
      <c r="AL236" s="390"/>
      <c r="AM236" s="390"/>
      <c r="AN236" s="390"/>
      <c r="AO236" s="390"/>
      <c r="AP236" s="390"/>
      <c r="AQ236" s="390"/>
      <c r="AR236" s="390"/>
      <c r="AS236" s="390"/>
      <c r="AT236" s="390"/>
      <c r="AU236" s="390"/>
      <c r="AV236" s="390"/>
      <c r="AW236" s="390"/>
      <c r="AX236" s="390"/>
      <c r="AY236" s="390"/>
      <c r="AZ236" s="390"/>
      <c r="BA236" s="390"/>
      <c r="BB236" s="390"/>
      <c r="BC236" s="390"/>
      <c r="BD236" s="390"/>
      <c r="BE236" s="390"/>
      <c r="BF236" s="390"/>
      <c r="BG236" s="390"/>
      <c r="BH236" s="390"/>
      <c r="BI236" s="390"/>
      <c r="BJ236" s="390"/>
      <c r="BK236" s="390"/>
      <c r="BL236" s="390"/>
      <c r="BM236" s="389"/>
      <c r="BN236" s="390"/>
      <c r="BO236" s="390"/>
      <c r="BP236" s="390"/>
      <c r="BQ236" s="390"/>
      <c r="BR236" s="390"/>
      <c r="BS236" s="390"/>
    </row>
    <row r="237" spans="1:71" ht="18" customHeight="1">
      <c r="A237" s="389"/>
      <c r="B237" s="389"/>
      <c r="C237" s="389"/>
      <c r="D237" s="390"/>
      <c r="E237" s="390"/>
      <c r="F237" s="390"/>
      <c r="G237" s="390"/>
      <c r="H237" s="390"/>
      <c r="I237" s="390"/>
      <c r="J237" s="390"/>
      <c r="K237" s="390"/>
      <c r="L237" s="390"/>
      <c r="M237" s="390"/>
      <c r="N237" s="390"/>
      <c r="O237" s="390"/>
      <c r="P237" s="390"/>
      <c r="Q237" s="390"/>
      <c r="R237" s="390"/>
      <c r="S237" s="390"/>
      <c r="T237" s="390"/>
      <c r="U237" s="390"/>
      <c r="V237" s="390"/>
      <c r="W237" s="390"/>
      <c r="X237" s="390"/>
      <c r="Y237" s="390"/>
      <c r="Z237" s="390"/>
      <c r="AA237" s="390"/>
      <c r="AB237" s="390"/>
      <c r="AC237" s="390"/>
      <c r="AD237" s="390"/>
      <c r="AE237" s="390"/>
      <c r="AF237" s="390"/>
      <c r="AG237" s="390"/>
      <c r="AH237" s="390"/>
      <c r="AI237" s="390"/>
      <c r="AJ237" s="390"/>
      <c r="AK237" s="390"/>
      <c r="AL237" s="390"/>
      <c r="AM237" s="390"/>
      <c r="AN237" s="390"/>
      <c r="AO237" s="390"/>
      <c r="AP237" s="390"/>
      <c r="AQ237" s="390"/>
      <c r="AR237" s="390"/>
      <c r="AS237" s="390"/>
      <c r="AT237" s="390"/>
      <c r="AU237" s="390"/>
      <c r="AV237" s="390"/>
      <c r="AW237" s="390"/>
      <c r="AX237" s="390"/>
      <c r="AY237" s="390"/>
      <c r="AZ237" s="390"/>
      <c r="BA237" s="390"/>
      <c r="BB237" s="390"/>
      <c r="BC237" s="390"/>
      <c r="BD237" s="390"/>
      <c r="BE237" s="390"/>
      <c r="BF237" s="390"/>
      <c r="BG237" s="390"/>
      <c r="BH237" s="390"/>
      <c r="BI237" s="390"/>
      <c r="BJ237" s="390"/>
      <c r="BK237" s="390"/>
      <c r="BL237" s="390"/>
      <c r="BM237" s="389"/>
      <c r="BN237" s="390"/>
      <c r="BO237" s="390"/>
      <c r="BP237" s="390"/>
      <c r="BQ237" s="390"/>
      <c r="BR237" s="390"/>
      <c r="BS237" s="390"/>
    </row>
    <row r="238" spans="1:71" ht="18" customHeight="1">
      <c r="A238" s="389"/>
      <c r="B238" s="389"/>
      <c r="C238" s="389"/>
      <c r="D238" s="390"/>
      <c r="E238" s="390"/>
      <c r="F238" s="390"/>
      <c r="G238" s="390"/>
      <c r="H238" s="390"/>
      <c r="I238" s="390"/>
      <c r="J238" s="390"/>
      <c r="K238" s="390"/>
      <c r="L238" s="390"/>
      <c r="M238" s="390"/>
      <c r="N238" s="390"/>
      <c r="O238" s="390"/>
      <c r="P238" s="390"/>
      <c r="Q238" s="390"/>
      <c r="R238" s="390"/>
      <c r="S238" s="390"/>
      <c r="T238" s="390"/>
      <c r="U238" s="390"/>
      <c r="V238" s="390"/>
      <c r="W238" s="390"/>
      <c r="X238" s="390"/>
      <c r="Y238" s="390"/>
      <c r="Z238" s="390"/>
      <c r="AA238" s="390"/>
      <c r="AB238" s="390"/>
      <c r="AC238" s="390"/>
      <c r="AD238" s="390"/>
      <c r="AE238" s="390"/>
      <c r="AF238" s="390"/>
      <c r="AG238" s="390"/>
      <c r="AH238" s="390"/>
      <c r="AI238" s="390"/>
      <c r="AJ238" s="390"/>
      <c r="AK238" s="390"/>
      <c r="AL238" s="390"/>
      <c r="AM238" s="390"/>
      <c r="AN238" s="390"/>
      <c r="AO238" s="390"/>
      <c r="AP238" s="390"/>
      <c r="AQ238" s="390"/>
      <c r="AR238" s="390"/>
      <c r="AS238" s="390"/>
      <c r="AT238" s="390"/>
      <c r="AU238" s="390"/>
      <c r="AV238" s="390"/>
      <c r="AW238" s="390"/>
      <c r="AX238" s="390"/>
      <c r="AY238" s="390"/>
      <c r="AZ238" s="390"/>
      <c r="BA238" s="390"/>
      <c r="BB238" s="390"/>
      <c r="BC238" s="390"/>
      <c r="BD238" s="390"/>
      <c r="BE238" s="390"/>
      <c r="BF238" s="390"/>
      <c r="BG238" s="390"/>
      <c r="BH238" s="390"/>
      <c r="BI238" s="390"/>
      <c r="BJ238" s="390"/>
      <c r="BK238" s="390"/>
      <c r="BL238" s="390"/>
      <c r="BM238" s="389"/>
      <c r="BN238" s="390"/>
      <c r="BO238" s="390"/>
      <c r="BP238" s="390"/>
      <c r="BQ238" s="390"/>
      <c r="BR238" s="390"/>
      <c r="BS238" s="390"/>
    </row>
    <row r="239" spans="1:71" ht="18" customHeight="1">
      <c r="A239" s="389"/>
      <c r="B239" s="389"/>
      <c r="C239" s="389"/>
      <c r="D239" s="390"/>
      <c r="E239" s="390"/>
      <c r="F239" s="390"/>
      <c r="G239" s="390"/>
      <c r="H239" s="390"/>
      <c r="I239" s="390"/>
      <c r="J239" s="390"/>
      <c r="K239" s="390"/>
      <c r="L239" s="390"/>
      <c r="M239" s="390"/>
      <c r="N239" s="390"/>
      <c r="O239" s="390"/>
      <c r="P239" s="390"/>
      <c r="Q239" s="390"/>
      <c r="R239" s="390"/>
      <c r="S239" s="390"/>
      <c r="T239" s="390"/>
      <c r="U239" s="390"/>
      <c r="V239" s="390"/>
      <c r="W239" s="390"/>
      <c r="X239" s="390"/>
      <c r="Y239" s="390"/>
      <c r="Z239" s="390"/>
      <c r="AA239" s="390"/>
      <c r="AB239" s="390"/>
      <c r="AC239" s="390"/>
      <c r="AD239" s="390"/>
      <c r="AE239" s="390"/>
      <c r="AF239" s="390"/>
      <c r="AG239" s="390"/>
      <c r="AH239" s="390"/>
      <c r="AI239" s="390"/>
      <c r="AJ239" s="390"/>
      <c r="AK239" s="390"/>
      <c r="AL239" s="390"/>
      <c r="AM239" s="390"/>
      <c r="AN239" s="390"/>
      <c r="AO239" s="390"/>
      <c r="AP239" s="390"/>
      <c r="AQ239" s="390"/>
      <c r="AR239" s="390"/>
      <c r="AS239" s="390"/>
      <c r="AT239" s="390"/>
      <c r="AU239" s="390"/>
      <c r="AV239" s="390"/>
      <c r="AW239" s="390"/>
      <c r="AX239" s="390"/>
      <c r="AY239" s="390"/>
      <c r="AZ239" s="390"/>
      <c r="BA239" s="390"/>
      <c r="BB239" s="390"/>
      <c r="BC239" s="390"/>
      <c r="BD239" s="390"/>
      <c r="BE239" s="390"/>
      <c r="BF239" s="390"/>
      <c r="BG239" s="390"/>
      <c r="BH239" s="390"/>
      <c r="BI239" s="390"/>
      <c r="BJ239" s="390"/>
      <c r="BK239" s="390"/>
      <c r="BL239" s="390"/>
      <c r="BM239" s="389"/>
      <c r="BN239" s="390"/>
      <c r="BO239" s="390"/>
      <c r="BP239" s="390"/>
      <c r="BQ239" s="390"/>
      <c r="BR239" s="390"/>
      <c r="BS239" s="390"/>
    </row>
    <row r="240" spans="1:71" ht="18" customHeight="1">
      <c r="A240" s="389"/>
      <c r="B240" s="389"/>
      <c r="C240" s="389"/>
      <c r="D240" s="390"/>
      <c r="E240" s="390"/>
      <c r="F240" s="390"/>
      <c r="G240" s="390"/>
      <c r="H240" s="390"/>
      <c r="I240" s="390"/>
      <c r="J240" s="390"/>
      <c r="K240" s="390"/>
      <c r="L240" s="390"/>
      <c r="M240" s="390"/>
      <c r="N240" s="390"/>
      <c r="O240" s="390"/>
      <c r="P240" s="390"/>
      <c r="Q240" s="390"/>
      <c r="R240" s="390"/>
      <c r="S240" s="390"/>
      <c r="T240" s="390"/>
      <c r="U240" s="390"/>
      <c r="V240" s="390"/>
      <c r="W240" s="390"/>
      <c r="X240" s="390"/>
      <c r="Y240" s="390"/>
      <c r="Z240" s="390"/>
      <c r="AA240" s="390"/>
      <c r="AB240" s="390"/>
      <c r="AC240" s="390"/>
      <c r="AD240" s="390"/>
      <c r="AE240" s="390"/>
      <c r="AF240" s="390"/>
      <c r="AG240" s="390"/>
      <c r="AH240" s="390"/>
      <c r="AI240" s="390"/>
      <c r="AJ240" s="390"/>
      <c r="AK240" s="390"/>
      <c r="AL240" s="390"/>
      <c r="AM240" s="390"/>
      <c r="AN240" s="390"/>
      <c r="AO240" s="390"/>
      <c r="AP240" s="390"/>
      <c r="AQ240" s="390"/>
      <c r="AR240" s="390"/>
      <c r="AS240" s="390"/>
      <c r="AT240" s="390"/>
      <c r="AU240" s="390"/>
      <c r="AV240" s="390"/>
      <c r="AW240" s="390"/>
      <c r="AX240" s="390"/>
      <c r="AY240" s="390"/>
      <c r="AZ240" s="390"/>
      <c r="BA240" s="390"/>
      <c r="BB240" s="390"/>
      <c r="BC240" s="390"/>
      <c r="BD240" s="390"/>
      <c r="BE240" s="390"/>
      <c r="BF240" s="390"/>
      <c r="BG240" s="390"/>
      <c r="BH240" s="390"/>
      <c r="BI240" s="390"/>
      <c r="BJ240" s="390"/>
      <c r="BK240" s="390"/>
      <c r="BL240" s="390"/>
      <c r="BM240" s="389"/>
      <c r="BN240" s="390"/>
      <c r="BO240" s="390"/>
      <c r="BP240" s="390"/>
      <c r="BQ240" s="390"/>
      <c r="BR240" s="390"/>
      <c r="BS240" s="390"/>
    </row>
    <row r="241" spans="1:71" ht="18" customHeight="1">
      <c r="A241" s="389"/>
      <c r="B241" s="389"/>
      <c r="C241" s="389"/>
      <c r="D241" s="390"/>
      <c r="E241" s="390"/>
      <c r="F241" s="390"/>
      <c r="G241" s="390"/>
      <c r="H241" s="390"/>
      <c r="I241" s="390"/>
      <c r="J241" s="390"/>
      <c r="K241" s="390"/>
      <c r="L241" s="390"/>
      <c r="M241" s="390"/>
      <c r="N241" s="390"/>
      <c r="O241" s="390"/>
      <c r="P241" s="390"/>
      <c r="Q241" s="390"/>
      <c r="R241" s="390"/>
      <c r="S241" s="390"/>
      <c r="T241" s="390"/>
      <c r="U241" s="390"/>
      <c r="V241" s="390"/>
      <c r="W241" s="390"/>
      <c r="X241" s="390"/>
      <c r="Y241" s="390"/>
      <c r="Z241" s="390"/>
      <c r="AA241" s="390"/>
      <c r="AB241" s="390"/>
      <c r="AC241" s="390"/>
      <c r="AD241" s="390"/>
      <c r="AE241" s="390"/>
      <c r="AF241" s="390"/>
      <c r="AG241" s="390"/>
      <c r="AH241" s="390"/>
      <c r="AI241" s="390"/>
      <c r="AJ241" s="390"/>
      <c r="AK241" s="390"/>
      <c r="AL241" s="390"/>
      <c r="AM241" s="390"/>
      <c r="AN241" s="390"/>
      <c r="AO241" s="390"/>
      <c r="AP241" s="390"/>
      <c r="AQ241" s="390"/>
      <c r="AR241" s="390"/>
      <c r="AS241" s="390"/>
      <c r="AT241" s="390"/>
      <c r="AU241" s="390"/>
      <c r="AV241" s="390"/>
      <c r="AW241" s="390"/>
      <c r="AX241" s="390"/>
      <c r="AY241" s="390"/>
      <c r="AZ241" s="390"/>
      <c r="BA241" s="390"/>
      <c r="BB241" s="390"/>
      <c r="BC241" s="390"/>
      <c r="BD241" s="390"/>
      <c r="BE241" s="390"/>
      <c r="BF241" s="390"/>
      <c r="BG241" s="390"/>
      <c r="BH241" s="390"/>
      <c r="BI241" s="390"/>
      <c r="BJ241" s="390"/>
      <c r="BK241" s="390"/>
      <c r="BL241" s="390"/>
      <c r="BM241" s="389"/>
      <c r="BN241" s="390"/>
      <c r="BO241" s="390"/>
      <c r="BP241" s="390"/>
      <c r="BQ241" s="390"/>
      <c r="BR241" s="390"/>
      <c r="BS241" s="390"/>
    </row>
    <row r="242" spans="1:71" ht="18" customHeight="1">
      <c r="A242" s="389"/>
      <c r="B242" s="389"/>
      <c r="C242" s="389"/>
      <c r="D242" s="390"/>
      <c r="E242" s="390"/>
      <c r="F242" s="390"/>
      <c r="G242" s="390"/>
      <c r="H242" s="390"/>
      <c r="I242" s="390"/>
      <c r="J242" s="390"/>
      <c r="K242" s="390"/>
      <c r="L242" s="390"/>
      <c r="M242" s="390"/>
      <c r="N242" s="390"/>
      <c r="O242" s="390"/>
      <c r="P242" s="390"/>
      <c r="Q242" s="390"/>
      <c r="R242" s="390"/>
      <c r="S242" s="390"/>
      <c r="T242" s="390"/>
      <c r="U242" s="390"/>
      <c r="V242" s="390"/>
      <c r="W242" s="390"/>
      <c r="X242" s="390"/>
      <c r="Y242" s="390"/>
      <c r="Z242" s="390"/>
      <c r="AA242" s="390"/>
      <c r="AB242" s="390"/>
      <c r="AC242" s="390"/>
      <c r="AD242" s="390"/>
      <c r="AE242" s="390"/>
      <c r="AF242" s="390"/>
      <c r="AG242" s="390"/>
      <c r="AH242" s="390"/>
      <c r="AI242" s="390"/>
      <c r="AJ242" s="390"/>
      <c r="AK242" s="390"/>
      <c r="AL242" s="390"/>
      <c r="AM242" s="390"/>
      <c r="AN242" s="390"/>
      <c r="AO242" s="390"/>
      <c r="AP242" s="390"/>
      <c r="AQ242" s="390"/>
      <c r="AR242" s="390"/>
      <c r="AS242" s="390"/>
      <c r="AT242" s="390"/>
      <c r="AU242" s="390"/>
      <c r="AV242" s="390"/>
      <c r="AW242" s="390"/>
      <c r="AX242" s="390"/>
      <c r="AY242" s="390"/>
      <c r="AZ242" s="390"/>
      <c r="BA242" s="390"/>
      <c r="BB242" s="390"/>
      <c r="BC242" s="390"/>
      <c r="BD242" s="390"/>
      <c r="BE242" s="390"/>
      <c r="BF242" s="390"/>
      <c r="BG242" s="390"/>
      <c r="BH242" s="390"/>
      <c r="BI242" s="390"/>
      <c r="BJ242" s="390"/>
      <c r="BK242" s="390"/>
      <c r="BL242" s="390"/>
      <c r="BM242" s="389"/>
      <c r="BN242" s="390"/>
      <c r="BO242" s="390"/>
      <c r="BP242" s="390"/>
      <c r="BQ242" s="390"/>
      <c r="BR242" s="390"/>
      <c r="BS242" s="390"/>
    </row>
    <row r="243" spans="1:71" ht="18" customHeight="1">
      <c r="A243" s="389"/>
      <c r="B243" s="389"/>
      <c r="C243" s="389"/>
      <c r="D243" s="390"/>
      <c r="E243" s="390"/>
      <c r="F243" s="390"/>
      <c r="G243" s="390"/>
      <c r="H243" s="390"/>
      <c r="I243" s="390"/>
      <c r="J243" s="390"/>
      <c r="K243" s="390"/>
      <c r="L243" s="390"/>
      <c r="M243" s="390"/>
      <c r="N243" s="390"/>
      <c r="O243" s="390"/>
      <c r="P243" s="390"/>
      <c r="Q243" s="390"/>
      <c r="R243" s="390"/>
      <c r="S243" s="390"/>
      <c r="T243" s="390"/>
      <c r="U243" s="390"/>
      <c r="V243" s="390"/>
      <c r="W243" s="390"/>
      <c r="X243" s="390"/>
      <c r="Y243" s="390"/>
      <c r="Z243" s="390"/>
      <c r="AA243" s="390"/>
      <c r="AB243" s="390"/>
      <c r="AC243" s="390"/>
      <c r="AD243" s="390"/>
      <c r="AE243" s="390"/>
      <c r="AF243" s="390"/>
      <c r="AG243" s="390"/>
      <c r="AH243" s="390"/>
      <c r="AI243" s="390"/>
      <c r="AJ243" s="390"/>
      <c r="AK243" s="390"/>
      <c r="AL243" s="390"/>
      <c r="AM243" s="390"/>
      <c r="AN243" s="390"/>
      <c r="AO243" s="390"/>
      <c r="AP243" s="390"/>
      <c r="AQ243" s="390"/>
      <c r="AR243" s="390"/>
      <c r="AS243" s="390"/>
      <c r="AT243" s="390"/>
      <c r="AU243" s="390"/>
      <c r="AV243" s="390"/>
      <c r="AW243" s="390"/>
      <c r="AX243" s="390"/>
      <c r="AY243" s="390"/>
      <c r="AZ243" s="390"/>
      <c r="BA243" s="390"/>
      <c r="BB243" s="390"/>
      <c r="BC243" s="390"/>
      <c r="BD243" s="390"/>
      <c r="BE243" s="390"/>
      <c r="BF243" s="390"/>
      <c r="BG243" s="390"/>
      <c r="BH243" s="390"/>
      <c r="BI243" s="390"/>
      <c r="BJ243" s="390"/>
      <c r="BK243" s="390"/>
      <c r="BL243" s="390"/>
      <c r="BM243" s="389"/>
      <c r="BN243" s="390"/>
      <c r="BO243" s="390"/>
      <c r="BP243" s="390"/>
      <c r="BQ243" s="390"/>
      <c r="BR243" s="390"/>
      <c r="BS243" s="390"/>
    </row>
    <row r="244" spans="1:71" ht="18" customHeight="1">
      <c r="A244" s="389"/>
      <c r="B244" s="389"/>
      <c r="C244" s="389"/>
      <c r="D244" s="390"/>
      <c r="E244" s="390"/>
      <c r="F244" s="390"/>
      <c r="G244" s="390"/>
      <c r="H244" s="390"/>
      <c r="I244" s="390"/>
      <c r="J244" s="390"/>
      <c r="K244" s="390"/>
      <c r="L244" s="390"/>
      <c r="M244" s="390"/>
      <c r="N244" s="390"/>
      <c r="O244" s="390"/>
      <c r="P244" s="390"/>
      <c r="Q244" s="390"/>
      <c r="R244" s="390"/>
      <c r="S244" s="390"/>
      <c r="T244" s="390"/>
      <c r="U244" s="390"/>
      <c r="V244" s="390"/>
      <c r="W244" s="390"/>
      <c r="X244" s="390"/>
      <c r="Y244" s="390"/>
      <c r="Z244" s="390"/>
      <c r="AA244" s="390"/>
      <c r="AB244" s="390"/>
      <c r="AC244" s="390"/>
      <c r="AD244" s="390"/>
      <c r="AE244" s="390"/>
      <c r="AF244" s="390"/>
      <c r="AG244" s="390"/>
      <c r="AH244" s="390"/>
      <c r="AI244" s="390"/>
      <c r="AJ244" s="390"/>
      <c r="AK244" s="390"/>
      <c r="AL244" s="390"/>
      <c r="AM244" s="390"/>
      <c r="AN244" s="390"/>
      <c r="AO244" s="390"/>
      <c r="AP244" s="390"/>
      <c r="AQ244" s="390"/>
      <c r="AR244" s="390"/>
      <c r="AS244" s="390"/>
      <c r="AT244" s="390"/>
      <c r="AU244" s="390"/>
      <c r="AV244" s="390"/>
      <c r="AW244" s="390"/>
      <c r="AX244" s="390"/>
      <c r="AY244" s="390"/>
      <c r="AZ244" s="390"/>
      <c r="BA244" s="390"/>
      <c r="BB244" s="390"/>
      <c r="BC244" s="390"/>
      <c r="BD244" s="390"/>
      <c r="BE244" s="390"/>
      <c r="BF244" s="390"/>
      <c r="BG244" s="390"/>
      <c r="BH244" s="390"/>
      <c r="BI244" s="390"/>
      <c r="BJ244" s="390"/>
      <c r="BK244" s="390"/>
      <c r="BL244" s="390"/>
      <c r="BM244" s="389"/>
      <c r="BN244" s="390"/>
      <c r="BO244" s="390"/>
      <c r="BP244" s="390"/>
      <c r="BQ244" s="390"/>
      <c r="BR244" s="390"/>
      <c r="BS244" s="390"/>
    </row>
    <row r="245" spans="1:71" ht="18" customHeight="1">
      <c r="A245" s="389"/>
      <c r="B245" s="389"/>
      <c r="C245" s="389"/>
      <c r="D245" s="390"/>
      <c r="E245" s="390"/>
      <c r="F245" s="390"/>
      <c r="G245" s="390"/>
      <c r="H245" s="390"/>
      <c r="I245" s="390"/>
      <c r="J245" s="390"/>
      <c r="K245" s="390"/>
      <c r="L245" s="390"/>
      <c r="M245" s="390"/>
      <c r="N245" s="390"/>
      <c r="O245" s="390"/>
      <c r="P245" s="390"/>
      <c r="Q245" s="390"/>
      <c r="R245" s="390"/>
      <c r="S245" s="390"/>
      <c r="T245" s="390"/>
      <c r="U245" s="390"/>
      <c r="V245" s="390"/>
      <c r="W245" s="390"/>
      <c r="X245" s="390"/>
      <c r="Y245" s="390"/>
      <c r="Z245" s="390"/>
      <c r="AA245" s="390"/>
      <c r="AB245" s="390"/>
      <c r="AC245" s="390"/>
      <c r="AD245" s="390"/>
      <c r="AE245" s="390"/>
      <c r="AF245" s="390"/>
      <c r="AG245" s="390"/>
      <c r="AH245" s="390"/>
      <c r="AI245" s="390"/>
      <c r="AJ245" s="390"/>
      <c r="AK245" s="390"/>
      <c r="AL245" s="390"/>
      <c r="AM245" s="390"/>
      <c r="AN245" s="390"/>
      <c r="AO245" s="390"/>
      <c r="AP245" s="390"/>
      <c r="AQ245" s="390"/>
      <c r="AR245" s="390"/>
      <c r="AS245" s="390"/>
      <c r="AT245" s="390"/>
      <c r="AU245" s="390"/>
      <c r="AV245" s="390"/>
      <c r="AW245" s="390"/>
      <c r="AX245" s="390"/>
      <c r="AY245" s="390"/>
      <c r="AZ245" s="390"/>
      <c r="BA245" s="390"/>
      <c r="BB245" s="390"/>
      <c r="BC245" s="390"/>
      <c r="BD245" s="390"/>
      <c r="BE245" s="390"/>
      <c r="BF245" s="390"/>
      <c r="BG245" s="390"/>
      <c r="BH245" s="390"/>
      <c r="BI245" s="390"/>
      <c r="BJ245" s="390"/>
      <c r="BK245" s="390"/>
      <c r="BL245" s="390"/>
      <c r="BM245" s="389"/>
      <c r="BN245" s="390"/>
      <c r="BO245" s="390"/>
      <c r="BP245" s="390"/>
      <c r="BQ245" s="390"/>
      <c r="BR245" s="390"/>
      <c r="BS245" s="390"/>
    </row>
    <row r="246" spans="1:71" ht="18" customHeight="1">
      <c r="A246" s="389"/>
      <c r="B246" s="389"/>
      <c r="C246" s="389"/>
      <c r="D246" s="390"/>
      <c r="E246" s="390"/>
      <c r="F246" s="390"/>
      <c r="G246" s="390"/>
      <c r="H246" s="390"/>
      <c r="I246" s="390"/>
      <c r="J246" s="390"/>
      <c r="K246" s="390"/>
      <c r="L246" s="390"/>
      <c r="M246" s="390"/>
      <c r="N246" s="390"/>
      <c r="O246" s="390"/>
      <c r="P246" s="390"/>
      <c r="Q246" s="390"/>
      <c r="R246" s="390"/>
      <c r="S246" s="390"/>
      <c r="T246" s="390"/>
      <c r="U246" s="390"/>
      <c r="V246" s="390"/>
      <c r="W246" s="390"/>
      <c r="X246" s="390"/>
      <c r="Y246" s="390"/>
      <c r="Z246" s="390"/>
      <c r="AA246" s="390"/>
      <c r="AB246" s="390"/>
      <c r="AC246" s="390"/>
      <c r="AD246" s="390"/>
      <c r="AE246" s="390"/>
      <c r="AF246" s="390"/>
      <c r="AG246" s="390"/>
      <c r="AH246" s="390"/>
      <c r="AI246" s="390"/>
      <c r="AJ246" s="390"/>
      <c r="AK246" s="390"/>
      <c r="AL246" s="390"/>
      <c r="AM246" s="390"/>
      <c r="AN246" s="390"/>
      <c r="AO246" s="390"/>
      <c r="AP246" s="390"/>
      <c r="AQ246" s="390"/>
      <c r="AR246" s="390"/>
      <c r="AS246" s="390"/>
      <c r="AT246" s="390"/>
      <c r="AU246" s="390"/>
      <c r="AV246" s="390"/>
      <c r="AW246" s="390"/>
      <c r="AX246" s="390"/>
      <c r="AY246" s="390"/>
      <c r="AZ246" s="390"/>
      <c r="BA246" s="390"/>
      <c r="BB246" s="390"/>
      <c r="BC246" s="390"/>
      <c r="BD246" s="390"/>
      <c r="BE246" s="390"/>
      <c r="BF246" s="390"/>
      <c r="BG246" s="390"/>
      <c r="BH246" s="390"/>
      <c r="BI246" s="390"/>
      <c r="BJ246" s="390"/>
      <c r="BK246" s="390"/>
      <c r="BL246" s="390"/>
      <c r="BM246" s="389"/>
      <c r="BN246" s="390"/>
      <c r="BO246" s="390"/>
      <c r="BP246" s="390"/>
      <c r="BQ246" s="390"/>
      <c r="BR246" s="390"/>
      <c r="BS246" s="390"/>
    </row>
    <row r="247" spans="1:71"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row>
    <row r="248" spans="1:71"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row>
    <row r="249" spans="1:71"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row>
    <row r="250" spans="1:71"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row>
    <row r="251" spans="1:7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row>
    <row r="252" spans="1:71"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row>
    <row r="253" spans="1:71"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row>
    <row r="254" spans="1:71"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row>
    <row r="255" spans="1:71"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row>
    <row r="256" spans="1:71"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row>
    <row r="257" spans="1:71"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row>
    <row r="258" spans="1:71"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row>
    <row r="259" spans="1:71"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row>
    <row r="260" spans="1:71"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row>
    <row r="261" spans="1:7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row>
    <row r="262" spans="1:71"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row>
    <row r="263" spans="1:71"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row>
    <row r="264" spans="1:71"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row>
    <row r="265" spans="1:71"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row>
    <row r="266" spans="1:71"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row>
    <row r="267" spans="1:71"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row>
    <row r="268" spans="1:71"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row>
    <row r="269" spans="1:71"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row>
    <row r="270" spans="1:71"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row>
    <row r="271" spans="1: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row>
    <row r="272" spans="1:71"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row>
    <row r="273" spans="1:71"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row>
    <row r="274" spans="1:71"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row>
    <row r="275" spans="1:71"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row>
    <row r="276" spans="1:71"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row>
    <row r="277" spans="1:71"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row>
    <row r="278" spans="1:71"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row>
    <row r="279" spans="1:71"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row>
    <row r="280" spans="1:71"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row>
    <row r="281" spans="1:7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row>
    <row r="282" spans="1:71"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row>
    <row r="283" spans="1:71"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row>
    <row r="284" spans="1:71"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row>
    <row r="285" spans="1:71"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row>
    <row r="286" spans="1:71"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row>
    <row r="287" spans="1:71"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row>
    <row r="288" spans="1:71"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row>
    <row r="289" spans="1:71"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row>
    <row r="290" spans="1:71"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row>
    <row r="291" spans="1:7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row>
    <row r="292" spans="1:71"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row>
    <row r="293" spans="1:71"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row>
    <row r="294" spans="1:71"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row>
    <row r="295" spans="1:71"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row>
    <row r="296" spans="1:71"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row>
    <row r="297" spans="1:71"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row>
    <row r="298" spans="1:71"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row>
    <row r="299" spans="1:71"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row>
    <row r="300" spans="1:71"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row>
    <row r="301" spans="1:7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row>
    <row r="302" spans="1:71"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row>
    <row r="303" spans="1:71"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row>
    <row r="304" spans="1:71"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row>
    <row r="305" spans="1:71"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row>
    <row r="306" spans="1:71"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row>
    <row r="307" spans="1:71"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row>
    <row r="308" spans="1:71"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row>
    <row r="309" spans="1:71"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row>
    <row r="310" spans="1:71"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row>
    <row r="311" spans="1:7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row>
    <row r="312" spans="1:71"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row>
    <row r="313" spans="1:71"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row>
    <row r="314" spans="1:71"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row>
    <row r="315" spans="1:71"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row>
    <row r="316" spans="1:71"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row>
    <row r="317" spans="1:71"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row>
    <row r="318" spans="1:71"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row>
    <row r="319" spans="1:71"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row>
    <row r="320" spans="1:71"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row>
    <row r="321" spans="1:7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row>
    <row r="322" spans="1:71"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row>
    <row r="323" spans="1:71"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row>
    <row r="324" spans="1:71"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row>
    <row r="325" spans="1:71"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row>
    <row r="326" spans="1:71"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row>
    <row r="327" spans="1:71"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row>
    <row r="328" spans="1:71"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row>
    <row r="329" spans="1:71"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row>
    <row r="330" spans="1:71"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row>
    <row r="331" spans="1:7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row>
    <row r="332" spans="1:71"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row>
    <row r="333" spans="1:71"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row>
    <row r="334" spans="1:71"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row>
    <row r="335" spans="1:71"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row>
    <row r="336" spans="1:71"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row>
    <row r="337" spans="1:71"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row>
    <row r="338" spans="1:71"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row>
    <row r="339" spans="1:71"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row>
    <row r="340" spans="1:71"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row>
    <row r="341" spans="1:7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row>
    <row r="342" spans="1:71"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row>
    <row r="343" spans="1:71"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row>
    <row r="344" spans="1:71"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row>
    <row r="345" spans="1:71"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row>
    <row r="346" spans="1:71"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row>
    <row r="347" spans="1:71"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row>
    <row r="348" spans="1:71"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row>
    <row r="349" spans="1:71"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row>
    <row r="350" spans="1:71"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row>
    <row r="351" spans="1:7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row>
    <row r="352" spans="1:71"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row>
    <row r="353" spans="1:71"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row>
    <row r="354" spans="1:71"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row>
    <row r="355" spans="1:71"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row>
    <row r="356" spans="1:71"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row>
    <row r="357" spans="1:71"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row>
    <row r="358" spans="1:71"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row>
    <row r="359" spans="1:71"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row>
    <row r="360" spans="1:71"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row>
    <row r="361" spans="1:7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row>
    <row r="362" spans="1:71"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row>
    <row r="363" spans="1:71"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row>
    <row r="364" spans="1:71"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row>
    <row r="365" spans="1:71"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row>
    <row r="366" spans="1:71"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row>
    <row r="367" spans="1:71"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row>
    <row r="368" spans="1:71"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row>
    <row r="369" spans="1:71"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row>
    <row r="370" spans="1:71"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row>
    <row r="371" spans="1: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row>
    <row r="372" spans="1:71"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row>
    <row r="373" spans="1:71"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row>
    <row r="374" spans="1:71"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row>
    <row r="375" spans="1:71"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row>
    <row r="376" spans="1:71"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row>
    <row r="377" spans="1:71"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row>
    <row r="378" spans="1:71"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row>
    <row r="379" spans="1:71"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row>
    <row r="380" spans="1:71"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row>
    <row r="381" spans="1:7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row>
    <row r="382" spans="1:71"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row>
    <row r="383" spans="1:71"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row>
    <row r="384" spans="1:71"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row>
    <row r="385" spans="1:71"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row>
    <row r="386" spans="1:71"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row>
    <row r="387" spans="1:71"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row>
    <row r="388" spans="1:71"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row>
    <row r="389" spans="1:71"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row>
    <row r="390" spans="1:71"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row>
    <row r="391" spans="1:7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row>
    <row r="392" spans="1:71"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row>
    <row r="393" spans="1:71"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row>
    <row r="394" spans="1:71"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row>
    <row r="395" spans="1:71"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row>
    <row r="396" spans="1:71"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row>
    <row r="397" spans="1:71"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row>
    <row r="398" spans="1:71"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row>
    <row r="399" spans="1:71"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row>
    <row r="400" spans="1:71"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row>
    <row r="401" spans="1:7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row>
    <row r="402" spans="1:71"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row>
    <row r="403" spans="1:71"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row>
    <row r="404" spans="1:71"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row>
    <row r="405" spans="1:71"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row>
    <row r="406" spans="1:71"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row>
    <row r="407" spans="1:71"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row>
    <row r="408" spans="1:71"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row>
    <row r="409" spans="1:71"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row>
    <row r="410" spans="1:71"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row>
    <row r="411" spans="1:7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row>
    <row r="412" spans="1:71"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row>
    <row r="413" spans="1:71"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row>
    <row r="414" spans="1:71"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row>
    <row r="415" spans="1:71"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row>
    <row r="416" spans="1:71"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row>
    <row r="417" spans="1:71"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row>
    <row r="418" spans="1:71"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row>
    <row r="419" spans="1:71"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row>
    <row r="420" spans="1:71"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row>
    <row r="421" spans="1:7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row>
    <row r="422" spans="1:71"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row>
    <row r="423" spans="1:71"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row>
    <row r="424" spans="1:71"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row>
    <row r="425" spans="1:71"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row>
    <row r="426" spans="1:71"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row>
    <row r="427" spans="1:71"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row>
    <row r="428" spans="1:71"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row>
    <row r="429" spans="1:71"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row>
    <row r="430" spans="1:71"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row>
    <row r="431" spans="1:7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row>
    <row r="432" spans="1:71"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row>
    <row r="433" spans="1:71"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row>
    <row r="434" spans="1:71"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row>
    <row r="435" spans="1:71"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row>
    <row r="436" spans="1:71"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row>
    <row r="437" spans="1:71"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row>
    <row r="438" spans="1:71"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row>
    <row r="439" spans="1:71"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row>
    <row r="440" spans="1:71"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row>
    <row r="441" spans="1:7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row>
    <row r="442" spans="1:71"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row>
    <row r="443" spans="1:71"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row>
    <row r="444" spans="1:71"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row>
    <row r="445" spans="1:71"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row>
    <row r="446" spans="1:71"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row>
    <row r="447" spans="1:71"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row>
    <row r="448" spans="1:71"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row>
    <row r="449" spans="1:71"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row>
    <row r="450" spans="1:71"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row>
    <row r="451" spans="1:7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row>
    <row r="452" spans="1:71"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row>
    <row r="453" spans="1:71"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row>
    <row r="454" spans="1:71"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row>
    <row r="455" spans="1:71"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row>
    <row r="456" spans="1:71"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row>
    <row r="457" spans="1:71"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row>
    <row r="458" spans="1:71"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row>
    <row r="459" spans="1:71"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row>
    <row r="460" spans="1:71"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row>
    <row r="461" spans="1:7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row>
    <row r="462" spans="1:71"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row>
    <row r="463" spans="1:71"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row>
    <row r="464" spans="1:71"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row>
    <row r="465" spans="1:71"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row>
    <row r="466" spans="1:71"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row>
    <row r="467" spans="1:71"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row>
    <row r="468" spans="1:71"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row>
    <row r="469" spans="1:71"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row>
    <row r="470" spans="1:71"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row>
    <row r="471" spans="1: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row>
    <row r="472" spans="1:71"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row>
    <row r="473" spans="1:71"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row>
    <row r="474" spans="1:71"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row>
    <row r="475" spans="1:71"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row>
    <row r="476" spans="1:71"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row>
    <row r="477" spans="1:71"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row>
    <row r="478" spans="1:71"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row>
    <row r="479" spans="1:71"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row>
    <row r="480" spans="1:71"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row>
    <row r="481" spans="1:7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row>
    <row r="482" spans="1:71"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row>
    <row r="483" spans="1:71"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row>
    <row r="484" spans="1:71"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row>
    <row r="485" spans="1:71"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row>
    <row r="486" spans="1:71"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row>
    <row r="487" spans="1:71"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row>
    <row r="488" spans="1:71"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row>
    <row r="489" spans="1:71"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row>
    <row r="490" spans="1:71"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row>
    <row r="491" spans="1:7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row>
    <row r="492" spans="1:71"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row>
    <row r="493" spans="1:71"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row>
    <row r="494" spans="1:71"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row>
    <row r="495" spans="1:71"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row>
    <row r="496" spans="1:71"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row>
    <row r="497" spans="1:71"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row>
    <row r="498" spans="1:71"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row>
    <row r="499" spans="1:71"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row>
    <row r="500" spans="1:71"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row>
    <row r="501" spans="1:7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row>
    <row r="502" spans="1:71"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row>
    <row r="503" spans="1:71"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row>
    <row r="504" spans="1:71"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row>
    <row r="505" spans="1:71"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row>
    <row r="506" spans="1:71"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row>
    <row r="507" spans="1:71"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row>
    <row r="508" spans="1:71"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row>
    <row r="509" spans="1:71"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row>
    <row r="510" spans="1:71"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row>
    <row r="511" spans="1:7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row>
    <row r="512" spans="1:71"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row>
    <row r="513" spans="1:71"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row>
    <row r="514" spans="1:71"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row>
    <row r="515" spans="1:71"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row>
    <row r="516" spans="1:71"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row>
    <row r="517" spans="1:71"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row>
    <row r="518" spans="1:71"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row>
    <row r="519" spans="1:71"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row>
    <row r="520" spans="1:71"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row>
    <row r="521" spans="1:7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row>
    <row r="522" spans="1:71"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row>
    <row r="523" spans="1:71"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row>
    <row r="524" spans="1:71"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row>
    <row r="525" spans="1:71"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row>
    <row r="526" spans="1:71"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row>
    <row r="527" spans="1:71"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row>
    <row r="528" spans="1:71"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row>
    <row r="529" spans="1:71"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row>
    <row r="530" spans="1:71"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row>
    <row r="531" spans="1:7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row>
    <row r="532" spans="1:71"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row>
    <row r="533" spans="1:71"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row>
    <row r="534" spans="1:71"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row>
    <row r="535" spans="1:71"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row>
    <row r="536" spans="1:71"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row>
    <row r="537" spans="1:71"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row>
    <row r="538" spans="1:71"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row>
    <row r="539" spans="1:71"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row>
    <row r="540" spans="1:71"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row>
    <row r="541" spans="1:7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row>
    <row r="542" spans="1:71"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row>
    <row r="543" spans="1:71"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row>
    <row r="544" spans="1:71"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row>
    <row r="545" spans="1:71"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row>
    <row r="546" spans="1:71"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row>
    <row r="547" spans="1:71"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row>
    <row r="548" spans="1:71"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row>
    <row r="549" spans="1:71"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row>
    <row r="550" spans="1:71"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row>
    <row r="551" spans="1:7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row>
    <row r="552" spans="1:71"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row>
    <row r="553" spans="1:71"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row>
    <row r="554" spans="1:71"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row>
    <row r="555" spans="1:71"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row>
    <row r="556" spans="1:71"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row>
    <row r="557" spans="1:71"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row>
    <row r="558" spans="1:71"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row>
    <row r="559" spans="1:71"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row>
    <row r="560" spans="1:71"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row>
    <row r="561" spans="1:7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row>
    <row r="562" spans="1:71"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row>
    <row r="563" spans="1:71"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row>
    <row r="564" spans="1:71"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row>
    <row r="565" spans="1:71"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row>
    <row r="566" spans="1:71"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row>
    <row r="567" spans="1:71"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row>
    <row r="568" spans="1:71"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row>
    <row r="569" spans="1:71"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row>
    <row r="570" spans="1:71"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row>
    <row r="571" spans="1: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row>
    <row r="572" spans="1:71"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row>
    <row r="573" spans="1:71"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row>
    <row r="574" spans="1:71"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row>
    <row r="575" spans="1:71"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row>
    <row r="576" spans="1:71"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row>
    <row r="577" spans="1:71"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row>
    <row r="578" spans="1:71"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row>
    <row r="579" spans="1:71"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row>
    <row r="580" spans="1:71"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row>
    <row r="581" spans="1:7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row>
    <row r="582" spans="1:71"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row>
    <row r="583" spans="1:71"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row>
    <row r="584" spans="1:71"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row>
    <row r="585" spans="1:71"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row>
    <row r="586" spans="1:71"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row>
    <row r="587" spans="1:71"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row>
    <row r="588" spans="1:71"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row>
    <row r="589" spans="1:71"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row>
    <row r="590" spans="1:71"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row>
    <row r="591" spans="1:7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row>
    <row r="592" spans="1:71"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row>
    <row r="593" spans="1:71"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row>
    <row r="594" spans="1:71"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row>
    <row r="595" spans="1:71"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row>
    <row r="596" spans="1:71"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row>
    <row r="597" spans="1:71"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row>
    <row r="598" spans="1:71"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row>
    <row r="599" spans="1:71"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row>
    <row r="600" spans="1:71"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row>
    <row r="601" spans="1:7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row>
    <row r="602" spans="1:71"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row>
    <row r="603" spans="1:71"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row>
    <row r="604" spans="1:71"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row>
    <row r="605" spans="1:71"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row>
    <row r="606" spans="1:71"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row>
    <row r="607" spans="1:71"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row>
    <row r="608" spans="1:71"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row>
    <row r="609" spans="1:71"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row>
    <row r="610" spans="1:71"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row>
    <row r="611" spans="1:7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row>
    <row r="612" spans="1:71"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row>
    <row r="613" spans="1:71"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row>
    <row r="614" spans="1:71"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row>
    <row r="615" spans="1:71"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row>
    <row r="616" spans="1:71"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row>
    <row r="617" spans="1:71"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row>
    <row r="618" spans="1:71"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row>
    <row r="619" spans="1:71"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row>
    <row r="620" spans="1:71"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row>
    <row r="621" spans="1:7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row>
    <row r="622" spans="1:71"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row>
    <row r="623" spans="1:71"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row>
    <row r="624" spans="1:71"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row>
    <row r="625" spans="1:71"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row>
    <row r="626" spans="1:71"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row>
    <row r="627" spans="1:71"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row>
    <row r="628" spans="1:71"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row>
    <row r="629" spans="1:71"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row>
    <row r="630" spans="1:71"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row>
    <row r="631" spans="1:7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row>
    <row r="632" spans="1:71"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row>
    <row r="633" spans="1:71"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row>
    <row r="634" spans="1:71"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row>
    <row r="635" spans="1:71"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row>
    <row r="636" spans="1:71"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row>
    <row r="637" spans="1:71"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row>
    <row r="638" spans="1:71"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row>
    <row r="639" spans="1:71"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row>
    <row r="640" spans="1:71"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row>
    <row r="641" spans="1:7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row>
    <row r="642" spans="1:71"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row>
    <row r="643" spans="1:71"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row>
    <row r="644" spans="1:71"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row>
    <row r="645" spans="1:71"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row>
    <row r="646" spans="1:71"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row>
    <row r="647" spans="1:71"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row>
    <row r="648" spans="1:71"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row>
    <row r="649" spans="1:71"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row>
    <row r="650" spans="1:71"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row>
    <row r="651" spans="1:7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row>
    <row r="652" spans="1:71"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row>
    <row r="653" spans="1:71"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row>
    <row r="654" spans="1:71"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row>
    <row r="655" spans="1:71"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row>
    <row r="656" spans="1:71"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row>
    <row r="657" spans="1:71"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row>
    <row r="658" spans="1:71"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row>
    <row r="659" spans="1:71"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row>
    <row r="660" spans="1:71"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row>
    <row r="661" spans="1:7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row>
    <row r="662" spans="1:71"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row>
    <row r="663" spans="1:71"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row>
    <row r="664" spans="1:71"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row>
    <row r="665" spans="1:71"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row>
    <row r="666" spans="1:71"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row>
    <row r="667" spans="1:71"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row>
    <row r="668" spans="1:71"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row>
    <row r="669" spans="1:71"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row>
    <row r="670" spans="1:71"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row>
    <row r="671" spans="1: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row>
    <row r="672" spans="1:71"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row>
    <row r="673" spans="1:71"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row>
    <row r="674" spans="1:71"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row>
    <row r="675" spans="1:71"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row>
    <row r="676" spans="1:71"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row>
    <row r="677" spans="1:71"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row>
    <row r="678" spans="1:71"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row>
    <row r="679" spans="1:71"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row>
    <row r="680" spans="1:71"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row>
    <row r="681" spans="1:7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row>
    <row r="682" spans="1:71"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row>
    <row r="683" spans="1:71"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row>
    <row r="684" spans="1:71"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row>
    <row r="685" spans="1:71"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row>
    <row r="686" spans="1:71"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row>
    <row r="687" spans="1:71"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row>
    <row r="688" spans="1:71"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row>
    <row r="689" spans="1:71"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row>
    <row r="690" spans="1:71"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row>
    <row r="691" spans="1:7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row>
    <row r="692" spans="1:71"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row>
    <row r="693" spans="1:71"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row>
    <row r="694" spans="1:71"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row>
    <row r="695" spans="1:71"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row>
    <row r="696" spans="1:71"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row>
    <row r="697" spans="1:71"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row>
    <row r="698" spans="1:71"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row>
    <row r="699" spans="1:71"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row>
    <row r="700" spans="1:71"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row>
    <row r="701" spans="1:7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row>
    <row r="702" spans="1:71"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row>
    <row r="703" spans="1:71"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row>
    <row r="704" spans="1:71"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row>
    <row r="705" spans="1:71"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row>
    <row r="706" spans="1:71"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row>
    <row r="707" spans="1:71"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row>
    <row r="708" spans="1:71"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row>
    <row r="709" spans="1:71"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row>
    <row r="710" spans="1:71"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row>
    <row r="711" spans="1:7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row>
    <row r="712" spans="1:71"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row>
    <row r="713" spans="1:71"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row>
    <row r="714" spans="1:71"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row>
    <row r="715" spans="1:71"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row>
    <row r="716" spans="1:71"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row>
    <row r="717" spans="1:71"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row>
    <row r="718" spans="1:71"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row>
    <row r="719" spans="1:71"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row>
    <row r="720" spans="1:71"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row>
    <row r="721" spans="1:7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row>
    <row r="722" spans="1:71"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row>
    <row r="723" spans="1:71"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row>
    <row r="724" spans="1:71"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row>
    <row r="725" spans="1:71"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row>
    <row r="726" spans="1:71"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row>
    <row r="727" spans="1:71"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row>
    <row r="728" spans="1:71"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row>
    <row r="729" spans="1:71"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row>
    <row r="730" spans="1:71"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row>
    <row r="731" spans="1:7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row>
    <row r="732" spans="1:71"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row>
    <row r="733" spans="1:71"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row>
    <row r="734" spans="1:71"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row>
    <row r="735" spans="1:71"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row>
    <row r="736" spans="1:71"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row>
    <row r="737" spans="1:71"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row>
    <row r="738" spans="1:71"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row>
    <row r="739" spans="1:71"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row>
    <row r="740" spans="1:71"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row>
    <row r="741" spans="1:7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row>
    <row r="742" spans="1:71"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row>
    <row r="743" spans="1:71"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row>
    <row r="744" spans="1:71"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row>
    <row r="745" spans="1:71"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row>
    <row r="746" spans="1:71"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row>
    <row r="747" spans="1:71"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row>
    <row r="748" spans="1:71"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row>
    <row r="749" spans="1:71"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row>
    <row r="750" spans="1:71"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row>
    <row r="751" spans="1:7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row>
    <row r="752" spans="1:71"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row>
    <row r="753" spans="1:71"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row>
    <row r="754" spans="1:71"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row>
    <row r="755" spans="1:71"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row>
    <row r="756" spans="1:71"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row>
    <row r="757" spans="1:71"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row>
    <row r="758" spans="1:71"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row>
    <row r="759" spans="1:71"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row>
    <row r="760" spans="1:71"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row>
    <row r="761" spans="1:7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row>
    <row r="762" spans="1:71"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row>
    <row r="763" spans="1:71"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row>
    <row r="764" spans="1:71"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row>
    <row r="765" spans="1:71"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row>
    <row r="766" spans="1:71"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row>
    <row r="767" spans="1:71"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row>
    <row r="768" spans="1:71"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row>
    <row r="769" spans="1:71"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row>
    <row r="770" spans="1:71"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row>
    <row r="771" spans="1: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row>
    <row r="772" spans="1:71"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row>
    <row r="773" spans="1:71"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row>
    <row r="774" spans="1:71"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row>
    <row r="775" spans="1:71"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row>
    <row r="776" spans="1:71"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row>
    <row r="777" spans="1:71"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row>
    <row r="778" spans="1:71"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row>
    <row r="779" spans="1:71"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row>
    <row r="780" spans="1:71"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row>
    <row r="781" spans="1:7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row>
    <row r="782" spans="1:71"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row>
    <row r="783" spans="1:71"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row>
    <row r="784" spans="1:71"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row>
    <row r="785" spans="1:71"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row>
    <row r="786" spans="1:71"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row>
    <row r="787" spans="1:71"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row>
    <row r="788" spans="1:71"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row>
    <row r="789" spans="1:71"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row>
    <row r="790" spans="1:71"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row>
    <row r="791" spans="1:7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row>
    <row r="792" spans="1:71"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row>
    <row r="793" spans="1:71"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row>
    <row r="794" spans="1:71"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row>
    <row r="795" spans="1:71"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row>
    <row r="796" spans="1:71"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row>
    <row r="797" spans="1:71"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row>
    <row r="798" spans="1:71"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row>
    <row r="799" spans="1:71"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row>
    <row r="800" spans="1:71"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row>
    <row r="801" spans="1:7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row>
    <row r="802" spans="1:71"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row>
    <row r="803" spans="1:71"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row>
    <row r="804" spans="1:71"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row>
    <row r="805" spans="1:71"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row>
    <row r="806" spans="1:71"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row>
    <row r="807" spans="1:71"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row>
    <row r="808" spans="1:71"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row>
    <row r="809" spans="1:71"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row>
    <row r="810" spans="1:71"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row>
    <row r="811" spans="1:7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row>
    <row r="812" spans="1:71"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row>
    <row r="813" spans="1:71"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row>
    <row r="814" spans="1:71"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row>
    <row r="815" spans="1:71"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row>
    <row r="816" spans="1:71"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row>
    <row r="817" spans="1:71"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row>
    <row r="818" spans="1:71"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row>
    <row r="819" spans="1:71"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row>
    <row r="820" spans="1:71"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row>
    <row r="821" spans="1:7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row>
    <row r="822" spans="1:71"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row>
    <row r="823" spans="1:71"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row>
    <row r="824" spans="1:71"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row>
    <row r="825" spans="1:71"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row>
    <row r="826" spans="1:71"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row>
    <row r="827" spans="1:71"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row>
    <row r="828" spans="1:71"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row>
    <row r="829" spans="1:71"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row>
    <row r="830" spans="1:71"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row>
    <row r="831" spans="1:7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row>
    <row r="832" spans="1:71"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row>
    <row r="833" spans="1:71"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row>
    <row r="834" spans="1:71"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row>
    <row r="835" spans="1:71"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row>
    <row r="836" spans="1:71"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row>
    <row r="837" spans="1:71"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row>
    <row r="838" spans="1:71"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row>
    <row r="839" spans="1:71"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row>
    <row r="840" spans="1:71"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row>
    <row r="841" spans="1:7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row>
    <row r="842" spans="1:71"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row>
    <row r="843" spans="1:71"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row>
    <row r="844" spans="1:71"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row>
    <row r="845" spans="1:71"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row>
    <row r="846" spans="1:71"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row>
    <row r="847" spans="1:71"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row>
    <row r="848" spans="1:71"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row>
    <row r="849" spans="1:71"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row>
    <row r="850" spans="1:71"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row>
    <row r="851" spans="1:7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row>
    <row r="852" spans="1:71"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row>
    <row r="853" spans="1:71"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row>
    <row r="854" spans="1:71"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row>
    <row r="855" spans="1:71"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row>
    <row r="856" spans="1:71"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row>
    <row r="857" spans="1:71"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row>
    <row r="858" spans="1:71"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row>
    <row r="859" spans="1:71"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row>
    <row r="860" spans="1:71"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row>
    <row r="861" spans="1:7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row>
    <row r="862" spans="1:71"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row>
    <row r="863" spans="1:71"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row>
    <row r="864" spans="1:71"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row>
    <row r="865" spans="1:71"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row>
    <row r="866" spans="1:71"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row>
    <row r="867" spans="1:71"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row>
    <row r="868" spans="1:71"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row>
    <row r="869" spans="1:71"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row>
    <row r="870" spans="1:71"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row>
    <row r="871" spans="1: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row>
    <row r="872" spans="1:71"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row>
    <row r="873" spans="1:71"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row>
    <row r="874" spans="1:71"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row>
    <row r="875" spans="1:71"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row>
    <row r="876" spans="1:71"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row>
    <row r="877" spans="1:71"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row>
    <row r="878" spans="1:71"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row>
    <row r="879" spans="1:71"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row>
    <row r="880" spans="1:71"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row>
    <row r="881" spans="1:7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row>
    <row r="882" spans="1:71"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row>
    <row r="883" spans="1:71"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row>
    <row r="884" spans="1:71"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row>
    <row r="885" spans="1:71"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row>
    <row r="886" spans="1:71"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row>
    <row r="887" spans="1:71"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row>
    <row r="888" spans="1:71"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row>
    <row r="889" spans="1:71"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row>
    <row r="890" spans="1:71"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row>
    <row r="891" spans="1:7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row>
    <row r="892" spans="1:71"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row>
    <row r="893" spans="1:71"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row>
    <row r="894" spans="1:71"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row>
    <row r="895" spans="1:71"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row>
    <row r="896" spans="1:71"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row>
    <row r="897" spans="1:71"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row>
    <row r="898" spans="1:71"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row>
    <row r="899" spans="1:71"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row>
    <row r="900" spans="1:71"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row>
    <row r="901" spans="1:7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row>
    <row r="902" spans="1:71"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row>
    <row r="903" spans="1:71"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row>
    <row r="904" spans="1:71"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row>
    <row r="905" spans="1:71"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row>
    <row r="906" spans="1:71"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row>
    <row r="907" spans="1:71"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row>
    <row r="908" spans="1:71"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row>
    <row r="909" spans="1:71"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row>
    <row r="910" spans="1:71"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row>
    <row r="911" spans="1:7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row>
    <row r="912" spans="1:71"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row>
    <row r="913" spans="1:71"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row>
    <row r="914" spans="1:71"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row>
    <row r="915" spans="1:71"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row>
    <row r="916" spans="1:71"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row>
    <row r="917" spans="1:71"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row>
    <row r="918" spans="1:71"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row>
    <row r="919" spans="1:71"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row>
    <row r="920" spans="1:71"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row>
    <row r="921" spans="1:7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row>
    <row r="922" spans="1:71"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row>
    <row r="923" spans="1:71"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row>
    <row r="924" spans="1:71"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row>
    <row r="925" spans="1:71"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row>
    <row r="926" spans="1:71"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row>
    <row r="927" spans="1:71"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row>
    <row r="928" spans="1:71"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row>
    <row r="929" spans="1:71"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row>
    <row r="930" spans="1:71"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row>
    <row r="931" spans="1:7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row>
    <row r="932" spans="1:71"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row>
    <row r="933" spans="1:71"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row>
    <row r="934" spans="1:71"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row>
    <row r="935" spans="1:71"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row>
    <row r="936" spans="1:71"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row>
    <row r="937" spans="1:71"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row>
    <row r="938" spans="1:71"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row>
    <row r="939" spans="1:71"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row>
    <row r="940" spans="1:71"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row>
    <row r="941" spans="1:7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row>
    <row r="942" spans="1:71"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row>
    <row r="943" spans="1:71"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row>
    <row r="944" spans="1:71"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row>
    <row r="945" spans="1:71"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row>
    <row r="946" spans="1:71"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row>
    <row r="947" spans="1:71"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row>
    <row r="948" spans="1:71"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row>
    <row r="949" spans="1:71"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row>
    <row r="950" spans="1:71"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row>
    <row r="951" spans="1:7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row>
    <row r="952" spans="1:71"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row>
    <row r="953" spans="1:71"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row>
    <row r="954" spans="1:71"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row>
    <row r="955" spans="1:71"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row>
    <row r="956" spans="1:71"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row>
    <row r="957" spans="1:71"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row>
    <row r="958" spans="1:71"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row>
    <row r="959" spans="1:71"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row>
    <row r="960" spans="1:71"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row>
    <row r="961" spans="1:7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row>
    <row r="962" spans="1:71"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row>
    <row r="963" spans="1:71"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row>
    <row r="964" spans="1:71"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row>
    <row r="965" spans="1:71"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row>
    <row r="966" spans="1:71"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row>
    <row r="967" spans="1:71"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row>
    <row r="968" spans="1:71"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row>
    <row r="969" spans="1:71"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row>
    <row r="970" spans="1:71"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row>
    <row r="971" spans="1: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row>
    <row r="972" spans="1:71"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row>
    <row r="973" spans="1:71"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row>
    <row r="974" spans="1:71"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row>
    <row r="975" spans="1:71"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row>
    <row r="976" spans="1:71"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row>
    <row r="977" spans="1:71"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row>
    <row r="978" spans="1:71"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row>
    <row r="979" spans="1:71"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row>
    <row r="980" spans="1:71"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row>
    <row r="981" spans="1:7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row>
    <row r="982" spans="1:71"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row>
    <row r="983" spans="1:71"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row>
    <row r="984" spans="1:71"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row>
    <row r="985" spans="1:71"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row>
    <row r="986" spans="1:71"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row>
    <row r="987" spans="1:71"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row>
    <row r="988" spans="1:71"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row>
    <row r="989" spans="1:71"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row>
    <row r="990" spans="1:71"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row>
    <row r="991" spans="1:7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row>
    <row r="992" spans="1:71"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row>
    <row r="993" spans="1:71"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row>
    <row r="994" spans="1:71"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row>
    <row r="995" spans="1:71"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row>
    <row r="996" spans="1:71"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row>
    <row r="997" spans="1:71"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row>
    <row r="998" spans="1:71"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row>
    <row r="999" spans="1:71"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row>
    <row r="1000" spans="1:71"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row>
  </sheetData>
  <pageMargins left="0.5" right="0.5"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1002"/>
  <sheetViews>
    <sheetView showGridLines="0" workbookViewId="0">
      <pane xSplit="3" ySplit="4" topLeftCell="D5" activePane="bottomRight" state="frozen"/>
      <selection pane="topRight" activeCell="D1" sqref="D1"/>
      <selection pane="bottomLeft" activeCell="A5" sqref="A5"/>
      <selection pane="bottomRight" activeCell="BP20" sqref="BP20"/>
    </sheetView>
  </sheetViews>
  <sheetFormatPr baseColWidth="10" defaultColWidth="14.5" defaultRowHeight="15" customHeight="1" outlineLevelCol="1"/>
  <cols>
    <col min="1" max="1" width="2.83203125" customWidth="1"/>
    <col min="2" max="2" width="6.83203125" customWidth="1"/>
    <col min="3" max="3" width="19.6640625" customWidth="1"/>
    <col min="4" max="63" width="14.5" customWidth="1" outlineLevel="1"/>
    <col min="64" max="64" width="12.1640625" customWidth="1" outlineLevel="1"/>
    <col min="65" max="69" width="14.5" customWidth="1"/>
  </cols>
  <sheetData>
    <row r="1" spans="1:69" ht="18" customHeight="1">
      <c r="A1" s="1"/>
      <c r="B1" s="2"/>
      <c r="C1" s="1"/>
      <c r="D1" s="32">
        <f>++Assumptions!AA1</f>
        <v>1</v>
      </c>
      <c r="E1" s="32">
        <f>++Assumptions!AB1</f>
        <v>1</v>
      </c>
      <c r="F1" s="32">
        <f>++Assumptions!AC1</f>
        <v>1</v>
      </c>
      <c r="G1" s="32">
        <f>++Assumptions!AD1</f>
        <v>1</v>
      </c>
      <c r="H1" s="32">
        <f>++Assumptions!AE1</f>
        <v>1</v>
      </c>
      <c r="I1" s="32">
        <f>++Assumptions!AF1</f>
        <v>1</v>
      </c>
      <c r="J1" s="32">
        <f>++Assumptions!AG1</f>
        <v>1</v>
      </c>
      <c r="K1" s="32">
        <f>++Assumptions!AH1</f>
        <v>1</v>
      </c>
      <c r="L1" s="32">
        <f>++Assumptions!AI1</f>
        <v>1</v>
      </c>
      <c r="M1" s="32">
        <f>++Assumptions!AJ1</f>
        <v>1</v>
      </c>
      <c r="N1" s="32">
        <f>++Assumptions!AK1</f>
        <v>1</v>
      </c>
      <c r="O1" s="32">
        <f>++Assumptions!AL1</f>
        <v>1</v>
      </c>
      <c r="P1" s="32">
        <f>++Assumptions!AM1</f>
        <v>2</v>
      </c>
      <c r="Q1" s="32">
        <f>++Assumptions!AN1</f>
        <v>2</v>
      </c>
      <c r="R1" s="32">
        <f>++Assumptions!AO1</f>
        <v>2</v>
      </c>
      <c r="S1" s="32">
        <f>++Assumptions!AP1</f>
        <v>2</v>
      </c>
      <c r="T1" s="32">
        <f>++Assumptions!AQ1</f>
        <v>2</v>
      </c>
      <c r="U1" s="32">
        <f>++Assumptions!AR1</f>
        <v>2</v>
      </c>
      <c r="V1" s="32">
        <f>++Assumptions!AS1</f>
        <v>2</v>
      </c>
      <c r="W1" s="32">
        <f>++Assumptions!AT1</f>
        <v>2</v>
      </c>
      <c r="X1" s="32">
        <f>++Assumptions!AU1</f>
        <v>2</v>
      </c>
      <c r="Y1" s="32">
        <f>++Assumptions!AV1</f>
        <v>2</v>
      </c>
      <c r="Z1" s="32">
        <f>++Assumptions!AW1</f>
        <v>2</v>
      </c>
      <c r="AA1" s="32">
        <f>++Assumptions!AX1</f>
        <v>2</v>
      </c>
      <c r="AB1" s="32">
        <f>++Assumptions!AY1</f>
        <v>3</v>
      </c>
      <c r="AC1" s="32">
        <f>++Assumptions!AZ1</f>
        <v>3</v>
      </c>
      <c r="AD1" s="32">
        <f>++Assumptions!BA1</f>
        <v>3</v>
      </c>
      <c r="AE1" s="32">
        <f>++Assumptions!BB1</f>
        <v>3</v>
      </c>
      <c r="AF1" s="32">
        <f>++Assumptions!BC1</f>
        <v>3</v>
      </c>
      <c r="AG1" s="32">
        <f>++Assumptions!BD1</f>
        <v>3</v>
      </c>
      <c r="AH1" s="32">
        <f>++Assumptions!BE1</f>
        <v>3</v>
      </c>
      <c r="AI1" s="32">
        <f>++Assumptions!BF1</f>
        <v>3</v>
      </c>
      <c r="AJ1" s="32">
        <f>++Assumptions!BG1</f>
        <v>3</v>
      </c>
      <c r="AK1" s="32">
        <f>++Assumptions!BH1</f>
        <v>3</v>
      </c>
      <c r="AL1" s="32">
        <f>++Assumptions!BI1</f>
        <v>3</v>
      </c>
      <c r="AM1" s="32">
        <f>++Assumptions!BJ1</f>
        <v>3</v>
      </c>
      <c r="AN1" s="32">
        <f>++Assumptions!BK1</f>
        <v>4</v>
      </c>
      <c r="AO1" s="32">
        <f>++Assumptions!BL1</f>
        <v>4</v>
      </c>
      <c r="AP1" s="32">
        <f>++Assumptions!BM1</f>
        <v>4</v>
      </c>
      <c r="AQ1" s="32">
        <f>++Assumptions!BN1</f>
        <v>4</v>
      </c>
      <c r="AR1" s="32">
        <f>++Assumptions!BO1</f>
        <v>4</v>
      </c>
      <c r="AS1" s="32">
        <f>++Assumptions!BP1</f>
        <v>4</v>
      </c>
      <c r="AT1" s="32">
        <f>++Assumptions!BQ1</f>
        <v>4</v>
      </c>
      <c r="AU1" s="32">
        <f>++Assumptions!BR1</f>
        <v>4</v>
      </c>
      <c r="AV1" s="32">
        <f>++Assumptions!BS1</f>
        <v>4</v>
      </c>
      <c r="AW1" s="32">
        <f>++Assumptions!BT1</f>
        <v>4</v>
      </c>
      <c r="AX1" s="32">
        <f>++Assumptions!BU1</f>
        <v>4</v>
      </c>
      <c r="AY1" s="32">
        <f>++Assumptions!BV1</f>
        <v>4</v>
      </c>
      <c r="AZ1" s="32">
        <f>++Assumptions!BW1</f>
        <v>5</v>
      </c>
      <c r="BA1" s="32">
        <f>++Assumptions!BX1</f>
        <v>5</v>
      </c>
      <c r="BB1" s="32">
        <f>++Assumptions!BY1</f>
        <v>5</v>
      </c>
      <c r="BC1" s="32">
        <f>++Assumptions!BZ1</f>
        <v>5</v>
      </c>
      <c r="BD1" s="32">
        <f>++Assumptions!CA1</f>
        <v>5</v>
      </c>
      <c r="BE1" s="32">
        <f>++Assumptions!CB1</f>
        <v>5</v>
      </c>
      <c r="BF1" s="32">
        <f>++Assumptions!CC1</f>
        <v>5</v>
      </c>
      <c r="BG1" s="32">
        <f>++Assumptions!CD1</f>
        <v>5</v>
      </c>
      <c r="BH1" s="32">
        <f>++Assumptions!CE1</f>
        <v>5</v>
      </c>
      <c r="BI1" s="32">
        <f>++Assumptions!CF1</f>
        <v>5</v>
      </c>
      <c r="BJ1" s="32">
        <f>++Assumptions!CG1</f>
        <v>5</v>
      </c>
      <c r="BK1" s="32">
        <f>++Assumptions!CH1</f>
        <v>5</v>
      </c>
      <c r="BL1" s="1"/>
      <c r="BM1" s="32">
        <v>1</v>
      </c>
      <c r="BN1" s="32">
        <f t="shared" ref="BN1:BQ1" si="0">+BM1+1</f>
        <v>2</v>
      </c>
      <c r="BO1" s="32">
        <f t="shared" si="0"/>
        <v>3</v>
      </c>
      <c r="BP1" s="32">
        <f t="shared" si="0"/>
        <v>4</v>
      </c>
      <c r="BQ1" s="32">
        <f t="shared" si="0"/>
        <v>5</v>
      </c>
    </row>
    <row r="2" spans="1:69" ht="18" customHeight="1">
      <c r="A2" s="1"/>
      <c r="B2" s="2"/>
      <c r="C2" s="1"/>
      <c r="D2" s="348">
        <f t="shared" ref="D2:BK2" si="1">ROUNDUP(D$3/3,0)</f>
        <v>1</v>
      </c>
      <c r="E2" s="348">
        <f t="shared" si="1"/>
        <v>1</v>
      </c>
      <c r="F2" s="348">
        <f t="shared" si="1"/>
        <v>1</v>
      </c>
      <c r="G2" s="348">
        <f t="shared" si="1"/>
        <v>2</v>
      </c>
      <c r="H2" s="348">
        <f t="shared" si="1"/>
        <v>2</v>
      </c>
      <c r="I2" s="348">
        <f t="shared" si="1"/>
        <v>2</v>
      </c>
      <c r="J2" s="348">
        <f t="shared" si="1"/>
        <v>3</v>
      </c>
      <c r="K2" s="348">
        <f t="shared" si="1"/>
        <v>3</v>
      </c>
      <c r="L2" s="348">
        <f t="shared" si="1"/>
        <v>3</v>
      </c>
      <c r="M2" s="348">
        <f t="shared" si="1"/>
        <v>4</v>
      </c>
      <c r="N2" s="348">
        <f t="shared" si="1"/>
        <v>4</v>
      </c>
      <c r="O2" s="348">
        <f t="shared" si="1"/>
        <v>4</v>
      </c>
      <c r="P2" s="348">
        <f t="shared" si="1"/>
        <v>1</v>
      </c>
      <c r="Q2" s="348">
        <f t="shared" si="1"/>
        <v>1</v>
      </c>
      <c r="R2" s="348">
        <f t="shared" si="1"/>
        <v>1</v>
      </c>
      <c r="S2" s="348">
        <f t="shared" si="1"/>
        <v>2</v>
      </c>
      <c r="T2" s="348">
        <f t="shared" si="1"/>
        <v>2</v>
      </c>
      <c r="U2" s="348">
        <f t="shared" si="1"/>
        <v>2</v>
      </c>
      <c r="V2" s="348">
        <f t="shared" si="1"/>
        <v>3</v>
      </c>
      <c r="W2" s="348">
        <f t="shared" si="1"/>
        <v>3</v>
      </c>
      <c r="X2" s="348">
        <f t="shared" si="1"/>
        <v>3</v>
      </c>
      <c r="Y2" s="348">
        <f t="shared" si="1"/>
        <v>4</v>
      </c>
      <c r="Z2" s="348">
        <f t="shared" si="1"/>
        <v>4</v>
      </c>
      <c r="AA2" s="348">
        <f t="shared" si="1"/>
        <v>4</v>
      </c>
      <c r="AB2" s="348">
        <f t="shared" si="1"/>
        <v>1</v>
      </c>
      <c r="AC2" s="348">
        <f t="shared" si="1"/>
        <v>1</v>
      </c>
      <c r="AD2" s="348">
        <f t="shared" si="1"/>
        <v>1</v>
      </c>
      <c r="AE2" s="348">
        <f t="shared" si="1"/>
        <v>2</v>
      </c>
      <c r="AF2" s="348">
        <f t="shared" si="1"/>
        <v>2</v>
      </c>
      <c r="AG2" s="348">
        <f t="shared" si="1"/>
        <v>2</v>
      </c>
      <c r="AH2" s="348">
        <f t="shared" si="1"/>
        <v>3</v>
      </c>
      <c r="AI2" s="348">
        <f t="shared" si="1"/>
        <v>3</v>
      </c>
      <c r="AJ2" s="348">
        <f t="shared" si="1"/>
        <v>3</v>
      </c>
      <c r="AK2" s="348">
        <f t="shared" si="1"/>
        <v>4</v>
      </c>
      <c r="AL2" s="348">
        <f t="shared" si="1"/>
        <v>4</v>
      </c>
      <c r="AM2" s="348">
        <f t="shared" si="1"/>
        <v>4</v>
      </c>
      <c r="AN2" s="348">
        <f t="shared" si="1"/>
        <v>1</v>
      </c>
      <c r="AO2" s="348">
        <f t="shared" si="1"/>
        <v>1</v>
      </c>
      <c r="AP2" s="348">
        <f t="shared" si="1"/>
        <v>1</v>
      </c>
      <c r="AQ2" s="348">
        <f t="shared" si="1"/>
        <v>2</v>
      </c>
      <c r="AR2" s="348">
        <f t="shared" si="1"/>
        <v>2</v>
      </c>
      <c r="AS2" s="348">
        <f t="shared" si="1"/>
        <v>2</v>
      </c>
      <c r="AT2" s="348">
        <f t="shared" si="1"/>
        <v>3</v>
      </c>
      <c r="AU2" s="348">
        <f t="shared" si="1"/>
        <v>3</v>
      </c>
      <c r="AV2" s="348">
        <f t="shared" si="1"/>
        <v>3</v>
      </c>
      <c r="AW2" s="348">
        <f t="shared" si="1"/>
        <v>4</v>
      </c>
      <c r="AX2" s="348">
        <f t="shared" si="1"/>
        <v>4</v>
      </c>
      <c r="AY2" s="348">
        <f t="shared" si="1"/>
        <v>4</v>
      </c>
      <c r="AZ2" s="348">
        <f t="shared" si="1"/>
        <v>1</v>
      </c>
      <c r="BA2" s="348">
        <f t="shared" si="1"/>
        <v>1</v>
      </c>
      <c r="BB2" s="348">
        <f t="shared" si="1"/>
        <v>1</v>
      </c>
      <c r="BC2" s="348">
        <f t="shared" si="1"/>
        <v>2</v>
      </c>
      <c r="BD2" s="348">
        <f t="shared" si="1"/>
        <v>2</v>
      </c>
      <c r="BE2" s="348">
        <f t="shared" si="1"/>
        <v>2</v>
      </c>
      <c r="BF2" s="348">
        <f t="shared" si="1"/>
        <v>3</v>
      </c>
      <c r="BG2" s="348">
        <f t="shared" si="1"/>
        <v>3</v>
      </c>
      <c r="BH2" s="348">
        <f t="shared" si="1"/>
        <v>3</v>
      </c>
      <c r="BI2" s="348">
        <f t="shared" si="1"/>
        <v>4</v>
      </c>
      <c r="BJ2" s="348">
        <f t="shared" si="1"/>
        <v>4</v>
      </c>
      <c r="BK2" s="348">
        <f t="shared" si="1"/>
        <v>4</v>
      </c>
      <c r="BL2" s="1"/>
      <c r="BM2" s="348">
        <f t="shared" ref="BM2:BQ2" si="2">ROUNDUP(BM$3/3,0)</f>
        <v>4</v>
      </c>
      <c r="BN2" s="348">
        <f t="shared" si="2"/>
        <v>4</v>
      </c>
      <c r="BO2" s="348">
        <f t="shared" si="2"/>
        <v>4</v>
      </c>
      <c r="BP2" s="348">
        <f t="shared" si="2"/>
        <v>4</v>
      </c>
      <c r="BQ2" s="348">
        <f t="shared" si="2"/>
        <v>4</v>
      </c>
    </row>
    <row r="3" spans="1:69" ht="18" customHeight="1">
      <c r="A3" s="31" t="str">
        <f>+Summary!A3</f>
        <v>Proptlly</v>
      </c>
      <c r="B3" s="1"/>
      <c r="C3" s="1"/>
      <c r="D3" s="350">
        <f>+Assumptions!AA3</f>
        <v>1</v>
      </c>
      <c r="E3" s="350">
        <f>+Assumptions!AB3</f>
        <v>2</v>
      </c>
      <c r="F3" s="350">
        <f>+Assumptions!AC3</f>
        <v>3</v>
      </c>
      <c r="G3" s="350">
        <f>+Assumptions!AD3</f>
        <v>4</v>
      </c>
      <c r="H3" s="350">
        <f>+Assumptions!AE3</f>
        <v>5</v>
      </c>
      <c r="I3" s="350">
        <f>+Assumptions!AF3</f>
        <v>6</v>
      </c>
      <c r="J3" s="350">
        <f>+Assumptions!AG3</f>
        <v>7</v>
      </c>
      <c r="K3" s="350">
        <f>+Assumptions!AH3</f>
        <v>8</v>
      </c>
      <c r="L3" s="350">
        <f>+Assumptions!AI3</f>
        <v>9</v>
      </c>
      <c r="M3" s="350">
        <f>+Assumptions!AJ3</f>
        <v>10</v>
      </c>
      <c r="N3" s="350">
        <f>+Assumptions!AK3</f>
        <v>11</v>
      </c>
      <c r="O3" s="350">
        <f>+Assumptions!AL3</f>
        <v>12</v>
      </c>
      <c r="P3" s="350">
        <f>+Assumptions!AM3</f>
        <v>1</v>
      </c>
      <c r="Q3" s="350">
        <f>+Assumptions!AN3</f>
        <v>2</v>
      </c>
      <c r="R3" s="350">
        <f>+Assumptions!AO3</f>
        <v>3</v>
      </c>
      <c r="S3" s="350">
        <f>+Assumptions!AP3</f>
        <v>4</v>
      </c>
      <c r="T3" s="350">
        <f>+Assumptions!AQ3</f>
        <v>5</v>
      </c>
      <c r="U3" s="350">
        <f>+Assumptions!AR3</f>
        <v>6</v>
      </c>
      <c r="V3" s="350">
        <f>+Assumptions!AS3</f>
        <v>7</v>
      </c>
      <c r="W3" s="350">
        <f>+Assumptions!AT3</f>
        <v>8</v>
      </c>
      <c r="X3" s="350">
        <f>+Assumptions!AU3</f>
        <v>9</v>
      </c>
      <c r="Y3" s="350">
        <f>+Assumptions!AV3</f>
        <v>10</v>
      </c>
      <c r="Z3" s="350">
        <f>+Assumptions!AW3</f>
        <v>11</v>
      </c>
      <c r="AA3" s="350">
        <f>+Assumptions!AX3</f>
        <v>12</v>
      </c>
      <c r="AB3" s="350">
        <f>+Assumptions!AY3</f>
        <v>1</v>
      </c>
      <c r="AC3" s="350">
        <f>+Assumptions!AZ3</f>
        <v>2</v>
      </c>
      <c r="AD3" s="350">
        <f>+Assumptions!BA3</f>
        <v>3</v>
      </c>
      <c r="AE3" s="350">
        <f>+Assumptions!BB3</f>
        <v>4</v>
      </c>
      <c r="AF3" s="350">
        <f>+Assumptions!BC3</f>
        <v>5</v>
      </c>
      <c r="AG3" s="350">
        <f>+Assumptions!BD3</f>
        <v>6</v>
      </c>
      <c r="AH3" s="350">
        <f>+Assumptions!BE3</f>
        <v>7</v>
      </c>
      <c r="AI3" s="350">
        <f>+Assumptions!BF3</f>
        <v>8</v>
      </c>
      <c r="AJ3" s="350">
        <f>+Assumptions!BG3</f>
        <v>9</v>
      </c>
      <c r="AK3" s="350">
        <f>+Assumptions!BH3</f>
        <v>10</v>
      </c>
      <c r="AL3" s="350">
        <f>+Assumptions!BI3</f>
        <v>11</v>
      </c>
      <c r="AM3" s="350">
        <f>+Assumptions!BJ3</f>
        <v>12</v>
      </c>
      <c r="AN3" s="350">
        <f>+Assumptions!BK3</f>
        <v>1</v>
      </c>
      <c r="AO3" s="350">
        <f>+Assumptions!BL3</f>
        <v>2</v>
      </c>
      <c r="AP3" s="350">
        <f>+Assumptions!BM3</f>
        <v>3</v>
      </c>
      <c r="AQ3" s="350">
        <f>+Assumptions!BN3</f>
        <v>4</v>
      </c>
      <c r="AR3" s="350">
        <f>+Assumptions!BO3</f>
        <v>5</v>
      </c>
      <c r="AS3" s="350">
        <f>+Assumptions!BP3</f>
        <v>6</v>
      </c>
      <c r="AT3" s="350">
        <f>+Assumptions!BQ3</f>
        <v>7</v>
      </c>
      <c r="AU3" s="350">
        <f>+Assumptions!BR3</f>
        <v>8</v>
      </c>
      <c r="AV3" s="350">
        <f>+Assumptions!BS3</f>
        <v>9</v>
      </c>
      <c r="AW3" s="350">
        <f>+Assumptions!BT3</f>
        <v>10</v>
      </c>
      <c r="AX3" s="350">
        <f>+Assumptions!BU3</f>
        <v>11</v>
      </c>
      <c r="AY3" s="350">
        <f>+Assumptions!BV3</f>
        <v>12</v>
      </c>
      <c r="AZ3" s="350">
        <f>+Assumptions!BW3</f>
        <v>1</v>
      </c>
      <c r="BA3" s="350">
        <f>+Assumptions!BX3</f>
        <v>2</v>
      </c>
      <c r="BB3" s="350">
        <f>+Assumptions!BY3</f>
        <v>3</v>
      </c>
      <c r="BC3" s="350">
        <f>+Assumptions!BZ3</f>
        <v>4</v>
      </c>
      <c r="BD3" s="350">
        <f>+Assumptions!CA3</f>
        <v>5</v>
      </c>
      <c r="BE3" s="350">
        <f>+Assumptions!CB3</f>
        <v>6</v>
      </c>
      <c r="BF3" s="350">
        <f>+Assumptions!CC3</f>
        <v>7</v>
      </c>
      <c r="BG3" s="350">
        <f>+Assumptions!CD3</f>
        <v>8</v>
      </c>
      <c r="BH3" s="350">
        <f>+Assumptions!CE3</f>
        <v>9</v>
      </c>
      <c r="BI3" s="350">
        <f>+Assumptions!CF3</f>
        <v>10</v>
      </c>
      <c r="BJ3" s="350">
        <f>+Assumptions!CG3</f>
        <v>11</v>
      </c>
      <c r="BK3" s="350">
        <f>+Assumptions!CH3</f>
        <v>12</v>
      </c>
      <c r="BL3" s="1"/>
      <c r="BM3" s="350">
        <f>+BS!BO3</f>
        <v>12</v>
      </c>
      <c r="BN3" s="350">
        <f>+BS!BP3</f>
        <v>12</v>
      </c>
      <c r="BO3" s="350">
        <f>+BS!BQ3</f>
        <v>12</v>
      </c>
      <c r="BP3" s="350">
        <f>+BS!BR3</f>
        <v>12</v>
      </c>
      <c r="BQ3" s="350">
        <f>+BS!BS3</f>
        <v>12</v>
      </c>
    </row>
    <row r="4" spans="1:69" ht="18" customHeight="1">
      <c r="A4" s="33" t="s">
        <v>395</v>
      </c>
      <c r="B4" s="391"/>
      <c r="C4" s="391"/>
      <c r="D4" s="352">
        <f>+Assumptions!AA4</f>
        <v>44562</v>
      </c>
      <c r="E4" s="352">
        <f>+Assumptions!AB4</f>
        <v>44593</v>
      </c>
      <c r="F4" s="352">
        <f>+Assumptions!AC4</f>
        <v>44621</v>
      </c>
      <c r="G4" s="352">
        <f>+Assumptions!AD4</f>
        <v>44652</v>
      </c>
      <c r="H4" s="352">
        <f>+Assumptions!AE4</f>
        <v>44682</v>
      </c>
      <c r="I4" s="352">
        <f>+Assumptions!AF4</f>
        <v>44713</v>
      </c>
      <c r="J4" s="352">
        <f>+Assumptions!AG4</f>
        <v>44743</v>
      </c>
      <c r="K4" s="352">
        <f>+Assumptions!AH4</f>
        <v>44774</v>
      </c>
      <c r="L4" s="352">
        <f>+Assumptions!AI4</f>
        <v>44805</v>
      </c>
      <c r="M4" s="352">
        <f>+Assumptions!AJ4</f>
        <v>44835</v>
      </c>
      <c r="N4" s="352">
        <f>+Assumptions!AK4</f>
        <v>44866</v>
      </c>
      <c r="O4" s="352">
        <f>+Assumptions!AL4</f>
        <v>44896</v>
      </c>
      <c r="P4" s="352">
        <f>+Assumptions!AM4</f>
        <v>44927</v>
      </c>
      <c r="Q4" s="352">
        <f>+Assumptions!AN4</f>
        <v>44958</v>
      </c>
      <c r="R4" s="352">
        <f>+Assumptions!AO4</f>
        <v>44986</v>
      </c>
      <c r="S4" s="352">
        <f>+Assumptions!AP4</f>
        <v>45017</v>
      </c>
      <c r="T4" s="352">
        <f>+Assumptions!AQ4</f>
        <v>45047</v>
      </c>
      <c r="U4" s="352">
        <f>+Assumptions!AR4</f>
        <v>45078</v>
      </c>
      <c r="V4" s="352">
        <f>+Assumptions!AS4</f>
        <v>45108</v>
      </c>
      <c r="W4" s="352">
        <f>+Assumptions!AT4</f>
        <v>45139</v>
      </c>
      <c r="X4" s="352">
        <f>+Assumptions!AU4</f>
        <v>45170</v>
      </c>
      <c r="Y4" s="352">
        <f>+Assumptions!AV4</f>
        <v>45200</v>
      </c>
      <c r="Z4" s="352">
        <f>+Assumptions!AW4</f>
        <v>45231</v>
      </c>
      <c r="AA4" s="352">
        <f>+Assumptions!AX4</f>
        <v>45261</v>
      </c>
      <c r="AB4" s="352">
        <f>+Assumptions!AY4</f>
        <v>45292</v>
      </c>
      <c r="AC4" s="352">
        <f>+Assumptions!AZ4</f>
        <v>45323</v>
      </c>
      <c r="AD4" s="352">
        <f>+Assumptions!BA4</f>
        <v>45352</v>
      </c>
      <c r="AE4" s="352">
        <f>+Assumptions!BB4</f>
        <v>45383</v>
      </c>
      <c r="AF4" s="352">
        <f>+Assumptions!BC4</f>
        <v>45413</v>
      </c>
      <c r="AG4" s="352">
        <f>+Assumptions!BD4</f>
        <v>45444</v>
      </c>
      <c r="AH4" s="352">
        <f>+Assumptions!BE4</f>
        <v>45474</v>
      </c>
      <c r="AI4" s="352">
        <f>+Assumptions!BF4</f>
        <v>45505</v>
      </c>
      <c r="AJ4" s="352">
        <f>+Assumptions!BG4</f>
        <v>45536</v>
      </c>
      <c r="AK4" s="352">
        <f>+Assumptions!BH4</f>
        <v>45566</v>
      </c>
      <c r="AL4" s="352">
        <f>+Assumptions!BI4</f>
        <v>45597</v>
      </c>
      <c r="AM4" s="352">
        <f>+Assumptions!BJ4</f>
        <v>45627</v>
      </c>
      <c r="AN4" s="352">
        <f>+Assumptions!BK4</f>
        <v>45658</v>
      </c>
      <c r="AO4" s="352">
        <f>+Assumptions!BL4</f>
        <v>45689</v>
      </c>
      <c r="AP4" s="352">
        <f>+Assumptions!BM4</f>
        <v>45717</v>
      </c>
      <c r="AQ4" s="352">
        <f>+Assumptions!BN4</f>
        <v>45748</v>
      </c>
      <c r="AR4" s="352">
        <f>+Assumptions!BO4</f>
        <v>45778</v>
      </c>
      <c r="AS4" s="352">
        <f>+Assumptions!BP4</f>
        <v>45809</v>
      </c>
      <c r="AT4" s="352">
        <f>+Assumptions!BQ4</f>
        <v>45839</v>
      </c>
      <c r="AU4" s="352">
        <f>+Assumptions!BR4</f>
        <v>45870</v>
      </c>
      <c r="AV4" s="352">
        <f>+Assumptions!BS4</f>
        <v>45901</v>
      </c>
      <c r="AW4" s="352">
        <f>+Assumptions!BT4</f>
        <v>45931</v>
      </c>
      <c r="AX4" s="352">
        <f>+Assumptions!BU4</f>
        <v>45962</v>
      </c>
      <c r="AY4" s="352">
        <f>+Assumptions!BV4</f>
        <v>45992</v>
      </c>
      <c r="AZ4" s="352">
        <f>+Assumptions!BW4</f>
        <v>46023</v>
      </c>
      <c r="BA4" s="352">
        <f>+Assumptions!BX4</f>
        <v>46054</v>
      </c>
      <c r="BB4" s="352">
        <f>+Assumptions!BY4</f>
        <v>46082</v>
      </c>
      <c r="BC4" s="352">
        <f>+Assumptions!BZ4</f>
        <v>46113</v>
      </c>
      <c r="BD4" s="352">
        <f>+Assumptions!CA4</f>
        <v>46143</v>
      </c>
      <c r="BE4" s="352">
        <f>+Assumptions!CB4</f>
        <v>46174</v>
      </c>
      <c r="BF4" s="352">
        <f>+Assumptions!CC4</f>
        <v>46204</v>
      </c>
      <c r="BG4" s="352">
        <f>+Assumptions!CD4</f>
        <v>46235</v>
      </c>
      <c r="BH4" s="352">
        <f>+Assumptions!CE4</f>
        <v>46266</v>
      </c>
      <c r="BI4" s="352">
        <f>+Assumptions!CF4</f>
        <v>46296</v>
      </c>
      <c r="BJ4" s="352">
        <f>+Assumptions!CG4</f>
        <v>46327</v>
      </c>
      <c r="BK4" s="352">
        <f>+Assumptions!CH4</f>
        <v>46357</v>
      </c>
      <c r="BL4" s="391"/>
      <c r="BM4" s="352">
        <f>+Assumptions!$AA$11</f>
        <v>44896</v>
      </c>
      <c r="BN4" s="352">
        <f t="shared" ref="BN4:BQ4" si="3">+EOMONTH(BM4,12)</f>
        <v>45291</v>
      </c>
      <c r="BO4" s="352">
        <f t="shared" si="3"/>
        <v>45657</v>
      </c>
      <c r="BP4" s="352">
        <f t="shared" si="3"/>
        <v>46022</v>
      </c>
      <c r="BQ4" s="352">
        <f t="shared" si="3"/>
        <v>46387</v>
      </c>
    </row>
    <row r="5" spans="1:69" ht="18" customHeight="1">
      <c r="A5" s="392"/>
      <c r="B5" s="392"/>
      <c r="C5" s="392"/>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3"/>
      <c r="AD5" s="393"/>
      <c r="AE5" s="393"/>
      <c r="AF5" s="393"/>
      <c r="AG5" s="393"/>
      <c r="AH5" s="393"/>
      <c r="AI5" s="393"/>
      <c r="AJ5" s="393"/>
      <c r="AK5" s="393"/>
      <c r="AL5" s="393"/>
      <c r="AM5" s="393"/>
      <c r="AN5" s="393"/>
      <c r="AO5" s="393"/>
      <c r="AP5" s="393"/>
      <c r="AQ5" s="393"/>
      <c r="AR5" s="393"/>
      <c r="AS5" s="393"/>
      <c r="AT5" s="393"/>
      <c r="AU5" s="393"/>
      <c r="AV5" s="393"/>
      <c r="AW5" s="393"/>
      <c r="AX5" s="393"/>
      <c r="AY5" s="393"/>
      <c r="AZ5" s="393"/>
      <c r="BA5" s="393"/>
      <c r="BB5" s="393"/>
      <c r="BC5" s="393"/>
      <c r="BD5" s="393"/>
      <c r="BE5" s="393"/>
      <c r="BF5" s="393"/>
      <c r="BG5" s="393"/>
      <c r="BH5" s="393"/>
      <c r="BI5" s="393"/>
      <c r="BJ5" s="393"/>
      <c r="BK5" s="393"/>
      <c r="BL5" s="394"/>
      <c r="BM5" s="393"/>
      <c r="BN5" s="393"/>
      <c r="BO5" s="393"/>
      <c r="BP5" s="393"/>
      <c r="BQ5" s="393"/>
    </row>
    <row r="6" spans="1:69" ht="18" customHeight="1">
      <c r="A6" s="392"/>
      <c r="B6" s="392"/>
      <c r="C6" s="392"/>
      <c r="D6" s="393"/>
      <c r="E6" s="393"/>
      <c r="F6" s="393"/>
      <c r="G6" s="393"/>
      <c r="H6" s="393"/>
      <c r="I6" s="393"/>
      <c r="J6" s="393"/>
      <c r="K6" s="393"/>
      <c r="L6" s="393"/>
      <c r="M6" s="393"/>
      <c r="N6" s="393"/>
      <c r="O6" s="393"/>
      <c r="P6" s="393"/>
      <c r="Q6" s="393"/>
      <c r="R6" s="393"/>
      <c r="S6" s="393"/>
      <c r="T6" s="393"/>
      <c r="U6" s="393"/>
      <c r="V6" s="393"/>
      <c r="W6" s="393"/>
      <c r="X6" s="393"/>
      <c r="Y6" s="393"/>
      <c r="Z6" s="393"/>
      <c r="AA6" s="393"/>
      <c r="AB6" s="393"/>
      <c r="AC6" s="393"/>
      <c r="AD6" s="393"/>
      <c r="AE6" s="393"/>
      <c r="AF6" s="393"/>
      <c r="AG6" s="393"/>
      <c r="AH6" s="393"/>
      <c r="AI6" s="393"/>
      <c r="AJ6" s="393"/>
      <c r="AK6" s="393"/>
      <c r="AL6" s="393"/>
      <c r="AM6" s="393"/>
      <c r="AN6" s="393"/>
      <c r="AO6" s="393"/>
      <c r="AP6" s="393"/>
      <c r="AQ6" s="393"/>
      <c r="AR6" s="393"/>
      <c r="AS6" s="393"/>
      <c r="AT6" s="393"/>
      <c r="AU6" s="393"/>
      <c r="AV6" s="393"/>
      <c r="AW6" s="393"/>
      <c r="AX6" s="393"/>
      <c r="AY6" s="393"/>
      <c r="AZ6" s="393"/>
      <c r="BA6" s="393"/>
      <c r="BB6" s="393"/>
      <c r="BC6" s="393"/>
      <c r="BD6" s="393"/>
      <c r="BE6" s="393"/>
      <c r="BF6" s="393"/>
      <c r="BG6" s="393"/>
      <c r="BH6" s="393"/>
      <c r="BI6" s="393"/>
      <c r="BJ6" s="393"/>
      <c r="BK6" s="393"/>
      <c r="BL6" s="394"/>
      <c r="BM6" s="393"/>
      <c r="BN6" s="393"/>
      <c r="BO6" s="393"/>
      <c r="BP6" s="393"/>
      <c r="BQ6" s="393"/>
    </row>
    <row r="7" spans="1:69" ht="18" customHeight="1">
      <c r="A7" s="395" t="s">
        <v>396</v>
      </c>
      <c r="B7" s="395"/>
      <c r="C7" s="396"/>
      <c r="D7" s="396"/>
      <c r="E7" s="396"/>
      <c r="F7" s="396"/>
      <c r="G7" s="396"/>
      <c r="H7" s="396"/>
      <c r="I7" s="396"/>
      <c r="J7" s="396"/>
      <c r="K7" s="396"/>
      <c r="L7" s="396"/>
      <c r="M7" s="396"/>
      <c r="N7" s="396"/>
      <c r="O7" s="396"/>
      <c r="P7" s="396"/>
      <c r="Q7" s="396"/>
      <c r="R7" s="396"/>
      <c r="S7" s="396"/>
      <c r="T7" s="396"/>
      <c r="U7" s="396"/>
      <c r="V7" s="396"/>
      <c r="W7" s="396"/>
      <c r="X7" s="396"/>
      <c r="Y7" s="396"/>
      <c r="Z7" s="396"/>
      <c r="AA7" s="396"/>
      <c r="AB7" s="396"/>
      <c r="AC7" s="396"/>
      <c r="AD7" s="396"/>
      <c r="AE7" s="396"/>
      <c r="AF7" s="396"/>
      <c r="AG7" s="396"/>
      <c r="AH7" s="396"/>
      <c r="AI7" s="396"/>
      <c r="AJ7" s="396"/>
      <c r="AK7" s="396"/>
      <c r="AL7" s="396"/>
      <c r="AM7" s="396"/>
      <c r="AN7" s="396"/>
      <c r="AO7" s="396"/>
      <c r="AP7" s="396"/>
      <c r="AQ7" s="396"/>
      <c r="AR7" s="396"/>
      <c r="AS7" s="396"/>
      <c r="AT7" s="396"/>
      <c r="AU7" s="396"/>
      <c r="AV7" s="396"/>
      <c r="AW7" s="396"/>
      <c r="AX7" s="396"/>
      <c r="AY7" s="396"/>
      <c r="AZ7" s="396"/>
      <c r="BA7" s="396"/>
      <c r="BB7" s="396"/>
      <c r="BC7" s="396"/>
      <c r="BD7" s="396"/>
      <c r="BE7" s="396"/>
      <c r="BF7" s="396"/>
      <c r="BG7" s="396"/>
      <c r="BH7" s="396"/>
      <c r="BI7" s="396"/>
      <c r="BJ7" s="396"/>
      <c r="BK7" s="396"/>
      <c r="BL7" s="40"/>
      <c r="BM7" s="396"/>
      <c r="BN7" s="396"/>
      <c r="BO7" s="396"/>
      <c r="BP7" s="396"/>
      <c r="BQ7" s="396"/>
    </row>
    <row r="8" spans="1:69" ht="18" customHeight="1">
      <c r="A8" s="395"/>
      <c r="B8" s="396" t="s">
        <v>473</v>
      </c>
      <c r="C8" s="396"/>
      <c r="D8" s="366">
        <f>+Assumptions!AA76</f>
        <v>125000</v>
      </c>
      <c r="E8" s="366">
        <f>+Assumptions!AB76</f>
        <v>137500</v>
      </c>
      <c r="F8" s="366">
        <f>+Assumptions!AC76</f>
        <v>151250</v>
      </c>
      <c r="G8" s="366">
        <f>+Assumptions!AD76</f>
        <v>166375</v>
      </c>
      <c r="H8" s="366">
        <f>+Assumptions!AE76</f>
        <v>183012.50000000003</v>
      </c>
      <c r="I8" s="366">
        <f>+Assumptions!AF76</f>
        <v>201313.75000000003</v>
      </c>
      <c r="J8" s="366">
        <f>+Assumptions!AG76</f>
        <v>221445.12500000006</v>
      </c>
      <c r="K8" s="366">
        <f>+Assumptions!AH76</f>
        <v>243589.63750000007</v>
      </c>
      <c r="L8" s="366">
        <f>+Assumptions!AI76</f>
        <v>267948.60125000007</v>
      </c>
      <c r="M8" s="366">
        <f>+Assumptions!AJ76</f>
        <v>294743.46137500007</v>
      </c>
      <c r="N8" s="366">
        <f>+Assumptions!AK76</f>
        <v>324217.80751250015</v>
      </c>
      <c r="O8" s="366">
        <f>+Assumptions!AL76</f>
        <v>356639.58826375019</v>
      </c>
      <c r="P8" s="366">
        <f>+Assumptions!AM76</f>
        <v>374471.56767693767</v>
      </c>
      <c r="Q8" s="366">
        <f>+Assumptions!AN76</f>
        <v>393195.14606078464</v>
      </c>
      <c r="R8" s="366">
        <f>+Assumptions!AO76</f>
        <v>412854.90336382389</v>
      </c>
      <c r="S8" s="366">
        <f>+Assumptions!AP76</f>
        <v>433497.6485320151</v>
      </c>
      <c r="T8" s="366">
        <f>+Assumptions!AQ76</f>
        <v>455172.53095861588</v>
      </c>
      <c r="U8" s="366">
        <f>+Assumptions!AR76</f>
        <v>477931.1575065467</v>
      </c>
      <c r="V8" s="366">
        <f>+Assumptions!AS76</f>
        <v>501827.71538187406</v>
      </c>
      <c r="W8" s="366">
        <f>+Assumptions!AT76</f>
        <v>526919.10115096776</v>
      </c>
      <c r="X8" s="366">
        <f>+Assumptions!AU76</f>
        <v>553265.05620851612</v>
      </c>
      <c r="Y8" s="366">
        <f>+Assumptions!AV76</f>
        <v>580928.30901894206</v>
      </c>
      <c r="Z8" s="366">
        <f>+Assumptions!AW76</f>
        <v>609974.72446988919</v>
      </c>
      <c r="AA8" s="366">
        <f>+Assumptions!AX76</f>
        <v>640473.46069338371</v>
      </c>
      <c r="AB8" s="366">
        <f>+Assumptions!AY76</f>
        <v>678901.86833498674</v>
      </c>
      <c r="AC8" s="366">
        <f>+Assumptions!AZ76</f>
        <v>719635.98043508595</v>
      </c>
      <c r="AD8" s="366">
        <f>+Assumptions!BA76</f>
        <v>762814.13926119113</v>
      </c>
      <c r="AE8" s="366">
        <f>+Assumptions!BB76</f>
        <v>808582.98761686264</v>
      </c>
      <c r="AF8" s="366">
        <f>+Assumptions!BC76</f>
        <v>857097.96687387442</v>
      </c>
      <c r="AG8" s="366">
        <f>+Assumptions!BD76</f>
        <v>908523.84488630679</v>
      </c>
      <c r="AH8" s="366">
        <f>+Assumptions!BE76</f>
        <v>963035.27557948534</v>
      </c>
      <c r="AI8" s="366">
        <f>+Assumptions!BF76</f>
        <v>1020817.3921142545</v>
      </c>
      <c r="AJ8" s="366">
        <f>+Assumptions!BG76</f>
        <v>1082066.4356411097</v>
      </c>
      <c r="AK8" s="366">
        <f>+Assumptions!BH76</f>
        <v>1146990.4217795765</v>
      </c>
      <c r="AL8" s="366">
        <f>+Assumptions!BI76</f>
        <v>1215809.8470863514</v>
      </c>
      <c r="AM8" s="366">
        <f>+Assumptions!BJ76</f>
        <v>1288758.4379115324</v>
      </c>
      <c r="AN8" s="366">
        <f>+Assumptions!BK76</f>
        <v>1366083.9441862244</v>
      </c>
      <c r="AO8" s="366">
        <f>+Assumptions!BL76</f>
        <v>1448048.980837398</v>
      </c>
      <c r="AP8" s="366">
        <f>+Assumptions!BM76</f>
        <v>1534931.919687642</v>
      </c>
      <c r="AQ8" s="366">
        <f>+Assumptions!BN76</f>
        <v>1627027.8348689005</v>
      </c>
      <c r="AR8" s="366">
        <f>+Assumptions!BO76</f>
        <v>1724649.5049610345</v>
      </c>
      <c r="AS8" s="366">
        <f>+Assumptions!BP76</f>
        <v>1828128.4752586968</v>
      </c>
      <c r="AT8" s="366">
        <f>+Assumptions!BQ76</f>
        <v>1937816.1837742189</v>
      </c>
      <c r="AU8" s="366">
        <f>+Assumptions!BR76</f>
        <v>2054085.1548006721</v>
      </c>
      <c r="AV8" s="366">
        <f>+Assumptions!BS76</f>
        <v>2177330.2640887126</v>
      </c>
      <c r="AW8" s="366">
        <f>+Assumptions!BT76</f>
        <v>2307970.0799340359</v>
      </c>
      <c r="AX8" s="366">
        <f>+Assumptions!BU76</f>
        <v>2446448.2847300777</v>
      </c>
      <c r="AY8" s="366">
        <f>+Assumptions!BV76</f>
        <v>2593235.1818138827</v>
      </c>
      <c r="AZ8" s="366">
        <f>+Assumptions!BW76</f>
        <v>2671032.2372682993</v>
      </c>
      <c r="BA8" s="366">
        <f>+Assumptions!BX76</f>
        <v>2751163.2043863484</v>
      </c>
      <c r="BB8" s="366">
        <f>+Assumptions!BY76</f>
        <v>2833698.1005179388</v>
      </c>
      <c r="BC8" s="366">
        <f>+Assumptions!BZ76</f>
        <v>2918709.0435334765</v>
      </c>
      <c r="BD8" s="366">
        <f>+Assumptions!CA76</f>
        <v>3006270.3148394814</v>
      </c>
      <c r="BE8" s="366">
        <f>+Assumptions!CB76</f>
        <v>3096458.4242846658</v>
      </c>
      <c r="BF8" s="366">
        <f>+Assumptions!CC76</f>
        <v>3189352.1770132063</v>
      </c>
      <c r="BG8" s="366">
        <f>+Assumptions!CD76</f>
        <v>3285032.7423236021</v>
      </c>
      <c r="BH8" s="366">
        <f>+Assumptions!CE76</f>
        <v>3383583.7245933102</v>
      </c>
      <c r="BI8" s="366">
        <f>+Assumptions!CF76</f>
        <v>3485091.2363311094</v>
      </c>
      <c r="BJ8" s="366">
        <f>+Assumptions!CG76</f>
        <v>3589643.9734210433</v>
      </c>
      <c r="BK8" s="366">
        <f>+Assumptions!CH76</f>
        <v>3697333.2926236745</v>
      </c>
      <c r="BL8" s="40"/>
      <c r="BM8" s="366">
        <f>+SUMIF($D$1:$BK$1,BM$1,$D8:$BK8)</f>
        <v>2673035.4709012508</v>
      </c>
      <c r="BN8" s="366">
        <f t="shared" ref="BN8:BQ8" si="4">+SUMIF($D$1:$BK$1,BN$1,$D8:$BK8)</f>
        <v>5960511.3210222963</v>
      </c>
      <c r="BO8" s="366">
        <f t="shared" si="4"/>
        <v>11453034.597520618</v>
      </c>
      <c r="BP8" s="366">
        <f t="shared" si="4"/>
        <v>23045755.808941491</v>
      </c>
      <c r="BQ8" s="366">
        <f t="shared" si="4"/>
        <v>37907368.47113616</v>
      </c>
    </row>
    <row r="9" spans="1:69" ht="18" customHeight="1">
      <c r="A9" s="41"/>
      <c r="B9" s="41" t="str">
        <f>+Assumptions!B124</f>
        <v>Transaction Fee Revenue</v>
      </c>
      <c r="C9" s="41"/>
      <c r="D9" s="366">
        <f>+Assumptions!AA124</f>
        <v>14880.065000000001</v>
      </c>
      <c r="E9" s="366">
        <f>+Assumptions!AB124</f>
        <v>16665.672800000004</v>
      </c>
      <c r="F9" s="366">
        <f>+Assumptions!AC124</f>
        <v>18665.553536000007</v>
      </c>
      <c r="G9" s="366">
        <f>+Assumptions!AD124</f>
        <v>20905.419960320003</v>
      </c>
      <c r="H9" s="366">
        <f>+Assumptions!AE124</f>
        <v>23414.070355558408</v>
      </c>
      <c r="I9" s="366">
        <f>+Assumptions!AF124</f>
        <v>26223.758798225419</v>
      </c>
      <c r="J9" s="366">
        <f>+Assumptions!AG124</f>
        <v>29370.609854012473</v>
      </c>
      <c r="K9" s="366">
        <f>+Assumptions!AH124</f>
        <v>32895.083036493976</v>
      </c>
      <c r="L9" s="366">
        <f>+Assumptions!AI124</f>
        <v>36842.493000873255</v>
      </c>
      <c r="M9" s="366">
        <f>+Assumptions!AJ124</f>
        <v>41263.592160978049</v>
      </c>
      <c r="N9" s="366">
        <f>+Assumptions!AK124</f>
        <v>46215.223220295411</v>
      </c>
      <c r="O9" s="366">
        <f>+Assumptions!AL124</f>
        <v>51761.050006730875</v>
      </c>
      <c r="P9" s="366">
        <f>+Assumptions!AM124</f>
        <v>59525.207507740502</v>
      </c>
      <c r="Q9" s="366">
        <f>+Assumptions!AN124</f>
        <v>68453.988633901579</v>
      </c>
      <c r="R9" s="366">
        <f>+Assumptions!AO124</f>
        <v>78722.086928986799</v>
      </c>
      <c r="S9" s="366">
        <f>+Assumptions!AP124</f>
        <v>90530.399968334823</v>
      </c>
      <c r="T9" s="366">
        <f>+Assumptions!AQ124</f>
        <v>104109.95996358503</v>
      </c>
      <c r="U9" s="366">
        <f>+Assumptions!AR124</f>
        <v>119726.45395812277</v>
      </c>
      <c r="V9" s="366">
        <f>+Assumptions!AS124</f>
        <v>137685.42205184119</v>
      </c>
      <c r="W9" s="366">
        <f>+Assumptions!AT124</f>
        <v>158338.23535961733</v>
      </c>
      <c r="X9" s="366">
        <f>+Assumptions!AU124</f>
        <v>182088.97066355994</v>
      </c>
      <c r="Y9" s="366">
        <f>+Assumptions!AV124</f>
        <v>209402.31626309388</v>
      </c>
      <c r="Z9" s="366">
        <f>+Assumptions!AW124</f>
        <v>240812.66370255797</v>
      </c>
      <c r="AA9" s="366">
        <f>+Assumptions!AX124</f>
        <v>276934.56325794163</v>
      </c>
      <c r="AB9" s="366">
        <f>+Assumptions!AY124</f>
        <v>332321.47590952995</v>
      </c>
      <c r="AC9" s="366">
        <f>+Assumptions!AZ124</f>
        <v>398785.77109143592</v>
      </c>
      <c r="AD9" s="366">
        <f>+Assumptions!BA124</f>
        <v>478542.92530972307</v>
      </c>
      <c r="AE9" s="366">
        <f>+Assumptions!BB124</f>
        <v>574251.5103716678</v>
      </c>
      <c r="AF9" s="366">
        <f>+Assumptions!BC124</f>
        <v>689101.81244600122</v>
      </c>
      <c r="AG9" s="366">
        <f>+Assumptions!BD124</f>
        <v>826922.17493520142</v>
      </c>
      <c r="AH9" s="366">
        <f>+Assumptions!BE124</f>
        <v>992306.60992224189</v>
      </c>
      <c r="AI9" s="366">
        <f>+Assumptions!BF124</f>
        <v>1190767.9319066899</v>
      </c>
      <c r="AJ9" s="366">
        <f>+Assumptions!BG124</f>
        <v>1428921.518288028</v>
      </c>
      <c r="AK9" s="366">
        <f>+Assumptions!BH124</f>
        <v>1714705.8219456335</v>
      </c>
      <c r="AL9" s="366">
        <f>+Assumptions!BI124</f>
        <v>2057646.9863347597</v>
      </c>
      <c r="AM9" s="366">
        <f>+Assumptions!BJ124</f>
        <v>2469176.3836017121</v>
      </c>
      <c r="AN9" s="366">
        <f>+Assumptions!BK124</f>
        <v>2716094.0219618836</v>
      </c>
      <c r="AO9" s="366">
        <f>+Assumptions!BL124</f>
        <v>2987703.4241580721</v>
      </c>
      <c r="AP9" s="366">
        <f>+Assumptions!BM124</f>
        <v>3286473.7665738789</v>
      </c>
      <c r="AQ9" s="366">
        <f>+Assumptions!BN124</f>
        <v>3615121.143231268</v>
      </c>
      <c r="AR9" s="366">
        <f>+Assumptions!BO124</f>
        <v>3976633.2575543947</v>
      </c>
      <c r="AS9" s="366">
        <f>+Assumptions!BP124</f>
        <v>4374296.5833098348</v>
      </c>
      <c r="AT9" s="366">
        <f>+Assumptions!BQ124</f>
        <v>4811726.2416408192</v>
      </c>
      <c r="AU9" s="366">
        <f>+Assumptions!BR124</f>
        <v>5292898.8658049004</v>
      </c>
      <c r="AV9" s="366">
        <f>+Assumptions!BS124</f>
        <v>5822188.7523853909</v>
      </c>
      <c r="AW9" s="366">
        <f>+Assumptions!BT124</f>
        <v>6404407.6276239315</v>
      </c>
      <c r="AX9" s="366">
        <f>+Assumptions!BU124</f>
        <v>7044848.3903863244</v>
      </c>
      <c r="AY9" s="366">
        <f>+Assumptions!BV124</f>
        <v>7749333.2294249572</v>
      </c>
      <c r="AZ9" s="366">
        <f>+Assumptions!BW124</f>
        <v>8059306.5586019559</v>
      </c>
      <c r="BA9" s="366">
        <f>+Assumptions!BX124</f>
        <v>8381678.820946034</v>
      </c>
      <c r="BB9" s="366">
        <f>+Assumptions!BY124</f>
        <v>8716945.9737838767</v>
      </c>
      <c r="BC9" s="366">
        <f>+Assumptions!BZ124</f>
        <v>9065623.8127352316</v>
      </c>
      <c r="BD9" s="366">
        <f>+Assumptions!CA124</f>
        <v>9428248.7652446423</v>
      </c>
      <c r="BE9" s="366">
        <f>+Assumptions!CB124</f>
        <v>9805378.7158544287</v>
      </c>
      <c r="BF9" s="366">
        <f>+Assumptions!CC124</f>
        <v>10197593.864488605</v>
      </c>
      <c r="BG9" s="366">
        <f>+Assumptions!CD124</f>
        <v>10605497.619068149</v>
      </c>
      <c r="BH9" s="366">
        <f>+Assumptions!CE124</f>
        <v>11029717.523830876</v>
      </c>
      <c r="BI9" s="366">
        <f>+Assumptions!CF124</f>
        <v>11470906.22478411</v>
      </c>
      <c r="BJ9" s="366">
        <f>+Assumptions!CG124</f>
        <v>11929742.473775472</v>
      </c>
      <c r="BK9" s="366">
        <f>+Assumptions!CH124</f>
        <v>12406932.172726495</v>
      </c>
      <c r="BL9" s="46"/>
      <c r="BM9" s="366">
        <f>+SUMIF($D$1:$BK$1,BM$1,$D9:$BK9)</f>
        <v>359102.59172948787</v>
      </c>
      <c r="BN9" s="366">
        <f t="shared" ref="BN9:BQ9" si="5">+SUMIF($D$1:$BK$1,BN$1,$D9:$BK9)</f>
        <v>1726330.2682592836</v>
      </c>
      <c r="BO9" s="366">
        <f t="shared" si="5"/>
        <v>13153450.922062624</v>
      </c>
      <c r="BP9" s="366">
        <f t="shared" si="5"/>
        <v>58081725.304055646</v>
      </c>
      <c r="BQ9" s="366">
        <f t="shared" si="5"/>
        <v>121097572.52583988</v>
      </c>
    </row>
    <row r="10" spans="1:69" ht="18" customHeight="1">
      <c r="A10" s="371"/>
      <c r="B10" s="41" t="str">
        <f>+Assumptions!B125</f>
        <v>Contractor Services Revenue</v>
      </c>
      <c r="C10" s="371"/>
      <c r="D10" s="369">
        <f>+Assumptions!AA125</f>
        <v>0</v>
      </c>
      <c r="E10" s="369">
        <f>+Assumptions!AB125</f>
        <v>0</v>
      </c>
      <c r="F10" s="369">
        <f>+Assumptions!AC125</f>
        <v>0</v>
      </c>
      <c r="G10" s="369">
        <f>+Assumptions!AD125</f>
        <v>0</v>
      </c>
      <c r="H10" s="369">
        <f>+Assumptions!AE125</f>
        <v>0</v>
      </c>
      <c r="I10" s="369">
        <f>+Assumptions!AF125</f>
        <v>0</v>
      </c>
      <c r="J10" s="369">
        <f>+Assumptions!AG125</f>
        <v>0</v>
      </c>
      <c r="K10" s="369">
        <f>+Assumptions!AH125</f>
        <v>0</v>
      </c>
      <c r="L10" s="369">
        <f>+Assumptions!AI125</f>
        <v>0</v>
      </c>
      <c r="M10" s="369">
        <f>+Assumptions!AJ125</f>
        <v>0</v>
      </c>
      <c r="N10" s="369">
        <f>+Assumptions!AK125</f>
        <v>0</v>
      </c>
      <c r="O10" s="369">
        <f>+Assumptions!AL125</f>
        <v>0</v>
      </c>
      <c r="P10" s="369">
        <f>+Assumptions!AM125</f>
        <v>0</v>
      </c>
      <c r="Q10" s="369">
        <f>+Assumptions!AN125</f>
        <v>0</v>
      </c>
      <c r="R10" s="369">
        <f>+Assumptions!AO125</f>
        <v>0</v>
      </c>
      <c r="S10" s="369">
        <f>+Assumptions!AP125</f>
        <v>0</v>
      </c>
      <c r="T10" s="369">
        <f>+Assumptions!AQ125</f>
        <v>0</v>
      </c>
      <c r="U10" s="369">
        <f>+Assumptions!AR125</f>
        <v>0</v>
      </c>
      <c r="V10" s="369">
        <f>+Assumptions!AS125</f>
        <v>0</v>
      </c>
      <c r="W10" s="369">
        <f>+Assumptions!AT125</f>
        <v>0</v>
      </c>
      <c r="X10" s="369">
        <f>+Assumptions!AU125</f>
        <v>0</v>
      </c>
      <c r="Y10" s="369">
        <f>+Assumptions!AV125</f>
        <v>0</v>
      </c>
      <c r="Z10" s="369">
        <f>+Assumptions!AW125</f>
        <v>0</v>
      </c>
      <c r="AA10" s="369">
        <f>+Assumptions!AX125</f>
        <v>0</v>
      </c>
      <c r="AB10" s="369">
        <f>+Assumptions!AY125</f>
        <v>0</v>
      </c>
      <c r="AC10" s="369">
        <f>+Assumptions!AZ125</f>
        <v>0</v>
      </c>
      <c r="AD10" s="369">
        <f>+Assumptions!BA125</f>
        <v>0</v>
      </c>
      <c r="AE10" s="369">
        <f>+Assumptions!BB125</f>
        <v>0</v>
      </c>
      <c r="AF10" s="369">
        <f>+Assumptions!BC125</f>
        <v>0</v>
      </c>
      <c r="AG10" s="369">
        <f>+Assumptions!BD125</f>
        <v>0</v>
      </c>
      <c r="AH10" s="369">
        <f>+Assumptions!BE125</f>
        <v>0</v>
      </c>
      <c r="AI10" s="369">
        <f>+Assumptions!BF125</f>
        <v>0</v>
      </c>
      <c r="AJ10" s="369">
        <f>+Assumptions!BG125</f>
        <v>0</v>
      </c>
      <c r="AK10" s="369">
        <f>+Assumptions!BH125</f>
        <v>0</v>
      </c>
      <c r="AL10" s="369">
        <f>+Assumptions!BI125</f>
        <v>0</v>
      </c>
      <c r="AM10" s="369">
        <f>+Assumptions!BJ125</f>
        <v>0</v>
      </c>
      <c r="AN10" s="369">
        <f>+Assumptions!BK125</f>
        <v>0</v>
      </c>
      <c r="AO10" s="369">
        <f>+Assumptions!BL125</f>
        <v>0</v>
      </c>
      <c r="AP10" s="369">
        <f>+Assumptions!BM125</f>
        <v>0</v>
      </c>
      <c r="AQ10" s="369">
        <f>+Assumptions!BN125</f>
        <v>0</v>
      </c>
      <c r="AR10" s="369">
        <f>+Assumptions!BO125</f>
        <v>0</v>
      </c>
      <c r="AS10" s="369">
        <f>+Assumptions!BP125</f>
        <v>0</v>
      </c>
      <c r="AT10" s="369">
        <f>+Assumptions!BQ125</f>
        <v>0</v>
      </c>
      <c r="AU10" s="369">
        <f>+Assumptions!BR125</f>
        <v>0</v>
      </c>
      <c r="AV10" s="369">
        <f>+Assumptions!BS125</f>
        <v>0</v>
      </c>
      <c r="AW10" s="369">
        <f>+Assumptions!BT125</f>
        <v>0</v>
      </c>
      <c r="AX10" s="369">
        <f>+Assumptions!BU125</f>
        <v>0</v>
      </c>
      <c r="AY10" s="369">
        <f>+Assumptions!BV125</f>
        <v>0</v>
      </c>
      <c r="AZ10" s="369">
        <f>+Assumptions!BW125</f>
        <v>0</v>
      </c>
      <c r="BA10" s="369">
        <f>+Assumptions!BX125</f>
        <v>0</v>
      </c>
      <c r="BB10" s="369">
        <f>+Assumptions!BY125</f>
        <v>0</v>
      </c>
      <c r="BC10" s="369">
        <f>+Assumptions!BZ125</f>
        <v>0</v>
      </c>
      <c r="BD10" s="369">
        <f>+Assumptions!CA125</f>
        <v>0</v>
      </c>
      <c r="BE10" s="369">
        <f>+Assumptions!CB125</f>
        <v>0</v>
      </c>
      <c r="BF10" s="369">
        <f>+Assumptions!CC125</f>
        <v>0</v>
      </c>
      <c r="BG10" s="369">
        <f>+Assumptions!CD125</f>
        <v>0</v>
      </c>
      <c r="BH10" s="369">
        <f>+Assumptions!CE125</f>
        <v>0</v>
      </c>
      <c r="BI10" s="369">
        <f>+Assumptions!CF125</f>
        <v>0</v>
      </c>
      <c r="BJ10" s="369">
        <f>+Assumptions!CG125</f>
        <v>0</v>
      </c>
      <c r="BK10" s="369">
        <f>+Assumptions!CH125</f>
        <v>0</v>
      </c>
      <c r="BL10" s="46"/>
      <c r="BM10" s="366">
        <f t="shared" ref="BM10" si="6">+SUMIF($D$1:$BK$1,BM$1,$D10:$BK10)</f>
        <v>0</v>
      </c>
      <c r="BN10" s="369">
        <f t="shared" ref="BN10:BQ11" si="7">+SUMIF($D$1:$BK$1,BN$1,$D10:$BK10)</f>
        <v>0</v>
      </c>
      <c r="BO10" s="369">
        <f t="shared" si="7"/>
        <v>0</v>
      </c>
      <c r="BP10" s="369">
        <f t="shared" si="7"/>
        <v>0</v>
      </c>
      <c r="BQ10" s="369">
        <f t="shared" si="7"/>
        <v>0</v>
      </c>
    </row>
    <row r="11" spans="1:69" ht="18" customHeight="1">
      <c r="A11" s="371"/>
      <c r="B11" s="41" t="s">
        <v>472</v>
      </c>
      <c r="C11" s="371"/>
      <c r="D11" s="41">
        <f>+Assumptions!AA106</f>
        <v>6000</v>
      </c>
      <c r="E11" s="41">
        <f>+Assumptions!AB106</f>
        <v>6720.0000000000009</v>
      </c>
      <c r="F11" s="41">
        <f>+Assumptions!AC106</f>
        <v>7526.4000000000015</v>
      </c>
      <c r="G11" s="41">
        <f>+Assumptions!AD106</f>
        <v>8429.5680000000011</v>
      </c>
      <c r="H11" s="41">
        <f>+Assumptions!AE106</f>
        <v>9441.1161600000032</v>
      </c>
      <c r="I11" s="41">
        <f>+Assumptions!AF106</f>
        <v>10574.050099200005</v>
      </c>
      <c r="J11" s="41">
        <f>+Assumptions!AG106</f>
        <v>11842.936111104007</v>
      </c>
      <c r="K11" s="41">
        <f>+Assumptions!AH106</f>
        <v>13264.088444436489</v>
      </c>
      <c r="L11" s="41">
        <f>+Assumptions!AI106</f>
        <v>14855.779057768868</v>
      </c>
      <c r="M11" s="41">
        <f>+Assumptions!AJ106</f>
        <v>16638.472544701133</v>
      </c>
      <c r="N11" s="41">
        <f>+Assumptions!AK106</f>
        <v>18635.08925006527</v>
      </c>
      <c r="O11" s="41">
        <f>+Assumptions!AL106</f>
        <v>20871.299960073105</v>
      </c>
      <c r="P11" s="41">
        <f>+Assumptions!AM106</f>
        <v>24001.994954084072</v>
      </c>
      <c r="Q11" s="41">
        <f>+Assumptions!AN106</f>
        <v>27602.294197196679</v>
      </c>
      <c r="R11" s="41">
        <f>+Assumptions!AO106</f>
        <v>31742.638326776181</v>
      </c>
      <c r="S11" s="41">
        <f>+Assumptions!AP106</f>
        <v>36504.034075792602</v>
      </c>
      <c r="T11" s="41">
        <f>+Assumptions!AQ106</f>
        <v>41979.639187161491</v>
      </c>
      <c r="U11" s="41">
        <f>+Assumptions!AR106</f>
        <v>48276.585065235711</v>
      </c>
      <c r="V11" s="41">
        <f>+Assumptions!AS106</f>
        <v>55518.072825021067</v>
      </c>
      <c r="W11" s="41">
        <f>+Assumptions!AT106</f>
        <v>63845.783748774222</v>
      </c>
      <c r="X11" s="41">
        <f>+Assumptions!AU106</f>
        <v>73422.651311090347</v>
      </c>
      <c r="Y11" s="41">
        <f>+Assumptions!AV106</f>
        <v>84436.049007753885</v>
      </c>
      <c r="Z11" s="41">
        <f>+Assumptions!AW106</f>
        <v>97101.456358916956</v>
      </c>
      <c r="AA11" s="41">
        <f>+Assumptions!AX106</f>
        <v>111666.6748127545</v>
      </c>
      <c r="AB11" s="41">
        <f>+Assumptions!AY106</f>
        <v>134000.0097753054</v>
      </c>
      <c r="AC11" s="41">
        <f>+Assumptions!AZ106</f>
        <v>160800.01173036647</v>
      </c>
      <c r="AD11" s="41">
        <f>+Assumptions!BA106</f>
        <v>192960.01407643975</v>
      </c>
      <c r="AE11" s="41">
        <f>+Assumptions!BB106</f>
        <v>231552.01689172772</v>
      </c>
      <c r="AF11" s="41">
        <f>+Assumptions!BC106</f>
        <v>277862.42027007323</v>
      </c>
      <c r="AG11" s="41">
        <f>+Assumptions!BD106</f>
        <v>333434.9043240879</v>
      </c>
      <c r="AH11" s="41">
        <f>+Assumptions!BE106</f>
        <v>400121.88518890546</v>
      </c>
      <c r="AI11" s="41">
        <f>+Assumptions!BF106</f>
        <v>480146.26222668652</v>
      </c>
      <c r="AJ11" s="41">
        <f>+Assumptions!BG106</f>
        <v>576175.51467202383</v>
      </c>
      <c r="AK11" s="41">
        <f>+Assumptions!BH106</f>
        <v>691410.61760642845</v>
      </c>
      <c r="AL11" s="41">
        <f>+Assumptions!BI106</f>
        <v>829692.74112771417</v>
      </c>
      <c r="AM11" s="41">
        <f>+Assumptions!BJ106</f>
        <v>995631.28935325705</v>
      </c>
      <c r="AN11" s="41">
        <f>+Assumptions!BK106</f>
        <v>1095194.4182885827</v>
      </c>
      <c r="AO11" s="41">
        <f>+Assumptions!BL106</f>
        <v>1204713.860117441</v>
      </c>
      <c r="AP11" s="41">
        <f>+Assumptions!BM106</f>
        <v>1325185.2461291852</v>
      </c>
      <c r="AQ11" s="41">
        <f>+Assumptions!BN106</f>
        <v>1457703.7707421039</v>
      </c>
      <c r="AR11" s="41">
        <f>+Assumptions!BO106</f>
        <v>1603474.1478163144</v>
      </c>
      <c r="AS11" s="41">
        <f>+Assumptions!BP106</f>
        <v>1763821.562597946</v>
      </c>
      <c r="AT11" s="41">
        <f>+Assumptions!BQ106</f>
        <v>1940203.718857741</v>
      </c>
      <c r="AU11" s="41">
        <f>+Assumptions!BR106</f>
        <v>2134224.0907435152</v>
      </c>
      <c r="AV11" s="41">
        <f>+Assumptions!BS106</f>
        <v>2347646.4998178668</v>
      </c>
      <c r="AW11" s="41">
        <f>+Assumptions!BT106</f>
        <v>2582411.1497996533</v>
      </c>
      <c r="AX11" s="41">
        <f>+Assumptions!BU106</f>
        <v>2840652.2647796189</v>
      </c>
      <c r="AY11" s="41">
        <f>+Assumptions!BV106</f>
        <v>3124717.4912575814</v>
      </c>
      <c r="AZ11" s="41">
        <f>+Assumptions!BW106</f>
        <v>3249706.1909078849</v>
      </c>
      <c r="BA11" s="41">
        <f>+Assumptions!BX106</f>
        <v>3379694.4385442003</v>
      </c>
      <c r="BB11" s="41">
        <f>+Assumptions!BY106</f>
        <v>3514882.2160859685</v>
      </c>
      <c r="BC11" s="41">
        <f>+Assumptions!BZ106</f>
        <v>3655477.5047294074</v>
      </c>
      <c r="BD11" s="41">
        <f>+Assumptions!CA106</f>
        <v>3801696.6049185838</v>
      </c>
      <c r="BE11" s="41">
        <f>+Assumptions!CB106</f>
        <v>3953764.4691153276</v>
      </c>
      <c r="BF11" s="41">
        <f>+Assumptions!CC106</f>
        <v>4111915.0478799404</v>
      </c>
      <c r="BG11" s="41">
        <f>+Assumptions!CD106</f>
        <v>4276391.6497951383</v>
      </c>
      <c r="BH11" s="41">
        <f>+Assumptions!CE106</f>
        <v>4447447.3157869438</v>
      </c>
      <c r="BI11" s="41">
        <f>+Assumptions!CF106</f>
        <v>4625345.2084184214</v>
      </c>
      <c r="BJ11" s="41">
        <f>+Assumptions!CG106</f>
        <v>4810359.0167551581</v>
      </c>
      <c r="BK11" s="41">
        <f>+Assumptions!CH106</f>
        <v>5002773.3774253651</v>
      </c>
      <c r="BL11" s="46"/>
      <c r="BM11" s="366">
        <f>+SUMIF($D$1:$BK$1,BM$1,$D11:$BK11)</f>
        <v>144798.7996273489</v>
      </c>
      <c r="BN11" s="366">
        <f t="shared" si="7"/>
        <v>696097.87387055776</v>
      </c>
      <c r="BO11" s="366">
        <f t="shared" si="7"/>
        <v>5303787.6872430155</v>
      </c>
      <c r="BP11" s="366">
        <f t="shared" si="7"/>
        <v>23419948.220947552</v>
      </c>
      <c r="BQ11" s="366">
        <f t="shared" si="7"/>
        <v>48829453.040362336</v>
      </c>
    </row>
    <row r="12" spans="1:69" ht="18" customHeight="1">
      <c r="A12" s="371"/>
      <c r="B12" s="375" t="s">
        <v>397</v>
      </c>
      <c r="C12" s="371"/>
      <c r="D12" s="371">
        <f>SUM(D9:D11)</f>
        <v>20880.065000000002</v>
      </c>
      <c r="E12" s="371">
        <f t="shared" ref="E12:BK12" si="8">SUM(E9:E11)</f>
        <v>23385.672800000004</v>
      </c>
      <c r="F12" s="371">
        <f t="shared" si="8"/>
        <v>26191.953536000008</v>
      </c>
      <c r="G12" s="371">
        <f t="shared" si="8"/>
        <v>29334.987960320002</v>
      </c>
      <c r="H12" s="371">
        <f t="shared" si="8"/>
        <v>32855.186515558409</v>
      </c>
      <c r="I12" s="371">
        <f t="shared" si="8"/>
        <v>36797.808897425421</v>
      </c>
      <c r="J12" s="371">
        <f t="shared" si="8"/>
        <v>41213.545965116478</v>
      </c>
      <c r="K12" s="371">
        <f t="shared" si="8"/>
        <v>46159.171480930469</v>
      </c>
      <c r="L12" s="371">
        <f t="shared" si="8"/>
        <v>51698.27205864212</v>
      </c>
      <c r="M12" s="371">
        <f t="shared" si="8"/>
        <v>57902.064705679179</v>
      </c>
      <c r="N12" s="371">
        <f t="shared" si="8"/>
        <v>64850.312470360681</v>
      </c>
      <c r="O12" s="371">
        <f t="shared" si="8"/>
        <v>72632.349966803973</v>
      </c>
      <c r="P12" s="371">
        <f t="shared" si="8"/>
        <v>83527.202461824578</v>
      </c>
      <c r="Q12" s="371">
        <f t="shared" si="8"/>
        <v>96056.282831098259</v>
      </c>
      <c r="R12" s="371">
        <f t="shared" si="8"/>
        <v>110464.72525576298</v>
      </c>
      <c r="S12" s="371">
        <f t="shared" si="8"/>
        <v>127034.43404412743</v>
      </c>
      <c r="T12" s="371">
        <f t="shared" si="8"/>
        <v>146089.59915074654</v>
      </c>
      <c r="U12" s="371">
        <f t="shared" si="8"/>
        <v>168003.03902335849</v>
      </c>
      <c r="V12" s="371">
        <f t="shared" si="8"/>
        <v>193203.49487686227</v>
      </c>
      <c r="W12" s="371">
        <f t="shared" si="8"/>
        <v>222184.01910839154</v>
      </c>
      <c r="X12" s="371">
        <f t="shared" si="8"/>
        <v>255511.6219746503</v>
      </c>
      <c r="Y12" s="371">
        <f t="shared" si="8"/>
        <v>293838.36527084775</v>
      </c>
      <c r="Z12" s="371">
        <f t="shared" si="8"/>
        <v>337914.12006147491</v>
      </c>
      <c r="AA12" s="371">
        <f t="shared" si="8"/>
        <v>388601.23807069613</v>
      </c>
      <c r="AB12" s="371">
        <f t="shared" si="8"/>
        <v>466321.48568483535</v>
      </c>
      <c r="AC12" s="371">
        <f t="shared" si="8"/>
        <v>559585.78282180242</v>
      </c>
      <c r="AD12" s="371">
        <f t="shared" si="8"/>
        <v>671502.93938616279</v>
      </c>
      <c r="AE12" s="371">
        <f t="shared" si="8"/>
        <v>805803.52726339549</v>
      </c>
      <c r="AF12" s="371">
        <f t="shared" si="8"/>
        <v>966964.23271607445</v>
      </c>
      <c r="AG12" s="371">
        <f t="shared" si="8"/>
        <v>1160357.0792592894</v>
      </c>
      <c r="AH12" s="371">
        <f t="shared" si="8"/>
        <v>1392428.4951111474</v>
      </c>
      <c r="AI12" s="371">
        <f t="shared" si="8"/>
        <v>1670914.1941333765</v>
      </c>
      <c r="AJ12" s="371">
        <f t="shared" si="8"/>
        <v>2005097.0329600517</v>
      </c>
      <c r="AK12" s="371">
        <f t="shared" si="8"/>
        <v>2406116.4395520622</v>
      </c>
      <c r="AL12" s="371">
        <f t="shared" si="8"/>
        <v>2887339.7274624738</v>
      </c>
      <c r="AM12" s="371">
        <f t="shared" si="8"/>
        <v>3464807.6729549691</v>
      </c>
      <c r="AN12" s="371">
        <f t="shared" si="8"/>
        <v>3811288.4402504666</v>
      </c>
      <c r="AO12" s="371">
        <f t="shared" si="8"/>
        <v>4192417.2842755131</v>
      </c>
      <c r="AP12" s="371">
        <f t="shared" si="8"/>
        <v>4611659.0127030639</v>
      </c>
      <c r="AQ12" s="371">
        <f t="shared" si="8"/>
        <v>5072824.9139733724</v>
      </c>
      <c r="AR12" s="371">
        <f t="shared" si="8"/>
        <v>5580107.4053707086</v>
      </c>
      <c r="AS12" s="371">
        <f t="shared" si="8"/>
        <v>6138118.1459077811</v>
      </c>
      <c r="AT12" s="371">
        <f t="shared" si="8"/>
        <v>6751929.9604985602</v>
      </c>
      <c r="AU12" s="371">
        <f t="shared" si="8"/>
        <v>7427122.9565484151</v>
      </c>
      <c r="AV12" s="371">
        <f t="shared" si="8"/>
        <v>8169835.2522032578</v>
      </c>
      <c r="AW12" s="371">
        <f t="shared" si="8"/>
        <v>8986818.7774235848</v>
      </c>
      <c r="AX12" s="371">
        <f t="shared" si="8"/>
        <v>9885500.6551659442</v>
      </c>
      <c r="AY12" s="371">
        <f t="shared" si="8"/>
        <v>10874050.720682539</v>
      </c>
      <c r="AZ12" s="371">
        <f t="shared" si="8"/>
        <v>11309012.749509841</v>
      </c>
      <c r="BA12" s="371">
        <f t="shared" si="8"/>
        <v>11761373.259490235</v>
      </c>
      <c r="BB12" s="371">
        <f t="shared" si="8"/>
        <v>12231828.189869845</v>
      </c>
      <c r="BC12" s="371">
        <f t="shared" si="8"/>
        <v>12721101.317464639</v>
      </c>
      <c r="BD12" s="371">
        <f t="shared" si="8"/>
        <v>13229945.370163227</v>
      </c>
      <c r="BE12" s="371">
        <f t="shared" si="8"/>
        <v>13759143.184969757</v>
      </c>
      <c r="BF12" s="371">
        <f t="shared" si="8"/>
        <v>14309508.912368545</v>
      </c>
      <c r="BG12" s="371">
        <f t="shared" si="8"/>
        <v>14881889.268863287</v>
      </c>
      <c r="BH12" s="371">
        <f t="shared" si="8"/>
        <v>15477164.839617819</v>
      </c>
      <c r="BI12" s="371">
        <f t="shared" si="8"/>
        <v>16096251.433202531</v>
      </c>
      <c r="BJ12" s="371">
        <f t="shared" si="8"/>
        <v>16740101.490530631</v>
      </c>
      <c r="BK12" s="371">
        <f t="shared" si="8"/>
        <v>17409705.550151862</v>
      </c>
      <c r="BL12" s="46"/>
      <c r="BM12" s="371">
        <f>SUM(BM8:BM11)</f>
        <v>3176936.8622580874</v>
      </c>
      <c r="BN12" s="371">
        <f t="shared" ref="BN12:BQ12" si="9">SUM(BN8:BN11)</f>
        <v>8382939.4631521376</v>
      </c>
      <c r="BO12" s="371">
        <f t="shared" si="9"/>
        <v>29910273.206826255</v>
      </c>
      <c r="BP12" s="371">
        <f t="shared" si="9"/>
        <v>104547429.33394469</v>
      </c>
      <c r="BQ12" s="371">
        <f t="shared" si="9"/>
        <v>207834394.03733838</v>
      </c>
    </row>
    <row r="13" spans="1:69" ht="18"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6"/>
      <c r="BM13" s="41"/>
      <c r="BN13" s="41"/>
      <c r="BO13" s="41"/>
      <c r="BP13" s="41"/>
      <c r="BQ13" s="41"/>
    </row>
    <row r="14" spans="1:69" ht="18" customHeight="1">
      <c r="A14" s="371" t="s">
        <v>398</v>
      </c>
      <c r="B14" s="371"/>
      <c r="C14" s="371"/>
      <c r="D14" s="371"/>
      <c r="E14" s="371"/>
      <c r="F14" s="371"/>
      <c r="G14" s="371"/>
      <c r="H14" s="371"/>
      <c r="I14" s="371"/>
      <c r="J14" s="371"/>
      <c r="K14" s="371"/>
      <c r="L14" s="371"/>
      <c r="M14" s="371"/>
      <c r="N14" s="371"/>
      <c r="O14" s="371"/>
      <c r="P14" s="371"/>
      <c r="Q14" s="371"/>
      <c r="R14" s="371"/>
      <c r="S14" s="371"/>
      <c r="T14" s="371"/>
      <c r="U14" s="371"/>
      <c r="V14" s="371"/>
      <c r="W14" s="371"/>
      <c r="X14" s="371"/>
      <c r="Y14" s="371"/>
      <c r="Z14" s="371"/>
      <c r="AA14" s="371"/>
      <c r="AB14" s="371"/>
      <c r="AC14" s="371"/>
      <c r="AD14" s="371"/>
      <c r="AE14" s="371"/>
      <c r="AF14" s="371"/>
      <c r="AG14" s="371"/>
      <c r="AH14" s="371"/>
      <c r="AI14" s="371"/>
      <c r="AJ14" s="371"/>
      <c r="AK14" s="371"/>
      <c r="AL14" s="371"/>
      <c r="AM14" s="371"/>
      <c r="AN14" s="371"/>
      <c r="AO14" s="371"/>
      <c r="AP14" s="371"/>
      <c r="AQ14" s="371"/>
      <c r="AR14" s="371"/>
      <c r="AS14" s="371"/>
      <c r="AT14" s="371"/>
      <c r="AU14" s="371"/>
      <c r="AV14" s="371"/>
      <c r="AW14" s="371"/>
      <c r="AX14" s="371"/>
      <c r="AY14" s="371"/>
      <c r="AZ14" s="371"/>
      <c r="BA14" s="371"/>
      <c r="BB14" s="371"/>
      <c r="BC14" s="371"/>
      <c r="BD14" s="371"/>
      <c r="BE14" s="371"/>
      <c r="BF14" s="371"/>
      <c r="BG14" s="371"/>
      <c r="BH14" s="371"/>
      <c r="BI14" s="371"/>
      <c r="BJ14" s="371"/>
      <c r="BK14" s="371"/>
      <c r="BL14" s="46"/>
      <c r="BM14" s="371"/>
      <c r="BN14" s="371"/>
      <c r="BO14" s="371"/>
      <c r="BP14" s="371"/>
      <c r="BQ14" s="371"/>
    </row>
    <row r="15" spans="1:69" ht="18" customHeight="1">
      <c r="A15" s="371"/>
      <c r="B15" s="397" t="str">
        <f>+Assumptions!B135</f>
        <v>Escrow Fees</v>
      </c>
      <c r="C15" s="371"/>
      <c r="D15" s="366">
        <f>+Assumptions!AA135</f>
        <v>0</v>
      </c>
      <c r="E15" s="366">
        <f>+Assumptions!AB135</f>
        <v>0</v>
      </c>
      <c r="F15" s="366">
        <f>+Assumptions!AC135</f>
        <v>0</v>
      </c>
      <c r="G15" s="366">
        <f>+Assumptions!AD135</f>
        <v>0</v>
      </c>
      <c r="H15" s="366">
        <f>+Assumptions!AE135</f>
        <v>0</v>
      </c>
      <c r="I15" s="366">
        <f>+Assumptions!AF135</f>
        <v>0</v>
      </c>
      <c r="J15" s="366">
        <f>+Assumptions!AG135</f>
        <v>0</v>
      </c>
      <c r="K15" s="366">
        <f>+Assumptions!AH135</f>
        <v>0</v>
      </c>
      <c r="L15" s="366">
        <f>+Assumptions!AI135</f>
        <v>0</v>
      </c>
      <c r="M15" s="366">
        <f>+Assumptions!AJ135</f>
        <v>0</v>
      </c>
      <c r="N15" s="366">
        <f>+Assumptions!AK135</f>
        <v>0</v>
      </c>
      <c r="O15" s="366">
        <f>+Assumptions!AL135</f>
        <v>0</v>
      </c>
      <c r="P15" s="366">
        <f>+Assumptions!AM135</f>
        <v>0</v>
      </c>
      <c r="Q15" s="366">
        <f>+Assumptions!AN135</f>
        <v>0</v>
      </c>
      <c r="R15" s="366">
        <f>+Assumptions!AO135</f>
        <v>0</v>
      </c>
      <c r="S15" s="366">
        <f>+Assumptions!AP135</f>
        <v>0</v>
      </c>
      <c r="T15" s="366">
        <f>+Assumptions!AQ135</f>
        <v>0</v>
      </c>
      <c r="U15" s="366">
        <f>+Assumptions!AR135</f>
        <v>0</v>
      </c>
      <c r="V15" s="366">
        <f>+Assumptions!AS135</f>
        <v>0</v>
      </c>
      <c r="W15" s="366">
        <f>+Assumptions!AT135</f>
        <v>0</v>
      </c>
      <c r="X15" s="366">
        <f>+Assumptions!AU135</f>
        <v>0</v>
      </c>
      <c r="Y15" s="366">
        <f>+Assumptions!AV135</f>
        <v>0</v>
      </c>
      <c r="Z15" s="366">
        <f>+Assumptions!AW135</f>
        <v>0</v>
      </c>
      <c r="AA15" s="366">
        <f>+Assumptions!AX135</f>
        <v>0</v>
      </c>
      <c r="AB15" s="366">
        <f>+Assumptions!AY135</f>
        <v>0</v>
      </c>
      <c r="AC15" s="366">
        <f>+Assumptions!AZ135</f>
        <v>0</v>
      </c>
      <c r="AD15" s="366">
        <f>+Assumptions!BA135</f>
        <v>0</v>
      </c>
      <c r="AE15" s="366">
        <f>+Assumptions!BB135</f>
        <v>0</v>
      </c>
      <c r="AF15" s="366">
        <f>+Assumptions!BC135</f>
        <v>0</v>
      </c>
      <c r="AG15" s="366">
        <f>+Assumptions!BD135</f>
        <v>0</v>
      </c>
      <c r="AH15" s="366">
        <f>+Assumptions!BE135</f>
        <v>0</v>
      </c>
      <c r="AI15" s="366">
        <f>+Assumptions!BF135</f>
        <v>0</v>
      </c>
      <c r="AJ15" s="366">
        <f>+Assumptions!BG135</f>
        <v>0</v>
      </c>
      <c r="AK15" s="366">
        <f>+Assumptions!BH135</f>
        <v>0</v>
      </c>
      <c r="AL15" s="366">
        <f>+Assumptions!BI135</f>
        <v>0</v>
      </c>
      <c r="AM15" s="366">
        <f>+Assumptions!BJ135</f>
        <v>0</v>
      </c>
      <c r="AN15" s="366">
        <f>+Assumptions!BK135</f>
        <v>0</v>
      </c>
      <c r="AO15" s="366">
        <f>+Assumptions!BL135</f>
        <v>0</v>
      </c>
      <c r="AP15" s="366">
        <f>+Assumptions!BM135</f>
        <v>0</v>
      </c>
      <c r="AQ15" s="366">
        <f>+Assumptions!BN135</f>
        <v>0</v>
      </c>
      <c r="AR15" s="366">
        <f>+Assumptions!BO135</f>
        <v>0</v>
      </c>
      <c r="AS15" s="366">
        <f>+Assumptions!BP135</f>
        <v>0</v>
      </c>
      <c r="AT15" s="366">
        <f>+Assumptions!BQ135</f>
        <v>0</v>
      </c>
      <c r="AU15" s="366">
        <f>+Assumptions!BR135</f>
        <v>0</v>
      </c>
      <c r="AV15" s="366">
        <f>+Assumptions!BS135</f>
        <v>0</v>
      </c>
      <c r="AW15" s="366">
        <f>+Assumptions!BT135</f>
        <v>0</v>
      </c>
      <c r="AX15" s="366">
        <f>+Assumptions!BU135</f>
        <v>0</v>
      </c>
      <c r="AY15" s="366">
        <f>+Assumptions!BV135</f>
        <v>0</v>
      </c>
      <c r="AZ15" s="366">
        <f>+Assumptions!BW135</f>
        <v>0</v>
      </c>
      <c r="BA15" s="366">
        <f>+Assumptions!BX135</f>
        <v>0</v>
      </c>
      <c r="BB15" s="366">
        <f>+Assumptions!BY135</f>
        <v>0</v>
      </c>
      <c r="BC15" s="366">
        <f>+Assumptions!BZ135</f>
        <v>0</v>
      </c>
      <c r="BD15" s="366">
        <f>+Assumptions!CA135</f>
        <v>0</v>
      </c>
      <c r="BE15" s="366">
        <f>+Assumptions!CB135</f>
        <v>0</v>
      </c>
      <c r="BF15" s="366">
        <f>+Assumptions!CC135</f>
        <v>0</v>
      </c>
      <c r="BG15" s="366">
        <f>+Assumptions!CD135</f>
        <v>0</v>
      </c>
      <c r="BH15" s="366">
        <f>+Assumptions!CE135</f>
        <v>0</v>
      </c>
      <c r="BI15" s="366">
        <f>+Assumptions!CF135</f>
        <v>0</v>
      </c>
      <c r="BJ15" s="366">
        <f>+Assumptions!CG135</f>
        <v>0</v>
      </c>
      <c r="BK15" s="366">
        <f>+Assumptions!CH135</f>
        <v>0</v>
      </c>
      <c r="BL15" s="46"/>
      <c r="BM15" s="366">
        <f t="shared" ref="BM15:BQ15" si="10">+SUMIF($D$1:$BK$1,BM$1,$D15:$BK15)</f>
        <v>0</v>
      </c>
      <c r="BN15" s="366">
        <f t="shared" si="10"/>
        <v>0</v>
      </c>
      <c r="BO15" s="366">
        <f t="shared" si="10"/>
        <v>0</v>
      </c>
      <c r="BP15" s="366">
        <f t="shared" si="10"/>
        <v>0</v>
      </c>
      <c r="BQ15" s="366">
        <f t="shared" si="10"/>
        <v>0</v>
      </c>
    </row>
    <row r="16" spans="1:69" ht="18" customHeight="1">
      <c r="A16" s="371"/>
      <c r="B16" s="397" t="str">
        <f>+Assumptions!B136</f>
        <v>Other related direct cost</v>
      </c>
      <c r="C16" s="371"/>
      <c r="D16" s="369">
        <f>+Assumptions!AA136</f>
        <v>297.60130000000004</v>
      </c>
      <c r="E16" s="369">
        <f>+Assumptions!AB136</f>
        <v>333.31345600000009</v>
      </c>
      <c r="F16" s="369">
        <f>+Assumptions!AC136</f>
        <v>373.31107072000015</v>
      </c>
      <c r="G16" s="369">
        <f>+Assumptions!AD136</f>
        <v>418.10839920640007</v>
      </c>
      <c r="H16" s="369">
        <f>+Assumptions!AE136</f>
        <v>468.28140711116816</v>
      </c>
      <c r="I16" s="369">
        <f>+Assumptions!AF136</f>
        <v>524.47517596450837</v>
      </c>
      <c r="J16" s="369">
        <f>+Assumptions!AG136</f>
        <v>587.41219708024948</v>
      </c>
      <c r="K16" s="369">
        <f>+Assumptions!AH136</f>
        <v>657.9016607298795</v>
      </c>
      <c r="L16" s="369">
        <f>+Assumptions!AI136</f>
        <v>736.84986001746518</v>
      </c>
      <c r="M16" s="369">
        <f>+Assumptions!AJ136</f>
        <v>825.27184321956099</v>
      </c>
      <c r="N16" s="369">
        <f>+Assumptions!AK136</f>
        <v>924.30446440590822</v>
      </c>
      <c r="O16" s="369">
        <f>+Assumptions!AL136</f>
        <v>1035.2210001346175</v>
      </c>
      <c r="P16" s="369">
        <f>+Assumptions!AM136</f>
        <v>1190.5041501548101</v>
      </c>
      <c r="Q16" s="369">
        <f>+Assumptions!AN136</f>
        <v>1369.0797726780315</v>
      </c>
      <c r="R16" s="369">
        <f>+Assumptions!AO136</f>
        <v>1574.441738579736</v>
      </c>
      <c r="S16" s="369">
        <f>+Assumptions!AP136</f>
        <v>1810.6079993666965</v>
      </c>
      <c r="T16" s="369">
        <f>+Assumptions!AQ136</f>
        <v>2082.1991992717008</v>
      </c>
      <c r="U16" s="369">
        <f>+Assumptions!AR136</f>
        <v>2394.5290791624557</v>
      </c>
      <c r="V16" s="369">
        <f>+Assumptions!AS136</f>
        <v>2753.7084410368238</v>
      </c>
      <c r="W16" s="369">
        <f>+Assumptions!AT136</f>
        <v>3166.7647071923466</v>
      </c>
      <c r="X16" s="369">
        <f>+Assumptions!AU136</f>
        <v>3641.7794132711988</v>
      </c>
      <c r="Y16" s="369">
        <f>+Assumptions!AV136</f>
        <v>4188.0463252618774</v>
      </c>
      <c r="Z16" s="369">
        <f>+Assumptions!AW136</f>
        <v>4816.2532740511597</v>
      </c>
      <c r="AA16" s="369">
        <f>+Assumptions!AX136</f>
        <v>5538.6912651588327</v>
      </c>
      <c r="AB16" s="369">
        <f>+Assumptions!AY136</f>
        <v>6646.4295181905991</v>
      </c>
      <c r="AC16" s="369">
        <f>+Assumptions!AZ136</f>
        <v>7975.7154218287187</v>
      </c>
      <c r="AD16" s="369">
        <f>+Assumptions!BA136</f>
        <v>9570.8585061944614</v>
      </c>
      <c r="AE16" s="369">
        <f>+Assumptions!BB136</f>
        <v>11485.030207433356</v>
      </c>
      <c r="AF16" s="369">
        <f>+Assumptions!BC136</f>
        <v>13782.036248920025</v>
      </c>
      <c r="AG16" s="369">
        <f>+Assumptions!BD136</f>
        <v>16538.443498704029</v>
      </c>
      <c r="AH16" s="369">
        <f>+Assumptions!BE136</f>
        <v>19846.132198444837</v>
      </c>
      <c r="AI16" s="369">
        <f>+Assumptions!BF136</f>
        <v>23815.358638133799</v>
      </c>
      <c r="AJ16" s="369">
        <f>+Assumptions!BG136</f>
        <v>28578.43036576056</v>
      </c>
      <c r="AK16" s="369">
        <f>+Assumptions!BH136</f>
        <v>34294.116438912672</v>
      </c>
      <c r="AL16" s="369">
        <f>+Assumptions!BI136</f>
        <v>41152.939726695193</v>
      </c>
      <c r="AM16" s="369">
        <f>+Assumptions!BJ136</f>
        <v>49383.527672034244</v>
      </c>
      <c r="AN16" s="369">
        <f>+Assumptions!BK136</f>
        <v>54321.880439237677</v>
      </c>
      <c r="AO16" s="369">
        <f>+Assumptions!BL136</f>
        <v>59754.068483161442</v>
      </c>
      <c r="AP16" s="369">
        <f>+Assumptions!BM136</f>
        <v>65729.475331477573</v>
      </c>
      <c r="AQ16" s="369">
        <f>+Assumptions!BN136</f>
        <v>72302.422864625361</v>
      </c>
      <c r="AR16" s="369">
        <f>+Assumptions!BO136</f>
        <v>79532.665151087902</v>
      </c>
      <c r="AS16" s="369">
        <f>+Assumptions!BP136</f>
        <v>87485.931666196702</v>
      </c>
      <c r="AT16" s="369">
        <f>+Assumptions!BQ136</f>
        <v>96234.524832816387</v>
      </c>
      <c r="AU16" s="369">
        <f>+Assumptions!BR136</f>
        <v>105857.97731609801</v>
      </c>
      <c r="AV16" s="369">
        <f>+Assumptions!BS136</f>
        <v>116443.77504770782</v>
      </c>
      <c r="AW16" s="369">
        <f>+Assumptions!BT136</f>
        <v>128088.15255247863</v>
      </c>
      <c r="AX16" s="369">
        <f>+Assumptions!BU136</f>
        <v>140896.9678077265</v>
      </c>
      <c r="AY16" s="369">
        <f>+Assumptions!BV136</f>
        <v>154986.66458849914</v>
      </c>
      <c r="AZ16" s="369">
        <f>+Assumptions!BW136</f>
        <v>161186.13117203911</v>
      </c>
      <c r="BA16" s="369">
        <f>+Assumptions!BX136</f>
        <v>167633.57641892068</v>
      </c>
      <c r="BB16" s="369">
        <f>+Assumptions!BY136</f>
        <v>174338.91947567754</v>
      </c>
      <c r="BC16" s="369">
        <f>+Assumptions!BZ136</f>
        <v>181312.47625470464</v>
      </c>
      <c r="BD16" s="369">
        <f>+Assumptions!CA136</f>
        <v>188564.97530489284</v>
      </c>
      <c r="BE16" s="369">
        <f>+Assumptions!CB136</f>
        <v>196107.57431708858</v>
      </c>
      <c r="BF16" s="369">
        <f>+Assumptions!CC136</f>
        <v>203951.87728977212</v>
      </c>
      <c r="BG16" s="369">
        <f>+Assumptions!CD136</f>
        <v>212109.95238136299</v>
      </c>
      <c r="BH16" s="369">
        <f>+Assumptions!CE136</f>
        <v>220594.35047661752</v>
      </c>
      <c r="BI16" s="369">
        <f>+Assumptions!CF136</f>
        <v>229418.12449568219</v>
      </c>
      <c r="BJ16" s="369">
        <f>+Assumptions!CG136</f>
        <v>238594.84947550946</v>
      </c>
      <c r="BK16" s="369">
        <f>+Assumptions!CH136</f>
        <v>248138.6434545299</v>
      </c>
      <c r="BL16" s="46"/>
      <c r="BM16" s="369">
        <f t="shared" ref="BM16:BQ16" si="11">+SUMIF($D$1:$BK$1,BM$1,$D16:$BK16)</f>
        <v>7182.0518345897572</v>
      </c>
      <c r="BN16" s="369">
        <f t="shared" si="11"/>
        <v>34526.605365185671</v>
      </c>
      <c r="BO16" s="369">
        <f t="shared" si="11"/>
        <v>263069.01844125247</v>
      </c>
      <c r="BP16" s="369">
        <f t="shared" si="11"/>
        <v>1161634.5060811131</v>
      </c>
      <c r="BQ16" s="369">
        <f t="shared" si="11"/>
        <v>2421951.4505167971</v>
      </c>
    </row>
    <row r="17" spans="1:69" ht="18" customHeight="1">
      <c r="A17" s="371"/>
      <c r="B17" s="375" t="s">
        <v>399</v>
      </c>
      <c r="C17" s="371"/>
      <c r="D17" s="371">
        <f t="shared" ref="D17:BK17" si="12">-SUM(D15:D16)</f>
        <v>-297.60130000000004</v>
      </c>
      <c r="E17" s="371">
        <f t="shared" si="12"/>
        <v>-333.31345600000009</v>
      </c>
      <c r="F17" s="371">
        <f t="shared" si="12"/>
        <v>-373.31107072000015</v>
      </c>
      <c r="G17" s="371">
        <f t="shared" si="12"/>
        <v>-418.10839920640007</v>
      </c>
      <c r="H17" s="371">
        <f t="shared" si="12"/>
        <v>-468.28140711116816</v>
      </c>
      <c r="I17" s="371">
        <f t="shared" si="12"/>
        <v>-524.47517596450837</v>
      </c>
      <c r="J17" s="371">
        <f t="shared" si="12"/>
        <v>-587.41219708024948</v>
      </c>
      <c r="K17" s="371">
        <f t="shared" si="12"/>
        <v>-657.9016607298795</v>
      </c>
      <c r="L17" s="371">
        <f t="shared" si="12"/>
        <v>-736.84986001746518</v>
      </c>
      <c r="M17" s="371">
        <f t="shared" si="12"/>
        <v>-825.27184321956099</v>
      </c>
      <c r="N17" s="371">
        <f t="shared" si="12"/>
        <v>-924.30446440590822</v>
      </c>
      <c r="O17" s="371">
        <f t="shared" si="12"/>
        <v>-1035.2210001346175</v>
      </c>
      <c r="P17" s="371">
        <f t="shared" si="12"/>
        <v>-1190.5041501548101</v>
      </c>
      <c r="Q17" s="371">
        <f t="shared" si="12"/>
        <v>-1369.0797726780315</v>
      </c>
      <c r="R17" s="371">
        <f t="shared" si="12"/>
        <v>-1574.441738579736</v>
      </c>
      <c r="S17" s="371">
        <f t="shared" si="12"/>
        <v>-1810.6079993666965</v>
      </c>
      <c r="T17" s="371">
        <f t="shared" si="12"/>
        <v>-2082.1991992717008</v>
      </c>
      <c r="U17" s="371">
        <f t="shared" si="12"/>
        <v>-2394.5290791624557</v>
      </c>
      <c r="V17" s="371">
        <f t="shared" si="12"/>
        <v>-2753.7084410368238</v>
      </c>
      <c r="W17" s="371">
        <f t="shared" si="12"/>
        <v>-3166.7647071923466</v>
      </c>
      <c r="X17" s="371">
        <f t="shared" si="12"/>
        <v>-3641.7794132711988</v>
      </c>
      <c r="Y17" s="371">
        <f t="shared" si="12"/>
        <v>-4188.0463252618774</v>
      </c>
      <c r="Z17" s="371">
        <f t="shared" si="12"/>
        <v>-4816.2532740511597</v>
      </c>
      <c r="AA17" s="371">
        <f t="shared" si="12"/>
        <v>-5538.6912651588327</v>
      </c>
      <c r="AB17" s="371">
        <f t="shared" si="12"/>
        <v>-6646.4295181905991</v>
      </c>
      <c r="AC17" s="371">
        <f t="shared" si="12"/>
        <v>-7975.7154218287187</v>
      </c>
      <c r="AD17" s="371">
        <f t="shared" si="12"/>
        <v>-9570.8585061944614</v>
      </c>
      <c r="AE17" s="371">
        <f t="shared" si="12"/>
        <v>-11485.030207433356</v>
      </c>
      <c r="AF17" s="371">
        <f t="shared" si="12"/>
        <v>-13782.036248920025</v>
      </c>
      <c r="AG17" s="371">
        <f t="shared" si="12"/>
        <v>-16538.443498704029</v>
      </c>
      <c r="AH17" s="371">
        <f t="shared" si="12"/>
        <v>-19846.132198444837</v>
      </c>
      <c r="AI17" s="371">
        <f t="shared" si="12"/>
        <v>-23815.358638133799</v>
      </c>
      <c r="AJ17" s="371">
        <f t="shared" si="12"/>
        <v>-28578.43036576056</v>
      </c>
      <c r="AK17" s="371">
        <f t="shared" si="12"/>
        <v>-34294.116438912672</v>
      </c>
      <c r="AL17" s="371">
        <f t="shared" si="12"/>
        <v>-41152.939726695193</v>
      </c>
      <c r="AM17" s="371">
        <f t="shared" si="12"/>
        <v>-49383.527672034244</v>
      </c>
      <c r="AN17" s="371">
        <f t="shared" si="12"/>
        <v>-54321.880439237677</v>
      </c>
      <c r="AO17" s="371">
        <f t="shared" si="12"/>
        <v>-59754.068483161442</v>
      </c>
      <c r="AP17" s="371">
        <f t="shared" si="12"/>
        <v>-65729.475331477573</v>
      </c>
      <c r="AQ17" s="371">
        <f t="shared" si="12"/>
        <v>-72302.422864625361</v>
      </c>
      <c r="AR17" s="371">
        <f t="shared" si="12"/>
        <v>-79532.665151087902</v>
      </c>
      <c r="AS17" s="371">
        <f t="shared" si="12"/>
        <v>-87485.931666196702</v>
      </c>
      <c r="AT17" s="371">
        <f t="shared" si="12"/>
        <v>-96234.524832816387</v>
      </c>
      <c r="AU17" s="371">
        <f t="shared" si="12"/>
        <v>-105857.97731609801</v>
      </c>
      <c r="AV17" s="371">
        <f t="shared" si="12"/>
        <v>-116443.77504770782</v>
      </c>
      <c r="AW17" s="371">
        <f t="shared" si="12"/>
        <v>-128088.15255247863</v>
      </c>
      <c r="AX17" s="371">
        <f t="shared" si="12"/>
        <v>-140896.9678077265</v>
      </c>
      <c r="AY17" s="371">
        <f t="shared" si="12"/>
        <v>-154986.66458849914</v>
      </c>
      <c r="AZ17" s="371">
        <f t="shared" si="12"/>
        <v>-161186.13117203911</v>
      </c>
      <c r="BA17" s="371">
        <f t="shared" si="12"/>
        <v>-167633.57641892068</v>
      </c>
      <c r="BB17" s="371">
        <f t="shared" si="12"/>
        <v>-174338.91947567754</v>
      </c>
      <c r="BC17" s="371">
        <f t="shared" si="12"/>
        <v>-181312.47625470464</v>
      </c>
      <c r="BD17" s="371">
        <f t="shared" si="12"/>
        <v>-188564.97530489284</v>
      </c>
      <c r="BE17" s="371">
        <f t="shared" si="12"/>
        <v>-196107.57431708858</v>
      </c>
      <c r="BF17" s="371">
        <f t="shared" si="12"/>
        <v>-203951.87728977212</v>
      </c>
      <c r="BG17" s="371">
        <f t="shared" si="12"/>
        <v>-212109.95238136299</v>
      </c>
      <c r="BH17" s="371">
        <f t="shared" si="12"/>
        <v>-220594.35047661752</v>
      </c>
      <c r="BI17" s="371">
        <f t="shared" si="12"/>
        <v>-229418.12449568219</v>
      </c>
      <c r="BJ17" s="371">
        <f t="shared" si="12"/>
        <v>-238594.84947550946</v>
      </c>
      <c r="BK17" s="371">
        <f t="shared" si="12"/>
        <v>-248138.6434545299</v>
      </c>
      <c r="BL17" s="46"/>
      <c r="BM17" s="371">
        <f t="shared" ref="BM17:BQ17" si="13">-SUM(BM15:BM16)</f>
        <v>-7182.0518345897572</v>
      </c>
      <c r="BN17" s="371">
        <f t="shared" si="13"/>
        <v>-34526.605365185671</v>
      </c>
      <c r="BO17" s="371">
        <f t="shared" si="13"/>
        <v>-263069.01844125247</v>
      </c>
      <c r="BP17" s="371">
        <f t="shared" si="13"/>
        <v>-1161634.5060811131</v>
      </c>
      <c r="BQ17" s="371">
        <f t="shared" si="13"/>
        <v>-2421951.4505167971</v>
      </c>
    </row>
    <row r="18" spans="1:69" ht="18"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6"/>
      <c r="BM18" s="41"/>
      <c r="BN18" s="41"/>
      <c r="BO18" s="41"/>
      <c r="BP18" s="41"/>
      <c r="BQ18" s="41"/>
    </row>
    <row r="19" spans="1:69" ht="18" customHeight="1">
      <c r="A19" s="377"/>
      <c r="B19" s="377" t="s">
        <v>54</v>
      </c>
      <c r="C19" s="377"/>
      <c r="D19" s="377">
        <f t="shared" ref="D19:BK19" si="14">+D12+D17</f>
        <v>20582.463700000004</v>
      </c>
      <c r="E19" s="377">
        <f t="shared" si="14"/>
        <v>23052.359344000004</v>
      </c>
      <c r="F19" s="377">
        <f t="shared" si="14"/>
        <v>25818.642465280009</v>
      </c>
      <c r="G19" s="377">
        <f t="shared" si="14"/>
        <v>28916.879561113601</v>
      </c>
      <c r="H19" s="377">
        <f t="shared" si="14"/>
        <v>32386.905108447241</v>
      </c>
      <c r="I19" s="377">
        <f t="shared" si="14"/>
        <v>36273.333721460913</v>
      </c>
      <c r="J19" s="377">
        <f t="shared" si="14"/>
        <v>40626.133768036227</v>
      </c>
      <c r="K19" s="377">
        <f t="shared" si="14"/>
        <v>45501.269820200592</v>
      </c>
      <c r="L19" s="377">
        <f t="shared" si="14"/>
        <v>50961.422198624656</v>
      </c>
      <c r="M19" s="377">
        <f t="shared" si="14"/>
        <v>57076.792862459617</v>
      </c>
      <c r="N19" s="377">
        <f t="shared" si="14"/>
        <v>63926.008005954776</v>
      </c>
      <c r="O19" s="377">
        <f t="shared" si="14"/>
        <v>71597.128966669348</v>
      </c>
      <c r="P19" s="377">
        <f t="shared" si="14"/>
        <v>82336.698311669767</v>
      </c>
      <c r="Q19" s="377">
        <f t="shared" si="14"/>
        <v>94687.203058420229</v>
      </c>
      <c r="R19" s="377">
        <f t="shared" si="14"/>
        <v>108890.28351718324</v>
      </c>
      <c r="S19" s="377">
        <f t="shared" si="14"/>
        <v>125223.82604476073</v>
      </c>
      <c r="T19" s="377">
        <f t="shared" si="14"/>
        <v>144007.39995147483</v>
      </c>
      <c r="U19" s="377">
        <f t="shared" si="14"/>
        <v>165608.50994419603</v>
      </c>
      <c r="V19" s="377">
        <f t="shared" si="14"/>
        <v>190449.78643582546</v>
      </c>
      <c r="W19" s="377">
        <f t="shared" si="14"/>
        <v>219017.2544011992</v>
      </c>
      <c r="X19" s="377">
        <f t="shared" si="14"/>
        <v>251869.8425613791</v>
      </c>
      <c r="Y19" s="377">
        <f t="shared" si="14"/>
        <v>289650.31894558587</v>
      </c>
      <c r="Z19" s="377">
        <f t="shared" si="14"/>
        <v>333097.86678742373</v>
      </c>
      <c r="AA19" s="377">
        <f t="shared" si="14"/>
        <v>383062.54680553731</v>
      </c>
      <c r="AB19" s="377">
        <f t="shared" si="14"/>
        <v>459675.05616664473</v>
      </c>
      <c r="AC19" s="377">
        <f t="shared" si="14"/>
        <v>551610.06739997375</v>
      </c>
      <c r="AD19" s="377">
        <f t="shared" si="14"/>
        <v>661932.08087996836</v>
      </c>
      <c r="AE19" s="377">
        <f t="shared" si="14"/>
        <v>794318.4970559621</v>
      </c>
      <c r="AF19" s="377">
        <f t="shared" si="14"/>
        <v>953182.19646715443</v>
      </c>
      <c r="AG19" s="377">
        <f t="shared" si="14"/>
        <v>1143818.6357605853</v>
      </c>
      <c r="AH19" s="377">
        <f t="shared" si="14"/>
        <v>1372582.3629127026</v>
      </c>
      <c r="AI19" s="377">
        <f t="shared" si="14"/>
        <v>1647098.8354952426</v>
      </c>
      <c r="AJ19" s="377">
        <f t="shared" si="14"/>
        <v>1976518.6025942911</v>
      </c>
      <c r="AK19" s="377">
        <f t="shared" si="14"/>
        <v>2371822.3231131495</v>
      </c>
      <c r="AL19" s="377">
        <f t="shared" si="14"/>
        <v>2846186.7877357784</v>
      </c>
      <c r="AM19" s="377">
        <f t="shared" si="14"/>
        <v>3415424.1452829349</v>
      </c>
      <c r="AN19" s="377">
        <f t="shared" si="14"/>
        <v>3756966.5598112289</v>
      </c>
      <c r="AO19" s="377">
        <f t="shared" si="14"/>
        <v>4132663.2157923519</v>
      </c>
      <c r="AP19" s="377">
        <f t="shared" si="14"/>
        <v>4545929.5373715861</v>
      </c>
      <c r="AQ19" s="377">
        <f t="shared" si="14"/>
        <v>5000522.4911087472</v>
      </c>
      <c r="AR19" s="377">
        <f t="shared" si="14"/>
        <v>5500574.740219621</v>
      </c>
      <c r="AS19" s="377">
        <f t="shared" si="14"/>
        <v>6050632.2142415848</v>
      </c>
      <c r="AT19" s="377">
        <f t="shared" si="14"/>
        <v>6655695.4356657434</v>
      </c>
      <c r="AU19" s="377">
        <f t="shared" si="14"/>
        <v>7321264.9792323168</v>
      </c>
      <c r="AV19" s="377">
        <f t="shared" si="14"/>
        <v>8053391.4771555504</v>
      </c>
      <c r="AW19" s="377">
        <f t="shared" si="14"/>
        <v>8858730.6248711068</v>
      </c>
      <c r="AX19" s="377">
        <f t="shared" si="14"/>
        <v>9744603.6873582173</v>
      </c>
      <c r="AY19" s="377">
        <f t="shared" si="14"/>
        <v>10719064.056094039</v>
      </c>
      <c r="AZ19" s="377">
        <f t="shared" si="14"/>
        <v>11147826.618337803</v>
      </c>
      <c r="BA19" s="377">
        <f t="shared" si="14"/>
        <v>11593739.683071313</v>
      </c>
      <c r="BB19" s="377">
        <f t="shared" si="14"/>
        <v>12057489.270394167</v>
      </c>
      <c r="BC19" s="377">
        <f t="shared" si="14"/>
        <v>12539788.841209933</v>
      </c>
      <c r="BD19" s="377">
        <f t="shared" si="14"/>
        <v>13041380.394858334</v>
      </c>
      <c r="BE19" s="377">
        <f t="shared" si="14"/>
        <v>13563035.610652668</v>
      </c>
      <c r="BF19" s="377">
        <f t="shared" si="14"/>
        <v>14105557.035078773</v>
      </c>
      <c r="BG19" s="377">
        <f t="shared" si="14"/>
        <v>14669779.316481924</v>
      </c>
      <c r="BH19" s="377">
        <f t="shared" si="14"/>
        <v>15256570.489141202</v>
      </c>
      <c r="BI19" s="377">
        <f t="shared" si="14"/>
        <v>15866833.30870685</v>
      </c>
      <c r="BJ19" s="377">
        <f t="shared" si="14"/>
        <v>16501506.641055122</v>
      </c>
      <c r="BK19" s="377">
        <f t="shared" si="14"/>
        <v>17161566.906697333</v>
      </c>
      <c r="BL19" s="377"/>
      <c r="BM19" s="377">
        <f t="shared" ref="BM19:BQ19" si="15">+BM12+BM17</f>
        <v>3169754.8104234976</v>
      </c>
      <c r="BN19" s="377">
        <f t="shared" si="15"/>
        <v>8348412.8577869516</v>
      </c>
      <c r="BO19" s="377">
        <f t="shared" si="15"/>
        <v>29647204.188385002</v>
      </c>
      <c r="BP19" s="377">
        <f t="shared" si="15"/>
        <v>103385794.82786357</v>
      </c>
      <c r="BQ19" s="377">
        <f t="shared" si="15"/>
        <v>205412442.58682159</v>
      </c>
    </row>
    <row r="20" spans="1:69" ht="18" customHeight="1">
      <c r="A20" s="398"/>
      <c r="B20" s="398"/>
      <c r="C20" s="399" t="s">
        <v>400</v>
      </c>
      <c r="D20" s="400">
        <f t="shared" ref="D20:BK20" si="16">+IFERROR(D19/D$12,0)</f>
        <v>0.98574710854587866</v>
      </c>
      <c r="E20" s="400">
        <f t="shared" si="16"/>
        <v>0.98574710854587855</v>
      </c>
      <c r="F20" s="400">
        <f t="shared" si="16"/>
        <v>0.98574710854587855</v>
      </c>
      <c r="G20" s="400">
        <f t="shared" si="16"/>
        <v>0.98574710854587855</v>
      </c>
      <c r="H20" s="400">
        <f t="shared" si="16"/>
        <v>0.98574710854587855</v>
      </c>
      <c r="I20" s="400">
        <f t="shared" si="16"/>
        <v>0.98574710854587855</v>
      </c>
      <c r="J20" s="400">
        <f t="shared" si="16"/>
        <v>0.98574710854587855</v>
      </c>
      <c r="K20" s="400">
        <f t="shared" si="16"/>
        <v>0.98574710854587866</v>
      </c>
      <c r="L20" s="400">
        <f t="shared" si="16"/>
        <v>0.98574710854587855</v>
      </c>
      <c r="M20" s="400">
        <f t="shared" si="16"/>
        <v>0.98574710854587855</v>
      </c>
      <c r="N20" s="400">
        <f t="shared" si="16"/>
        <v>0.98574710854587866</v>
      </c>
      <c r="O20" s="400">
        <f t="shared" si="16"/>
        <v>0.98574710854587844</v>
      </c>
      <c r="P20" s="400">
        <f t="shared" si="16"/>
        <v>0.98574710854587855</v>
      </c>
      <c r="Q20" s="400">
        <f t="shared" si="16"/>
        <v>0.98574710854587855</v>
      </c>
      <c r="R20" s="400">
        <f t="shared" si="16"/>
        <v>0.98574710854587855</v>
      </c>
      <c r="S20" s="400">
        <f t="shared" si="16"/>
        <v>0.98574710854587855</v>
      </c>
      <c r="T20" s="400">
        <f t="shared" si="16"/>
        <v>0.98574710854587855</v>
      </c>
      <c r="U20" s="400">
        <f t="shared" si="16"/>
        <v>0.98574710854587855</v>
      </c>
      <c r="V20" s="400">
        <f t="shared" si="16"/>
        <v>0.98574710854587866</v>
      </c>
      <c r="W20" s="400">
        <f t="shared" si="16"/>
        <v>0.98574710854587855</v>
      </c>
      <c r="X20" s="400">
        <f t="shared" si="16"/>
        <v>0.98574710854587855</v>
      </c>
      <c r="Y20" s="400">
        <f t="shared" si="16"/>
        <v>0.98574710854587855</v>
      </c>
      <c r="Z20" s="400">
        <f t="shared" si="16"/>
        <v>0.98574710854587855</v>
      </c>
      <c r="AA20" s="400">
        <f t="shared" si="16"/>
        <v>0.98574710854587855</v>
      </c>
      <c r="AB20" s="400">
        <f t="shared" si="16"/>
        <v>0.98574710854587855</v>
      </c>
      <c r="AC20" s="400">
        <f t="shared" si="16"/>
        <v>0.98574710854587866</v>
      </c>
      <c r="AD20" s="400">
        <f t="shared" si="16"/>
        <v>0.98574710854587866</v>
      </c>
      <c r="AE20" s="400">
        <f t="shared" si="16"/>
        <v>0.98574710854587855</v>
      </c>
      <c r="AF20" s="400">
        <f t="shared" si="16"/>
        <v>0.98574710854587855</v>
      </c>
      <c r="AG20" s="400">
        <f t="shared" si="16"/>
        <v>0.98574710854587855</v>
      </c>
      <c r="AH20" s="400">
        <f t="shared" si="16"/>
        <v>0.98574710854587855</v>
      </c>
      <c r="AI20" s="400">
        <f t="shared" si="16"/>
        <v>0.98574710854587855</v>
      </c>
      <c r="AJ20" s="400">
        <f t="shared" si="16"/>
        <v>0.98574710854587855</v>
      </c>
      <c r="AK20" s="400">
        <f t="shared" si="16"/>
        <v>0.98574710854587855</v>
      </c>
      <c r="AL20" s="400">
        <f t="shared" si="16"/>
        <v>0.98574710854587844</v>
      </c>
      <c r="AM20" s="400">
        <f t="shared" si="16"/>
        <v>0.98574710854587855</v>
      </c>
      <c r="AN20" s="400">
        <f t="shared" si="16"/>
        <v>0.98574710854587855</v>
      </c>
      <c r="AO20" s="400">
        <f t="shared" si="16"/>
        <v>0.98574710854587866</v>
      </c>
      <c r="AP20" s="400">
        <f t="shared" si="16"/>
        <v>0.98574710854587855</v>
      </c>
      <c r="AQ20" s="400">
        <f t="shared" si="16"/>
        <v>0.98574710854587855</v>
      </c>
      <c r="AR20" s="400">
        <f t="shared" si="16"/>
        <v>0.98574710854587866</v>
      </c>
      <c r="AS20" s="400">
        <f t="shared" si="16"/>
        <v>0.98574710854587866</v>
      </c>
      <c r="AT20" s="400">
        <f t="shared" si="16"/>
        <v>0.98574710854587855</v>
      </c>
      <c r="AU20" s="400">
        <f t="shared" si="16"/>
        <v>0.98574710854587855</v>
      </c>
      <c r="AV20" s="400">
        <f t="shared" si="16"/>
        <v>0.98574710854587866</v>
      </c>
      <c r="AW20" s="400">
        <f t="shared" si="16"/>
        <v>0.98574710854587866</v>
      </c>
      <c r="AX20" s="400">
        <f t="shared" si="16"/>
        <v>0.98574710854587855</v>
      </c>
      <c r="AY20" s="400">
        <f t="shared" si="16"/>
        <v>0.98574710854587855</v>
      </c>
      <c r="AZ20" s="400">
        <f t="shared" si="16"/>
        <v>0.98574710854587866</v>
      </c>
      <c r="BA20" s="400">
        <f t="shared" si="16"/>
        <v>0.98574710854587855</v>
      </c>
      <c r="BB20" s="400">
        <f t="shared" si="16"/>
        <v>0.98574710854587855</v>
      </c>
      <c r="BC20" s="400">
        <f t="shared" si="16"/>
        <v>0.98574710854587855</v>
      </c>
      <c r="BD20" s="400">
        <f t="shared" si="16"/>
        <v>0.98574710854587866</v>
      </c>
      <c r="BE20" s="400">
        <f t="shared" si="16"/>
        <v>0.98574710854587855</v>
      </c>
      <c r="BF20" s="400">
        <f t="shared" si="16"/>
        <v>0.98574710854587855</v>
      </c>
      <c r="BG20" s="400">
        <f t="shared" si="16"/>
        <v>0.98574710854587855</v>
      </c>
      <c r="BH20" s="400">
        <f t="shared" si="16"/>
        <v>0.98574710854587855</v>
      </c>
      <c r="BI20" s="400">
        <f t="shared" si="16"/>
        <v>0.98574710854587866</v>
      </c>
      <c r="BJ20" s="400">
        <f t="shared" si="16"/>
        <v>0.98574710854587866</v>
      </c>
      <c r="BK20" s="400">
        <f t="shared" si="16"/>
        <v>0.98574710854587855</v>
      </c>
      <c r="BL20" s="401"/>
      <c r="BM20" s="400">
        <f t="shared" ref="BM20:BQ20" si="17">+IFERROR(BM19/BM$12,0)</f>
        <v>0.99773931552750939</v>
      </c>
      <c r="BN20" s="400">
        <f t="shared" si="17"/>
        <v>0.99588132474092761</v>
      </c>
      <c r="BO20" s="400">
        <f t="shared" si="17"/>
        <v>0.99120472699723738</v>
      </c>
      <c r="BP20" s="400">
        <f t="shared" si="17"/>
        <v>0.98888892330034595</v>
      </c>
      <c r="BQ20" s="400">
        <f t="shared" si="17"/>
        <v>0.98834672450758232</v>
      </c>
    </row>
    <row r="21" spans="1:69" ht="18" customHeight="1">
      <c r="A21" s="399"/>
      <c r="B21" s="399"/>
      <c r="C21" s="399"/>
      <c r="D21" s="400"/>
      <c r="E21" s="400"/>
      <c r="F21" s="400"/>
      <c r="G21" s="400"/>
      <c r="H21" s="400"/>
      <c r="I21" s="400"/>
      <c r="J21" s="400"/>
      <c r="K21" s="400"/>
      <c r="L21" s="400"/>
      <c r="M21" s="400"/>
      <c r="N21" s="400"/>
      <c r="O21" s="400"/>
      <c r="P21" s="400"/>
      <c r="Q21" s="400"/>
      <c r="R21" s="400"/>
      <c r="S21" s="400"/>
      <c r="T21" s="400"/>
      <c r="U21" s="400"/>
      <c r="V21" s="400"/>
      <c r="W21" s="400"/>
      <c r="X21" s="400"/>
      <c r="Y21" s="400"/>
      <c r="Z21" s="400"/>
      <c r="AA21" s="400"/>
      <c r="AB21" s="400"/>
      <c r="AC21" s="400"/>
      <c r="AD21" s="400"/>
      <c r="AE21" s="400"/>
      <c r="AF21" s="400"/>
      <c r="AG21" s="400"/>
      <c r="AH21" s="400"/>
      <c r="AI21" s="400"/>
      <c r="AJ21" s="400"/>
      <c r="AK21" s="400"/>
      <c r="AL21" s="400"/>
      <c r="AM21" s="400"/>
      <c r="AN21" s="400"/>
      <c r="AO21" s="400"/>
      <c r="AP21" s="400"/>
      <c r="AQ21" s="400"/>
      <c r="AR21" s="400"/>
      <c r="AS21" s="400"/>
      <c r="AT21" s="400"/>
      <c r="AU21" s="400"/>
      <c r="AV21" s="400"/>
      <c r="AW21" s="400"/>
      <c r="AX21" s="400"/>
      <c r="AY21" s="400"/>
      <c r="AZ21" s="400"/>
      <c r="BA21" s="400"/>
      <c r="BB21" s="400"/>
      <c r="BC21" s="400"/>
      <c r="BD21" s="400"/>
      <c r="BE21" s="400"/>
      <c r="BF21" s="400"/>
      <c r="BG21" s="400"/>
      <c r="BH21" s="400"/>
      <c r="BI21" s="400"/>
      <c r="BJ21" s="400"/>
      <c r="BK21" s="400"/>
      <c r="BL21" s="401"/>
      <c r="BM21" s="400"/>
      <c r="BN21" s="400"/>
      <c r="BO21" s="400"/>
      <c r="BP21" s="400"/>
      <c r="BQ21" s="400"/>
    </row>
    <row r="22" spans="1:69" ht="18" customHeight="1">
      <c r="A22" s="402" t="s">
        <v>401</v>
      </c>
      <c r="B22" s="402"/>
      <c r="C22" s="402"/>
      <c r="D22" s="402"/>
      <c r="E22" s="402"/>
      <c r="F22" s="402"/>
      <c r="G22" s="402"/>
      <c r="H22" s="402"/>
      <c r="I22" s="402"/>
      <c r="J22" s="402"/>
      <c r="K22" s="402"/>
      <c r="L22" s="402"/>
      <c r="M22" s="402"/>
      <c r="N22" s="402"/>
      <c r="O22" s="402"/>
      <c r="P22" s="402"/>
      <c r="Q22" s="402"/>
      <c r="R22" s="402"/>
      <c r="S22" s="402"/>
      <c r="T22" s="402"/>
      <c r="U22" s="402"/>
      <c r="V22" s="402"/>
      <c r="W22" s="402"/>
      <c r="X22" s="402"/>
      <c r="Y22" s="402"/>
      <c r="Z22" s="402"/>
      <c r="AA22" s="402"/>
      <c r="AB22" s="402"/>
      <c r="AC22" s="402"/>
      <c r="AD22" s="402"/>
      <c r="AE22" s="402"/>
      <c r="AF22" s="402"/>
      <c r="AG22" s="402"/>
      <c r="AH22" s="402"/>
      <c r="AI22" s="402"/>
      <c r="AJ22" s="402"/>
      <c r="AK22" s="402"/>
      <c r="AL22" s="402"/>
      <c r="AM22" s="402"/>
      <c r="AN22" s="402"/>
      <c r="AO22" s="402"/>
      <c r="AP22" s="402"/>
      <c r="AQ22" s="402"/>
      <c r="AR22" s="402"/>
      <c r="AS22" s="402"/>
      <c r="AT22" s="402"/>
      <c r="AU22" s="402"/>
      <c r="AV22" s="402"/>
      <c r="AW22" s="402"/>
      <c r="AX22" s="402"/>
      <c r="AY22" s="402"/>
      <c r="AZ22" s="402"/>
      <c r="BA22" s="402"/>
      <c r="BB22" s="402"/>
      <c r="BC22" s="402"/>
      <c r="BD22" s="402"/>
      <c r="BE22" s="402"/>
      <c r="BF22" s="402"/>
      <c r="BG22" s="402"/>
      <c r="BH22" s="402"/>
      <c r="BI22" s="402"/>
      <c r="BJ22" s="402"/>
      <c r="BK22" s="402"/>
      <c r="BL22" s="403"/>
      <c r="BM22" s="402"/>
      <c r="BN22" s="402"/>
      <c r="BO22" s="402"/>
      <c r="BP22" s="402"/>
      <c r="BQ22" s="402"/>
    </row>
    <row r="23" spans="1:69" ht="18" customHeight="1">
      <c r="A23" s="371"/>
      <c r="B23" s="397" t="s">
        <v>402</v>
      </c>
      <c r="C23" s="371"/>
      <c r="D23" s="366">
        <f ca="1">+Assumptions!AA257</f>
        <v>5198333.333333333</v>
      </c>
      <c r="E23" s="366">
        <f ca="1">+Assumptions!AB257</f>
        <v>198333.33333333334</v>
      </c>
      <c r="F23" s="366">
        <f ca="1">+Assumptions!AC257</f>
        <v>198333.33333333334</v>
      </c>
      <c r="G23" s="366">
        <f ca="1">+Assumptions!AD257</f>
        <v>198333.33333333334</v>
      </c>
      <c r="H23" s="366">
        <f ca="1">+Assumptions!AE257</f>
        <v>198333.33333333334</v>
      </c>
      <c r="I23" s="366">
        <f ca="1">+Assumptions!AF257</f>
        <v>198333.33333333334</v>
      </c>
      <c r="J23" s="366">
        <f ca="1">+Assumptions!AG257</f>
        <v>198333.33333333334</v>
      </c>
      <c r="K23" s="366">
        <f ca="1">+Assumptions!AH257</f>
        <v>198333.33333333334</v>
      </c>
      <c r="L23" s="366">
        <f ca="1">+Assumptions!AI257</f>
        <v>198333.33333333334</v>
      </c>
      <c r="M23" s="366">
        <f ca="1">+Assumptions!AJ257</f>
        <v>198333.33333333334</v>
      </c>
      <c r="N23" s="366">
        <f ca="1">+Assumptions!AK257</f>
        <v>198333.33333333334</v>
      </c>
      <c r="O23" s="366">
        <f ca="1">+Assumptions!AL257</f>
        <v>198333.33333333334</v>
      </c>
      <c r="P23" s="366">
        <f ca="1">+Assumptions!AM257</f>
        <v>208250</v>
      </c>
      <c r="Q23" s="366">
        <f ca="1">+Assumptions!AN257</f>
        <v>208250</v>
      </c>
      <c r="R23" s="366">
        <f ca="1">+Assumptions!AO257</f>
        <v>208250</v>
      </c>
      <c r="S23" s="366">
        <f ca="1">+Assumptions!AP257</f>
        <v>208250</v>
      </c>
      <c r="T23" s="366">
        <f ca="1">+Assumptions!AQ257</f>
        <v>208250</v>
      </c>
      <c r="U23" s="366">
        <f ca="1">+Assumptions!AR257</f>
        <v>208250</v>
      </c>
      <c r="V23" s="366">
        <f ca="1">+Assumptions!AS257</f>
        <v>20208250</v>
      </c>
      <c r="W23" s="366">
        <f ca="1">+Assumptions!AT257</f>
        <v>208250</v>
      </c>
      <c r="X23" s="366">
        <f ca="1">+Assumptions!AU257</f>
        <v>208250</v>
      </c>
      <c r="Y23" s="366">
        <f ca="1">+Assumptions!AV257</f>
        <v>208250</v>
      </c>
      <c r="Z23" s="366">
        <f ca="1">+Assumptions!AW257</f>
        <v>208250</v>
      </c>
      <c r="AA23" s="366">
        <f ca="1">+Assumptions!AX257</f>
        <v>208250</v>
      </c>
      <c r="AB23" s="366">
        <f ca="1">+Assumptions!AY257</f>
        <v>218662.5</v>
      </c>
      <c r="AC23" s="366">
        <f ca="1">+Assumptions!AZ257</f>
        <v>218662.5</v>
      </c>
      <c r="AD23" s="366">
        <f ca="1">+Assumptions!BA257</f>
        <v>218662.5</v>
      </c>
      <c r="AE23" s="366">
        <f ca="1">+Assumptions!BB257</f>
        <v>218662.5</v>
      </c>
      <c r="AF23" s="366">
        <f ca="1">+Assumptions!BC257</f>
        <v>218662.5</v>
      </c>
      <c r="AG23" s="366">
        <f ca="1">+Assumptions!BD257</f>
        <v>218662.5</v>
      </c>
      <c r="AH23" s="366">
        <f ca="1">+Assumptions!BE257</f>
        <v>20218662.5</v>
      </c>
      <c r="AI23" s="366">
        <f ca="1">+Assumptions!BF257</f>
        <v>218662.5</v>
      </c>
      <c r="AJ23" s="366">
        <f ca="1">+Assumptions!BG257</f>
        <v>218662.5</v>
      </c>
      <c r="AK23" s="366">
        <f ca="1">+Assumptions!BH257</f>
        <v>218662.5</v>
      </c>
      <c r="AL23" s="366">
        <f ca="1">+Assumptions!BI257</f>
        <v>218662.5</v>
      </c>
      <c r="AM23" s="366">
        <f ca="1">+Assumptions!BJ257</f>
        <v>218662.5</v>
      </c>
      <c r="AN23" s="366">
        <f ca="1">+Assumptions!BK257</f>
        <v>229595.62500000003</v>
      </c>
      <c r="AO23" s="366">
        <f ca="1">+Assumptions!BL257</f>
        <v>229595.62500000003</v>
      </c>
      <c r="AP23" s="366">
        <f ca="1">+Assumptions!BM257</f>
        <v>229595.62500000003</v>
      </c>
      <c r="AQ23" s="366">
        <f ca="1">+Assumptions!BN257</f>
        <v>229595.62500000003</v>
      </c>
      <c r="AR23" s="366">
        <f ca="1">+Assumptions!BO257</f>
        <v>229595.62500000003</v>
      </c>
      <c r="AS23" s="366">
        <f ca="1">+Assumptions!BP257</f>
        <v>229595.62500000003</v>
      </c>
      <c r="AT23" s="366">
        <f ca="1">+Assumptions!BQ257</f>
        <v>20229595.625</v>
      </c>
      <c r="AU23" s="366">
        <f ca="1">+Assumptions!BR257</f>
        <v>229595.62500000003</v>
      </c>
      <c r="AV23" s="366">
        <f ca="1">+Assumptions!BS257</f>
        <v>229595.62500000003</v>
      </c>
      <c r="AW23" s="366">
        <f ca="1">+Assumptions!BT257</f>
        <v>229595.62500000003</v>
      </c>
      <c r="AX23" s="366">
        <f ca="1">+Assumptions!BU257</f>
        <v>229595.62500000003</v>
      </c>
      <c r="AY23" s="366">
        <f ca="1">+Assumptions!BV257</f>
        <v>229595.62500000003</v>
      </c>
      <c r="AZ23" s="366">
        <f ca="1">+Assumptions!BW257</f>
        <v>241075.40624999997</v>
      </c>
      <c r="BA23" s="366">
        <f ca="1">+Assumptions!BX257</f>
        <v>241075.40624999997</v>
      </c>
      <c r="BB23" s="366">
        <f ca="1">+Assumptions!BY257</f>
        <v>241075.40624999997</v>
      </c>
      <c r="BC23" s="366">
        <f ca="1">+Assumptions!BZ257</f>
        <v>241075.40624999997</v>
      </c>
      <c r="BD23" s="366">
        <f ca="1">+Assumptions!CA257</f>
        <v>241075.40624999997</v>
      </c>
      <c r="BE23" s="366">
        <f ca="1">+Assumptions!CB257</f>
        <v>241075.40624999997</v>
      </c>
      <c r="BF23" s="366">
        <f ca="1">+Assumptions!CC257</f>
        <v>40241075.40625</v>
      </c>
      <c r="BG23" s="366">
        <f ca="1">+Assumptions!CD257</f>
        <v>241075.40624999997</v>
      </c>
      <c r="BH23" s="366">
        <f ca="1">+Assumptions!CE257</f>
        <v>241075.40624999997</v>
      </c>
      <c r="BI23" s="366">
        <f ca="1">+Assumptions!CF257</f>
        <v>241075.40624999997</v>
      </c>
      <c r="BJ23" s="366">
        <f ca="1">+Assumptions!CG257</f>
        <v>241075.40624999997</v>
      </c>
      <c r="BK23" s="366">
        <f ca="1">+Assumptions!CH257</f>
        <v>241075.40624999997</v>
      </c>
      <c r="BL23" s="46"/>
      <c r="BM23" s="366">
        <f t="shared" ref="BM23:BQ23" ca="1" si="18">+SUMIF($D$1:$BK$1,BM$1,$D23:$BK23)</f>
        <v>7379999.9999999963</v>
      </c>
      <c r="BN23" s="366">
        <f t="shared" ca="1" si="18"/>
        <v>22499000</v>
      </c>
      <c r="BO23" s="366">
        <f t="shared" ca="1" si="18"/>
        <v>22623950</v>
      </c>
      <c r="BP23" s="366">
        <f t="shared" ca="1" si="18"/>
        <v>22755147.5</v>
      </c>
      <c r="BQ23" s="366">
        <f t="shared" ca="1" si="18"/>
        <v>42892904.875</v>
      </c>
    </row>
    <row r="24" spans="1:69" ht="18" customHeight="1">
      <c r="A24" s="371"/>
      <c r="B24" s="397" t="s">
        <v>403</v>
      </c>
      <c r="C24" s="371"/>
      <c r="D24" s="376">
        <f ca="1">+Assumptions!AA268</f>
        <v>120297.60129999999</v>
      </c>
      <c r="E24" s="376">
        <f ca="1">+Assumptions!AB268</f>
        <v>120333.313456</v>
      </c>
      <c r="F24" s="376">
        <f ca="1">+Assumptions!AC268</f>
        <v>120373.31107072</v>
      </c>
      <c r="G24" s="376">
        <f ca="1">+Assumptions!AD268</f>
        <v>120418.10839920639</v>
      </c>
      <c r="H24" s="376">
        <f ca="1">+Assumptions!AE268</f>
        <v>120468.28140711116</v>
      </c>
      <c r="I24" s="376">
        <f ca="1">+Assumptions!AF268</f>
        <v>120524.47517596452</v>
      </c>
      <c r="J24" s="376">
        <f ca="1">+Assumptions!AG268</f>
        <v>120587.41219708025</v>
      </c>
      <c r="K24" s="376">
        <f ca="1">+Assumptions!AH268</f>
        <v>120657.90166072988</v>
      </c>
      <c r="L24" s="376">
        <f ca="1">+Assumptions!AI268</f>
        <v>120736.84986001746</v>
      </c>
      <c r="M24" s="376">
        <f ca="1">+Assumptions!AJ268</f>
        <v>120825.27184321955</v>
      </c>
      <c r="N24" s="376">
        <f ca="1">+Assumptions!AK268</f>
        <v>120924.30446440591</v>
      </c>
      <c r="O24" s="376">
        <f ca="1">+Assumptions!AL268</f>
        <v>121035.22100013462</v>
      </c>
      <c r="P24" s="376">
        <f ca="1">+Assumptions!AM268</f>
        <v>129690.50415015483</v>
      </c>
      <c r="Q24" s="376">
        <f ca="1">+Assumptions!AN268</f>
        <v>129869.07977267803</v>
      </c>
      <c r="R24" s="376">
        <f ca="1">+Assumptions!AO268</f>
        <v>130074.44173857974</v>
      </c>
      <c r="S24" s="376">
        <f ca="1">+Assumptions!AP268</f>
        <v>130310.60799936671</v>
      </c>
      <c r="T24" s="376">
        <f ca="1">+Assumptions!AQ268</f>
        <v>130582.19919927171</v>
      </c>
      <c r="U24" s="376">
        <f ca="1">+Assumptions!AR268</f>
        <v>130894.52907916246</v>
      </c>
      <c r="V24" s="376">
        <f ca="1">+Assumptions!AS268</f>
        <v>131253.70844103684</v>
      </c>
      <c r="W24" s="376">
        <f ca="1">+Assumptions!AT268</f>
        <v>131666.76470719234</v>
      </c>
      <c r="X24" s="376">
        <f ca="1">+Assumptions!AU268</f>
        <v>132141.7794132712</v>
      </c>
      <c r="Y24" s="376">
        <f ca="1">+Assumptions!AV268</f>
        <v>132688.04632526188</v>
      </c>
      <c r="Z24" s="376">
        <f ca="1">+Assumptions!AW268</f>
        <v>133316.25327405115</v>
      </c>
      <c r="AA24" s="376">
        <f ca="1">+Assumptions!AX268</f>
        <v>134038.69126515885</v>
      </c>
      <c r="AB24" s="376">
        <f ca="1">+Assumptions!AY268</f>
        <v>144321.42951819062</v>
      </c>
      <c r="AC24" s="376">
        <f ca="1">+Assumptions!AZ268</f>
        <v>145650.71542182873</v>
      </c>
      <c r="AD24" s="376">
        <f ca="1">+Assumptions!BA268</f>
        <v>147245.85850619446</v>
      </c>
      <c r="AE24" s="376">
        <f ca="1">+Assumptions!BB268</f>
        <v>149160.03020743336</v>
      </c>
      <c r="AF24" s="376">
        <f ca="1">+Assumptions!BC268</f>
        <v>151457.03624892002</v>
      </c>
      <c r="AG24" s="376">
        <f ca="1">+Assumptions!BD268</f>
        <v>154213.44349870403</v>
      </c>
      <c r="AH24" s="376">
        <f ca="1">+Assumptions!BE268</f>
        <v>157521.13219844483</v>
      </c>
      <c r="AI24" s="376">
        <f ca="1">+Assumptions!BF268</f>
        <v>161490.3586381338</v>
      </c>
      <c r="AJ24" s="376">
        <f ca="1">+Assumptions!BG268</f>
        <v>166253.43036576058</v>
      </c>
      <c r="AK24" s="376">
        <f ca="1">+Assumptions!BH268</f>
        <v>171969.11643891266</v>
      </c>
      <c r="AL24" s="376">
        <f ca="1">+Assumptions!BI268</f>
        <v>178827.93972669519</v>
      </c>
      <c r="AM24" s="376">
        <f ca="1">+Assumptions!BJ268</f>
        <v>187058.52767203425</v>
      </c>
      <c r="AN24" s="376">
        <f ca="1">+Assumptions!BK268</f>
        <v>201905.63043923769</v>
      </c>
      <c r="AO24" s="376">
        <f ca="1">+Assumptions!BL268</f>
        <v>207337.81848316145</v>
      </c>
      <c r="AP24" s="376">
        <f ca="1">+Assumptions!BM268</f>
        <v>213313.22533147759</v>
      </c>
      <c r="AQ24" s="376">
        <f ca="1">+Assumptions!BN268</f>
        <v>219886.17286462535</v>
      </c>
      <c r="AR24" s="376">
        <f ca="1">+Assumptions!BO268</f>
        <v>227116.41515108792</v>
      </c>
      <c r="AS24" s="376">
        <f ca="1">+Assumptions!BP268</f>
        <v>235069.68166619673</v>
      </c>
      <c r="AT24" s="376">
        <f ca="1">+Assumptions!BQ268</f>
        <v>243818.27483281639</v>
      </c>
      <c r="AU24" s="376">
        <f ca="1">+Assumptions!BR268</f>
        <v>253441.727316098</v>
      </c>
      <c r="AV24" s="376">
        <f ca="1">+Assumptions!BS268</f>
        <v>264027.52504770784</v>
      </c>
      <c r="AW24" s="376">
        <f ca="1">+Assumptions!BT268</f>
        <v>275671.90255247866</v>
      </c>
      <c r="AX24" s="376">
        <f ca="1">+Assumptions!BU268</f>
        <v>288480.71780772653</v>
      </c>
      <c r="AY24" s="376">
        <f ca="1">+Assumptions!BV268</f>
        <v>302570.41458849917</v>
      </c>
      <c r="AZ24" s="376">
        <f ca="1">+Assumptions!BW268</f>
        <v>319476.56867203914</v>
      </c>
      <c r="BA24" s="376">
        <f ca="1">+Assumptions!BX268</f>
        <v>325924.01391892071</v>
      </c>
      <c r="BB24" s="376">
        <f ca="1">+Assumptions!BY268</f>
        <v>332629.35697567754</v>
      </c>
      <c r="BC24" s="376">
        <f ca="1">+Assumptions!BZ268</f>
        <v>339602.91375470464</v>
      </c>
      <c r="BD24" s="376">
        <f ca="1">+Assumptions!CA268</f>
        <v>346855.41280489287</v>
      </c>
      <c r="BE24" s="376">
        <f ca="1">+Assumptions!CB268</f>
        <v>354398.01181708858</v>
      </c>
      <c r="BF24" s="376">
        <f ca="1">+Assumptions!CC268</f>
        <v>362242.31478977215</v>
      </c>
      <c r="BG24" s="376">
        <f ca="1">+Assumptions!CD268</f>
        <v>370400.38988136302</v>
      </c>
      <c r="BH24" s="376">
        <f ca="1">+Assumptions!CE268</f>
        <v>378884.78797661752</v>
      </c>
      <c r="BI24" s="376">
        <f ca="1">+Assumptions!CF268</f>
        <v>387708.56199568219</v>
      </c>
      <c r="BJ24" s="376">
        <f ca="1">+Assumptions!CG268</f>
        <v>396885.28697550949</v>
      </c>
      <c r="BK24" s="376">
        <f ca="1">+Assumptions!CH268</f>
        <v>406429.08095452993</v>
      </c>
      <c r="BL24" s="46"/>
      <c r="BM24" s="376">
        <f t="shared" ref="BM24:BQ24" ca="1" si="19">+SUMIF($D$1:$BK$1,BM$1,$D24:$BK24)</f>
        <v>1447182.05183459</v>
      </c>
      <c r="BN24" s="376">
        <f t="shared" ca="1" si="19"/>
        <v>1576526.6053651858</v>
      </c>
      <c r="BO24" s="376">
        <f t="shared" ca="1" si="19"/>
        <v>1915169.0184412526</v>
      </c>
      <c r="BP24" s="376">
        <f t="shared" ca="1" si="19"/>
        <v>2932639.5060811136</v>
      </c>
      <c r="BQ24" s="376">
        <f t="shared" ca="1" si="19"/>
        <v>4321436.7005167985</v>
      </c>
    </row>
    <row r="25" spans="1:69" ht="18" customHeight="1">
      <c r="A25" s="371"/>
      <c r="B25" s="397" t="s">
        <v>297</v>
      </c>
      <c r="C25" s="371"/>
      <c r="D25" s="369">
        <f ca="1">+Assumptions!AA281</f>
        <v>253166.66666666666</v>
      </c>
      <c r="E25" s="369">
        <f ca="1">+Assumptions!AB281</f>
        <v>253166.66666666666</v>
      </c>
      <c r="F25" s="369">
        <f ca="1">+Assumptions!AC281</f>
        <v>253166.66666666666</v>
      </c>
      <c r="G25" s="369">
        <f ca="1">+Assumptions!AD281</f>
        <v>253166.66666666666</v>
      </c>
      <c r="H25" s="369">
        <f ca="1">+Assumptions!AE281</f>
        <v>253166.66666666666</v>
      </c>
      <c r="I25" s="369">
        <f ca="1">+Assumptions!AF281</f>
        <v>253166.66666666666</v>
      </c>
      <c r="J25" s="369">
        <f ca="1">+Assumptions!AG281</f>
        <v>253166.66666666666</v>
      </c>
      <c r="K25" s="369">
        <f ca="1">+Assumptions!AH281</f>
        <v>323166.66666666663</v>
      </c>
      <c r="L25" s="369">
        <f ca="1">+Assumptions!AI281</f>
        <v>323166.66666666663</v>
      </c>
      <c r="M25" s="369">
        <f ca="1">+Assumptions!AJ281</f>
        <v>323166.66666666663</v>
      </c>
      <c r="N25" s="369">
        <f ca="1">+Assumptions!AK281</f>
        <v>323166.66666666663</v>
      </c>
      <c r="O25" s="369">
        <f ca="1">+Assumptions!AL281</f>
        <v>323166.66666666663</v>
      </c>
      <c r="P25" s="369">
        <f ca="1">+Assumptions!AM281</f>
        <v>404716.66666666663</v>
      </c>
      <c r="Q25" s="369">
        <f ca="1">+Assumptions!AN281</f>
        <v>404716.66666666663</v>
      </c>
      <c r="R25" s="369">
        <f ca="1">+Assumptions!AO281</f>
        <v>404716.66666666663</v>
      </c>
      <c r="S25" s="369">
        <f ca="1">+Assumptions!AP281</f>
        <v>404716.66666666663</v>
      </c>
      <c r="T25" s="369">
        <f ca="1">+Assumptions!AQ281</f>
        <v>404716.66666666663</v>
      </c>
      <c r="U25" s="369">
        <f ca="1">+Assumptions!AR281</f>
        <v>404716.66666666663</v>
      </c>
      <c r="V25" s="369">
        <f ca="1">+Assumptions!AS281</f>
        <v>404716.66666666663</v>
      </c>
      <c r="W25" s="369">
        <f ca="1">+Assumptions!AT281</f>
        <v>404716.66666666663</v>
      </c>
      <c r="X25" s="369">
        <f ca="1">+Assumptions!AU281</f>
        <v>404716.66666666663</v>
      </c>
      <c r="Y25" s="369">
        <f ca="1">+Assumptions!AV281</f>
        <v>404716.66666666663</v>
      </c>
      <c r="Z25" s="369">
        <f ca="1">+Assumptions!AW281</f>
        <v>404716.66666666663</v>
      </c>
      <c r="AA25" s="369">
        <f ca="1">+Assumptions!AX281</f>
        <v>404716.66666666663</v>
      </c>
      <c r="AB25" s="369">
        <f ca="1">+Assumptions!AY281</f>
        <v>467255.83333333331</v>
      </c>
      <c r="AC25" s="369">
        <f ca="1">+Assumptions!AZ281</f>
        <v>467255.83333333331</v>
      </c>
      <c r="AD25" s="369">
        <f ca="1">+Assumptions!BA281</f>
        <v>467255.83333333331</v>
      </c>
      <c r="AE25" s="369">
        <f ca="1">+Assumptions!BB281</f>
        <v>467255.83333333331</v>
      </c>
      <c r="AF25" s="369">
        <f ca="1">+Assumptions!BC281</f>
        <v>467255.83333333331</v>
      </c>
      <c r="AG25" s="369">
        <f ca="1">+Assumptions!BD281</f>
        <v>467255.83333333331</v>
      </c>
      <c r="AH25" s="369">
        <f ca="1">+Assumptions!BE281</f>
        <v>467255.83333333331</v>
      </c>
      <c r="AI25" s="369">
        <f ca="1">+Assumptions!BF281</f>
        <v>467255.83333333331</v>
      </c>
      <c r="AJ25" s="369">
        <f ca="1">+Assumptions!BG281</f>
        <v>467255.83333333331</v>
      </c>
      <c r="AK25" s="369">
        <f ca="1">+Assumptions!BH281</f>
        <v>467255.83333333331</v>
      </c>
      <c r="AL25" s="369">
        <f ca="1">+Assumptions!BI281</f>
        <v>467255.83333333331</v>
      </c>
      <c r="AM25" s="369">
        <f ca="1">+Assumptions!BJ281</f>
        <v>467255.83333333331</v>
      </c>
      <c r="AN25" s="369">
        <f ca="1">+Assumptions!BK281</f>
        <v>542111.79166666674</v>
      </c>
      <c r="AO25" s="369">
        <f ca="1">+Assumptions!BL281</f>
        <v>542111.79166666674</v>
      </c>
      <c r="AP25" s="369">
        <f ca="1">+Assumptions!BM281</f>
        <v>542111.79166666674</v>
      </c>
      <c r="AQ25" s="369">
        <f ca="1">+Assumptions!BN281</f>
        <v>542111.79166666674</v>
      </c>
      <c r="AR25" s="369">
        <f ca="1">+Assumptions!BO281</f>
        <v>542111.79166666674</v>
      </c>
      <c r="AS25" s="369">
        <f ca="1">+Assumptions!BP281</f>
        <v>542111.79166666674</v>
      </c>
      <c r="AT25" s="369">
        <f ca="1">+Assumptions!BQ281</f>
        <v>542111.79166666674</v>
      </c>
      <c r="AU25" s="369">
        <f ca="1">+Assumptions!BR281</f>
        <v>542111.79166666674</v>
      </c>
      <c r="AV25" s="369">
        <f ca="1">+Assumptions!BS281</f>
        <v>542111.79166666674</v>
      </c>
      <c r="AW25" s="369">
        <f ca="1">+Assumptions!BT281</f>
        <v>542111.79166666674</v>
      </c>
      <c r="AX25" s="369">
        <f ca="1">+Assumptions!BU281</f>
        <v>542111.79166666674</v>
      </c>
      <c r="AY25" s="369">
        <f ca="1">+Assumptions!BV281</f>
        <v>542111.79166666674</v>
      </c>
      <c r="AZ25" s="369">
        <f ca="1">+Assumptions!BW281</f>
        <v>631920.63958333328</v>
      </c>
      <c r="BA25" s="369">
        <f ca="1">+Assumptions!BX281</f>
        <v>631920.63958333328</v>
      </c>
      <c r="BB25" s="369">
        <f ca="1">+Assumptions!BY281</f>
        <v>631920.63958333328</v>
      </c>
      <c r="BC25" s="369">
        <f ca="1">+Assumptions!BZ281</f>
        <v>631920.63958333328</v>
      </c>
      <c r="BD25" s="369">
        <f ca="1">+Assumptions!CA281</f>
        <v>631920.63958333328</v>
      </c>
      <c r="BE25" s="369">
        <f ca="1">+Assumptions!CB281</f>
        <v>631920.63958333328</v>
      </c>
      <c r="BF25" s="369">
        <f ca="1">+Assumptions!CC281</f>
        <v>631920.63958333328</v>
      </c>
      <c r="BG25" s="369">
        <f ca="1">+Assumptions!CD281</f>
        <v>631920.63958333328</v>
      </c>
      <c r="BH25" s="369">
        <f ca="1">+Assumptions!CE281</f>
        <v>631920.63958333328</v>
      </c>
      <c r="BI25" s="369">
        <f ca="1">+Assumptions!CF281</f>
        <v>631920.63958333328</v>
      </c>
      <c r="BJ25" s="369">
        <f ca="1">+Assumptions!CG281</f>
        <v>631920.63958333328</v>
      </c>
      <c r="BK25" s="369">
        <f ca="1">+Assumptions!CH281</f>
        <v>631920.63958333328</v>
      </c>
      <c r="BL25" s="46"/>
      <c r="BM25" s="369">
        <f t="shared" ref="BM25:BQ25" ca="1" si="20">+SUMIF($D$1:$BK$1,BM$1,$D25:$BK25)</f>
        <v>3387999.9999999995</v>
      </c>
      <c r="BN25" s="369">
        <f t="shared" ca="1" si="20"/>
        <v>4856599.9999999991</v>
      </c>
      <c r="BO25" s="369">
        <f t="shared" ca="1" si="20"/>
        <v>5607069.9999999991</v>
      </c>
      <c r="BP25" s="369">
        <f t="shared" ca="1" si="20"/>
        <v>6505341.5000000028</v>
      </c>
      <c r="BQ25" s="369">
        <f t="shared" ca="1" si="20"/>
        <v>7583047.6749999998</v>
      </c>
    </row>
    <row r="26" spans="1:69" ht="18" customHeight="1">
      <c r="A26" s="41"/>
      <c r="B26" s="371" t="s">
        <v>256</v>
      </c>
      <c r="C26" s="41"/>
      <c r="D26" s="371">
        <f t="shared" ref="D26:BK26" ca="1" si="21">-SUM(D23:D25)</f>
        <v>-5571797.6013000002</v>
      </c>
      <c r="E26" s="371">
        <f t="shared" ca="1" si="21"/>
        <v>-571833.31345599995</v>
      </c>
      <c r="F26" s="371">
        <f t="shared" ca="1" si="21"/>
        <v>-571873.31107071997</v>
      </c>
      <c r="G26" s="371">
        <f t="shared" ca="1" si="21"/>
        <v>-571918.10839920642</v>
      </c>
      <c r="H26" s="371">
        <f t="shared" ca="1" si="21"/>
        <v>-571968.28140711121</v>
      </c>
      <c r="I26" s="371">
        <f t="shared" ca="1" si="21"/>
        <v>-572024.47517596453</v>
      </c>
      <c r="J26" s="371">
        <f t="shared" ca="1" si="21"/>
        <v>-572087.41219708021</v>
      </c>
      <c r="K26" s="371">
        <f t="shared" ca="1" si="21"/>
        <v>-642157.9016607299</v>
      </c>
      <c r="L26" s="371">
        <f t="shared" ca="1" si="21"/>
        <v>-642236.84986001742</v>
      </c>
      <c r="M26" s="371">
        <f t="shared" ca="1" si="21"/>
        <v>-642325.27184321953</v>
      </c>
      <c r="N26" s="371">
        <f t="shared" ca="1" si="21"/>
        <v>-642424.30446440587</v>
      </c>
      <c r="O26" s="371">
        <f t="shared" ca="1" si="21"/>
        <v>-642535.2210001346</v>
      </c>
      <c r="P26" s="371">
        <f t="shared" ca="1" si="21"/>
        <v>-742657.17081682151</v>
      </c>
      <c r="Q26" s="371">
        <f t="shared" ca="1" si="21"/>
        <v>-742835.74643934472</v>
      </c>
      <c r="R26" s="371">
        <f t="shared" ca="1" si="21"/>
        <v>-743041.1084052464</v>
      </c>
      <c r="S26" s="371">
        <f t="shared" ca="1" si="21"/>
        <v>-743277.27466603334</v>
      </c>
      <c r="T26" s="371">
        <f t="shared" ca="1" si="21"/>
        <v>-743548.86586593837</v>
      </c>
      <c r="U26" s="371">
        <f t="shared" ca="1" si="21"/>
        <v>-743861.19574582903</v>
      </c>
      <c r="V26" s="371">
        <f t="shared" ca="1" si="21"/>
        <v>-20744220.375107706</v>
      </c>
      <c r="W26" s="371">
        <f t="shared" ca="1" si="21"/>
        <v>-744633.43137385894</v>
      </c>
      <c r="X26" s="371">
        <f t="shared" ca="1" si="21"/>
        <v>-745108.44607993786</v>
      </c>
      <c r="Y26" s="371">
        <f t="shared" ca="1" si="21"/>
        <v>-745654.71299192845</v>
      </c>
      <c r="Z26" s="371">
        <f t="shared" ca="1" si="21"/>
        <v>-746282.91994071775</v>
      </c>
      <c r="AA26" s="371">
        <f t="shared" ca="1" si="21"/>
        <v>-747005.35793182545</v>
      </c>
      <c r="AB26" s="371">
        <f t="shared" ca="1" si="21"/>
        <v>-830239.76285152393</v>
      </c>
      <c r="AC26" s="371">
        <f t="shared" ca="1" si="21"/>
        <v>-831569.04875516205</v>
      </c>
      <c r="AD26" s="371">
        <f t="shared" ca="1" si="21"/>
        <v>-833164.1918395278</v>
      </c>
      <c r="AE26" s="371">
        <f t="shared" ca="1" si="21"/>
        <v>-835078.36354076676</v>
      </c>
      <c r="AF26" s="371">
        <f t="shared" ca="1" si="21"/>
        <v>-837375.36958225328</v>
      </c>
      <c r="AG26" s="371">
        <f t="shared" ca="1" si="21"/>
        <v>-840131.77683203737</v>
      </c>
      <c r="AH26" s="371">
        <f t="shared" ca="1" si="21"/>
        <v>-20843439.465531778</v>
      </c>
      <c r="AI26" s="371">
        <f t="shared" ca="1" si="21"/>
        <v>-847408.69197146711</v>
      </c>
      <c r="AJ26" s="371">
        <f t="shared" ca="1" si="21"/>
        <v>-852171.76369909383</v>
      </c>
      <c r="AK26" s="371">
        <f t="shared" ca="1" si="21"/>
        <v>-857887.44977224595</v>
      </c>
      <c r="AL26" s="371">
        <f t="shared" ca="1" si="21"/>
        <v>-864746.27306002844</v>
      </c>
      <c r="AM26" s="371">
        <f t="shared" ca="1" si="21"/>
        <v>-872976.86100536748</v>
      </c>
      <c r="AN26" s="371">
        <f t="shared" ca="1" si="21"/>
        <v>-973613.04710590444</v>
      </c>
      <c r="AO26" s="371">
        <f t="shared" ca="1" si="21"/>
        <v>-979045.23514982825</v>
      </c>
      <c r="AP26" s="371">
        <f t="shared" ca="1" si="21"/>
        <v>-985020.64199814433</v>
      </c>
      <c r="AQ26" s="371">
        <f t="shared" ca="1" si="21"/>
        <v>-991593.58953129209</v>
      </c>
      <c r="AR26" s="371">
        <f t="shared" ca="1" si="21"/>
        <v>-998823.83181775466</v>
      </c>
      <c r="AS26" s="371">
        <f t="shared" ca="1" si="21"/>
        <v>-1006777.0983328635</v>
      </c>
      <c r="AT26" s="371">
        <f t="shared" ca="1" si="21"/>
        <v>-21015525.691499483</v>
      </c>
      <c r="AU26" s="371">
        <f t="shared" ca="1" si="21"/>
        <v>-1025149.1439827648</v>
      </c>
      <c r="AV26" s="371">
        <f t="shared" ca="1" si="21"/>
        <v>-1035734.9417143746</v>
      </c>
      <c r="AW26" s="371">
        <f t="shared" ca="1" si="21"/>
        <v>-1047379.3192191455</v>
      </c>
      <c r="AX26" s="371">
        <f t="shared" ca="1" si="21"/>
        <v>-1060188.1344743934</v>
      </c>
      <c r="AY26" s="371">
        <f t="shared" ca="1" si="21"/>
        <v>-1074277.8312551659</v>
      </c>
      <c r="AZ26" s="371">
        <f t="shared" ca="1" si="21"/>
        <v>-1192472.6145053725</v>
      </c>
      <c r="BA26" s="371">
        <f t="shared" ca="1" si="21"/>
        <v>-1198920.0597522538</v>
      </c>
      <c r="BB26" s="371">
        <f t="shared" ca="1" si="21"/>
        <v>-1205625.4028090108</v>
      </c>
      <c r="BC26" s="371">
        <f t="shared" ca="1" si="21"/>
        <v>-1212598.9595880378</v>
      </c>
      <c r="BD26" s="371">
        <f t="shared" ca="1" si="21"/>
        <v>-1219851.4586382261</v>
      </c>
      <c r="BE26" s="371">
        <f t="shared" ca="1" si="21"/>
        <v>-1227394.0576504217</v>
      </c>
      <c r="BF26" s="371">
        <f t="shared" ca="1" si="21"/>
        <v>-41235238.360623106</v>
      </c>
      <c r="BG26" s="371">
        <f t="shared" ca="1" si="21"/>
        <v>-1243396.4357146963</v>
      </c>
      <c r="BH26" s="371">
        <f t="shared" ca="1" si="21"/>
        <v>-1251880.8338099509</v>
      </c>
      <c r="BI26" s="371">
        <f t="shared" ca="1" si="21"/>
        <v>-1260704.6078290155</v>
      </c>
      <c r="BJ26" s="371">
        <f t="shared" ca="1" si="21"/>
        <v>-1269881.3328088429</v>
      </c>
      <c r="BK26" s="371">
        <f t="shared" ca="1" si="21"/>
        <v>-1279425.1267878632</v>
      </c>
      <c r="BL26" s="46"/>
      <c r="BM26" s="371">
        <f t="shared" ref="BM26:BQ26" ca="1" si="22">-SUM(BM23:BM25)</f>
        <v>-12215182.051834587</v>
      </c>
      <c r="BN26" s="371">
        <f t="shared" ca="1" si="22"/>
        <v>-28932126.605365187</v>
      </c>
      <c r="BO26" s="371">
        <f t="shared" ca="1" si="22"/>
        <v>-30146189.018441252</v>
      </c>
      <c r="BP26" s="371">
        <f t="shared" ca="1" si="22"/>
        <v>-32193128.506081115</v>
      </c>
      <c r="BQ26" s="371">
        <f t="shared" ca="1" si="22"/>
        <v>-54797389.250516795</v>
      </c>
    </row>
    <row r="27" spans="1:69" ht="18"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6"/>
      <c r="BM27" s="41"/>
      <c r="BN27" s="41"/>
      <c r="BO27" s="41"/>
      <c r="BP27" s="41"/>
      <c r="BQ27" s="41"/>
    </row>
    <row r="28" spans="1:69" ht="18" customHeight="1">
      <c r="A28" s="377"/>
      <c r="B28" s="377" t="s">
        <v>57</v>
      </c>
      <c r="C28" s="377"/>
      <c r="D28" s="377">
        <f t="shared" ref="D28:BK28" ca="1" si="23">+D19+D26</f>
        <v>-5551215.1376</v>
      </c>
      <c r="E28" s="377">
        <f t="shared" ca="1" si="23"/>
        <v>-548780.95411199995</v>
      </c>
      <c r="F28" s="377">
        <f t="shared" ca="1" si="23"/>
        <v>-546054.66860543995</v>
      </c>
      <c r="G28" s="377">
        <f t="shared" ca="1" si="23"/>
        <v>-543001.22883809288</v>
      </c>
      <c r="H28" s="377">
        <f t="shared" ca="1" si="23"/>
        <v>-539581.37629866402</v>
      </c>
      <c r="I28" s="377">
        <f t="shared" ca="1" si="23"/>
        <v>-535751.14145450364</v>
      </c>
      <c r="J28" s="377">
        <f t="shared" ca="1" si="23"/>
        <v>-531461.27842904394</v>
      </c>
      <c r="K28" s="377">
        <f t="shared" ca="1" si="23"/>
        <v>-596656.63184052927</v>
      </c>
      <c r="L28" s="377">
        <f t="shared" ca="1" si="23"/>
        <v>-591275.42766139272</v>
      </c>
      <c r="M28" s="377">
        <f t="shared" ca="1" si="23"/>
        <v>-585248.47898075986</v>
      </c>
      <c r="N28" s="377">
        <f t="shared" ca="1" si="23"/>
        <v>-578498.29645845108</v>
      </c>
      <c r="O28" s="377">
        <f t="shared" ca="1" si="23"/>
        <v>-570938.09203346528</v>
      </c>
      <c r="P28" s="377">
        <f t="shared" ca="1" si="23"/>
        <v>-660320.47250515176</v>
      </c>
      <c r="Q28" s="377">
        <f t="shared" ca="1" si="23"/>
        <v>-648148.5433809245</v>
      </c>
      <c r="R28" s="377">
        <f t="shared" ca="1" si="23"/>
        <v>-634150.82488806313</v>
      </c>
      <c r="S28" s="377">
        <f t="shared" ca="1" si="23"/>
        <v>-618053.44862127258</v>
      </c>
      <c r="T28" s="377">
        <f t="shared" ca="1" si="23"/>
        <v>-599541.46591446351</v>
      </c>
      <c r="U28" s="377">
        <f t="shared" ca="1" si="23"/>
        <v>-578252.68580163294</v>
      </c>
      <c r="V28" s="377">
        <f t="shared" ca="1" si="23"/>
        <v>-20553770.588671882</v>
      </c>
      <c r="W28" s="377">
        <f t="shared" ca="1" si="23"/>
        <v>-525616.17697265977</v>
      </c>
      <c r="X28" s="377">
        <f t="shared" ca="1" si="23"/>
        <v>-493238.60351855878</v>
      </c>
      <c r="Y28" s="377">
        <f t="shared" ca="1" si="23"/>
        <v>-456004.39404634258</v>
      </c>
      <c r="Z28" s="377">
        <f t="shared" ca="1" si="23"/>
        <v>-413185.05315329402</v>
      </c>
      <c r="AA28" s="377">
        <f t="shared" ca="1" si="23"/>
        <v>-363942.81112628814</v>
      </c>
      <c r="AB28" s="377">
        <f t="shared" ca="1" si="23"/>
        <v>-370564.7066848792</v>
      </c>
      <c r="AC28" s="377">
        <f t="shared" ca="1" si="23"/>
        <v>-279958.9813551883</v>
      </c>
      <c r="AD28" s="377">
        <f t="shared" ca="1" si="23"/>
        <v>-171232.11095955945</v>
      </c>
      <c r="AE28" s="377">
        <f t="shared" ca="1" si="23"/>
        <v>-40759.866484804661</v>
      </c>
      <c r="AF28" s="377">
        <f t="shared" ca="1" si="23"/>
        <v>115806.82688490115</v>
      </c>
      <c r="AG28" s="377">
        <f t="shared" ca="1" si="23"/>
        <v>303686.85892854794</v>
      </c>
      <c r="AH28" s="377">
        <f t="shared" ca="1" si="23"/>
        <v>-19470857.102619074</v>
      </c>
      <c r="AI28" s="377">
        <f t="shared" ca="1" si="23"/>
        <v>799690.14352377551</v>
      </c>
      <c r="AJ28" s="377">
        <f t="shared" ca="1" si="23"/>
        <v>1124346.8388951973</v>
      </c>
      <c r="AK28" s="377">
        <f t="shared" ca="1" si="23"/>
        <v>1513934.8733409035</v>
      </c>
      <c r="AL28" s="377">
        <f t="shared" ca="1" si="23"/>
        <v>1981440.5146757499</v>
      </c>
      <c r="AM28" s="377">
        <f t="shared" ca="1" si="23"/>
        <v>2542447.2842775676</v>
      </c>
      <c r="AN28" s="377">
        <f t="shared" ca="1" si="23"/>
        <v>2783353.5127053242</v>
      </c>
      <c r="AO28" s="377">
        <f t="shared" ca="1" si="23"/>
        <v>3153617.9806425236</v>
      </c>
      <c r="AP28" s="377">
        <f t="shared" ca="1" si="23"/>
        <v>3560908.8953734417</v>
      </c>
      <c r="AQ28" s="377">
        <f t="shared" ca="1" si="23"/>
        <v>4008928.901577455</v>
      </c>
      <c r="AR28" s="377">
        <f t="shared" ca="1" si="23"/>
        <v>4501750.9084018664</v>
      </c>
      <c r="AS28" s="377">
        <f t="shared" ca="1" si="23"/>
        <v>5043855.1159087215</v>
      </c>
      <c r="AT28" s="377">
        <f t="shared" ca="1" si="23"/>
        <v>-14359830.255833739</v>
      </c>
      <c r="AU28" s="377">
        <f t="shared" ca="1" si="23"/>
        <v>6296115.8352495525</v>
      </c>
      <c r="AV28" s="377">
        <f t="shared" ca="1" si="23"/>
        <v>7017656.535441176</v>
      </c>
      <c r="AW28" s="377">
        <f t="shared" ca="1" si="23"/>
        <v>7811351.3056519609</v>
      </c>
      <c r="AX28" s="377">
        <f t="shared" ca="1" si="23"/>
        <v>8684415.5528838243</v>
      </c>
      <c r="AY28" s="377">
        <f t="shared" ca="1" si="23"/>
        <v>9644786.2248388734</v>
      </c>
      <c r="AZ28" s="377">
        <f t="shared" ca="1" si="23"/>
        <v>9955354.0038324296</v>
      </c>
      <c r="BA28" s="377">
        <f t="shared" ca="1" si="23"/>
        <v>10394819.62331906</v>
      </c>
      <c r="BB28" s="377">
        <f t="shared" ca="1" si="23"/>
        <v>10851863.867585156</v>
      </c>
      <c r="BC28" s="377">
        <f t="shared" ca="1" si="23"/>
        <v>11327189.881621895</v>
      </c>
      <c r="BD28" s="377">
        <f t="shared" ca="1" si="23"/>
        <v>11821528.936220108</v>
      </c>
      <c r="BE28" s="377">
        <f t="shared" ca="1" si="23"/>
        <v>12335641.553002246</v>
      </c>
      <c r="BF28" s="377">
        <f t="shared" ca="1" si="23"/>
        <v>-27129681.325544335</v>
      </c>
      <c r="BG28" s="377">
        <f t="shared" ca="1" si="23"/>
        <v>13426382.880767228</v>
      </c>
      <c r="BH28" s="377">
        <f t="shared" ca="1" si="23"/>
        <v>14004689.65533125</v>
      </c>
      <c r="BI28" s="377">
        <f t="shared" ca="1" si="23"/>
        <v>14606128.700877834</v>
      </c>
      <c r="BJ28" s="377">
        <f t="shared" ca="1" si="23"/>
        <v>15231625.308246279</v>
      </c>
      <c r="BK28" s="377">
        <f t="shared" ca="1" si="23"/>
        <v>15882141.779909469</v>
      </c>
      <c r="BL28" s="377"/>
      <c r="BM28" s="377">
        <f t="shared" ref="BM28:BQ28" ca="1" si="24">+BM19+BM26</f>
        <v>-9045427.2414110899</v>
      </c>
      <c r="BN28" s="377">
        <f t="shared" ca="1" si="24"/>
        <v>-20583713.747578233</v>
      </c>
      <c r="BO28" s="377">
        <f t="shared" ca="1" si="24"/>
        <v>-498984.8300562501</v>
      </c>
      <c r="BP28" s="377">
        <f t="shared" ca="1" si="24"/>
        <v>71192666.321782455</v>
      </c>
      <c r="BQ28" s="377">
        <f t="shared" ca="1" si="24"/>
        <v>150615053.33630478</v>
      </c>
    </row>
    <row r="29" spans="1:69" ht="18" customHeight="1">
      <c r="A29" s="398"/>
      <c r="B29" s="398"/>
      <c r="C29" s="399" t="s">
        <v>404</v>
      </c>
      <c r="D29" s="400">
        <f t="shared" ref="D29:BK29" ca="1" si="25">+IFERROR(D28/D$12,0)</f>
        <v>-265.86196631092861</v>
      </c>
      <c r="E29" s="400">
        <f t="shared" ca="1" si="25"/>
        <v>-23.466545470182062</v>
      </c>
      <c r="F29" s="400">
        <f t="shared" ca="1" si="25"/>
        <v>-20.848184075117008</v>
      </c>
      <c r="G29" s="400">
        <f t="shared" ca="1" si="25"/>
        <v>-18.510361400951791</v>
      </c>
      <c r="H29" s="400">
        <f t="shared" ca="1" si="25"/>
        <v>-16.423019727589978</v>
      </c>
      <c r="I29" s="400">
        <f t="shared" ca="1" si="25"/>
        <v>-14.559321804945505</v>
      </c>
      <c r="J29" s="400">
        <f t="shared" ca="1" si="25"/>
        <v>-12.895305802584364</v>
      </c>
      <c r="K29" s="400">
        <f t="shared" ca="1" si="25"/>
        <v>-12.926068919738373</v>
      </c>
      <c r="L29" s="400">
        <f t="shared" ca="1" si="25"/>
        <v>-11.437044297935145</v>
      </c>
      <c r="M29" s="400">
        <f t="shared" ca="1" si="25"/>
        <v>-10.107558028467977</v>
      </c>
      <c r="N29" s="400">
        <f t="shared" ca="1" si="25"/>
        <v>-8.9205167164437196</v>
      </c>
      <c r="O29" s="400">
        <f t="shared" ca="1" si="25"/>
        <v>-7.8606584021363473</v>
      </c>
      <c r="P29" s="400">
        <f t="shared" ca="1" si="25"/>
        <v>-7.9054541878970008</v>
      </c>
      <c r="Q29" s="400">
        <f t="shared" ca="1" si="25"/>
        <v>-6.7475913524636848</v>
      </c>
      <c r="R29" s="400">
        <f t="shared" ca="1" si="25"/>
        <v>-5.7407541042608008</v>
      </c>
      <c r="S29" s="400">
        <f t="shared" ca="1" si="25"/>
        <v>-4.8652434536495983</v>
      </c>
      <c r="T29" s="400">
        <f t="shared" ca="1" si="25"/>
        <v>-4.1039298444224652</v>
      </c>
      <c r="U29" s="400">
        <f t="shared" ca="1" si="25"/>
        <v>-3.4419180103119142</v>
      </c>
      <c r="V29" s="400">
        <f t="shared" ca="1" si="25"/>
        <v>-106.3840517055438</v>
      </c>
      <c r="W29" s="400">
        <f t="shared" ca="1" si="25"/>
        <v>-2.3656794898297351</v>
      </c>
      <c r="X29" s="400">
        <f t="shared" ca="1" si="25"/>
        <v>-1.9303959628399749</v>
      </c>
      <c r="Y29" s="400">
        <f t="shared" ca="1" si="25"/>
        <v>-1.5518885480662712</v>
      </c>
      <c r="Z29" s="400">
        <f t="shared" ca="1" si="25"/>
        <v>-1.2227516656543547</v>
      </c>
      <c r="AA29" s="400">
        <f t="shared" ca="1" si="25"/>
        <v>-0.93654568094834012</v>
      </c>
      <c r="AB29" s="400">
        <f t="shared" ca="1" si="25"/>
        <v>-0.79465501389169613</v>
      </c>
      <c r="AC29" s="400">
        <f t="shared" ca="1" si="25"/>
        <v>-0.50029680872778715</v>
      </c>
      <c r="AD29" s="400">
        <f t="shared" ca="1" si="25"/>
        <v>-0.25499830442452998</v>
      </c>
      <c r="AE29" s="400">
        <f t="shared" ca="1" si="25"/>
        <v>-5.0582884171815445E-2</v>
      </c>
      <c r="AF29" s="400">
        <f t="shared" ca="1" si="25"/>
        <v>0.1197632993721134</v>
      </c>
      <c r="AG29" s="400">
        <f t="shared" ca="1" si="25"/>
        <v>0.26171845232538726</v>
      </c>
      <c r="AH29" s="400">
        <f t="shared" ca="1" si="25"/>
        <v>-13.983380238900423</v>
      </c>
      <c r="AI29" s="400">
        <f t="shared" ca="1" si="25"/>
        <v>0.47859438044844466</v>
      </c>
      <c r="AJ29" s="400">
        <f t="shared" ca="1" si="25"/>
        <v>0.56074435322233007</v>
      </c>
      <c r="AK29" s="400">
        <f t="shared" ca="1" si="25"/>
        <v>0.62920266386723467</v>
      </c>
      <c r="AL29" s="400">
        <f t="shared" ca="1" si="25"/>
        <v>0.68625125607132154</v>
      </c>
      <c r="AM29" s="400">
        <f t="shared" ca="1" si="25"/>
        <v>0.7337917495747277</v>
      </c>
      <c r="AN29" s="400">
        <f t="shared" ca="1" si="25"/>
        <v>0.73029201445651026</v>
      </c>
      <c r="AO29" s="400">
        <f t="shared" ca="1" si="25"/>
        <v>0.75221948742335099</v>
      </c>
      <c r="AP29" s="400">
        <f t="shared" ca="1" si="25"/>
        <v>0.77215355375684236</v>
      </c>
      <c r="AQ29" s="400">
        <f t="shared" ca="1" si="25"/>
        <v>0.79027543224183472</v>
      </c>
      <c r="AR29" s="400">
        <f t="shared" ca="1" si="25"/>
        <v>0.80674986722819131</v>
      </c>
      <c r="AS29" s="400">
        <f t="shared" ca="1" si="25"/>
        <v>0.82172662630669735</v>
      </c>
      <c r="AT29" s="400">
        <f t="shared" ca="1" si="25"/>
        <v>-2.1267741726949749</v>
      </c>
      <c r="AU29" s="400">
        <f t="shared" ca="1" si="25"/>
        <v>0.84771934867435228</v>
      </c>
      <c r="AV29" s="400">
        <f t="shared" ca="1" si="25"/>
        <v>0.85897160943957107</v>
      </c>
      <c r="AW29" s="400">
        <f t="shared" ca="1" si="25"/>
        <v>0.86920093740795157</v>
      </c>
      <c r="AX29" s="400">
        <f t="shared" ca="1" si="25"/>
        <v>0.87850032647011567</v>
      </c>
      <c r="AY29" s="400">
        <f t="shared" ca="1" si="25"/>
        <v>0.88695431652662848</v>
      </c>
      <c r="AZ29" s="400">
        <f t="shared" ca="1" si="25"/>
        <v>0.88030265986426781</v>
      </c>
      <c r="BA29" s="400">
        <f t="shared" ca="1" si="25"/>
        <v>0.88381002744994042</v>
      </c>
      <c r="BB29" s="400">
        <f t="shared" ca="1" si="25"/>
        <v>0.88718249628231793</v>
      </c>
      <c r="BC29" s="400">
        <f t="shared" ca="1" si="25"/>
        <v>0.89042525477498868</v>
      </c>
      <c r="BD29" s="400">
        <f t="shared" ca="1" si="25"/>
        <v>0.89354329178717218</v>
      </c>
      <c r="BE29" s="400">
        <f t="shared" ca="1" si="25"/>
        <v>0.89654140429888696</v>
      </c>
      <c r="BF29" s="400">
        <f t="shared" ca="1" si="25"/>
        <v>-1.8959198035157283</v>
      </c>
      <c r="BG29" s="400">
        <f t="shared" ca="1" si="25"/>
        <v>0.90219612834095264</v>
      </c>
      <c r="BH29" s="400">
        <f t="shared" ca="1" si="25"/>
        <v>0.90486143944675279</v>
      </c>
      <c r="BI29" s="400">
        <f t="shared" ca="1" si="25"/>
        <v>0.90742423858694532</v>
      </c>
      <c r="BJ29" s="400">
        <f t="shared" ca="1" si="25"/>
        <v>0.90988846852943805</v>
      </c>
      <c r="BK29" s="400">
        <f t="shared" ca="1" si="25"/>
        <v>0.91225792039721953</v>
      </c>
      <c r="BL29" s="401"/>
      <c r="BM29" s="400">
        <f t="shared" ref="BM29:BQ29" ca="1" si="26">+IFERROR(BM28/BM$12,0)</f>
        <v>-2.847216559092026</v>
      </c>
      <c r="BN29" s="400">
        <f t="shared" ca="1" si="26"/>
        <v>-2.4554291293710935</v>
      </c>
      <c r="BO29" s="400">
        <f t="shared" ca="1" si="26"/>
        <v>-1.6682723912477323E-2</v>
      </c>
      <c r="BP29" s="400">
        <f t="shared" ca="1" si="26"/>
        <v>0.68096046718068337</v>
      </c>
      <c r="BQ29" s="400">
        <f t="shared" ca="1" si="26"/>
        <v>0.72468781711484254</v>
      </c>
    </row>
    <row r="30" spans="1:69" ht="18" customHeight="1">
      <c r="A30" s="404"/>
      <c r="B30" s="404"/>
      <c r="C30" s="399"/>
      <c r="D30" s="400"/>
      <c r="E30" s="400"/>
      <c r="F30" s="400"/>
      <c r="G30" s="400"/>
      <c r="H30" s="400"/>
      <c r="I30" s="400"/>
      <c r="J30" s="400"/>
      <c r="K30" s="400"/>
      <c r="L30" s="400"/>
      <c r="M30" s="400"/>
      <c r="N30" s="400"/>
      <c r="O30" s="400"/>
      <c r="P30" s="400"/>
      <c r="Q30" s="400"/>
      <c r="R30" s="400"/>
      <c r="S30" s="400"/>
      <c r="T30" s="400"/>
      <c r="U30" s="400"/>
      <c r="V30" s="400"/>
      <c r="W30" s="400"/>
      <c r="X30" s="400"/>
      <c r="Y30" s="400"/>
      <c r="Z30" s="400"/>
      <c r="AA30" s="400"/>
      <c r="AB30" s="400"/>
      <c r="AC30" s="400"/>
      <c r="AD30" s="400"/>
      <c r="AE30" s="400"/>
      <c r="AF30" s="400"/>
      <c r="AG30" s="400"/>
      <c r="AH30" s="400"/>
      <c r="AI30" s="400"/>
      <c r="AJ30" s="400"/>
      <c r="AK30" s="400"/>
      <c r="AL30" s="400"/>
      <c r="AM30" s="400"/>
      <c r="AN30" s="400"/>
      <c r="AO30" s="400"/>
      <c r="AP30" s="400"/>
      <c r="AQ30" s="400"/>
      <c r="AR30" s="400"/>
      <c r="AS30" s="400"/>
      <c r="AT30" s="400"/>
      <c r="AU30" s="400"/>
      <c r="AV30" s="400"/>
      <c r="AW30" s="400"/>
      <c r="AX30" s="400"/>
      <c r="AY30" s="400"/>
      <c r="AZ30" s="400"/>
      <c r="BA30" s="400"/>
      <c r="BB30" s="400"/>
      <c r="BC30" s="400"/>
      <c r="BD30" s="400"/>
      <c r="BE30" s="400"/>
      <c r="BF30" s="400"/>
      <c r="BG30" s="400"/>
      <c r="BH30" s="400"/>
      <c r="BI30" s="400"/>
      <c r="BJ30" s="400"/>
      <c r="BK30" s="400"/>
      <c r="BL30" s="401"/>
      <c r="BM30" s="400"/>
      <c r="BN30" s="400"/>
      <c r="BO30" s="400"/>
      <c r="BP30" s="400"/>
      <c r="BQ30" s="400"/>
    </row>
    <row r="31" spans="1:69" ht="18" customHeight="1">
      <c r="A31" s="404"/>
      <c r="B31" s="404"/>
      <c r="C31" s="399"/>
      <c r="D31" s="400"/>
      <c r="E31" s="400"/>
      <c r="F31" s="400"/>
      <c r="G31" s="400"/>
      <c r="H31" s="400"/>
      <c r="I31" s="400"/>
      <c r="J31" s="400"/>
      <c r="K31" s="400"/>
      <c r="L31" s="400"/>
      <c r="M31" s="400"/>
      <c r="N31" s="400"/>
      <c r="O31" s="400"/>
      <c r="P31" s="400"/>
      <c r="Q31" s="400"/>
      <c r="R31" s="400"/>
      <c r="S31" s="400"/>
      <c r="T31" s="400"/>
      <c r="U31" s="400"/>
      <c r="V31" s="400"/>
      <c r="W31" s="400"/>
      <c r="X31" s="400"/>
      <c r="Y31" s="400"/>
      <c r="Z31" s="400"/>
      <c r="AA31" s="400"/>
      <c r="AB31" s="400"/>
      <c r="AC31" s="400"/>
      <c r="AD31" s="400"/>
      <c r="AE31" s="400"/>
      <c r="AF31" s="400"/>
      <c r="AG31" s="400"/>
      <c r="AH31" s="400"/>
      <c r="AI31" s="400"/>
      <c r="AJ31" s="400"/>
      <c r="AK31" s="400"/>
      <c r="AL31" s="400"/>
      <c r="AM31" s="400"/>
      <c r="AN31" s="400"/>
      <c r="AO31" s="400"/>
      <c r="AP31" s="400"/>
      <c r="AQ31" s="400"/>
      <c r="AR31" s="400"/>
      <c r="AS31" s="400"/>
      <c r="AT31" s="400"/>
      <c r="AU31" s="400"/>
      <c r="AV31" s="400"/>
      <c r="AW31" s="400"/>
      <c r="AX31" s="400"/>
      <c r="AY31" s="400"/>
      <c r="AZ31" s="400"/>
      <c r="BA31" s="400"/>
      <c r="BB31" s="400"/>
      <c r="BC31" s="400"/>
      <c r="BD31" s="400"/>
      <c r="BE31" s="400"/>
      <c r="BF31" s="400"/>
      <c r="BG31" s="400"/>
      <c r="BH31" s="400"/>
      <c r="BI31" s="400"/>
      <c r="BJ31" s="400"/>
      <c r="BK31" s="400"/>
      <c r="BL31" s="401"/>
      <c r="BM31" s="400"/>
      <c r="BN31" s="400"/>
      <c r="BO31" s="400"/>
      <c r="BP31" s="400"/>
      <c r="BQ31" s="400"/>
    </row>
    <row r="32" spans="1:69" ht="18" customHeight="1">
      <c r="A32" s="405" t="s">
        <v>405</v>
      </c>
      <c r="B32" s="405"/>
      <c r="C32" s="404"/>
      <c r="D32" s="404"/>
      <c r="E32" s="404"/>
      <c r="F32" s="404"/>
      <c r="G32" s="404"/>
      <c r="H32" s="404"/>
      <c r="I32" s="404"/>
      <c r="J32" s="404"/>
      <c r="K32" s="404"/>
      <c r="L32" s="404"/>
      <c r="M32" s="404"/>
      <c r="N32" s="404"/>
      <c r="O32" s="404"/>
      <c r="P32" s="404"/>
      <c r="Q32" s="404"/>
      <c r="R32" s="404"/>
      <c r="S32" s="404"/>
      <c r="T32" s="404"/>
      <c r="U32" s="404"/>
      <c r="V32" s="404"/>
      <c r="W32" s="404"/>
      <c r="X32" s="404"/>
      <c r="Y32" s="404"/>
      <c r="Z32" s="404"/>
      <c r="AA32" s="404"/>
      <c r="AB32" s="404"/>
      <c r="AC32" s="404"/>
      <c r="AD32" s="404"/>
      <c r="AE32" s="404"/>
      <c r="AF32" s="404"/>
      <c r="AG32" s="404"/>
      <c r="AH32" s="404"/>
      <c r="AI32" s="404"/>
      <c r="AJ32" s="404"/>
      <c r="AK32" s="404"/>
      <c r="AL32" s="404"/>
      <c r="AM32" s="404"/>
      <c r="AN32" s="404"/>
      <c r="AO32" s="404"/>
      <c r="AP32" s="404"/>
      <c r="AQ32" s="404"/>
      <c r="AR32" s="404"/>
      <c r="AS32" s="404"/>
      <c r="AT32" s="404"/>
      <c r="AU32" s="404"/>
      <c r="AV32" s="404"/>
      <c r="AW32" s="404"/>
      <c r="AX32" s="404"/>
      <c r="AY32" s="404"/>
      <c r="AZ32" s="404"/>
      <c r="BA32" s="404"/>
      <c r="BB32" s="404"/>
      <c r="BC32" s="404"/>
      <c r="BD32" s="404"/>
      <c r="BE32" s="404"/>
      <c r="BF32" s="404"/>
      <c r="BG32" s="404"/>
      <c r="BH32" s="404"/>
      <c r="BI32" s="404"/>
      <c r="BJ32" s="404"/>
      <c r="BK32" s="404"/>
      <c r="BL32" s="406"/>
      <c r="BM32" s="404"/>
      <c r="BN32" s="404"/>
      <c r="BO32" s="404"/>
      <c r="BP32" s="404"/>
      <c r="BQ32" s="404"/>
    </row>
    <row r="33" spans="1:69" ht="18" customHeight="1">
      <c r="A33" s="41"/>
      <c r="B33" s="41" t="s">
        <v>59</v>
      </c>
      <c r="C33" s="41"/>
      <c r="D33" s="366">
        <f>+Assumptions!AA372+Assumptions!AA382+Assumptions!AA392+Assumptions!AA402</f>
        <v>0</v>
      </c>
      <c r="E33" s="366">
        <f>+Assumptions!AB372+Assumptions!AB382+Assumptions!AB392+Assumptions!AB402</f>
        <v>0</v>
      </c>
      <c r="F33" s="366">
        <f>+Assumptions!AC372+Assumptions!AC382+Assumptions!AC392+Assumptions!AC402</f>
        <v>0</v>
      </c>
      <c r="G33" s="366">
        <f>+Assumptions!AD372+Assumptions!AD382+Assumptions!AD392+Assumptions!AD402</f>
        <v>0</v>
      </c>
      <c r="H33" s="366">
        <f>+Assumptions!AE372+Assumptions!AE382+Assumptions!AE392+Assumptions!AE402</f>
        <v>0</v>
      </c>
      <c r="I33" s="366">
        <f>+Assumptions!AF372+Assumptions!AF382+Assumptions!AF392+Assumptions!AF402</f>
        <v>0</v>
      </c>
      <c r="J33" s="366">
        <f>+Assumptions!AG372+Assumptions!AG382+Assumptions!AG392+Assumptions!AG402</f>
        <v>0</v>
      </c>
      <c r="K33" s="366">
        <f>+Assumptions!AH372+Assumptions!AH382+Assumptions!AH392+Assumptions!AH402</f>
        <v>0</v>
      </c>
      <c r="L33" s="366">
        <f>+Assumptions!AI372+Assumptions!AI382+Assumptions!AI392+Assumptions!AI402</f>
        <v>0</v>
      </c>
      <c r="M33" s="366">
        <f>+Assumptions!AJ372+Assumptions!AJ382+Assumptions!AJ392+Assumptions!AJ402</f>
        <v>0</v>
      </c>
      <c r="N33" s="366">
        <f>+Assumptions!AK372+Assumptions!AK382+Assumptions!AK392+Assumptions!AK402</f>
        <v>0</v>
      </c>
      <c r="O33" s="366">
        <f>+Assumptions!AL372+Assumptions!AL382+Assumptions!AL392+Assumptions!AL402</f>
        <v>0</v>
      </c>
      <c r="P33" s="366">
        <f>+Assumptions!AM372+Assumptions!AM382+Assumptions!AM392+Assumptions!AM402</f>
        <v>0</v>
      </c>
      <c r="Q33" s="366">
        <f>+Assumptions!AN372+Assumptions!AN382+Assumptions!AN392+Assumptions!AN402</f>
        <v>0</v>
      </c>
      <c r="R33" s="366">
        <f>+Assumptions!AO372+Assumptions!AO382+Assumptions!AO392+Assumptions!AO402</f>
        <v>0</v>
      </c>
      <c r="S33" s="366">
        <f>+Assumptions!AP372+Assumptions!AP382+Assumptions!AP392+Assumptions!AP402</f>
        <v>0</v>
      </c>
      <c r="T33" s="366">
        <f>+Assumptions!AQ372+Assumptions!AQ382+Assumptions!AQ392+Assumptions!AQ402</f>
        <v>0</v>
      </c>
      <c r="U33" s="366">
        <f>+Assumptions!AR372+Assumptions!AR382+Assumptions!AR392+Assumptions!AR402</f>
        <v>0</v>
      </c>
      <c r="V33" s="366">
        <f>+Assumptions!AS372+Assumptions!AS382+Assumptions!AS392+Assumptions!AS402</f>
        <v>0</v>
      </c>
      <c r="W33" s="366">
        <f>+Assumptions!AT372+Assumptions!AT382+Assumptions!AT392+Assumptions!AT402</f>
        <v>0</v>
      </c>
      <c r="X33" s="366">
        <f>+Assumptions!AU372+Assumptions!AU382+Assumptions!AU392+Assumptions!AU402</f>
        <v>0</v>
      </c>
      <c r="Y33" s="366">
        <f>+Assumptions!AV372+Assumptions!AV382+Assumptions!AV392+Assumptions!AV402</f>
        <v>0</v>
      </c>
      <c r="Z33" s="366">
        <f>+Assumptions!AW372+Assumptions!AW382+Assumptions!AW392+Assumptions!AW402</f>
        <v>0</v>
      </c>
      <c r="AA33" s="366">
        <f>+Assumptions!AX372+Assumptions!AX382+Assumptions!AX392+Assumptions!AX402</f>
        <v>0</v>
      </c>
      <c r="AB33" s="366">
        <f>+Assumptions!AY372+Assumptions!AY382+Assumptions!AY392+Assumptions!AY402</f>
        <v>0</v>
      </c>
      <c r="AC33" s="366">
        <f>+Assumptions!AZ372+Assumptions!AZ382+Assumptions!AZ392+Assumptions!AZ402</f>
        <v>0</v>
      </c>
      <c r="AD33" s="366">
        <f>+Assumptions!BA372+Assumptions!BA382+Assumptions!BA392+Assumptions!BA402</f>
        <v>0</v>
      </c>
      <c r="AE33" s="366">
        <f>+Assumptions!BB372+Assumptions!BB382+Assumptions!BB392+Assumptions!BB402</f>
        <v>0</v>
      </c>
      <c r="AF33" s="366">
        <f>+Assumptions!BC372+Assumptions!BC382+Assumptions!BC392+Assumptions!BC402</f>
        <v>0</v>
      </c>
      <c r="AG33" s="366">
        <f>+Assumptions!BD372+Assumptions!BD382+Assumptions!BD392+Assumptions!BD402</f>
        <v>0</v>
      </c>
      <c r="AH33" s="366">
        <f>+Assumptions!BE372+Assumptions!BE382+Assumptions!BE392+Assumptions!BE402</f>
        <v>0</v>
      </c>
      <c r="AI33" s="366">
        <f>+Assumptions!BF372+Assumptions!BF382+Assumptions!BF392+Assumptions!BF402</f>
        <v>0</v>
      </c>
      <c r="AJ33" s="366">
        <f>+Assumptions!BG372+Assumptions!BG382+Assumptions!BG392+Assumptions!BG402</f>
        <v>0</v>
      </c>
      <c r="AK33" s="366">
        <f>+Assumptions!BH372+Assumptions!BH382+Assumptions!BH392+Assumptions!BH402</f>
        <v>0</v>
      </c>
      <c r="AL33" s="366">
        <f>+Assumptions!BI372+Assumptions!BI382+Assumptions!BI392+Assumptions!BI402</f>
        <v>0</v>
      </c>
      <c r="AM33" s="366">
        <f>+Assumptions!BJ372+Assumptions!BJ382+Assumptions!BJ392+Assumptions!BJ402</f>
        <v>0</v>
      </c>
      <c r="AN33" s="366">
        <f>+Assumptions!BK372+Assumptions!BK382+Assumptions!BK392+Assumptions!BK402</f>
        <v>0</v>
      </c>
      <c r="AO33" s="366">
        <f>+Assumptions!BL372+Assumptions!BL382+Assumptions!BL392+Assumptions!BL402</f>
        <v>0</v>
      </c>
      <c r="AP33" s="366">
        <f>+Assumptions!BM372+Assumptions!BM382+Assumptions!BM392+Assumptions!BM402</f>
        <v>0</v>
      </c>
      <c r="AQ33" s="366">
        <f>+Assumptions!BN372+Assumptions!BN382+Assumptions!BN392+Assumptions!BN402</f>
        <v>0</v>
      </c>
      <c r="AR33" s="366">
        <f>+Assumptions!BO372+Assumptions!BO382+Assumptions!BO392+Assumptions!BO402</f>
        <v>0</v>
      </c>
      <c r="AS33" s="366">
        <f>+Assumptions!BP372+Assumptions!BP382+Assumptions!BP392+Assumptions!BP402</f>
        <v>0</v>
      </c>
      <c r="AT33" s="366">
        <f>+Assumptions!BQ372+Assumptions!BQ382+Assumptions!BQ392+Assumptions!BQ402</f>
        <v>0</v>
      </c>
      <c r="AU33" s="366">
        <f>+Assumptions!BR372+Assumptions!BR382+Assumptions!BR392+Assumptions!BR402</f>
        <v>0</v>
      </c>
      <c r="AV33" s="366">
        <f>+Assumptions!BS372+Assumptions!BS382+Assumptions!BS392+Assumptions!BS402</f>
        <v>0</v>
      </c>
      <c r="AW33" s="366">
        <f>+Assumptions!BT372+Assumptions!BT382+Assumptions!BT392+Assumptions!BT402</f>
        <v>0</v>
      </c>
      <c r="AX33" s="366">
        <f>+Assumptions!BU372+Assumptions!BU382+Assumptions!BU392+Assumptions!BU402</f>
        <v>0</v>
      </c>
      <c r="AY33" s="366">
        <f>+Assumptions!BV372+Assumptions!BV382+Assumptions!BV392+Assumptions!BV402</f>
        <v>0</v>
      </c>
      <c r="AZ33" s="366">
        <f>+Assumptions!BW372+Assumptions!BW382+Assumptions!BW392+Assumptions!BW402</f>
        <v>0</v>
      </c>
      <c r="BA33" s="366">
        <f>+Assumptions!BX372+Assumptions!BX382+Assumptions!BX392+Assumptions!BX402</f>
        <v>0</v>
      </c>
      <c r="BB33" s="366">
        <f>+Assumptions!BY372+Assumptions!BY382+Assumptions!BY392+Assumptions!BY402</f>
        <v>0</v>
      </c>
      <c r="BC33" s="366">
        <f>+Assumptions!BZ372+Assumptions!BZ382+Assumptions!BZ392+Assumptions!BZ402</f>
        <v>0</v>
      </c>
      <c r="BD33" s="366">
        <f>+Assumptions!CA372+Assumptions!CA382+Assumptions!CA392+Assumptions!CA402</f>
        <v>0</v>
      </c>
      <c r="BE33" s="366">
        <f>+Assumptions!CB372+Assumptions!CB382+Assumptions!CB392+Assumptions!CB402</f>
        <v>0</v>
      </c>
      <c r="BF33" s="366">
        <f>+Assumptions!CC372+Assumptions!CC382+Assumptions!CC392+Assumptions!CC402</f>
        <v>0</v>
      </c>
      <c r="BG33" s="366">
        <f>+Assumptions!CD372+Assumptions!CD382+Assumptions!CD392+Assumptions!CD402</f>
        <v>0</v>
      </c>
      <c r="BH33" s="366">
        <f>+Assumptions!CE372+Assumptions!CE382+Assumptions!CE392+Assumptions!CE402</f>
        <v>0</v>
      </c>
      <c r="BI33" s="366">
        <f>+Assumptions!CF372+Assumptions!CF382+Assumptions!CF392+Assumptions!CF402</f>
        <v>0</v>
      </c>
      <c r="BJ33" s="366">
        <f>+Assumptions!CG372+Assumptions!CG382+Assumptions!CG392+Assumptions!CG402</f>
        <v>0</v>
      </c>
      <c r="BK33" s="366">
        <f>+Assumptions!CH372+Assumptions!CH382+Assumptions!CH392+Assumptions!CH402</f>
        <v>0</v>
      </c>
      <c r="BL33" s="46"/>
      <c r="BM33" s="366">
        <f t="shared" ref="BM33:BQ33" si="27">+SUMIF($D$1:$BK$1,BM$1,$D33:$BK33)</f>
        <v>0</v>
      </c>
      <c r="BN33" s="366">
        <f t="shared" si="27"/>
        <v>0</v>
      </c>
      <c r="BO33" s="366">
        <f t="shared" si="27"/>
        <v>0</v>
      </c>
      <c r="BP33" s="366">
        <f t="shared" si="27"/>
        <v>0</v>
      </c>
      <c r="BQ33" s="366">
        <f t="shared" si="27"/>
        <v>0</v>
      </c>
    </row>
    <row r="34" spans="1:69" ht="18" customHeight="1">
      <c r="A34" s="41"/>
      <c r="B34" s="397" t="s">
        <v>406</v>
      </c>
      <c r="C34" s="371"/>
      <c r="D34" s="369">
        <f>+Assumptions!AA320</f>
        <v>1250</v>
      </c>
      <c r="E34" s="369">
        <f>+Assumptions!AB320</f>
        <v>1250</v>
      </c>
      <c r="F34" s="369">
        <f>+Assumptions!AC320</f>
        <v>1250</v>
      </c>
      <c r="G34" s="369">
        <f>+Assumptions!AD320</f>
        <v>1250</v>
      </c>
      <c r="H34" s="369">
        <f>+Assumptions!AE320</f>
        <v>1250</v>
      </c>
      <c r="I34" s="369">
        <f>+Assumptions!AF320</f>
        <v>1250</v>
      </c>
      <c r="J34" s="369">
        <f>+Assumptions!AG320</f>
        <v>51250</v>
      </c>
      <c r="K34" s="369">
        <f>+Assumptions!AH320</f>
        <v>51250</v>
      </c>
      <c r="L34" s="369">
        <f>+Assumptions!AI320</f>
        <v>51250</v>
      </c>
      <c r="M34" s="369">
        <f>+Assumptions!AJ320</f>
        <v>51250</v>
      </c>
      <c r="N34" s="369">
        <f>+Assumptions!AK320</f>
        <v>51250</v>
      </c>
      <c r="O34" s="369">
        <f>+Assumptions!AL320</f>
        <v>51250</v>
      </c>
      <c r="P34" s="369">
        <f>+Assumptions!AM320</f>
        <v>51250</v>
      </c>
      <c r="Q34" s="369">
        <f>+Assumptions!AN320</f>
        <v>51250</v>
      </c>
      <c r="R34" s="369">
        <f>+Assumptions!AO320</f>
        <v>51250</v>
      </c>
      <c r="S34" s="369">
        <f>+Assumptions!AP320</f>
        <v>51250</v>
      </c>
      <c r="T34" s="369">
        <f>+Assumptions!AQ320</f>
        <v>51250</v>
      </c>
      <c r="U34" s="369">
        <f>+Assumptions!AR320</f>
        <v>51250</v>
      </c>
      <c r="V34" s="369">
        <f>+Assumptions!AS320</f>
        <v>76250</v>
      </c>
      <c r="W34" s="369">
        <f>+Assumptions!AT320</f>
        <v>76250</v>
      </c>
      <c r="X34" s="369">
        <f>+Assumptions!AU320</f>
        <v>76250</v>
      </c>
      <c r="Y34" s="369">
        <f>+Assumptions!AV320</f>
        <v>76250</v>
      </c>
      <c r="Z34" s="369">
        <f>+Assumptions!AW320</f>
        <v>76250</v>
      </c>
      <c r="AA34" s="369">
        <f>+Assumptions!AX320</f>
        <v>76250</v>
      </c>
      <c r="AB34" s="369">
        <f>+Assumptions!AY320</f>
        <v>76250</v>
      </c>
      <c r="AC34" s="369">
        <f>+Assumptions!AZ320</f>
        <v>76250</v>
      </c>
      <c r="AD34" s="369">
        <f>+Assumptions!BA320</f>
        <v>76250</v>
      </c>
      <c r="AE34" s="369">
        <f>+Assumptions!BB320</f>
        <v>76250</v>
      </c>
      <c r="AF34" s="369">
        <f>+Assumptions!BC320</f>
        <v>76250</v>
      </c>
      <c r="AG34" s="369">
        <f>+Assumptions!BD320</f>
        <v>76250</v>
      </c>
      <c r="AH34" s="369">
        <f>+Assumptions!BE320</f>
        <v>101250</v>
      </c>
      <c r="AI34" s="369">
        <f>+Assumptions!BF320</f>
        <v>101250</v>
      </c>
      <c r="AJ34" s="369">
        <f>+Assumptions!BG320</f>
        <v>101250</v>
      </c>
      <c r="AK34" s="369">
        <f>+Assumptions!BH320</f>
        <v>101250</v>
      </c>
      <c r="AL34" s="369">
        <f>+Assumptions!BI320</f>
        <v>101250</v>
      </c>
      <c r="AM34" s="369">
        <f>+Assumptions!BJ320</f>
        <v>101250</v>
      </c>
      <c r="AN34" s="369">
        <f>+Assumptions!BK320</f>
        <v>101250</v>
      </c>
      <c r="AO34" s="369">
        <f>+Assumptions!BL320</f>
        <v>101250</v>
      </c>
      <c r="AP34" s="369">
        <f>+Assumptions!BM320</f>
        <v>101250</v>
      </c>
      <c r="AQ34" s="369">
        <f>+Assumptions!BN320</f>
        <v>101250</v>
      </c>
      <c r="AR34" s="369">
        <f>+Assumptions!BO320</f>
        <v>101250</v>
      </c>
      <c r="AS34" s="369">
        <f>+Assumptions!BP320</f>
        <v>101250</v>
      </c>
      <c r="AT34" s="369">
        <f>+Assumptions!BQ320</f>
        <v>101250</v>
      </c>
      <c r="AU34" s="369">
        <f>+Assumptions!BR320</f>
        <v>101250</v>
      </c>
      <c r="AV34" s="369">
        <f>+Assumptions!BS320</f>
        <v>101250</v>
      </c>
      <c r="AW34" s="369">
        <f>+Assumptions!BT320</f>
        <v>101250</v>
      </c>
      <c r="AX34" s="369">
        <f>+Assumptions!BU320</f>
        <v>101250</v>
      </c>
      <c r="AY34" s="369">
        <f>+Assumptions!BV320</f>
        <v>101250</v>
      </c>
      <c r="AZ34" s="369">
        <f>+Assumptions!BW320</f>
        <v>101250</v>
      </c>
      <c r="BA34" s="369">
        <f>+Assumptions!BX320</f>
        <v>101250</v>
      </c>
      <c r="BB34" s="369">
        <f>+Assumptions!BY320</f>
        <v>101250</v>
      </c>
      <c r="BC34" s="369">
        <f>+Assumptions!BZ320</f>
        <v>101250</v>
      </c>
      <c r="BD34" s="369">
        <f>+Assumptions!CA320</f>
        <v>101250</v>
      </c>
      <c r="BE34" s="369">
        <f>+Assumptions!CB320</f>
        <v>101250</v>
      </c>
      <c r="BF34" s="369">
        <f>+Assumptions!CC320</f>
        <v>101250</v>
      </c>
      <c r="BG34" s="369">
        <f>+Assumptions!CD320</f>
        <v>101250</v>
      </c>
      <c r="BH34" s="369">
        <f>+Assumptions!CE320</f>
        <v>101250</v>
      </c>
      <c r="BI34" s="369">
        <f>+Assumptions!CF320</f>
        <v>101250</v>
      </c>
      <c r="BJ34" s="369">
        <f>+Assumptions!CG320</f>
        <v>101250</v>
      </c>
      <c r="BK34" s="369">
        <f>+Assumptions!CH320</f>
        <v>101250</v>
      </c>
      <c r="BL34" s="46"/>
      <c r="BM34" s="369">
        <f t="shared" ref="BM34:BQ34" si="28">+SUMIF($D$1:$BK$1,BM$1,$D34:$BK34)</f>
        <v>315000</v>
      </c>
      <c r="BN34" s="369">
        <f t="shared" si="28"/>
        <v>765000</v>
      </c>
      <c r="BO34" s="369">
        <f t="shared" si="28"/>
        <v>1065000</v>
      </c>
      <c r="BP34" s="369">
        <f t="shared" si="28"/>
        <v>1215000</v>
      </c>
      <c r="BQ34" s="369">
        <f t="shared" si="28"/>
        <v>1215000</v>
      </c>
    </row>
    <row r="35" spans="1:69" ht="18" customHeight="1">
      <c r="A35" s="41"/>
      <c r="B35" s="371" t="s">
        <v>407</v>
      </c>
      <c r="C35" s="41"/>
      <c r="D35" s="371">
        <f t="shared" ref="D35:BK35" si="29">-SUM(D33:D34)</f>
        <v>-1250</v>
      </c>
      <c r="E35" s="371">
        <f t="shared" si="29"/>
        <v>-1250</v>
      </c>
      <c r="F35" s="371">
        <f t="shared" si="29"/>
        <v>-1250</v>
      </c>
      <c r="G35" s="371">
        <f t="shared" si="29"/>
        <v>-1250</v>
      </c>
      <c r="H35" s="371">
        <f t="shared" si="29"/>
        <v>-1250</v>
      </c>
      <c r="I35" s="371">
        <f t="shared" si="29"/>
        <v>-1250</v>
      </c>
      <c r="J35" s="371">
        <f t="shared" si="29"/>
        <v>-51250</v>
      </c>
      <c r="K35" s="371">
        <f t="shared" si="29"/>
        <v>-51250</v>
      </c>
      <c r="L35" s="371">
        <f t="shared" si="29"/>
        <v>-51250</v>
      </c>
      <c r="M35" s="371">
        <f t="shared" si="29"/>
        <v>-51250</v>
      </c>
      <c r="N35" s="371">
        <f t="shared" si="29"/>
        <v>-51250</v>
      </c>
      <c r="O35" s="371">
        <f t="shared" si="29"/>
        <v>-51250</v>
      </c>
      <c r="P35" s="371">
        <f t="shared" si="29"/>
        <v>-51250</v>
      </c>
      <c r="Q35" s="371">
        <f t="shared" si="29"/>
        <v>-51250</v>
      </c>
      <c r="R35" s="371">
        <f t="shared" si="29"/>
        <v>-51250</v>
      </c>
      <c r="S35" s="371">
        <f t="shared" si="29"/>
        <v>-51250</v>
      </c>
      <c r="T35" s="371">
        <f t="shared" si="29"/>
        <v>-51250</v>
      </c>
      <c r="U35" s="371">
        <f t="shared" si="29"/>
        <v>-51250</v>
      </c>
      <c r="V35" s="371">
        <f t="shared" si="29"/>
        <v>-76250</v>
      </c>
      <c r="W35" s="371">
        <f t="shared" si="29"/>
        <v>-76250</v>
      </c>
      <c r="X35" s="371">
        <f t="shared" si="29"/>
        <v>-76250</v>
      </c>
      <c r="Y35" s="371">
        <f t="shared" si="29"/>
        <v>-76250</v>
      </c>
      <c r="Z35" s="371">
        <f t="shared" si="29"/>
        <v>-76250</v>
      </c>
      <c r="AA35" s="371">
        <f t="shared" si="29"/>
        <v>-76250</v>
      </c>
      <c r="AB35" s="371">
        <f t="shared" si="29"/>
        <v>-76250</v>
      </c>
      <c r="AC35" s="371">
        <f t="shared" si="29"/>
        <v>-76250</v>
      </c>
      <c r="AD35" s="371">
        <f t="shared" si="29"/>
        <v>-76250</v>
      </c>
      <c r="AE35" s="371">
        <f t="shared" si="29"/>
        <v>-76250</v>
      </c>
      <c r="AF35" s="371">
        <f t="shared" si="29"/>
        <v>-76250</v>
      </c>
      <c r="AG35" s="371">
        <f t="shared" si="29"/>
        <v>-76250</v>
      </c>
      <c r="AH35" s="371">
        <f t="shared" si="29"/>
        <v>-101250</v>
      </c>
      <c r="AI35" s="371">
        <f t="shared" si="29"/>
        <v>-101250</v>
      </c>
      <c r="AJ35" s="371">
        <f t="shared" si="29"/>
        <v>-101250</v>
      </c>
      <c r="AK35" s="371">
        <f t="shared" si="29"/>
        <v>-101250</v>
      </c>
      <c r="AL35" s="371">
        <f t="shared" si="29"/>
        <v>-101250</v>
      </c>
      <c r="AM35" s="371">
        <f t="shared" si="29"/>
        <v>-101250</v>
      </c>
      <c r="AN35" s="371">
        <f t="shared" si="29"/>
        <v>-101250</v>
      </c>
      <c r="AO35" s="371">
        <f t="shared" si="29"/>
        <v>-101250</v>
      </c>
      <c r="AP35" s="371">
        <f t="shared" si="29"/>
        <v>-101250</v>
      </c>
      <c r="AQ35" s="371">
        <f t="shared" si="29"/>
        <v>-101250</v>
      </c>
      <c r="AR35" s="371">
        <f t="shared" si="29"/>
        <v>-101250</v>
      </c>
      <c r="AS35" s="371">
        <f t="shared" si="29"/>
        <v>-101250</v>
      </c>
      <c r="AT35" s="371">
        <f t="shared" si="29"/>
        <v>-101250</v>
      </c>
      <c r="AU35" s="371">
        <f t="shared" si="29"/>
        <v>-101250</v>
      </c>
      <c r="AV35" s="371">
        <f t="shared" si="29"/>
        <v>-101250</v>
      </c>
      <c r="AW35" s="371">
        <f t="shared" si="29"/>
        <v>-101250</v>
      </c>
      <c r="AX35" s="371">
        <f t="shared" si="29"/>
        <v>-101250</v>
      </c>
      <c r="AY35" s="371">
        <f t="shared" si="29"/>
        <v>-101250</v>
      </c>
      <c r="AZ35" s="371">
        <f t="shared" si="29"/>
        <v>-101250</v>
      </c>
      <c r="BA35" s="371">
        <f t="shared" si="29"/>
        <v>-101250</v>
      </c>
      <c r="BB35" s="371">
        <f t="shared" si="29"/>
        <v>-101250</v>
      </c>
      <c r="BC35" s="371">
        <f t="shared" si="29"/>
        <v>-101250</v>
      </c>
      <c r="BD35" s="371">
        <f t="shared" si="29"/>
        <v>-101250</v>
      </c>
      <c r="BE35" s="371">
        <f t="shared" si="29"/>
        <v>-101250</v>
      </c>
      <c r="BF35" s="371">
        <f t="shared" si="29"/>
        <v>-101250</v>
      </c>
      <c r="BG35" s="371">
        <f t="shared" si="29"/>
        <v>-101250</v>
      </c>
      <c r="BH35" s="371">
        <f t="shared" si="29"/>
        <v>-101250</v>
      </c>
      <c r="BI35" s="371">
        <f t="shared" si="29"/>
        <v>-101250</v>
      </c>
      <c r="BJ35" s="371">
        <f t="shared" si="29"/>
        <v>-101250</v>
      </c>
      <c r="BK35" s="371">
        <f t="shared" si="29"/>
        <v>-101250</v>
      </c>
      <c r="BL35" s="46"/>
      <c r="BM35" s="371">
        <f t="shared" ref="BM35:BQ35" si="30">-SUM(BM33:BM34)</f>
        <v>-315000</v>
      </c>
      <c r="BN35" s="371">
        <f t="shared" si="30"/>
        <v>-765000</v>
      </c>
      <c r="BO35" s="371">
        <f t="shared" si="30"/>
        <v>-1065000</v>
      </c>
      <c r="BP35" s="371">
        <f t="shared" si="30"/>
        <v>-1215000</v>
      </c>
      <c r="BQ35" s="371">
        <f t="shared" si="30"/>
        <v>-1215000</v>
      </c>
    </row>
    <row r="36" spans="1:69" ht="18"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6"/>
      <c r="BM36" s="41"/>
      <c r="BN36" s="41"/>
      <c r="BO36" s="41"/>
      <c r="BP36" s="41"/>
      <c r="BQ36" s="41"/>
    </row>
    <row r="37" spans="1:69" ht="18" customHeight="1">
      <c r="A37" s="407"/>
      <c r="B37" s="377" t="s">
        <v>408</v>
      </c>
      <c r="C37" s="407"/>
      <c r="D37" s="377">
        <f t="shared" ref="D37:BK37" ca="1" si="31">+D28+D35</f>
        <v>-5552465.1376</v>
      </c>
      <c r="E37" s="377">
        <f t="shared" ca="1" si="31"/>
        <v>-550030.95411199995</v>
      </c>
      <c r="F37" s="377">
        <f t="shared" ca="1" si="31"/>
        <v>-547304.66860543995</v>
      </c>
      <c r="G37" s="377">
        <f t="shared" ca="1" si="31"/>
        <v>-544251.22883809288</v>
      </c>
      <c r="H37" s="377">
        <f t="shared" ca="1" si="31"/>
        <v>-540831.37629866402</v>
      </c>
      <c r="I37" s="377">
        <f t="shared" ca="1" si="31"/>
        <v>-537001.14145450364</v>
      </c>
      <c r="J37" s="377">
        <f t="shared" ca="1" si="31"/>
        <v>-582711.27842904394</v>
      </c>
      <c r="K37" s="377">
        <f t="shared" ca="1" si="31"/>
        <v>-647906.63184052927</v>
      </c>
      <c r="L37" s="377">
        <f t="shared" ca="1" si="31"/>
        <v>-642525.42766139272</v>
      </c>
      <c r="M37" s="377">
        <f t="shared" ca="1" si="31"/>
        <v>-636498.47898075986</v>
      </c>
      <c r="N37" s="377">
        <f t="shared" ca="1" si="31"/>
        <v>-629748.29645845108</v>
      </c>
      <c r="O37" s="377">
        <f t="shared" ca="1" si="31"/>
        <v>-622188.09203346528</v>
      </c>
      <c r="P37" s="377">
        <f t="shared" ca="1" si="31"/>
        <v>-711570.47250515176</v>
      </c>
      <c r="Q37" s="377">
        <f t="shared" ca="1" si="31"/>
        <v>-699398.5433809245</v>
      </c>
      <c r="R37" s="377">
        <f t="shared" ca="1" si="31"/>
        <v>-685400.82488806313</v>
      </c>
      <c r="S37" s="377">
        <f t="shared" ca="1" si="31"/>
        <v>-669303.44862127258</v>
      </c>
      <c r="T37" s="377">
        <f t="shared" ca="1" si="31"/>
        <v>-650791.46591446351</v>
      </c>
      <c r="U37" s="377">
        <f t="shared" ca="1" si="31"/>
        <v>-629502.68580163294</v>
      </c>
      <c r="V37" s="377">
        <f t="shared" ca="1" si="31"/>
        <v>-20630020.588671882</v>
      </c>
      <c r="W37" s="377">
        <f t="shared" ca="1" si="31"/>
        <v>-601866.17697265977</v>
      </c>
      <c r="X37" s="377">
        <f t="shared" ca="1" si="31"/>
        <v>-569488.60351855878</v>
      </c>
      <c r="Y37" s="377">
        <f t="shared" ca="1" si="31"/>
        <v>-532254.39404634258</v>
      </c>
      <c r="Z37" s="377">
        <f t="shared" ca="1" si="31"/>
        <v>-489435.05315329402</v>
      </c>
      <c r="AA37" s="377">
        <f t="shared" ca="1" si="31"/>
        <v>-440192.81112628814</v>
      </c>
      <c r="AB37" s="377">
        <f t="shared" ca="1" si="31"/>
        <v>-446814.7066848792</v>
      </c>
      <c r="AC37" s="377">
        <f t="shared" ca="1" si="31"/>
        <v>-356208.9813551883</v>
      </c>
      <c r="AD37" s="377">
        <f t="shared" ca="1" si="31"/>
        <v>-247482.11095955945</v>
      </c>
      <c r="AE37" s="377">
        <f t="shared" ca="1" si="31"/>
        <v>-117009.86648480466</v>
      </c>
      <c r="AF37" s="377">
        <f t="shared" ca="1" si="31"/>
        <v>39556.826884901151</v>
      </c>
      <c r="AG37" s="377">
        <f t="shared" ca="1" si="31"/>
        <v>227436.85892854794</v>
      </c>
      <c r="AH37" s="377">
        <f t="shared" ca="1" si="31"/>
        <v>-19572107.102619074</v>
      </c>
      <c r="AI37" s="377">
        <f t="shared" ca="1" si="31"/>
        <v>698440.14352377551</v>
      </c>
      <c r="AJ37" s="377">
        <f t="shared" ca="1" si="31"/>
        <v>1023096.8388951973</v>
      </c>
      <c r="AK37" s="377">
        <f t="shared" ca="1" si="31"/>
        <v>1412684.8733409035</v>
      </c>
      <c r="AL37" s="377">
        <f t="shared" ca="1" si="31"/>
        <v>1880190.5146757499</v>
      </c>
      <c r="AM37" s="377">
        <f t="shared" ca="1" si="31"/>
        <v>2441197.2842775676</v>
      </c>
      <c r="AN37" s="377">
        <f t="shared" ca="1" si="31"/>
        <v>2682103.5127053242</v>
      </c>
      <c r="AO37" s="377">
        <f t="shared" ca="1" si="31"/>
        <v>3052367.9806425236</v>
      </c>
      <c r="AP37" s="377">
        <f t="shared" ca="1" si="31"/>
        <v>3459658.8953734417</v>
      </c>
      <c r="AQ37" s="377">
        <f t="shared" ca="1" si="31"/>
        <v>3907678.901577455</v>
      </c>
      <c r="AR37" s="377">
        <f t="shared" ca="1" si="31"/>
        <v>4400500.9084018664</v>
      </c>
      <c r="AS37" s="377">
        <f t="shared" ca="1" si="31"/>
        <v>4942605.1159087215</v>
      </c>
      <c r="AT37" s="377">
        <f t="shared" ca="1" si="31"/>
        <v>-14461080.255833739</v>
      </c>
      <c r="AU37" s="377">
        <f t="shared" ca="1" si="31"/>
        <v>6194865.8352495525</v>
      </c>
      <c r="AV37" s="377">
        <f t="shared" ca="1" si="31"/>
        <v>6916406.535441176</v>
      </c>
      <c r="AW37" s="377">
        <f t="shared" ca="1" si="31"/>
        <v>7710101.3056519609</v>
      </c>
      <c r="AX37" s="377">
        <f t="shared" ca="1" si="31"/>
        <v>8583165.5528838243</v>
      </c>
      <c r="AY37" s="377">
        <f t="shared" ca="1" si="31"/>
        <v>9543536.2248388734</v>
      </c>
      <c r="AZ37" s="377">
        <f t="shared" ca="1" si="31"/>
        <v>9854104.0038324296</v>
      </c>
      <c r="BA37" s="377">
        <f t="shared" ca="1" si="31"/>
        <v>10293569.62331906</v>
      </c>
      <c r="BB37" s="377">
        <f t="shared" ca="1" si="31"/>
        <v>10750613.867585156</v>
      </c>
      <c r="BC37" s="377">
        <f t="shared" ca="1" si="31"/>
        <v>11225939.881621895</v>
      </c>
      <c r="BD37" s="377">
        <f t="shared" ca="1" si="31"/>
        <v>11720278.936220108</v>
      </c>
      <c r="BE37" s="377">
        <f t="shared" ca="1" si="31"/>
        <v>12234391.553002246</v>
      </c>
      <c r="BF37" s="377">
        <f t="shared" ca="1" si="31"/>
        <v>-27230931.325544335</v>
      </c>
      <c r="BG37" s="377">
        <f t="shared" ca="1" si="31"/>
        <v>13325132.880767228</v>
      </c>
      <c r="BH37" s="377">
        <f t="shared" ca="1" si="31"/>
        <v>13903439.65533125</v>
      </c>
      <c r="BI37" s="377">
        <f t="shared" ca="1" si="31"/>
        <v>14504878.700877834</v>
      </c>
      <c r="BJ37" s="377">
        <f t="shared" ca="1" si="31"/>
        <v>15130375.308246279</v>
      </c>
      <c r="BK37" s="377">
        <f t="shared" ca="1" si="31"/>
        <v>15780891.779909469</v>
      </c>
      <c r="BL37" s="407"/>
      <c r="BM37" s="377">
        <f t="shared" ref="BM37:BQ37" ca="1" si="32">+BM28+BM35</f>
        <v>-9360427.2414110899</v>
      </c>
      <c r="BN37" s="377">
        <f t="shared" ca="1" si="32"/>
        <v>-21348713.747578233</v>
      </c>
      <c r="BO37" s="377">
        <f t="shared" ca="1" si="32"/>
        <v>-1563984.8300562501</v>
      </c>
      <c r="BP37" s="377">
        <f t="shared" ca="1" si="32"/>
        <v>69977666.321782455</v>
      </c>
      <c r="BQ37" s="377">
        <f t="shared" ca="1" si="32"/>
        <v>149400053.33630478</v>
      </c>
    </row>
    <row r="38" spans="1:69" ht="18" customHeight="1">
      <c r="A38" s="398"/>
      <c r="B38" s="398"/>
      <c r="C38" s="399" t="s">
        <v>409</v>
      </c>
      <c r="D38" s="400">
        <f t="shared" ref="D38:BK38" ca="1" si="33">+IFERROR(D37/D$12,0)</f>
        <v>-265.92183202494817</v>
      </c>
      <c r="E38" s="400">
        <f t="shared" ca="1" si="33"/>
        <v>-23.519997000556678</v>
      </c>
      <c r="F38" s="400">
        <f t="shared" ca="1" si="33"/>
        <v>-20.895908655808626</v>
      </c>
      <c r="G38" s="400">
        <f t="shared" ca="1" si="33"/>
        <v>-18.552972633712166</v>
      </c>
      <c r="H38" s="400">
        <f t="shared" ca="1" si="33"/>
        <v>-16.461065471126027</v>
      </c>
      <c r="I38" s="400">
        <f t="shared" ca="1" si="33"/>
        <v>-14.593291218816978</v>
      </c>
      <c r="J38" s="400">
        <f t="shared" ca="1" si="33"/>
        <v>-14.13882898895077</v>
      </c>
      <c r="K38" s="400">
        <f t="shared" ca="1" si="33"/>
        <v>-14.036357478994095</v>
      </c>
      <c r="L38" s="400">
        <f t="shared" ca="1" si="33"/>
        <v>-12.428373368699182</v>
      </c>
      <c r="M38" s="400">
        <f t="shared" ca="1" si="33"/>
        <v>-10.99267327022158</v>
      </c>
      <c r="N38" s="400">
        <f t="shared" ca="1" si="33"/>
        <v>-9.7107981822951519</v>
      </c>
      <c r="O38" s="400">
        <f t="shared" ca="1" si="33"/>
        <v>-8.5662668537894113</v>
      </c>
      <c r="P38" s="400">
        <f t="shared" ca="1" si="33"/>
        <v>-8.5190267545518381</v>
      </c>
      <c r="Q38" s="400">
        <f t="shared" ca="1" si="33"/>
        <v>-7.2811327147722391</v>
      </c>
      <c r="R38" s="400">
        <f t="shared" ca="1" si="33"/>
        <v>-6.204703114963892</v>
      </c>
      <c r="S38" s="400">
        <f t="shared" ca="1" si="33"/>
        <v>-5.2686773760001122</v>
      </c>
      <c r="T38" s="400">
        <f t="shared" ca="1" si="33"/>
        <v>-4.4547419508142161</v>
      </c>
      <c r="U38" s="400">
        <f t="shared" ca="1" si="33"/>
        <v>-3.7469720158699591</v>
      </c>
      <c r="V38" s="400">
        <f t="shared" ca="1" si="33"/>
        <v>-106.77871330340255</v>
      </c>
      <c r="W38" s="400">
        <f t="shared" ca="1" si="33"/>
        <v>-2.7088634879677906</v>
      </c>
      <c r="X38" s="400">
        <f t="shared" ca="1" si="33"/>
        <v>-2.2288168307861103</v>
      </c>
      <c r="Y38" s="400">
        <f t="shared" ca="1" si="33"/>
        <v>-1.8113849549759544</v>
      </c>
      <c r="Z38" s="400">
        <f t="shared" ca="1" si="33"/>
        <v>-1.4484007151410356</v>
      </c>
      <c r="AA38" s="400">
        <f t="shared" ca="1" si="33"/>
        <v>-1.1327622457193671</v>
      </c>
      <c r="AB38" s="400">
        <f t="shared" ca="1" si="33"/>
        <v>-0.95816881786755193</v>
      </c>
      <c r="AC38" s="400">
        <f t="shared" ca="1" si="33"/>
        <v>-0.63655831204100022</v>
      </c>
      <c r="AD38" s="400">
        <f t="shared" ca="1" si="33"/>
        <v>-0.36854955718554094</v>
      </c>
      <c r="AE38" s="400">
        <f t="shared" ca="1" si="33"/>
        <v>-0.14520892813932457</v>
      </c>
      <c r="AF38" s="400">
        <f t="shared" ca="1" si="33"/>
        <v>4.0908262732522446E-2</v>
      </c>
      <c r="AG38" s="400">
        <f t="shared" ca="1" si="33"/>
        <v>0.19600592179239479</v>
      </c>
      <c r="AH38" s="400">
        <f t="shared" ca="1" si="33"/>
        <v>-14.056094924326276</v>
      </c>
      <c r="AI38" s="400">
        <f t="shared" ca="1" si="33"/>
        <v>0.41799880926023442</v>
      </c>
      <c r="AJ38" s="400">
        <f t="shared" ca="1" si="33"/>
        <v>0.5102480438988215</v>
      </c>
      <c r="AK38" s="400">
        <f t="shared" ca="1" si="33"/>
        <v>0.58712240609764421</v>
      </c>
      <c r="AL38" s="400">
        <f t="shared" ca="1" si="33"/>
        <v>0.6511843745966629</v>
      </c>
      <c r="AM38" s="400">
        <f t="shared" ca="1" si="33"/>
        <v>0.70456934834584539</v>
      </c>
      <c r="AN38" s="400">
        <f t="shared" ca="1" si="33"/>
        <v>0.70372619515752644</v>
      </c>
      <c r="AO38" s="400">
        <f t="shared" ca="1" si="33"/>
        <v>0.72806874260609289</v>
      </c>
      <c r="AP38" s="400">
        <f t="shared" ca="1" si="33"/>
        <v>0.75019833119569868</v>
      </c>
      <c r="AQ38" s="400">
        <f t="shared" ca="1" si="33"/>
        <v>0.77031613900443141</v>
      </c>
      <c r="AR38" s="400">
        <f t="shared" ca="1" si="33"/>
        <v>0.78860505519418833</v>
      </c>
      <c r="AS38" s="400">
        <f t="shared" ca="1" si="33"/>
        <v>0.80523134263942187</v>
      </c>
      <c r="AT38" s="400">
        <f t="shared" ca="1" si="33"/>
        <v>-2.1417698851197708</v>
      </c>
      <c r="AU38" s="400">
        <f t="shared" ca="1" si="33"/>
        <v>0.83408688283362875</v>
      </c>
      <c r="AV38" s="400">
        <f t="shared" ca="1" si="33"/>
        <v>0.84657845867527692</v>
      </c>
      <c r="AW38" s="400">
        <f t="shared" ca="1" si="33"/>
        <v>0.85793443671313874</v>
      </c>
      <c r="AX38" s="400">
        <f t="shared" ca="1" si="33"/>
        <v>0.86825805311119486</v>
      </c>
      <c r="AY38" s="400">
        <f t="shared" ca="1" si="33"/>
        <v>0.87764315892760958</v>
      </c>
      <c r="AZ38" s="400">
        <f t="shared" ca="1" si="33"/>
        <v>0.87134962371136504</v>
      </c>
      <c r="BA38" s="400">
        <f t="shared" ca="1" si="33"/>
        <v>0.87520133884138007</v>
      </c>
      <c r="BB38" s="400">
        <f t="shared" ca="1" si="33"/>
        <v>0.87890491108177915</v>
      </c>
      <c r="BC38" s="400">
        <f t="shared" ca="1" si="33"/>
        <v>0.88246603823600911</v>
      </c>
      <c r="BD38" s="400">
        <f t="shared" ca="1" si="33"/>
        <v>0.88589019896123022</v>
      </c>
      <c r="BE38" s="400">
        <f t="shared" ca="1" si="33"/>
        <v>0.88918266119701972</v>
      </c>
      <c r="BF38" s="400">
        <f t="shared" ca="1" si="33"/>
        <v>-1.9029955180367544</v>
      </c>
      <c r="BG38" s="400">
        <f t="shared" ca="1" si="33"/>
        <v>0.89539255668611972</v>
      </c>
      <c r="BH38" s="400">
        <f t="shared" ca="1" si="33"/>
        <v>0.89831954362479804</v>
      </c>
      <c r="BI38" s="400">
        <f t="shared" ca="1" si="33"/>
        <v>0.9011339541427581</v>
      </c>
      <c r="BJ38" s="400">
        <f t="shared" ca="1" si="33"/>
        <v>0.903840118102335</v>
      </c>
      <c r="BK38" s="400">
        <f t="shared" ca="1" si="33"/>
        <v>0.90644219883269739</v>
      </c>
      <c r="BL38" s="401"/>
      <c r="BM38" s="400">
        <f t="shared" ref="BM38:BQ38" ca="1" si="34">+IFERROR(BM37/BM$12,0)</f>
        <v>-2.9463686712231141</v>
      </c>
      <c r="BN38" s="400">
        <f t="shared" ca="1" si="34"/>
        <v>-2.5466859019342993</v>
      </c>
      <c r="BO38" s="400">
        <f t="shared" ca="1" si="34"/>
        <v>-5.2289219133555442E-2</v>
      </c>
      <c r="BP38" s="400">
        <f t="shared" ca="1" si="34"/>
        <v>0.66933894757240053</v>
      </c>
      <c r="BQ38" s="400">
        <f t="shared" ca="1" si="34"/>
        <v>0.7188418164775191</v>
      </c>
    </row>
    <row r="39" spans="1:69" ht="18" customHeight="1">
      <c r="A39" s="371"/>
      <c r="B39" s="371" t="s">
        <v>61</v>
      </c>
      <c r="C39" s="41"/>
      <c r="D39" s="371">
        <f>-Assumptions!AA461</f>
        <v>0</v>
      </c>
      <c r="E39" s="371">
        <f>-Assumptions!AB461</f>
        <v>0</v>
      </c>
      <c r="F39" s="371">
        <f>-Assumptions!AC461</f>
        <v>0</v>
      </c>
      <c r="G39" s="371">
        <f>-Assumptions!AD461</f>
        <v>0</v>
      </c>
      <c r="H39" s="371">
        <f>-Assumptions!AE461</f>
        <v>0</v>
      </c>
      <c r="I39" s="371">
        <f>-Assumptions!AF461</f>
        <v>0</v>
      </c>
      <c r="J39" s="371">
        <f>-Assumptions!AG461</f>
        <v>0</v>
      </c>
      <c r="K39" s="371">
        <f>-Assumptions!AH461</f>
        <v>0</v>
      </c>
      <c r="L39" s="371">
        <f>-Assumptions!AI461</f>
        <v>0</v>
      </c>
      <c r="M39" s="371">
        <f>-Assumptions!AJ461</f>
        <v>0</v>
      </c>
      <c r="N39" s="371">
        <f>-Assumptions!AK461</f>
        <v>0</v>
      </c>
      <c r="O39" s="371">
        <f ca="1">-Assumptions!AL461</f>
        <v>2059293.9931104397</v>
      </c>
      <c r="P39" s="371">
        <f>-Assumptions!AM461</f>
        <v>0</v>
      </c>
      <c r="Q39" s="371">
        <f>-Assumptions!AN461</f>
        <v>0</v>
      </c>
      <c r="R39" s="371">
        <f>-Assumptions!AO461</f>
        <v>0</v>
      </c>
      <c r="S39" s="371">
        <f>-Assumptions!AP461</f>
        <v>0</v>
      </c>
      <c r="T39" s="371">
        <f>-Assumptions!AQ461</f>
        <v>0</v>
      </c>
      <c r="U39" s="371">
        <f>-Assumptions!AR461</f>
        <v>0</v>
      </c>
      <c r="V39" s="371">
        <f>-Assumptions!AS461</f>
        <v>0</v>
      </c>
      <c r="W39" s="371">
        <f>-Assumptions!AT461</f>
        <v>0</v>
      </c>
      <c r="X39" s="371">
        <f>-Assumptions!AU461</f>
        <v>0</v>
      </c>
      <c r="Y39" s="371">
        <f>-Assumptions!AV461</f>
        <v>0</v>
      </c>
      <c r="Z39" s="371">
        <f>-Assumptions!AW461</f>
        <v>0</v>
      </c>
      <c r="AA39" s="371">
        <f ca="1">-Assumptions!AX461</f>
        <v>4696717.0244672112</v>
      </c>
      <c r="AB39" s="371">
        <f>-Assumptions!AY461</f>
        <v>0</v>
      </c>
      <c r="AC39" s="371">
        <f>-Assumptions!AZ461</f>
        <v>0</v>
      </c>
      <c r="AD39" s="371">
        <f>-Assumptions!BA461</f>
        <v>0</v>
      </c>
      <c r="AE39" s="371">
        <f>-Assumptions!BB461</f>
        <v>0</v>
      </c>
      <c r="AF39" s="371">
        <f>-Assumptions!BC461</f>
        <v>0</v>
      </c>
      <c r="AG39" s="371">
        <f>-Assumptions!BD461</f>
        <v>0</v>
      </c>
      <c r="AH39" s="371">
        <f>-Assumptions!BE461</f>
        <v>0</v>
      </c>
      <c r="AI39" s="371">
        <f>-Assumptions!BF461</f>
        <v>0</v>
      </c>
      <c r="AJ39" s="371">
        <f>-Assumptions!BG461</f>
        <v>0</v>
      </c>
      <c r="AK39" s="371">
        <f>-Assumptions!BH461</f>
        <v>0</v>
      </c>
      <c r="AL39" s="371">
        <f>-Assumptions!BI461</f>
        <v>0</v>
      </c>
      <c r="AM39" s="371">
        <f ca="1">-Assumptions!BJ461</f>
        <v>344076.66261237505</v>
      </c>
      <c r="AN39" s="371">
        <f>-Assumptions!BK461</f>
        <v>0</v>
      </c>
      <c r="AO39" s="371">
        <f>-Assumptions!BL461</f>
        <v>0</v>
      </c>
      <c r="AP39" s="371">
        <f>-Assumptions!BM461</f>
        <v>0</v>
      </c>
      <c r="AQ39" s="371">
        <f>-Assumptions!BN461</f>
        <v>0</v>
      </c>
      <c r="AR39" s="371">
        <f>-Assumptions!BO461</f>
        <v>0</v>
      </c>
      <c r="AS39" s="371">
        <f>-Assumptions!BP461</f>
        <v>0</v>
      </c>
      <c r="AT39" s="371">
        <f>-Assumptions!BQ461</f>
        <v>0</v>
      </c>
      <c r="AU39" s="371">
        <f>-Assumptions!BR461</f>
        <v>0</v>
      </c>
      <c r="AV39" s="371">
        <f>-Assumptions!BS461</f>
        <v>0</v>
      </c>
      <c r="AW39" s="371">
        <f>-Assumptions!BT461</f>
        <v>0</v>
      </c>
      <c r="AX39" s="371">
        <f>-Assumptions!BU461</f>
        <v>0</v>
      </c>
      <c r="AY39" s="371">
        <f ca="1">-Assumptions!BV461</f>
        <v>-15395086.59079214</v>
      </c>
      <c r="AZ39" s="371">
        <f>-Assumptions!BW461</f>
        <v>0</v>
      </c>
      <c r="BA39" s="371">
        <f>-Assumptions!BX461</f>
        <v>0</v>
      </c>
      <c r="BB39" s="371">
        <f>-Assumptions!BY461</f>
        <v>0</v>
      </c>
      <c r="BC39" s="371">
        <f>-Assumptions!BZ461</f>
        <v>0</v>
      </c>
      <c r="BD39" s="371">
        <f>-Assumptions!CA461</f>
        <v>0</v>
      </c>
      <c r="BE39" s="371">
        <f>-Assumptions!CB461</f>
        <v>0</v>
      </c>
      <c r="BF39" s="371">
        <f>-Assumptions!CC461</f>
        <v>0</v>
      </c>
      <c r="BG39" s="371">
        <f>-Assumptions!CD461</f>
        <v>0</v>
      </c>
      <c r="BH39" s="371">
        <f>-Assumptions!CE461</f>
        <v>0</v>
      </c>
      <c r="BI39" s="371">
        <f>-Assumptions!CF461</f>
        <v>0</v>
      </c>
      <c r="BJ39" s="371">
        <f>-Assumptions!CG461</f>
        <v>0</v>
      </c>
      <c r="BK39" s="371">
        <f ca="1">-Assumptions!CH461</f>
        <v>-32868011.733987052</v>
      </c>
      <c r="BL39" s="46"/>
      <c r="BM39" s="371">
        <f t="shared" ref="BM39:BQ39" ca="1" si="35">+SUMIF($D$1:$BK$1,BM$1,$D39:$BK39)</f>
        <v>2059293.9931104397</v>
      </c>
      <c r="BN39" s="371">
        <f t="shared" ca="1" si="35"/>
        <v>4696717.0244672112</v>
      </c>
      <c r="BO39" s="371">
        <f t="shared" ca="1" si="35"/>
        <v>344076.66261237505</v>
      </c>
      <c r="BP39" s="371">
        <f t="shared" ca="1" si="35"/>
        <v>-15395086.59079214</v>
      </c>
      <c r="BQ39" s="371">
        <f t="shared" ca="1" si="35"/>
        <v>-32868011.733987052</v>
      </c>
    </row>
    <row r="40" spans="1:69" ht="18"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6"/>
      <c r="BM40" s="408"/>
      <c r="BN40" s="408"/>
      <c r="BO40" s="408"/>
      <c r="BP40" s="408"/>
      <c r="BQ40" s="408"/>
    </row>
    <row r="41" spans="1:69" ht="18" customHeight="1">
      <c r="A41" s="377"/>
      <c r="B41" s="377" t="s">
        <v>410</v>
      </c>
      <c r="C41" s="377"/>
      <c r="D41" s="57">
        <f t="shared" ref="D41:BK41" ca="1" si="36">+D37+D39</f>
        <v>-5552465.1376</v>
      </c>
      <c r="E41" s="57">
        <f t="shared" ca="1" si="36"/>
        <v>-550030.95411199995</v>
      </c>
      <c r="F41" s="57">
        <f t="shared" ca="1" si="36"/>
        <v>-547304.66860543995</v>
      </c>
      <c r="G41" s="57">
        <f t="shared" ca="1" si="36"/>
        <v>-544251.22883809288</v>
      </c>
      <c r="H41" s="57">
        <f t="shared" ca="1" si="36"/>
        <v>-540831.37629866402</v>
      </c>
      <c r="I41" s="57">
        <f t="shared" ca="1" si="36"/>
        <v>-537001.14145450364</v>
      </c>
      <c r="J41" s="57">
        <f t="shared" ca="1" si="36"/>
        <v>-582711.27842904394</v>
      </c>
      <c r="K41" s="57">
        <f t="shared" ca="1" si="36"/>
        <v>-647906.63184052927</v>
      </c>
      <c r="L41" s="57">
        <f t="shared" ca="1" si="36"/>
        <v>-642525.42766139272</v>
      </c>
      <c r="M41" s="57">
        <f t="shared" ca="1" si="36"/>
        <v>-636498.47898075986</v>
      </c>
      <c r="N41" s="57">
        <f t="shared" ca="1" si="36"/>
        <v>-629748.29645845108</v>
      </c>
      <c r="O41" s="57">
        <f t="shared" ca="1" si="36"/>
        <v>1437105.9010769743</v>
      </c>
      <c r="P41" s="57">
        <f t="shared" ca="1" si="36"/>
        <v>-711570.47250515176</v>
      </c>
      <c r="Q41" s="57">
        <f t="shared" ca="1" si="36"/>
        <v>-699398.5433809245</v>
      </c>
      <c r="R41" s="57">
        <f t="shared" ca="1" si="36"/>
        <v>-685400.82488806313</v>
      </c>
      <c r="S41" s="57">
        <f t="shared" ca="1" si="36"/>
        <v>-669303.44862127258</v>
      </c>
      <c r="T41" s="57">
        <f t="shared" ca="1" si="36"/>
        <v>-650791.46591446351</v>
      </c>
      <c r="U41" s="57">
        <f t="shared" ca="1" si="36"/>
        <v>-629502.68580163294</v>
      </c>
      <c r="V41" s="57">
        <f t="shared" ca="1" si="36"/>
        <v>-20630020.588671882</v>
      </c>
      <c r="W41" s="57">
        <f t="shared" ca="1" si="36"/>
        <v>-601866.17697265977</v>
      </c>
      <c r="X41" s="57">
        <f t="shared" ca="1" si="36"/>
        <v>-569488.60351855878</v>
      </c>
      <c r="Y41" s="57">
        <f t="shared" ca="1" si="36"/>
        <v>-532254.39404634258</v>
      </c>
      <c r="Z41" s="57">
        <f t="shared" ca="1" si="36"/>
        <v>-489435.05315329402</v>
      </c>
      <c r="AA41" s="57">
        <f t="shared" ca="1" si="36"/>
        <v>4256524.2133409232</v>
      </c>
      <c r="AB41" s="57">
        <f t="shared" ca="1" si="36"/>
        <v>-446814.7066848792</v>
      </c>
      <c r="AC41" s="57">
        <f t="shared" ca="1" si="36"/>
        <v>-356208.9813551883</v>
      </c>
      <c r="AD41" s="57">
        <f t="shared" ca="1" si="36"/>
        <v>-247482.11095955945</v>
      </c>
      <c r="AE41" s="57">
        <f t="shared" ca="1" si="36"/>
        <v>-117009.86648480466</v>
      </c>
      <c r="AF41" s="57">
        <f t="shared" ca="1" si="36"/>
        <v>39556.826884901151</v>
      </c>
      <c r="AG41" s="57">
        <f t="shared" ca="1" si="36"/>
        <v>227436.85892854794</v>
      </c>
      <c r="AH41" s="57">
        <f t="shared" ca="1" si="36"/>
        <v>-19572107.102619074</v>
      </c>
      <c r="AI41" s="57">
        <f t="shared" ca="1" si="36"/>
        <v>698440.14352377551</v>
      </c>
      <c r="AJ41" s="57">
        <f t="shared" ca="1" si="36"/>
        <v>1023096.8388951973</v>
      </c>
      <c r="AK41" s="57">
        <f t="shared" ca="1" si="36"/>
        <v>1412684.8733409035</v>
      </c>
      <c r="AL41" s="57">
        <f t="shared" ca="1" si="36"/>
        <v>1880190.5146757499</v>
      </c>
      <c r="AM41" s="57">
        <f t="shared" ca="1" si="36"/>
        <v>2785273.9468899425</v>
      </c>
      <c r="AN41" s="57">
        <f t="shared" ca="1" si="36"/>
        <v>2682103.5127053242</v>
      </c>
      <c r="AO41" s="57">
        <f t="shared" ca="1" si="36"/>
        <v>3052367.9806425236</v>
      </c>
      <c r="AP41" s="57">
        <f t="shared" ca="1" si="36"/>
        <v>3459658.8953734417</v>
      </c>
      <c r="AQ41" s="57">
        <f t="shared" ca="1" si="36"/>
        <v>3907678.901577455</v>
      </c>
      <c r="AR41" s="57">
        <f t="shared" ca="1" si="36"/>
        <v>4400500.9084018664</v>
      </c>
      <c r="AS41" s="57">
        <f t="shared" ca="1" si="36"/>
        <v>4942605.1159087215</v>
      </c>
      <c r="AT41" s="57">
        <f t="shared" ca="1" si="36"/>
        <v>-14461080.255833739</v>
      </c>
      <c r="AU41" s="57">
        <f t="shared" ca="1" si="36"/>
        <v>6194865.8352495525</v>
      </c>
      <c r="AV41" s="57">
        <f t="shared" ca="1" si="36"/>
        <v>6916406.535441176</v>
      </c>
      <c r="AW41" s="57">
        <f t="shared" ca="1" si="36"/>
        <v>7710101.3056519609</v>
      </c>
      <c r="AX41" s="57">
        <f t="shared" ca="1" si="36"/>
        <v>8583165.5528838243</v>
      </c>
      <c r="AY41" s="57">
        <f t="shared" ca="1" si="36"/>
        <v>-5851550.3659532666</v>
      </c>
      <c r="AZ41" s="57">
        <f t="shared" ca="1" si="36"/>
        <v>9854104.0038324296</v>
      </c>
      <c r="BA41" s="57">
        <f t="shared" ca="1" si="36"/>
        <v>10293569.62331906</v>
      </c>
      <c r="BB41" s="57">
        <f t="shared" ca="1" si="36"/>
        <v>10750613.867585156</v>
      </c>
      <c r="BC41" s="57">
        <f t="shared" ca="1" si="36"/>
        <v>11225939.881621895</v>
      </c>
      <c r="BD41" s="57">
        <f t="shared" ca="1" si="36"/>
        <v>11720278.936220108</v>
      </c>
      <c r="BE41" s="57">
        <f t="shared" ca="1" si="36"/>
        <v>12234391.553002246</v>
      </c>
      <c r="BF41" s="57">
        <f t="shared" ca="1" si="36"/>
        <v>-27230931.325544335</v>
      </c>
      <c r="BG41" s="57">
        <f t="shared" ca="1" si="36"/>
        <v>13325132.880767228</v>
      </c>
      <c r="BH41" s="57">
        <f t="shared" ca="1" si="36"/>
        <v>13903439.65533125</v>
      </c>
      <c r="BI41" s="57">
        <f t="shared" ca="1" si="36"/>
        <v>14504878.700877834</v>
      </c>
      <c r="BJ41" s="57">
        <f t="shared" ca="1" si="36"/>
        <v>15130375.308246279</v>
      </c>
      <c r="BK41" s="57">
        <f t="shared" ca="1" si="36"/>
        <v>-17087119.954077583</v>
      </c>
      <c r="BL41" s="407"/>
      <c r="BM41" s="57">
        <f t="shared" ref="BM41:BQ41" ca="1" si="37">ROUND(+BM37+BM39,0)</f>
        <v>-7301133</v>
      </c>
      <c r="BN41" s="57">
        <f t="shared" ca="1" si="37"/>
        <v>-16651997</v>
      </c>
      <c r="BO41" s="57">
        <f t="shared" ca="1" si="37"/>
        <v>-1219908</v>
      </c>
      <c r="BP41" s="57">
        <f t="shared" ca="1" si="37"/>
        <v>54582580</v>
      </c>
      <c r="BQ41" s="57">
        <f t="shared" ca="1" si="37"/>
        <v>116532042</v>
      </c>
    </row>
    <row r="42" spans="1:69" ht="18" customHeight="1">
      <c r="A42" s="398"/>
      <c r="B42" s="398"/>
      <c r="C42" s="399" t="s">
        <v>411</v>
      </c>
      <c r="D42" s="400">
        <f t="shared" ref="D42:BK42" ca="1" si="38">+IFERROR(D41/D$12,0)</f>
        <v>-265.92183202494817</v>
      </c>
      <c r="E42" s="400">
        <f t="shared" ca="1" si="38"/>
        <v>-23.519997000556678</v>
      </c>
      <c r="F42" s="400">
        <f t="shared" ca="1" si="38"/>
        <v>-20.895908655808626</v>
      </c>
      <c r="G42" s="400">
        <f t="shared" ca="1" si="38"/>
        <v>-18.552972633712166</v>
      </c>
      <c r="H42" s="400">
        <f t="shared" ca="1" si="38"/>
        <v>-16.461065471126027</v>
      </c>
      <c r="I42" s="400">
        <f t="shared" ca="1" si="38"/>
        <v>-14.593291218816978</v>
      </c>
      <c r="J42" s="400">
        <f t="shared" ca="1" si="38"/>
        <v>-14.13882898895077</v>
      </c>
      <c r="K42" s="400">
        <f t="shared" ca="1" si="38"/>
        <v>-14.036357478994095</v>
      </c>
      <c r="L42" s="400">
        <f t="shared" ca="1" si="38"/>
        <v>-12.428373368699182</v>
      </c>
      <c r="M42" s="400">
        <f t="shared" ca="1" si="38"/>
        <v>-10.99267327022158</v>
      </c>
      <c r="N42" s="400">
        <f t="shared" ca="1" si="38"/>
        <v>-9.7107981822951519</v>
      </c>
      <c r="O42" s="400">
        <f t="shared" ca="1" si="38"/>
        <v>19.786030628690824</v>
      </c>
      <c r="P42" s="400">
        <f t="shared" ca="1" si="38"/>
        <v>-8.5190267545518381</v>
      </c>
      <c r="Q42" s="400">
        <f t="shared" ca="1" si="38"/>
        <v>-7.2811327147722391</v>
      </c>
      <c r="R42" s="400">
        <f t="shared" ca="1" si="38"/>
        <v>-6.204703114963892</v>
      </c>
      <c r="S42" s="400">
        <f t="shared" ca="1" si="38"/>
        <v>-5.2686773760001122</v>
      </c>
      <c r="T42" s="400">
        <f t="shared" ca="1" si="38"/>
        <v>-4.4547419508142161</v>
      </c>
      <c r="U42" s="400">
        <f t="shared" ca="1" si="38"/>
        <v>-3.7469720158699591</v>
      </c>
      <c r="V42" s="400">
        <f t="shared" ca="1" si="38"/>
        <v>-106.77871330340255</v>
      </c>
      <c r="W42" s="400">
        <f t="shared" ca="1" si="38"/>
        <v>-2.7088634879677906</v>
      </c>
      <c r="X42" s="400">
        <f t="shared" ca="1" si="38"/>
        <v>-2.2288168307861103</v>
      </c>
      <c r="Y42" s="400">
        <f t="shared" ca="1" si="38"/>
        <v>-1.8113849549759544</v>
      </c>
      <c r="Z42" s="400">
        <f t="shared" ca="1" si="38"/>
        <v>-1.4484007151410356</v>
      </c>
      <c r="AA42" s="400">
        <f t="shared" ca="1" si="38"/>
        <v>10.953449954182998</v>
      </c>
      <c r="AB42" s="400">
        <f t="shared" ca="1" si="38"/>
        <v>-0.95816881786755193</v>
      </c>
      <c r="AC42" s="400">
        <f t="shared" ca="1" si="38"/>
        <v>-0.63655831204100022</v>
      </c>
      <c r="AD42" s="400">
        <f t="shared" ca="1" si="38"/>
        <v>-0.36854955718554094</v>
      </c>
      <c r="AE42" s="400">
        <f t="shared" ca="1" si="38"/>
        <v>-0.14520892813932457</v>
      </c>
      <c r="AF42" s="400">
        <f t="shared" ca="1" si="38"/>
        <v>4.0908262732522446E-2</v>
      </c>
      <c r="AG42" s="400">
        <f t="shared" ca="1" si="38"/>
        <v>0.19600592179239479</v>
      </c>
      <c r="AH42" s="400">
        <f t="shared" ca="1" si="38"/>
        <v>-14.056094924326276</v>
      </c>
      <c r="AI42" s="400">
        <f t="shared" ca="1" si="38"/>
        <v>0.41799880926023442</v>
      </c>
      <c r="AJ42" s="400">
        <f t="shared" ca="1" si="38"/>
        <v>0.5102480438988215</v>
      </c>
      <c r="AK42" s="400">
        <f t="shared" ca="1" si="38"/>
        <v>0.58712240609764421</v>
      </c>
      <c r="AL42" s="400">
        <f t="shared" ca="1" si="38"/>
        <v>0.6511843745966629</v>
      </c>
      <c r="AM42" s="400">
        <f t="shared" ca="1" si="38"/>
        <v>0.80387548452711521</v>
      </c>
      <c r="AN42" s="400">
        <f t="shared" ca="1" si="38"/>
        <v>0.70372619515752644</v>
      </c>
      <c r="AO42" s="400">
        <f t="shared" ca="1" si="38"/>
        <v>0.72806874260609289</v>
      </c>
      <c r="AP42" s="400">
        <f t="shared" ca="1" si="38"/>
        <v>0.75019833119569868</v>
      </c>
      <c r="AQ42" s="400">
        <f t="shared" ca="1" si="38"/>
        <v>0.77031613900443141</v>
      </c>
      <c r="AR42" s="400">
        <f t="shared" ca="1" si="38"/>
        <v>0.78860505519418833</v>
      </c>
      <c r="AS42" s="400">
        <f t="shared" ca="1" si="38"/>
        <v>0.80523134263942187</v>
      </c>
      <c r="AT42" s="400">
        <f t="shared" ca="1" si="38"/>
        <v>-2.1417698851197708</v>
      </c>
      <c r="AU42" s="400">
        <f t="shared" ca="1" si="38"/>
        <v>0.83408688283362875</v>
      </c>
      <c r="AV42" s="400">
        <f t="shared" ca="1" si="38"/>
        <v>0.84657845867527692</v>
      </c>
      <c r="AW42" s="400">
        <f t="shared" ca="1" si="38"/>
        <v>0.85793443671313874</v>
      </c>
      <c r="AX42" s="400">
        <f t="shared" ca="1" si="38"/>
        <v>0.86825805311119486</v>
      </c>
      <c r="AY42" s="400">
        <f t="shared" ca="1" si="38"/>
        <v>-0.53812056944185183</v>
      </c>
      <c r="AZ42" s="400">
        <f t="shared" ca="1" si="38"/>
        <v>0.87134962371136504</v>
      </c>
      <c r="BA42" s="400">
        <f t="shared" ca="1" si="38"/>
        <v>0.87520133884138007</v>
      </c>
      <c r="BB42" s="400">
        <f t="shared" ca="1" si="38"/>
        <v>0.87890491108177915</v>
      </c>
      <c r="BC42" s="400">
        <f t="shared" ca="1" si="38"/>
        <v>0.88246603823600911</v>
      </c>
      <c r="BD42" s="400">
        <f t="shared" ca="1" si="38"/>
        <v>0.88589019896123022</v>
      </c>
      <c r="BE42" s="400">
        <f t="shared" ca="1" si="38"/>
        <v>0.88918266119701972</v>
      </c>
      <c r="BF42" s="400">
        <f t="shared" ca="1" si="38"/>
        <v>-1.9029955180367544</v>
      </c>
      <c r="BG42" s="400">
        <f t="shared" ca="1" si="38"/>
        <v>0.89539255668611972</v>
      </c>
      <c r="BH42" s="400">
        <f t="shared" ca="1" si="38"/>
        <v>0.89831954362479804</v>
      </c>
      <c r="BI42" s="400">
        <f t="shared" ca="1" si="38"/>
        <v>0.9011339541427581</v>
      </c>
      <c r="BJ42" s="400">
        <f t="shared" ca="1" si="38"/>
        <v>0.903840118102335</v>
      </c>
      <c r="BK42" s="400">
        <f t="shared" ca="1" si="38"/>
        <v>-0.98147093325932411</v>
      </c>
      <c r="BL42" s="401"/>
      <c r="BM42" s="400">
        <f t="shared" ref="BM42:BQ42" ca="1" si="39">+IFERROR(BM41/BM$12,0)</f>
        <v>-2.2981674853967782</v>
      </c>
      <c r="BN42" s="400">
        <f t="shared" ca="1" si="39"/>
        <v>-1.9864150365388118</v>
      </c>
      <c r="BO42" s="400">
        <f t="shared" ca="1" si="39"/>
        <v>-4.0785585325967107E-2</v>
      </c>
      <c r="BP42" s="400">
        <f t="shared" ca="1" si="39"/>
        <v>0.52208438167955995</v>
      </c>
      <c r="BQ42" s="400">
        <f t="shared" ca="1" si="39"/>
        <v>0.56069661876592236</v>
      </c>
    </row>
    <row r="43" spans="1:69" ht="18" customHeight="1">
      <c r="A43" s="46"/>
      <c r="B43" s="46"/>
      <c r="C43" s="46"/>
      <c r="D43" s="46">
        <f ca="1">CF!D40</f>
        <v>0</v>
      </c>
      <c r="E43" s="46">
        <f ca="1">CF!E40</f>
        <v>0</v>
      </c>
      <c r="F43" s="46">
        <f ca="1">CF!F40</f>
        <v>0</v>
      </c>
      <c r="G43" s="46">
        <f ca="1">CF!G40</f>
        <v>0</v>
      </c>
      <c r="H43" s="46">
        <f ca="1">CF!H40</f>
        <v>0</v>
      </c>
      <c r="I43" s="46">
        <f ca="1">CF!I40</f>
        <v>0</v>
      </c>
      <c r="J43" s="46">
        <f ca="1">CF!J40</f>
        <v>0</v>
      </c>
      <c r="K43" s="46">
        <f ca="1">CF!K40</f>
        <v>0</v>
      </c>
      <c r="L43" s="46">
        <f ca="1">CF!L40</f>
        <v>0</v>
      </c>
      <c r="M43" s="46">
        <f ca="1">CF!M40</f>
        <v>0</v>
      </c>
      <c r="N43" s="46">
        <f ca="1">CF!N40</f>
        <v>0</v>
      </c>
      <c r="O43" s="46">
        <f ca="1">CF!O40</f>
        <v>0</v>
      </c>
      <c r="P43" s="46">
        <f ca="1">CF!P40</f>
        <v>0</v>
      </c>
      <c r="Q43" s="46">
        <f ca="1">CF!Q40</f>
        <v>0</v>
      </c>
      <c r="R43" s="46">
        <f ca="1">CF!R40</f>
        <v>0</v>
      </c>
      <c r="S43" s="46">
        <f ca="1">CF!S40</f>
        <v>0</v>
      </c>
      <c r="T43" s="46">
        <f ca="1">CF!T40</f>
        <v>0</v>
      </c>
      <c r="U43" s="46">
        <f ca="1">CF!U40</f>
        <v>0</v>
      </c>
      <c r="V43" s="46">
        <f ca="1">CF!V40</f>
        <v>0</v>
      </c>
      <c r="W43" s="46">
        <f ca="1">CF!W40</f>
        <v>0</v>
      </c>
      <c r="X43" s="46">
        <f ca="1">CF!X40</f>
        <v>0</v>
      </c>
      <c r="Y43" s="46">
        <f ca="1">CF!Y40</f>
        <v>0</v>
      </c>
      <c r="Z43" s="46">
        <f ca="1">CF!Z40</f>
        <v>0</v>
      </c>
      <c r="AA43" s="46">
        <f ca="1">CF!AA40</f>
        <v>0</v>
      </c>
      <c r="AB43" s="46">
        <f ca="1">CF!AB40</f>
        <v>0</v>
      </c>
      <c r="AC43" s="46">
        <f ca="1">CF!AC40</f>
        <v>0</v>
      </c>
      <c r="AD43" s="46">
        <f ca="1">CF!AD40</f>
        <v>0</v>
      </c>
      <c r="AE43" s="46">
        <f ca="1">CF!AE40</f>
        <v>0</v>
      </c>
      <c r="AF43" s="46">
        <f ca="1">CF!AF40</f>
        <v>0</v>
      </c>
      <c r="AG43" s="46">
        <f ca="1">CF!AG40</f>
        <v>0</v>
      </c>
      <c r="AH43" s="46">
        <f ca="1">CF!AH40</f>
        <v>0</v>
      </c>
      <c r="AI43" s="46">
        <f ca="1">CF!AI40</f>
        <v>0</v>
      </c>
      <c r="AJ43" s="46">
        <f ca="1">CF!AJ40</f>
        <v>0</v>
      </c>
      <c r="AK43" s="46">
        <f ca="1">CF!AK40</f>
        <v>0</v>
      </c>
      <c r="AL43" s="46">
        <f ca="1">CF!AL40</f>
        <v>0</v>
      </c>
      <c r="AM43" s="46">
        <f ca="1">CF!AM40</f>
        <v>0</v>
      </c>
      <c r="AN43" s="46">
        <f ca="1">CF!AN40</f>
        <v>0</v>
      </c>
      <c r="AO43" s="46">
        <f ca="1">CF!AO40</f>
        <v>0</v>
      </c>
      <c r="AP43" s="46">
        <f ca="1">CF!AP40</f>
        <v>0</v>
      </c>
      <c r="AQ43" s="46">
        <f ca="1">CF!AQ40</f>
        <v>0</v>
      </c>
      <c r="AR43" s="46">
        <f ca="1">CF!AR40</f>
        <v>0</v>
      </c>
      <c r="AS43" s="46">
        <f ca="1">CF!AS40</f>
        <v>0</v>
      </c>
      <c r="AT43" s="46">
        <f ca="1">CF!AT40</f>
        <v>0</v>
      </c>
      <c r="AU43" s="46">
        <f ca="1">CF!AU40</f>
        <v>0</v>
      </c>
      <c r="AV43" s="46">
        <f ca="1">CF!AV40</f>
        <v>0</v>
      </c>
      <c r="AW43" s="46">
        <f ca="1">CF!AW40</f>
        <v>0</v>
      </c>
      <c r="AX43" s="46">
        <f ca="1">CF!AX40</f>
        <v>0</v>
      </c>
      <c r="AY43" s="46">
        <f ca="1">CF!AY40</f>
        <v>0</v>
      </c>
      <c r="AZ43" s="46">
        <f ca="1">CF!AZ40</f>
        <v>0</v>
      </c>
      <c r="BA43" s="46">
        <f ca="1">CF!BA40</f>
        <v>0</v>
      </c>
      <c r="BB43" s="46">
        <f ca="1">CF!BB40</f>
        <v>0</v>
      </c>
      <c r="BC43" s="46">
        <f ca="1">CF!BC40</f>
        <v>0</v>
      </c>
      <c r="BD43" s="46">
        <f ca="1">CF!BD40</f>
        <v>0</v>
      </c>
      <c r="BE43" s="46">
        <f ca="1">CF!BE40</f>
        <v>0</v>
      </c>
      <c r="BF43" s="46">
        <f ca="1">CF!BF40</f>
        <v>0</v>
      </c>
      <c r="BG43" s="46">
        <f ca="1">CF!BG40</f>
        <v>0</v>
      </c>
      <c r="BH43" s="46">
        <f ca="1">CF!BH40</f>
        <v>0</v>
      </c>
      <c r="BI43" s="46">
        <f ca="1">CF!BI40</f>
        <v>0</v>
      </c>
      <c r="BJ43" s="46">
        <f ca="1">CF!BJ40</f>
        <v>0</v>
      </c>
      <c r="BK43" s="46">
        <f ca="1">CF!BK40</f>
        <v>0</v>
      </c>
      <c r="BL43" s="46"/>
      <c r="BM43" s="46">
        <f ca="1">CF!BM40</f>
        <v>0</v>
      </c>
      <c r="BN43" s="46">
        <f ca="1">CF!BN40</f>
        <v>0</v>
      </c>
      <c r="BO43" s="46">
        <f ca="1">CF!BO40</f>
        <v>0</v>
      </c>
      <c r="BP43" s="46">
        <f ca="1">CF!BP40</f>
        <v>0</v>
      </c>
      <c r="BQ43" s="46">
        <f ca="1">CF!BQ40</f>
        <v>0</v>
      </c>
    </row>
    <row r="44" spans="1:69" ht="18" customHeight="1">
      <c r="A44" s="409"/>
      <c r="B44" s="409"/>
      <c r="C44" s="409"/>
      <c r="D44" s="409"/>
      <c r="E44" s="409"/>
      <c r="F44" s="409"/>
      <c r="G44" s="409"/>
      <c r="H44" s="409"/>
      <c r="I44" s="409"/>
      <c r="J44" s="409"/>
      <c r="K44" s="409"/>
      <c r="L44" s="409"/>
      <c r="M44" s="409"/>
      <c r="N44" s="409"/>
      <c r="O44" s="409"/>
      <c r="P44" s="409"/>
      <c r="Q44" s="409"/>
      <c r="R44" s="409"/>
      <c r="S44" s="409"/>
      <c r="T44" s="409"/>
      <c r="U44" s="409"/>
      <c r="V44" s="409"/>
      <c r="W44" s="409"/>
      <c r="X44" s="409"/>
      <c r="Y44" s="409"/>
      <c r="Z44" s="409"/>
      <c r="AA44" s="409"/>
      <c r="AB44" s="409"/>
      <c r="AC44" s="409"/>
      <c r="AD44" s="409"/>
      <c r="AE44" s="409"/>
      <c r="AF44" s="409"/>
      <c r="AG44" s="409"/>
      <c r="AH44" s="409"/>
      <c r="AI44" s="409"/>
      <c r="AJ44" s="409"/>
      <c r="AK44" s="409"/>
      <c r="AL44" s="409"/>
      <c r="AM44" s="409"/>
      <c r="AN44" s="409"/>
      <c r="AO44" s="409"/>
      <c r="AP44" s="409"/>
      <c r="AQ44" s="409"/>
      <c r="AR44" s="409"/>
      <c r="AS44" s="409"/>
      <c r="AT44" s="409"/>
      <c r="AU44" s="409"/>
      <c r="AV44" s="409"/>
      <c r="AW44" s="409"/>
      <c r="AX44" s="409"/>
      <c r="AY44" s="409"/>
      <c r="AZ44" s="409"/>
      <c r="BA44" s="409"/>
      <c r="BB44" s="409"/>
      <c r="BC44" s="409"/>
      <c r="BD44" s="409"/>
      <c r="BE44" s="409"/>
      <c r="BF44" s="409"/>
      <c r="BG44" s="409"/>
      <c r="BH44" s="409"/>
      <c r="BI44" s="409"/>
      <c r="BJ44" s="409"/>
      <c r="BK44" s="409"/>
      <c r="BL44" s="409"/>
      <c r="BM44" s="409"/>
      <c r="BN44" s="409"/>
      <c r="BO44" s="409"/>
      <c r="BP44" s="409"/>
      <c r="BQ44" s="409"/>
    </row>
    <row r="45" spans="1:69" ht="18" customHeight="1">
      <c r="A45" s="36"/>
      <c r="B45" s="36"/>
      <c r="C45" s="36"/>
      <c r="D45" s="410"/>
      <c r="E45" s="410"/>
      <c r="F45" s="410"/>
      <c r="G45" s="410"/>
      <c r="H45" s="410"/>
      <c r="I45" s="410"/>
      <c r="J45" s="410"/>
      <c r="K45" s="410"/>
      <c r="L45" s="410"/>
      <c r="M45" s="410"/>
      <c r="N45" s="410"/>
      <c r="O45" s="410"/>
      <c r="P45" s="410"/>
      <c r="Q45" s="410"/>
      <c r="R45" s="410"/>
      <c r="S45" s="410"/>
      <c r="T45" s="410"/>
      <c r="U45" s="410"/>
      <c r="V45" s="410"/>
      <c r="W45" s="410"/>
      <c r="X45" s="410"/>
      <c r="Y45" s="410"/>
      <c r="Z45" s="410"/>
      <c r="AA45" s="410"/>
      <c r="AB45" s="410"/>
      <c r="AC45" s="410"/>
      <c r="AD45" s="410"/>
      <c r="AE45" s="410"/>
      <c r="AF45" s="410"/>
      <c r="AG45" s="410"/>
      <c r="AH45" s="410"/>
      <c r="AI45" s="410"/>
      <c r="AJ45" s="410"/>
      <c r="AK45" s="410"/>
      <c r="AL45" s="410"/>
      <c r="AM45" s="410"/>
      <c r="AN45" s="410"/>
      <c r="AO45" s="410"/>
      <c r="AP45" s="410"/>
      <c r="AQ45" s="410"/>
      <c r="AR45" s="410"/>
      <c r="AS45" s="410"/>
      <c r="AT45" s="410"/>
      <c r="AU45" s="410"/>
      <c r="AV45" s="410"/>
      <c r="AW45" s="410"/>
      <c r="AX45" s="410"/>
      <c r="AY45" s="410"/>
      <c r="AZ45" s="410"/>
      <c r="BA45" s="410"/>
      <c r="BB45" s="410"/>
      <c r="BC45" s="410"/>
      <c r="BD45" s="410"/>
      <c r="BE45" s="410"/>
      <c r="BF45" s="410"/>
      <c r="BG45" s="410"/>
      <c r="BH45" s="410"/>
      <c r="BI45" s="410"/>
      <c r="BJ45" s="410"/>
      <c r="BK45" s="410"/>
      <c r="BL45" s="36"/>
      <c r="BM45" s="410"/>
      <c r="BN45" s="410"/>
      <c r="BO45" s="410"/>
      <c r="BP45" s="410"/>
      <c r="BQ45" s="410"/>
    </row>
    <row r="46" spans="1:69" ht="18" customHeight="1">
      <c r="A46" s="36"/>
      <c r="B46" s="36"/>
      <c r="C46" s="36"/>
      <c r="D46" s="410"/>
      <c r="E46" s="410"/>
      <c r="F46" s="410"/>
      <c r="G46" s="410"/>
      <c r="H46" s="410"/>
      <c r="I46" s="410"/>
      <c r="J46" s="410"/>
      <c r="K46" s="410"/>
      <c r="L46" s="410"/>
      <c r="M46" s="410"/>
      <c r="N46" s="410"/>
      <c r="O46" s="410"/>
      <c r="P46" s="410"/>
      <c r="Q46" s="410"/>
      <c r="R46" s="410"/>
      <c r="S46" s="410"/>
      <c r="T46" s="410"/>
      <c r="U46" s="410"/>
      <c r="V46" s="410"/>
      <c r="W46" s="410"/>
      <c r="X46" s="410"/>
      <c r="Y46" s="410"/>
      <c r="Z46" s="410"/>
      <c r="AA46" s="410"/>
      <c r="AB46" s="410"/>
      <c r="AC46" s="410"/>
      <c r="AD46" s="410"/>
      <c r="AE46" s="410"/>
      <c r="AF46" s="410"/>
      <c r="AG46" s="410"/>
      <c r="AH46" s="410"/>
      <c r="AI46" s="410"/>
      <c r="AJ46" s="410"/>
      <c r="AK46" s="410"/>
      <c r="AL46" s="410"/>
      <c r="AM46" s="410"/>
      <c r="AN46" s="410"/>
      <c r="AO46" s="410"/>
      <c r="AP46" s="410"/>
      <c r="AQ46" s="410"/>
      <c r="AR46" s="410"/>
      <c r="AS46" s="410"/>
      <c r="AT46" s="410"/>
      <c r="AU46" s="410"/>
      <c r="AV46" s="410"/>
      <c r="AW46" s="410"/>
      <c r="AX46" s="410"/>
      <c r="AY46" s="410"/>
      <c r="AZ46" s="410"/>
      <c r="BA46" s="410"/>
      <c r="BB46" s="410"/>
      <c r="BC46" s="410"/>
      <c r="BD46" s="410"/>
      <c r="BE46" s="410"/>
      <c r="BF46" s="410"/>
      <c r="BG46" s="410"/>
      <c r="BH46" s="410"/>
      <c r="BI46" s="410"/>
      <c r="BJ46" s="410"/>
      <c r="BK46" s="410"/>
      <c r="BL46" s="36"/>
      <c r="BM46" s="410"/>
      <c r="BN46" s="410"/>
      <c r="BO46" s="410"/>
      <c r="BP46" s="410"/>
      <c r="BQ46" s="410"/>
    </row>
    <row r="47" spans="1:69" ht="18" customHeight="1">
      <c r="A47" s="36"/>
      <c r="B47" s="36"/>
      <c r="C47" s="36"/>
      <c r="D47" s="410"/>
      <c r="E47" s="410"/>
      <c r="F47" s="410"/>
      <c r="G47" s="410"/>
      <c r="H47" s="410"/>
      <c r="I47" s="410"/>
      <c r="J47" s="410"/>
      <c r="K47" s="410"/>
      <c r="L47" s="410"/>
      <c r="M47" s="410"/>
      <c r="N47" s="410"/>
      <c r="O47" s="410"/>
      <c r="P47" s="410"/>
      <c r="Q47" s="410"/>
      <c r="R47" s="410"/>
      <c r="S47" s="410"/>
      <c r="T47" s="410"/>
      <c r="U47" s="410"/>
      <c r="V47" s="410"/>
      <c r="W47" s="410"/>
      <c r="X47" s="410"/>
      <c r="Y47" s="410"/>
      <c r="Z47" s="410"/>
      <c r="AA47" s="410"/>
      <c r="AB47" s="410"/>
      <c r="AC47" s="410"/>
      <c r="AD47" s="410"/>
      <c r="AE47" s="410"/>
      <c r="AF47" s="410"/>
      <c r="AG47" s="410"/>
      <c r="AH47" s="410"/>
      <c r="AI47" s="410"/>
      <c r="AJ47" s="410"/>
      <c r="AK47" s="410"/>
      <c r="AL47" s="410"/>
      <c r="AM47" s="410"/>
      <c r="AN47" s="410"/>
      <c r="AO47" s="410"/>
      <c r="AP47" s="410"/>
      <c r="AQ47" s="410"/>
      <c r="AR47" s="410"/>
      <c r="AS47" s="410"/>
      <c r="AT47" s="410"/>
      <c r="AU47" s="410"/>
      <c r="AV47" s="410"/>
      <c r="AW47" s="410"/>
      <c r="AX47" s="410"/>
      <c r="AY47" s="410"/>
      <c r="AZ47" s="410"/>
      <c r="BA47" s="410"/>
      <c r="BB47" s="410"/>
      <c r="BC47" s="410"/>
      <c r="BD47" s="410"/>
      <c r="BE47" s="410"/>
      <c r="BF47" s="410"/>
      <c r="BG47" s="410"/>
      <c r="BH47" s="410"/>
      <c r="BI47" s="410"/>
      <c r="BJ47" s="410"/>
      <c r="BK47" s="410"/>
      <c r="BL47" s="36"/>
      <c r="BM47" s="410"/>
      <c r="BN47" s="410"/>
      <c r="BO47" s="410"/>
      <c r="BP47" s="410"/>
      <c r="BQ47" s="410"/>
    </row>
    <row r="48" spans="1:69" ht="18" customHeight="1">
      <c r="A48" s="36"/>
      <c r="B48" s="36"/>
      <c r="C48" s="36"/>
      <c r="D48" s="410"/>
      <c r="E48" s="410"/>
      <c r="F48" s="410"/>
      <c r="G48" s="410"/>
      <c r="H48" s="410"/>
      <c r="I48" s="410"/>
      <c r="J48" s="410"/>
      <c r="K48" s="410"/>
      <c r="L48" s="410"/>
      <c r="M48" s="410"/>
      <c r="N48" s="410"/>
      <c r="O48" s="410"/>
      <c r="P48" s="410"/>
      <c r="Q48" s="410"/>
      <c r="R48" s="410"/>
      <c r="S48" s="410"/>
      <c r="T48" s="410"/>
      <c r="U48" s="410"/>
      <c r="V48" s="410"/>
      <c r="W48" s="410"/>
      <c r="X48" s="410"/>
      <c r="Y48" s="410"/>
      <c r="Z48" s="410"/>
      <c r="AA48" s="410"/>
      <c r="AB48" s="410"/>
      <c r="AC48" s="410"/>
      <c r="AD48" s="410"/>
      <c r="AE48" s="410"/>
      <c r="AF48" s="410"/>
      <c r="AG48" s="410"/>
      <c r="AH48" s="410"/>
      <c r="AI48" s="410"/>
      <c r="AJ48" s="410"/>
      <c r="AK48" s="410"/>
      <c r="AL48" s="410"/>
      <c r="AM48" s="410"/>
      <c r="AN48" s="410"/>
      <c r="AO48" s="410"/>
      <c r="AP48" s="410"/>
      <c r="AQ48" s="410"/>
      <c r="AR48" s="410"/>
      <c r="AS48" s="410"/>
      <c r="AT48" s="410"/>
      <c r="AU48" s="410"/>
      <c r="AV48" s="410"/>
      <c r="AW48" s="410"/>
      <c r="AX48" s="410"/>
      <c r="AY48" s="410"/>
      <c r="AZ48" s="410"/>
      <c r="BA48" s="410"/>
      <c r="BB48" s="410"/>
      <c r="BC48" s="410"/>
      <c r="BD48" s="410"/>
      <c r="BE48" s="410"/>
      <c r="BF48" s="410"/>
      <c r="BG48" s="410"/>
      <c r="BH48" s="410"/>
      <c r="BI48" s="410"/>
      <c r="BJ48" s="410"/>
      <c r="BK48" s="410"/>
      <c r="BL48" s="36"/>
      <c r="BM48" s="410"/>
      <c r="BN48" s="410"/>
      <c r="BO48" s="410"/>
      <c r="BP48" s="410"/>
      <c r="BQ48" s="410"/>
    </row>
    <row r="49" spans="1:69" ht="18" customHeight="1">
      <c r="A49" s="36"/>
      <c r="B49" s="36"/>
      <c r="C49" s="36"/>
      <c r="D49" s="410"/>
      <c r="E49" s="410"/>
      <c r="F49" s="410"/>
      <c r="G49" s="410"/>
      <c r="H49" s="410"/>
      <c r="I49" s="410"/>
      <c r="J49" s="410"/>
      <c r="K49" s="410"/>
      <c r="L49" s="410"/>
      <c r="M49" s="410"/>
      <c r="N49" s="410"/>
      <c r="O49" s="410"/>
      <c r="P49" s="410"/>
      <c r="Q49" s="410"/>
      <c r="R49" s="410"/>
      <c r="S49" s="410"/>
      <c r="T49" s="410"/>
      <c r="U49" s="410"/>
      <c r="V49" s="410"/>
      <c r="W49" s="410"/>
      <c r="X49" s="410"/>
      <c r="Y49" s="410"/>
      <c r="Z49" s="410"/>
      <c r="AA49" s="410"/>
      <c r="AB49" s="410"/>
      <c r="AC49" s="410"/>
      <c r="AD49" s="410"/>
      <c r="AE49" s="410"/>
      <c r="AF49" s="410"/>
      <c r="AG49" s="410"/>
      <c r="AH49" s="410"/>
      <c r="AI49" s="410"/>
      <c r="AJ49" s="410"/>
      <c r="AK49" s="410"/>
      <c r="AL49" s="410"/>
      <c r="AM49" s="410"/>
      <c r="AN49" s="410"/>
      <c r="AO49" s="410"/>
      <c r="AP49" s="410"/>
      <c r="AQ49" s="410"/>
      <c r="AR49" s="410"/>
      <c r="AS49" s="410"/>
      <c r="AT49" s="410"/>
      <c r="AU49" s="410"/>
      <c r="AV49" s="410"/>
      <c r="AW49" s="410"/>
      <c r="AX49" s="410"/>
      <c r="AY49" s="410"/>
      <c r="AZ49" s="410"/>
      <c r="BA49" s="410"/>
      <c r="BB49" s="410"/>
      <c r="BC49" s="410"/>
      <c r="BD49" s="410"/>
      <c r="BE49" s="410"/>
      <c r="BF49" s="410"/>
      <c r="BG49" s="410"/>
      <c r="BH49" s="410"/>
      <c r="BI49" s="410"/>
      <c r="BJ49" s="410"/>
      <c r="BK49" s="410"/>
      <c r="BL49" s="36"/>
      <c r="BM49" s="410"/>
      <c r="BN49" s="410"/>
      <c r="BO49" s="410"/>
      <c r="BP49" s="410"/>
      <c r="BQ49" s="410"/>
    </row>
    <row r="50" spans="1:69" ht="18" customHeight="1">
      <c r="A50" s="36"/>
      <c r="B50" s="36"/>
      <c r="C50" s="36"/>
      <c r="D50" s="410"/>
      <c r="E50" s="410"/>
      <c r="F50" s="410"/>
      <c r="G50" s="410"/>
      <c r="H50" s="410"/>
      <c r="I50" s="410"/>
      <c r="J50" s="410"/>
      <c r="K50" s="410"/>
      <c r="L50" s="410"/>
      <c r="M50" s="410"/>
      <c r="N50" s="410"/>
      <c r="O50" s="410"/>
      <c r="P50" s="410"/>
      <c r="Q50" s="410"/>
      <c r="R50" s="410"/>
      <c r="S50" s="410"/>
      <c r="T50" s="410"/>
      <c r="U50" s="410"/>
      <c r="V50" s="410"/>
      <c r="W50" s="410"/>
      <c r="X50" s="410"/>
      <c r="Y50" s="410"/>
      <c r="Z50" s="410"/>
      <c r="AA50" s="410"/>
      <c r="AB50" s="410"/>
      <c r="AC50" s="410"/>
      <c r="AD50" s="410"/>
      <c r="AE50" s="410"/>
      <c r="AF50" s="410"/>
      <c r="AG50" s="410"/>
      <c r="AH50" s="410"/>
      <c r="AI50" s="410"/>
      <c r="AJ50" s="410"/>
      <c r="AK50" s="410"/>
      <c r="AL50" s="410"/>
      <c r="AM50" s="410"/>
      <c r="AN50" s="410"/>
      <c r="AO50" s="410"/>
      <c r="AP50" s="410"/>
      <c r="AQ50" s="410"/>
      <c r="AR50" s="410"/>
      <c r="AS50" s="410"/>
      <c r="AT50" s="410"/>
      <c r="AU50" s="410"/>
      <c r="AV50" s="410"/>
      <c r="AW50" s="410"/>
      <c r="AX50" s="410"/>
      <c r="AY50" s="410"/>
      <c r="AZ50" s="410"/>
      <c r="BA50" s="410"/>
      <c r="BB50" s="410"/>
      <c r="BC50" s="410"/>
      <c r="BD50" s="410"/>
      <c r="BE50" s="410"/>
      <c r="BF50" s="410"/>
      <c r="BG50" s="410"/>
      <c r="BH50" s="410"/>
      <c r="BI50" s="410"/>
      <c r="BJ50" s="410"/>
      <c r="BK50" s="410"/>
      <c r="BL50" s="36"/>
      <c r="BM50" s="410"/>
      <c r="BN50" s="410"/>
      <c r="BO50" s="410"/>
      <c r="BP50" s="410"/>
      <c r="BQ50" s="410"/>
    </row>
    <row r="51" spans="1:69" ht="18" customHeight="1">
      <c r="A51" s="36"/>
      <c r="B51" s="36"/>
      <c r="C51" s="36"/>
      <c r="D51" s="410"/>
      <c r="E51" s="410"/>
      <c r="F51" s="410"/>
      <c r="G51" s="410"/>
      <c r="H51" s="410"/>
      <c r="I51" s="410"/>
      <c r="J51" s="410"/>
      <c r="K51" s="410"/>
      <c r="L51" s="410"/>
      <c r="M51" s="410"/>
      <c r="N51" s="410"/>
      <c r="O51" s="410"/>
      <c r="P51" s="410"/>
      <c r="Q51" s="410"/>
      <c r="R51" s="410"/>
      <c r="S51" s="410"/>
      <c r="T51" s="410"/>
      <c r="U51" s="410"/>
      <c r="V51" s="410"/>
      <c r="W51" s="410"/>
      <c r="X51" s="410"/>
      <c r="Y51" s="410"/>
      <c r="Z51" s="410"/>
      <c r="AA51" s="410"/>
      <c r="AB51" s="410"/>
      <c r="AC51" s="410"/>
      <c r="AD51" s="410"/>
      <c r="AE51" s="410"/>
      <c r="AF51" s="410"/>
      <c r="AG51" s="410"/>
      <c r="AH51" s="410"/>
      <c r="AI51" s="410"/>
      <c r="AJ51" s="410"/>
      <c r="AK51" s="410"/>
      <c r="AL51" s="410"/>
      <c r="AM51" s="410"/>
      <c r="AN51" s="410"/>
      <c r="AO51" s="410"/>
      <c r="AP51" s="410"/>
      <c r="AQ51" s="410"/>
      <c r="AR51" s="410"/>
      <c r="AS51" s="410"/>
      <c r="AT51" s="410"/>
      <c r="AU51" s="410"/>
      <c r="AV51" s="410"/>
      <c r="AW51" s="410"/>
      <c r="AX51" s="410"/>
      <c r="AY51" s="410"/>
      <c r="AZ51" s="410"/>
      <c r="BA51" s="410"/>
      <c r="BB51" s="410"/>
      <c r="BC51" s="410"/>
      <c r="BD51" s="410"/>
      <c r="BE51" s="410"/>
      <c r="BF51" s="410"/>
      <c r="BG51" s="410"/>
      <c r="BH51" s="410"/>
      <c r="BI51" s="410"/>
      <c r="BJ51" s="410"/>
      <c r="BK51" s="410"/>
      <c r="BL51" s="36"/>
      <c r="BM51" s="410"/>
      <c r="BN51" s="410"/>
      <c r="BO51" s="410"/>
      <c r="BP51" s="410"/>
      <c r="BQ51" s="410"/>
    </row>
    <row r="52" spans="1:69" ht="18" customHeight="1">
      <c r="A52" s="36"/>
      <c r="B52" s="36"/>
      <c r="C52" s="36"/>
      <c r="D52" s="410"/>
      <c r="E52" s="410"/>
      <c r="F52" s="410"/>
      <c r="G52" s="410"/>
      <c r="H52" s="410"/>
      <c r="I52" s="410"/>
      <c r="J52" s="410"/>
      <c r="K52" s="410"/>
      <c r="L52" s="410"/>
      <c r="M52" s="410"/>
      <c r="N52" s="410"/>
      <c r="O52" s="410"/>
      <c r="P52" s="410"/>
      <c r="Q52" s="410"/>
      <c r="R52" s="410"/>
      <c r="S52" s="410"/>
      <c r="T52" s="410"/>
      <c r="U52" s="410"/>
      <c r="V52" s="410"/>
      <c r="W52" s="410"/>
      <c r="X52" s="410"/>
      <c r="Y52" s="410"/>
      <c r="Z52" s="410"/>
      <c r="AA52" s="410"/>
      <c r="AB52" s="410"/>
      <c r="AC52" s="410"/>
      <c r="AD52" s="410"/>
      <c r="AE52" s="410"/>
      <c r="AF52" s="410"/>
      <c r="AG52" s="410"/>
      <c r="AH52" s="410"/>
      <c r="AI52" s="410"/>
      <c r="AJ52" s="410"/>
      <c r="AK52" s="410"/>
      <c r="AL52" s="410"/>
      <c r="AM52" s="410"/>
      <c r="AN52" s="410"/>
      <c r="AO52" s="410"/>
      <c r="AP52" s="410"/>
      <c r="AQ52" s="410"/>
      <c r="AR52" s="410"/>
      <c r="AS52" s="410"/>
      <c r="AT52" s="410"/>
      <c r="AU52" s="410"/>
      <c r="AV52" s="410"/>
      <c r="AW52" s="410"/>
      <c r="AX52" s="410"/>
      <c r="AY52" s="410"/>
      <c r="AZ52" s="410"/>
      <c r="BA52" s="410"/>
      <c r="BB52" s="410"/>
      <c r="BC52" s="410"/>
      <c r="BD52" s="410"/>
      <c r="BE52" s="410"/>
      <c r="BF52" s="410"/>
      <c r="BG52" s="410"/>
      <c r="BH52" s="410"/>
      <c r="BI52" s="410"/>
      <c r="BJ52" s="410"/>
      <c r="BK52" s="410"/>
      <c r="BL52" s="36"/>
      <c r="BM52" s="410"/>
      <c r="BN52" s="410"/>
      <c r="BO52" s="410"/>
      <c r="BP52" s="410"/>
      <c r="BQ52" s="410"/>
    </row>
    <row r="53" spans="1:69" ht="18" customHeight="1">
      <c r="A53" s="36"/>
      <c r="B53" s="36"/>
      <c r="C53" s="36"/>
      <c r="D53" s="410"/>
      <c r="E53" s="410"/>
      <c r="F53" s="410"/>
      <c r="G53" s="410"/>
      <c r="H53" s="410"/>
      <c r="I53" s="410"/>
      <c r="J53" s="410"/>
      <c r="K53" s="410"/>
      <c r="L53" s="410"/>
      <c r="M53" s="410"/>
      <c r="N53" s="410"/>
      <c r="O53" s="410"/>
      <c r="P53" s="410"/>
      <c r="Q53" s="410"/>
      <c r="R53" s="410"/>
      <c r="S53" s="410"/>
      <c r="T53" s="410"/>
      <c r="U53" s="410"/>
      <c r="V53" s="410"/>
      <c r="W53" s="410"/>
      <c r="X53" s="410"/>
      <c r="Y53" s="410"/>
      <c r="Z53" s="410"/>
      <c r="AA53" s="410"/>
      <c r="AB53" s="410"/>
      <c r="AC53" s="410"/>
      <c r="AD53" s="410"/>
      <c r="AE53" s="410"/>
      <c r="AF53" s="410"/>
      <c r="AG53" s="410"/>
      <c r="AH53" s="410"/>
      <c r="AI53" s="410"/>
      <c r="AJ53" s="410"/>
      <c r="AK53" s="410"/>
      <c r="AL53" s="410"/>
      <c r="AM53" s="410"/>
      <c r="AN53" s="410"/>
      <c r="AO53" s="410"/>
      <c r="AP53" s="410"/>
      <c r="AQ53" s="410"/>
      <c r="AR53" s="410"/>
      <c r="AS53" s="410"/>
      <c r="AT53" s="410"/>
      <c r="AU53" s="410"/>
      <c r="AV53" s="410"/>
      <c r="AW53" s="410"/>
      <c r="AX53" s="410"/>
      <c r="AY53" s="410"/>
      <c r="AZ53" s="410"/>
      <c r="BA53" s="410"/>
      <c r="BB53" s="410"/>
      <c r="BC53" s="410"/>
      <c r="BD53" s="410"/>
      <c r="BE53" s="410"/>
      <c r="BF53" s="410"/>
      <c r="BG53" s="410"/>
      <c r="BH53" s="410"/>
      <c r="BI53" s="410"/>
      <c r="BJ53" s="410"/>
      <c r="BK53" s="410"/>
      <c r="BL53" s="36"/>
      <c r="BM53" s="410"/>
      <c r="BN53" s="410"/>
      <c r="BO53" s="410"/>
      <c r="BP53" s="410"/>
      <c r="BQ53" s="410"/>
    </row>
    <row r="54" spans="1:69" ht="18" customHeight="1">
      <c r="A54" s="36"/>
      <c r="B54" s="36"/>
      <c r="C54" s="36"/>
      <c r="D54" s="410"/>
      <c r="E54" s="410"/>
      <c r="F54" s="410"/>
      <c r="G54" s="410"/>
      <c r="H54" s="410"/>
      <c r="I54" s="410"/>
      <c r="J54" s="410"/>
      <c r="K54" s="410"/>
      <c r="L54" s="410"/>
      <c r="M54" s="410"/>
      <c r="N54" s="410"/>
      <c r="O54" s="410"/>
      <c r="P54" s="410"/>
      <c r="Q54" s="410"/>
      <c r="R54" s="410"/>
      <c r="S54" s="410"/>
      <c r="T54" s="410"/>
      <c r="U54" s="410"/>
      <c r="V54" s="410"/>
      <c r="W54" s="410"/>
      <c r="X54" s="410"/>
      <c r="Y54" s="410"/>
      <c r="Z54" s="410"/>
      <c r="AA54" s="410"/>
      <c r="AB54" s="410"/>
      <c r="AC54" s="410"/>
      <c r="AD54" s="410"/>
      <c r="AE54" s="410"/>
      <c r="AF54" s="410"/>
      <c r="AG54" s="410"/>
      <c r="AH54" s="410"/>
      <c r="AI54" s="410"/>
      <c r="AJ54" s="410"/>
      <c r="AK54" s="410"/>
      <c r="AL54" s="410"/>
      <c r="AM54" s="410"/>
      <c r="AN54" s="410"/>
      <c r="AO54" s="410"/>
      <c r="AP54" s="410"/>
      <c r="AQ54" s="410"/>
      <c r="AR54" s="410"/>
      <c r="AS54" s="410"/>
      <c r="AT54" s="410"/>
      <c r="AU54" s="410"/>
      <c r="AV54" s="410"/>
      <c r="AW54" s="410"/>
      <c r="AX54" s="410"/>
      <c r="AY54" s="410"/>
      <c r="AZ54" s="410"/>
      <c r="BA54" s="410"/>
      <c r="BB54" s="410"/>
      <c r="BC54" s="410"/>
      <c r="BD54" s="410"/>
      <c r="BE54" s="410"/>
      <c r="BF54" s="410"/>
      <c r="BG54" s="410"/>
      <c r="BH54" s="410"/>
      <c r="BI54" s="410"/>
      <c r="BJ54" s="410"/>
      <c r="BK54" s="410"/>
      <c r="BL54" s="36"/>
      <c r="BM54" s="410"/>
      <c r="BN54" s="410"/>
      <c r="BO54" s="410"/>
      <c r="BP54" s="410"/>
      <c r="BQ54" s="410"/>
    </row>
    <row r="55" spans="1:69" ht="18" customHeight="1">
      <c r="A55" s="36"/>
      <c r="B55" s="36"/>
      <c r="C55" s="36"/>
      <c r="D55" s="410"/>
      <c r="E55" s="410"/>
      <c r="F55" s="410"/>
      <c r="G55" s="410"/>
      <c r="H55" s="410"/>
      <c r="I55" s="410"/>
      <c r="J55" s="410"/>
      <c r="K55" s="410"/>
      <c r="L55" s="410"/>
      <c r="M55" s="410"/>
      <c r="N55" s="410"/>
      <c r="O55" s="410"/>
      <c r="P55" s="410"/>
      <c r="Q55" s="410"/>
      <c r="R55" s="410"/>
      <c r="S55" s="410"/>
      <c r="T55" s="410"/>
      <c r="U55" s="410"/>
      <c r="V55" s="410"/>
      <c r="W55" s="410"/>
      <c r="X55" s="410"/>
      <c r="Y55" s="410"/>
      <c r="Z55" s="410"/>
      <c r="AA55" s="410"/>
      <c r="AB55" s="410"/>
      <c r="AC55" s="410"/>
      <c r="AD55" s="410"/>
      <c r="AE55" s="410"/>
      <c r="AF55" s="410"/>
      <c r="AG55" s="410"/>
      <c r="AH55" s="410"/>
      <c r="AI55" s="410"/>
      <c r="AJ55" s="410"/>
      <c r="AK55" s="410"/>
      <c r="AL55" s="410"/>
      <c r="AM55" s="410"/>
      <c r="AN55" s="410"/>
      <c r="AO55" s="410"/>
      <c r="AP55" s="410"/>
      <c r="AQ55" s="410"/>
      <c r="AR55" s="410"/>
      <c r="AS55" s="410"/>
      <c r="AT55" s="410"/>
      <c r="AU55" s="410"/>
      <c r="AV55" s="410"/>
      <c r="AW55" s="410"/>
      <c r="AX55" s="410"/>
      <c r="AY55" s="410"/>
      <c r="AZ55" s="410"/>
      <c r="BA55" s="410"/>
      <c r="BB55" s="410"/>
      <c r="BC55" s="410"/>
      <c r="BD55" s="410"/>
      <c r="BE55" s="410"/>
      <c r="BF55" s="410"/>
      <c r="BG55" s="410"/>
      <c r="BH55" s="410"/>
      <c r="BI55" s="410"/>
      <c r="BJ55" s="410"/>
      <c r="BK55" s="410"/>
      <c r="BL55" s="36"/>
      <c r="BM55" s="410"/>
      <c r="BN55" s="410"/>
      <c r="BO55" s="410"/>
      <c r="BP55" s="410"/>
      <c r="BQ55" s="410"/>
    </row>
    <row r="56" spans="1:69" ht="18" customHeight="1">
      <c r="A56" s="36"/>
      <c r="B56" s="36"/>
      <c r="C56" s="36"/>
      <c r="D56" s="410"/>
      <c r="E56" s="410"/>
      <c r="F56" s="410"/>
      <c r="G56" s="410"/>
      <c r="H56" s="410"/>
      <c r="I56" s="410"/>
      <c r="J56" s="410"/>
      <c r="K56" s="410"/>
      <c r="L56" s="410"/>
      <c r="M56" s="410"/>
      <c r="N56" s="410"/>
      <c r="O56" s="410"/>
      <c r="P56" s="410"/>
      <c r="Q56" s="410"/>
      <c r="R56" s="410"/>
      <c r="S56" s="410"/>
      <c r="T56" s="410"/>
      <c r="U56" s="410"/>
      <c r="V56" s="410"/>
      <c r="W56" s="410"/>
      <c r="X56" s="410"/>
      <c r="Y56" s="410"/>
      <c r="Z56" s="410"/>
      <c r="AA56" s="410"/>
      <c r="AB56" s="410"/>
      <c r="AC56" s="410"/>
      <c r="AD56" s="410"/>
      <c r="AE56" s="410"/>
      <c r="AF56" s="410"/>
      <c r="AG56" s="410"/>
      <c r="AH56" s="410"/>
      <c r="AI56" s="410"/>
      <c r="AJ56" s="410"/>
      <c r="AK56" s="410"/>
      <c r="AL56" s="410"/>
      <c r="AM56" s="410"/>
      <c r="AN56" s="410"/>
      <c r="AO56" s="410"/>
      <c r="AP56" s="410"/>
      <c r="AQ56" s="410"/>
      <c r="AR56" s="410"/>
      <c r="AS56" s="410"/>
      <c r="AT56" s="410"/>
      <c r="AU56" s="410"/>
      <c r="AV56" s="410"/>
      <c r="AW56" s="410"/>
      <c r="AX56" s="410"/>
      <c r="AY56" s="410"/>
      <c r="AZ56" s="410"/>
      <c r="BA56" s="410"/>
      <c r="BB56" s="410"/>
      <c r="BC56" s="410"/>
      <c r="BD56" s="410"/>
      <c r="BE56" s="410"/>
      <c r="BF56" s="410"/>
      <c r="BG56" s="410"/>
      <c r="BH56" s="410"/>
      <c r="BI56" s="410"/>
      <c r="BJ56" s="410"/>
      <c r="BK56" s="410"/>
      <c r="BL56" s="36"/>
      <c r="BM56" s="410"/>
      <c r="BN56" s="410"/>
      <c r="BO56" s="410"/>
      <c r="BP56" s="410"/>
      <c r="BQ56" s="410"/>
    </row>
    <row r="57" spans="1:69" ht="18" customHeight="1">
      <c r="A57" s="36"/>
      <c r="B57" s="36"/>
      <c r="C57" s="36"/>
      <c r="D57" s="410"/>
      <c r="E57" s="410"/>
      <c r="F57" s="410"/>
      <c r="G57" s="410"/>
      <c r="H57" s="410"/>
      <c r="I57" s="410"/>
      <c r="J57" s="410"/>
      <c r="K57" s="410"/>
      <c r="L57" s="410"/>
      <c r="M57" s="410"/>
      <c r="N57" s="410"/>
      <c r="O57" s="410"/>
      <c r="P57" s="410"/>
      <c r="Q57" s="410"/>
      <c r="R57" s="410"/>
      <c r="S57" s="410"/>
      <c r="T57" s="410"/>
      <c r="U57" s="410"/>
      <c r="V57" s="410"/>
      <c r="W57" s="410"/>
      <c r="X57" s="410"/>
      <c r="Y57" s="410"/>
      <c r="Z57" s="410"/>
      <c r="AA57" s="410"/>
      <c r="AB57" s="410"/>
      <c r="AC57" s="410"/>
      <c r="AD57" s="410"/>
      <c r="AE57" s="410"/>
      <c r="AF57" s="410"/>
      <c r="AG57" s="410"/>
      <c r="AH57" s="410"/>
      <c r="AI57" s="410"/>
      <c r="AJ57" s="410"/>
      <c r="AK57" s="410"/>
      <c r="AL57" s="410"/>
      <c r="AM57" s="410"/>
      <c r="AN57" s="410"/>
      <c r="AO57" s="410"/>
      <c r="AP57" s="410"/>
      <c r="AQ57" s="410"/>
      <c r="AR57" s="410"/>
      <c r="AS57" s="410"/>
      <c r="AT57" s="410"/>
      <c r="AU57" s="410"/>
      <c r="AV57" s="410"/>
      <c r="AW57" s="410"/>
      <c r="AX57" s="410"/>
      <c r="AY57" s="410"/>
      <c r="AZ57" s="410"/>
      <c r="BA57" s="410"/>
      <c r="BB57" s="410"/>
      <c r="BC57" s="410"/>
      <c r="BD57" s="410"/>
      <c r="BE57" s="410"/>
      <c r="BF57" s="410"/>
      <c r="BG57" s="410"/>
      <c r="BH57" s="410"/>
      <c r="BI57" s="410"/>
      <c r="BJ57" s="410"/>
      <c r="BK57" s="410"/>
      <c r="BL57" s="36"/>
      <c r="BM57" s="410"/>
      <c r="BN57" s="410"/>
      <c r="BO57" s="410"/>
      <c r="BP57" s="410"/>
      <c r="BQ57" s="410"/>
    </row>
    <row r="58" spans="1:69" ht="18" customHeight="1">
      <c r="A58" s="36"/>
      <c r="B58" s="36"/>
      <c r="C58" s="36"/>
      <c r="D58" s="410"/>
      <c r="E58" s="410"/>
      <c r="F58" s="410"/>
      <c r="G58" s="410"/>
      <c r="H58" s="410"/>
      <c r="I58" s="410"/>
      <c r="J58" s="410"/>
      <c r="K58" s="410"/>
      <c r="L58" s="410"/>
      <c r="M58" s="410"/>
      <c r="N58" s="410"/>
      <c r="O58" s="410"/>
      <c r="P58" s="410"/>
      <c r="Q58" s="410"/>
      <c r="R58" s="410"/>
      <c r="S58" s="410"/>
      <c r="T58" s="410"/>
      <c r="U58" s="410"/>
      <c r="V58" s="410"/>
      <c r="W58" s="410"/>
      <c r="X58" s="410"/>
      <c r="Y58" s="410"/>
      <c r="Z58" s="410"/>
      <c r="AA58" s="410"/>
      <c r="AB58" s="410"/>
      <c r="AC58" s="410"/>
      <c r="AD58" s="410"/>
      <c r="AE58" s="410"/>
      <c r="AF58" s="410"/>
      <c r="AG58" s="410"/>
      <c r="AH58" s="410"/>
      <c r="AI58" s="410"/>
      <c r="AJ58" s="410"/>
      <c r="AK58" s="410"/>
      <c r="AL58" s="410"/>
      <c r="AM58" s="410"/>
      <c r="AN58" s="410"/>
      <c r="AO58" s="410"/>
      <c r="AP58" s="410"/>
      <c r="AQ58" s="410"/>
      <c r="AR58" s="410"/>
      <c r="AS58" s="410"/>
      <c r="AT58" s="410"/>
      <c r="AU58" s="410"/>
      <c r="AV58" s="410"/>
      <c r="AW58" s="410"/>
      <c r="AX58" s="410"/>
      <c r="AY58" s="410"/>
      <c r="AZ58" s="410"/>
      <c r="BA58" s="410"/>
      <c r="BB58" s="410"/>
      <c r="BC58" s="410"/>
      <c r="BD58" s="410"/>
      <c r="BE58" s="410"/>
      <c r="BF58" s="410"/>
      <c r="BG58" s="410"/>
      <c r="BH58" s="410"/>
      <c r="BI58" s="410"/>
      <c r="BJ58" s="410"/>
      <c r="BK58" s="410"/>
      <c r="BL58" s="36"/>
      <c r="BM58" s="410"/>
      <c r="BN58" s="410"/>
      <c r="BO58" s="410"/>
      <c r="BP58" s="410"/>
      <c r="BQ58" s="410"/>
    </row>
    <row r="59" spans="1:69" ht="18" customHeight="1">
      <c r="A59" s="36"/>
      <c r="B59" s="36"/>
      <c r="C59" s="36"/>
      <c r="D59" s="410"/>
      <c r="E59" s="410"/>
      <c r="F59" s="410"/>
      <c r="G59" s="410"/>
      <c r="H59" s="410"/>
      <c r="I59" s="410"/>
      <c r="J59" s="410"/>
      <c r="K59" s="410"/>
      <c r="L59" s="410"/>
      <c r="M59" s="410"/>
      <c r="N59" s="410"/>
      <c r="O59" s="410"/>
      <c r="P59" s="410"/>
      <c r="Q59" s="410"/>
      <c r="R59" s="410"/>
      <c r="S59" s="410"/>
      <c r="T59" s="410"/>
      <c r="U59" s="410"/>
      <c r="V59" s="410"/>
      <c r="W59" s="410"/>
      <c r="X59" s="410"/>
      <c r="Y59" s="410"/>
      <c r="Z59" s="410"/>
      <c r="AA59" s="410"/>
      <c r="AB59" s="410"/>
      <c r="AC59" s="410"/>
      <c r="AD59" s="410"/>
      <c r="AE59" s="410"/>
      <c r="AF59" s="410"/>
      <c r="AG59" s="410"/>
      <c r="AH59" s="410"/>
      <c r="AI59" s="410"/>
      <c r="AJ59" s="410"/>
      <c r="AK59" s="410"/>
      <c r="AL59" s="410"/>
      <c r="AM59" s="410"/>
      <c r="AN59" s="410"/>
      <c r="AO59" s="410"/>
      <c r="AP59" s="410"/>
      <c r="AQ59" s="410"/>
      <c r="AR59" s="410"/>
      <c r="AS59" s="410"/>
      <c r="AT59" s="410"/>
      <c r="AU59" s="410"/>
      <c r="AV59" s="410"/>
      <c r="AW59" s="410"/>
      <c r="AX59" s="410"/>
      <c r="AY59" s="410"/>
      <c r="AZ59" s="410"/>
      <c r="BA59" s="410"/>
      <c r="BB59" s="410"/>
      <c r="BC59" s="410"/>
      <c r="BD59" s="410"/>
      <c r="BE59" s="410"/>
      <c r="BF59" s="410"/>
      <c r="BG59" s="410"/>
      <c r="BH59" s="410"/>
      <c r="BI59" s="410"/>
      <c r="BJ59" s="410"/>
      <c r="BK59" s="410"/>
      <c r="BL59" s="36"/>
      <c r="BM59" s="410"/>
      <c r="BN59" s="410"/>
      <c r="BO59" s="410"/>
      <c r="BP59" s="410"/>
      <c r="BQ59" s="410"/>
    </row>
    <row r="60" spans="1:69" ht="18" customHeight="1">
      <c r="A60" s="36"/>
      <c r="B60" s="36"/>
      <c r="C60" s="36"/>
      <c r="D60" s="410"/>
      <c r="E60" s="410"/>
      <c r="F60" s="410"/>
      <c r="G60" s="410"/>
      <c r="H60" s="410"/>
      <c r="I60" s="410"/>
      <c r="J60" s="410"/>
      <c r="K60" s="410"/>
      <c r="L60" s="410"/>
      <c r="M60" s="410"/>
      <c r="N60" s="410"/>
      <c r="O60" s="410"/>
      <c r="P60" s="410"/>
      <c r="Q60" s="410"/>
      <c r="R60" s="410"/>
      <c r="S60" s="410"/>
      <c r="T60" s="410"/>
      <c r="U60" s="410"/>
      <c r="V60" s="410"/>
      <c r="W60" s="410"/>
      <c r="X60" s="410"/>
      <c r="Y60" s="410"/>
      <c r="Z60" s="410"/>
      <c r="AA60" s="410"/>
      <c r="AB60" s="410"/>
      <c r="AC60" s="410"/>
      <c r="AD60" s="410"/>
      <c r="AE60" s="410"/>
      <c r="AF60" s="410"/>
      <c r="AG60" s="410"/>
      <c r="AH60" s="410"/>
      <c r="AI60" s="410"/>
      <c r="AJ60" s="410"/>
      <c r="AK60" s="410"/>
      <c r="AL60" s="410"/>
      <c r="AM60" s="410"/>
      <c r="AN60" s="410"/>
      <c r="AO60" s="410"/>
      <c r="AP60" s="410"/>
      <c r="AQ60" s="410"/>
      <c r="AR60" s="410"/>
      <c r="AS60" s="410"/>
      <c r="AT60" s="410"/>
      <c r="AU60" s="410"/>
      <c r="AV60" s="410"/>
      <c r="AW60" s="410"/>
      <c r="AX60" s="410"/>
      <c r="AY60" s="410"/>
      <c r="AZ60" s="410"/>
      <c r="BA60" s="410"/>
      <c r="BB60" s="410"/>
      <c r="BC60" s="410"/>
      <c r="BD60" s="410"/>
      <c r="BE60" s="410"/>
      <c r="BF60" s="410"/>
      <c r="BG60" s="410"/>
      <c r="BH60" s="410"/>
      <c r="BI60" s="410"/>
      <c r="BJ60" s="410"/>
      <c r="BK60" s="410"/>
      <c r="BL60" s="36"/>
      <c r="BM60" s="410"/>
      <c r="BN60" s="410"/>
      <c r="BO60" s="410"/>
      <c r="BP60" s="410"/>
      <c r="BQ60" s="410"/>
    </row>
    <row r="61" spans="1:69" ht="18" customHeight="1">
      <c r="A61" s="36"/>
      <c r="B61" s="36"/>
      <c r="C61" s="36"/>
      <c r="D61" s="410"/>
      <c r="E61" s="410"/>
      <c r="F61" s="410"/>
      <c r="G61" s="410"/>
      <c r="H61" s="410"/>
      <c r="I61" s="410"/>
      <c r="J61" s="410"/>
      <c r="K61" s="410"/>
      <c r="L61" s="410"/>
      <c r="M61" s="410"/>
      <c r="N61" s="410"/>
      <c r="O61" s="410"/>
      <c r="P61" s="410"/>
      <c r="Q61" s="410"/>
      <c r="R61" s="410"/>
      <c r="S61" s="410"/>
      <c r="T61" s="410"/>
      <c r="U61" s="410"/>
      <c r="V61" s="410"/>
      <c r="W61" s="410"/>
      <c r="X61" s="410"/>
      <c r="Y61" s="410"/>
      <c r="Z61" s="410"/>
      <c r="AA61" s="410"/>
      <c r="AB61" s="410"/>
      <c r="AC61" s="410"/>
      <c r="AD61" s="410"/>
      <c r="AE61" s="410"/>
      <c r="AF61" s="410"/>
      <c r="AG61" s="410"/>
      <c r="AH61" s="410"/>
      <c r="AI61" s="410"/>
      <c r="AJ61" s="410"/>
      <c r="AK61" s="410"/>
      <c r="AL61" s="410"/>
      <c r="AM61" s="410"/>
      <c r="AN61" s="410"/>
      <c r="AO61" s="410"/>
      <c r="AP61" s="410"/>
      <c r="AQ61" s="410"/>
      <c r="AR61" s="410"/>
      <c r="AS61" s="410"/>
      <c r="AT61" s="410"/>
      <c r="AU61" s="410"/>
      <c r="AV61" s="410"/>
      <c r="AW61" s="410"/>
      <c r="AX61" s="410"/>
      <c r="AY61" s="410"/>
      <c r="AZ61" s="410"/>
      <c r="BA61" s="410"/>
      <c r="BB61" s="410"/>
      <c r="BC61" s="410"/>
      <c r="BD61" s="410"/>
      <c r="BE61" s="410"/>
      <c r="BF61" s="410"/>
      <c r="BG61" s="410"/>
      <c r="BH61" s="410"/>
      <c r="BI61" s="410"/>
      <c r="BJ61" s="410"/>
      <c r="BK61" s="410"/>
      <c r="BL61" s="36"/>
      <c r="BM61" s="410"/>
      <c r="BN61" s="410"/>
      <c r="BO61" s="410"/>
      <c r="BP61" s="410"/>
      <c r="BQ61" s="410"/>
    </row>
    <row r="62" spans="1:69" ht="18" customHeight="1">
      <c r="A62" s="36"/>
      <c r="B62" s="36"/>
      <c r="C62" s="36"/>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0"/>
      <c r="AC62" s="410"/>
      <c r="AD62" s="410"/>
      <c r="AE62" s="410"/>
      <c r="AF62" s="410"/>
      <c r="AG62" s="410"/>
      <c r="AH62" s="410"/>
      <c r="AI62" s="410"/>
      <c r="AJ62" s="410"/>
      <c r="AK62" s="410"/>
      <c r="AL62" s="410"/>
      <c r="AM62" s="410"/>
      <c r="AN62" s="410"/>
      <c r="AO62" s="410"/>
      <c r="AP62" s="410"/>
      <c r="AQ62" s="410"/>
      <c r="AR62" s="410"/>
      <c r="AS62" s="410"/>
      <c r="AT62" s="410"/>
      <c r="AU62" s="410"/>
      <c r="AV62" s="410"/>
      <c r="AW62" s="410"/>
      <c r="AX62" s="410"/>
      <c r="AY62" s="410"/>
      <c r="AZ62" s="410"/>
      <c r="BA62" s="410"/>
      <c r="BB62" s="410"/>
      <c r="BC62" s="410"/>
      <c r="BD62" s="410"/>
      <c r="BE62" s="410"/>
      <c r="BF62" s="410"/>
      <c r="BG62" s="410"/>
      <c r="BH62" s="410"/>
      <c r="BI62" s="410"/>
      <c r="BJ62" s="410"/>
      <c r="BK62" s="410"/>
      <c r="BL62" s="36"/>
      <c r="BM62" s="410"/>
      <c r="BN62" s="410"/>
      <c r="BO62" s="410"/>
      <c r="BP62" s="410"/>
      <c r="BQ62" s="410"/>
    </row>
    <row r="63" spans="1:69" ht="18" customHeight="1">
      <c r="A63" s="36"/>
      <c r="B63" s="36"/>
      <c r="C63" s="36"/>
      <c r="D63" s="410"/>
      <c r="E63" s="410"/>
      <c r="F63" s="410"/>
      <c r="G63" s="410"/>
      <c r="H63" s="410"/>
      <c r="I63" s="410"/>
      <c r="J63" s="410"/>
      <c r="K63" s="410"/>
      <c r="L63" s="410"/>
      <c r="M63" s="410"/>
      <c r="N63" s="410"/>
      <c r="O63" s="410"/>
      <c r="P63" s="410"/>
      <c r="Q63" s="410"/>
      <c r="R63" s="410"/>
      <c r="S63" s="410"/>
      <c r="T63" s="410"/>
      <c r="U63" s="410"/>
      <c r="V63" s="410"/>
      <c r="W63" s="410"/>
      <c r="X63" s="410"/>
      <c r="Y63" s="410"/>
      <c r="Z63" s="410"/>
      <c r="AA63" s="410"/>
      <c r="AB63" s="410"/>
      <c r="AC63" s="410"/>
      <c r="AD63" s="410"/>
      <c r="AE63" s="410"/>
      <c r="AF63" s="410"/>
      <c r="AG63" s="410"/>
      <c r="AH63" s="410"/>
      <c r="AI63" s="410"/>
      <c r="AJ63" s="410"/>
      <c r="AK63" s="410"/>
      <c r="AL63" s="410"/>
      <c r="AM63" s="410"/>
      <c r="AN63" s="410"/>
      <c r="AO63" s="410"/>
      <c r="AP63" s="410"/>
      <c r="AQ63" s="410"/>
      <c r="AR63" s="410"/>
      <c r="AS63" s="410"/>
      <c r="AT63" s="410"/>
      <c r="AU63" s="410"/>
      <c r="AV63" s="410"/>
      <c r="AW63" s="410"/>
      <c r="AX63" s="410"/>
      <c r="AY63" s="410"/>
      <c r="AZ63" s="410"/>
      <c r="BA63" s="410"/>
      <c r="BB63" s="410"/>
      <c r="BC63" s="410"/>
      <c r="BD63" s="410"/>
      <c r="BE63" s="410"/>
      <c r="BF63" s="410"/>
      <c r="BG63" s="410"/>
      <c r="BH63" s="410"/>
      <c r="BI63" s="410"/>
      <c r="BJ63" s="410"/>
      <c r="BK63" s="410"/>
      <c r="BL63" s="36"/>
      <c r="BM63" s="410"/>
      <c r="BN63" s="410"/>
      <c r="BO63" s="410"/>
      <c r="BP63" s="410"/>
      <c r="BQ63" s="410"/>
    </row>
    <row r="64" spans="1:69" ht="18" customHeight="1">
      <c r="A64" s="36"/>
      <c r="B64" s="36"/>
      <c r="C64" s="36"/>
      <c r="D64" s="410"/>
      <c r="E64" s="410"/>
      <c r="F64" s="410"/>
      <c r="G64" s="410"/>
      <c r="H64" s="410"/>
      <c r="I64" s="410"/>
      <c r="J64" s="410"/>
      <c r="K64" s="410"/>
      <c r="L64" s="410"/>
      <c r="M64" s="410"/>
      <c r="N64" s="410"/>
      <c r="O64" s="410"/>
      <c r="P64" s="410"/>
      <c r="Q64" s="410"/>
      <c r="R64" s="410"/>
      <c r="S64" s="410"/>
      <c r="T64" s="410"/>
      <c r="U64" s="410"/>
      <c r="V64" s="410"/>
      <c r="W64" s="410"/>
      <c r="X64" s="410"/>
      <c r="Y64" s="410"/>
      <c r="Z64" s="410"/>
      <c r="AA64" s="410"/>
      <c r="AB64" s="410"/>
      <c r="AC64" s="410"/>
      <c r="AD64" s="410"/>
      <c r="AE64" s="410"/>
      <c r="AF64" s="410"/>
      <c r="AG64" s="410"/>
      <c r="AH64" s="410"/>
      <c r="AI64" s="410"/>
      <c r="AJ64" s="410"/>
      <c r="AK64" s="410"/>
      <c r="AL64" s="410"/>
      <c r="AM64" s="410"/>
      <c r="AN64" s="410"/>
      <c r="AO64" s="410"/>
      <c r="AP64" s="410"/>
      <c r="AQ64" s="410"/>
      <c r="AR64" s="410"/>
      <c r="AS64" s="410"/>
      <c r="AT64" s="410"/>
      <c r="AU64" s="410"/>
      <c r="AV64" s="410"/>
      <c r="AW64" s="410"/>
      <c r="AX64" s="410"/>
      <c r="AY64" s="410"/>
      <c r="AZ64" s="410"/>
      <c r="BA64" s="410"/>
      <c r="BB64" s="410"/>
      <c r="BC64" s="410"/>
      <c r="BD64" s="410"/>
      <c r="BE64" s="410"/>
      <c r="BF64" s="410"/>
      <c r="BG64" s="410"/>
      <c r="BH64" s="410"/>
      <c r="BI64" s="410"/>
      <c r="BJ64" s="410"/>
      <c r="BK64" s="410"/>
      <c r="BL64" s="36"/>
      <c r="BM64" s="410"/>
      <c r="BN64" s="410"/>
      <c r="BO64" s="410"/>
      <c r="BP64" s="410"/>
      <c r="BQ64" s="410"/>
    </row>
    <row r="65" spans="1:69" ht="18" customHeight="1">
      <c r="A65" s="36"/>
      <c r="B65" s="36"/>
      <c r="C65" s="36"/>
      <c r="D65" s="410"/>
      <c r="E65" s="410"/>
      <c r="F65" s="410"/>
      <c r="G65" s="410"/>
      <c r="H65" s="410"/>
      <c r="I65" s="410"/>
      <c r="J65" s="410"/>
      <c r="K65" s="410"/>
      <c r="L65" s="410"/>
      <c r="M65" s="410"/>
      <c r="N65" s="410"/>
      <c r="O65" s="410"/>
      <c r="P65" s="410"/>
      <c r="Q65" s="410"/>
      <c r="R65" s="410"/>
      <c r="S65" s="410"/>
      <c r="T65" s="410"/>
      <c r="U65" s="410"/>
      <c r="V65" s="410"/>
      <c r="W65" s="410"/>
      <c r="X65" s="410"/>
      <c r="Y65" s="410"/>
      <c r="Z65" s="410"/>
      <c r="AA65" s="410"/>
      <c r="AB65" s="410"/>
      <c r="AC65" s="410"/>
      <c r="AD65" s="410"/>
      <c r="AE65" s="410"/>
      <c r="AF65" s="410"/>
      <c r="AG65" s="410"/>
      <c r="AH65" s="410"/>
      <c r="AI65" s="410"/>
      <c r="AJ65" s="410"/>
      <c r="AK65" s="410"/>
      <c r="AL65" s="410"/>
      <c r="AM65" s="410"/>
      <c r="AN65" s="410"/>
      <c r="AO65" s="410"/>
      <c r="AP65" s="410"/>
      <c r="AQ65" s="410"/>
      <c r="AR65" s="410"/>
      <c r="AS65" s="410"/>
      <c r="AT65" s="410"/>
      <c r="AU65" s="410"/>
      <c r="AV65" s="410"/>
      <c r="AW65" s="410"/>
      <c r="AX65" s="410"/>
      <c r="AY65" s="410"/>
      <c r="AZ65" s="410"/>
      <c r="BA65" s="410"/>
      <c r="BB65" s="410"/>
      <c r="BC65" s="410"/>
      <c r="BD65" s="410"/>
      <c r="BE65" s="410"/>
      <c r="BF65" s="410"/>
      <c r="BG65" s="410"/>
      <c r="BH65" s="410"/>
      <c r="BI65" s="410"/>
      <c r="BJ65" s="410"/>
      <c r="BK65" s="410"/>
      <c r="BL65" s="36"/>
      <c r="BM65" s="410"/>
      <c r="BN65" s="410"/>
      <c r="BO65" s="410"/>
      <c r="BP65" s="410"/>
      <c r="BQ65" s="410"/>
    </row>
    <row r="66" spans="1:69" ht="18" customHeight="1">
      <c r="A66" s="36"/>
      <c r="B66" s="36"/>
      <c r="C66" s="36"/>
      <c r="D66" s="410"/>
      <c r="E66" s="410"/>
      <c r="F66" s="410"/>
      <c r="G66" s="410"/>
      <c r="H66" s="410"/>
      <c r="I66" s="410"/>
      <c r="J66" s="410"/>
      <c r="K66" s="410"/>
      <c r="L66" s="410"/>
      <c r="M66" s="410"/>
      <c r="N66" s="410"/>
      <c r="O66" s="410"/>
      <c r="P66" s="410"/>
      <c r="Q66" s="410"/>
      <c r="R66" s="410"/>
      <c r="S66" s="410"/>
      <c r="T66" s="410"/>
      <c r="U66" s="410"/>
      <c r="V66" s="410"/>
      <c r="W66" s="410"/>
      <c r="X66" s="410"/>
      <c r="Y66" s="410"/>
      <c r="Z66" s="410"/>
      <c r="AA66" s="410"/>
      <c r="AB66" s="410"/>
      <c r="AC66" s="410"/>
      <c r="AD66" s="410"/>
      <c r="AE66" s="410"/>
      <c r="AF66" s="410"/>
      <c r="AG66" s="410"/>
      <c r="AH66" s="410"/>
      <c r="AI66" s="410"/>
      <c r="AJ66" s="410"/>
      <c r="AK66" s="410"/>
      <c r="AL66" s="410"/>
      <c r="AM66" s="410"/>
      <c r="AN66" s="410"/>
      <c r="AO66" s="410"/>
      <c r="AP66" s="410"/>
      <c r="AQ66" s="410"/>
      <c r="AR66" s="410"/>
      <c r="AS66" s="410"/>
      <c r="AT66" s="410"/>
      <c r="AU66" s="410"/>
      <c r="AV66" s="410"/>
      <c r="AW66" s="410"/>
      <c r="AX66" s="410"/>
      <c r="AY66" s="410"/>
      <c r="AZ66" s="410"/>
      <c r="BA66" s="410"/>
      <c r="BB66" s="410"/>
      <c r="BC66" s="410"/>
      <c r="BD66" s="410"/>
      <c r="BE66" s="410"/>
      <c r="BF66" s="410"/>
      <c r="BG66" s="410"/>
      <c r="BH66" s="410"/>
      <c r="BI66" s="410"/>
      <c r="BJ66" s="410"/>
      <c r="BK66" s="410"/>
      <c r="BL66" s="36"/>
      <c r="BM66" s="410"/>
      <c r="BN66" s="410"/>
      <c r="BO66" s="410"/>
      <c r="BP66" s="410"/>
      <c r="BQ66" s="410"/>
    </row>
    <row r="67" spans="1:69" ht="18" customHeight="1">
      <c r="A67" s="36"/>
      <c r="B67" s="36"/>
      <c r="C67" s="36"/>
      <c r="D67" s="410"/>
      <c r="E67" s="410"/>
      <c r="F67" s="410"/>
      <c r="G67" s="410"/>
      <c r="H67" s="410"/>
      <c r="I67" s="410"/>
      <c r="J67" s="410"/>
      <c r="K67" s="410"/>
      <c r="L67" s="410"/>
      <c r="M67" s="410"/>
      <c r="N67" s="410"/>
      <c r="O67" s="410"/>
      <c r="P67" s="410"/>
      <c r="Q67" s="410"/>
      <c r="R67" s="410"/>
      <c r="S67" s="410"/>
      <c r="T67" s="410"/>
      <c r="U67" s="410"/>
      <c r="V67" s="410"/>
      <c r="W67" s="410"/>
      <c r="X67" s="410"/>
      <c r="Y67" s="410"/>
      <c r="Z67" s="410"/>
      <c r="AA67" s="410"/>
      <c r="AB67" s="410"/>
      <c r="AC67" s="410"/>
      <c r="AD67" s="410"/>
      <c r="AE67" s="410"/>
      <c r="AF67" s="410"/>
      <c r="AG67" s="410"/>
      <c r="AH67" s="410"/>
      <c r="AI67" s="410"/>
      <c r="AJ67" s="410"/>
      <c r="AK67" s="410"/>
      <c r="AL67" s="410"/>
      <c r="AM67" s="410"/>
      <c r="AN67" s="410"/>
      <c r="AO67" s="410"/>
      <c r="AP67" s="410"/>
      <c r="AQ67" s="410"/>
      <c r="AR67" s="410"/>
      <c r="AS67" s="410"/>
      <c r="AT67" s="410"/>
      <c r="AU67" s="410"/>
      <c r="AV67" s="410"/>
      <c r="AW67" s="410"/>
      <c r="AX67" s="410"/>
      <c r="AY67" s="410"/>
      <c r="AZ67" s="410"/>
      <c r="BA67" s="410"/>
      <c r="BB67" s="410"/>
      <c r="BC67" s="410"/>
      <c r="BD67" s="410"/>
      <c r="BE67" s="410"/>
      <c r="BF67" s="410"/>
      <c r="BG67" s="410"/>
      <c r="BH67" s="410"/>
      <c r="BI67" s="410"/>
      <c r="BJ67" s="410"/>
      <c r="BK67" s="410"/>
      <c r="BL67" s="36"/>
      <c r="BM67" s="410"/>
      <c r="BN67" s="410"/>
      <c r="BO67" s="410"/>
      <c r="BP67" s="410"/>
      <c r="BQ67" s="410"/>
    </row>
    <row r="68" spans="1:69" ht="18" customHeight="1">
      <c r="A68" s="36"/>
      <c r="B68" s="36"/>
      <c r="C68" s="36"/>
      <c r="D68" s="410"/>
      <c r="E68" s="410"/>
      <c r="F68" s="410"/>
      <c r="G68" s="410"/>
      <c r="H68" s="410"/>
      <c r="I68" s="410"/>
      <c r="J68" s="410"/>
      <c r="K68" s="410"/>
      <c r="L68" s="410"/>
      <c r="M68" s="410"/>
      <c r="N68" s="410"/>
      <c r="O68" s="410"/>
      <c r="P68" s="410"/>
      <c r="Q68" s="410"/>
      <c r="R68" s="410"/>
      <c r="S68" s="410"/>
      <c r="T68" s="410"/>
      <c r="U68" s="410"/>
      <c r="V68" s="410"/>
      <c r="W68" s="410"/>
      <c r="X68" s="410"/>
      <c r="Y68" s="410"/>
      <c r="Z68" s="410"/>
      <c r="AA68" s="410"/>
      <c r="AB68" s="410"/>
      <c r="AC68" s="410"/>
      <c r="AD68" s="410"/>
      <c r="AE68" s="410"/>
      <c r="AF68" s="410"/>
      <c r="AG68" s="410"/>
      <c r="AH68" s="410"/>
      <c r="AI68" s="410"/>
      <c r="AJ68" s="410"/>
      <c r="AK68" s="410"/>
      <c r="AL68" s="410"/>
      <c r="AM68" s="410"/>
      <c r="AN68" s="410"/>
      <c r="AO68" s="410"/>
      <c r="AP68" s="410"/>
      <c r="AQ68" s="410"/>
      <c r="AR68" s="410"/>
      <c r="AS68" s="410"/>
      <c r="AT68" s="410"/>
      <c r="AU68" s="410"/>
      <c r="AV68" s="410"/>
      <c r="AW68" s="410"/>
      <c r="AX68" s="410"/>
      <c r="AY68" s="410"/>
      <c r="AZ68" s="410"/>
      <c r="BA68" s="410"/>
      <c r="BB68" s="410"/>
      <c r="BC68" s="410"/>
      <c r="BD68" s="410"/>
      <c r="BE68" s="410"/>
      <c r="BF68" s="410"/>
      <c r="BG68" s="410"/>
      <c r="BH68" s="410"/>
      <c r="BI68" s="410"/>
      <c r="BJ68" s="410"/>
      <c r="BK68" s="410"/>
      <c r="BL68" s="36"/>
      <c r="BM68" s="410"/>
      <c r="BN68" s="410"/>
      <c r="BO68" s="410"/>
      <c r="BP68" s="410"/>
      <c r="BQ68" s="410"/>
    </row>
    <row r="69" spans="1:69" ht="18" customHeight="1">
      <c r="A69" s="36"/>
      <c r="B69" s="36"/>
      <c r="C69" s="36"/>
      <c r="D69" s="410"/>
      <c r="E69" s="410"/>
      <c r="F69" s="410"/>
      <c r="G69" s="410"/>
      <c r="H69" s="410"/>
      <c r="I69" s="410"/>
      <c r="J69" s="410"/>
      <c r="K69" s="410"/>
      <c r="L69" s="410"/>
      <c r="M69" s="410"/>
      <c r="N69" s="410"/>
      <c r="O69" s="410"/>
      <c r="P69" s="410"/>
      <c r="Q69" s="410"/>
      <c r="R69" s="410"/>
      <c r="S69" s="410"/>
      <c r="T69" s="410"/>
      <c r="U69" s="410"/>
      <c r="V69" s="410"/>
      <c r="W69" s="410"/>
      <c r="X69" s="410"/>
      <c r="Y69" s="410"/>
      <c r="Z69" s="410"/>
      <c r="AA69" s="410"/>
      <c r="AB69" s="410"/>
      <c r="AC69" s="410"/>
      <c r="AD69" s="410"/>
      <c r="AE69" s="410"/>
      <c r="AF69" s="410"/>
      <c r="AG69" s="410"/>
      <c r="AH69" s="410"/>
      <c r="AI69" s="410"/>
      <c r="AJ69" s="410"/>
      <c r="AK69" s="410"/>
      <c r="AL69" s="410"/>
      <c r="AM69" s="410"/>
      <c r="AN69" s="410"/>
      <c r="AO69" s="410"/>
      <c r="AP69" s="410"/>
      <c r="AQ69" s="410"/>
      <c r="AR69" s="410"/>
      <c r="AS69" s="410"/>
      <c r="AT69" s="410"/>
      <c r="AU69" s="410"/>
      <c r="AV69" s="410"/>
      <c r="AW69" s="410"/>
      <c r="AX69" s="410"/>
      <c r="AY69" s="410"/>
      <c r="AZ69" s="410"/>
      <c r="BA69" s="410"/>
      <c r="BB69" s="410"/>
      <c r="BC69" s="410"/>
      <c r="BD69" s="410"/>
      <c r="BE69" s="410"/>
      <c r="BF69" s="410"/>
      <c r="BG69" s="410"/>
      <c r="BH69" s="410"/>
      <c r="BI69" s="410"/>
      <c r="BJ69" s="410"/>
      <c r="BK69" s="410"/>
      <c r="BL69" s="36"/>
      <c r="BM69" s="410"/>
      <c r="BN69" s="410"/>
      <c r="BO69" s="410"/>
      <c r="BP69" s="410"/>
      <c r="BQ69" s="410"/>
    </row>
    <row r="70" spans="1:69" ht="18" customHeight="1">
      <c r="A70" s="36"/>
      <c r="B70" s="36"/>
      <c r="C70" s="36"/>
      <c r="D70" s="410"/>
      <c r="E70" s="410"/>
      <c r="F70" s="410"/>
      <c r="G70" s="410"/>
      <c r="H70" s="410"/>
      <c r="I70" s="410"/>
      <c r="J70" s="410"/>
      <c r="K70" s="410"/>
      <c r="L70" s="410"/>
      <c r="M70" s="410"/>
      <c r="N70" s="410"/>
      <c r="O70" s="410"/>
      <c r="P70" s="410"/>
      <c r="Q70" s="410"/>
      <c r="R70" s="410"/>
      <c r="S70" s="410"/>
      <c r="T70" s="410"/>
      <c r="U70" s="410"/>
      <c r="V70" s="410"/>
      <c r="W70" s="410"/>
      <c r="X70" s="410"/>
      <c r="Y70" s="410"/>
      <c r="Z70" s="410"/>
      <c r="AA70" s="410"/>
      <c r="AB70" s="410"/>
      <c r="AC70" s="410"/>
      <c r="AD70" s="410"/>
      <c r="AE70" s="410"/>
      <c r="AF70" s="410"/>
      <c r="AG70" s="410"/>
      <c r="AH70" s="410"/>
      <c r="AI70" s="410"/>
      <c r="AJ70" s="410"/>
      <c r="AK70" s="410"/>
      <c r="AL70" s="410"/>
      <c r="AM70" s="410"/>
      <c r="AN70" s="410"/>
      <c r="AO70" s="410"/>
      <c r="AP70" s="410"/>
      <c r="AQ70" s="410"/>
      <c r="AR70" s="410"/>
      <c r="AS70" s="410"/>
      <c r="AT70" s="410"/>
      <c r="AU70" s="410"/>
      <c r="AV70" s="410"/>
      <c r="AW70" s="410"/>
      <c r="AX70" s="410"/>
      <c r="AY70" s="410"/>
      <c r="AZ70" s="410"/>
      <c r="BA70" s="410"/>
      <c r="BB70" s="410"/>
      <c r="BC70" s="410"/>
      <c r="BD70" s="410"/>
      <c r="BE70" s="410"/>
      <c r="BF70" s="410"/>
      <c r="BG70" s="410"/>
      <c r="BH70" s="410"/>
      <c r="BI70" s="410"/>
      <c r="BJ70" s="410"/>
      <c r="BK70" s="410"/>
      <c r="BL70" s="36"/>
      <c r="BM70" s="410"/>
      <c r="BN70" s="410"/>
      <c r="BO70" s="410"/>
      <c r="BP70" s="410"/>
      <c r="BQ70" s="410"/>
    </row>
    <row r="71" spans="1:69" ht="18" customHeight="1">
      <c r="A71" s="36"/>
      <c r="B71" s="36"/>
      <c r="C71" s="36"/>
      <c r="D71" s="410"/>
      <c r="E71" s="410"/>
      <c r="F71" s="410"/>
      <c r="G71" s="410"/>
      <c r="H71" s="410"/>
      <c r="I71" s="410"/>
      <c r="J71" s="410"/>
      <c r="K71" s="410"/>
      <c r="L71" s="410"/>
      <c r="M71" s="410"/>
      <c r="N71" s="410"/>
      <c r="O71" s="410"/>
      <c r="P71" s="410"/>
      <c r="Q71" s="410"/>
      <c r="R71" s="410"/>
      <c r="S71" s="410"/>
      <c r="T71" s="410"/>
      <c r="U71" s="410"/>
      <c r="V71" s="410"/>
      <c r="W71" s="410"/>
      <c r="X71" s="410"/>
      <c r="Y71" s="410"/>
      <c r="Z71" s="410"/>
      <c r="AA71" s="410"/>
      <c r="AB71" s="410"/>
      <c r="AC71" s="410"/>
      <c r="AD71" s="410"/>
      <c r="AE71" s="410"/>
      <c r="AF71" s="410"/>
      <c r="AG71" s="410"/>
      <c r="AH71" s="410"/>
      <c r="AI71" s="410"/>
      <c r="AJ71" s="410"/>
      <c r="AK71" s="410"/>
      <c r="AL71" s="410"/>
      <c r="AM71" s="410"/>
      <c r="AN71" s="410"/>
      <c r="AO71" s="410"/>
      <c r="AP71" s="410"/>
      <c r="AQ71" s="410"/>
      <c r="AR71" s="410"/>
      <c r="AS71" s="410"/>
      <c r="AT71" s="410"/>
      <c r="AU71" s="410"/>
      <c r="AV71" s="410"/>
      <c r="AW71" s="410"/>
      <c r="AX71" s="410"/>
      <c r="AY71" s="410"/>
      <c r="AZ71" s="410"/>
      <c r="BA71" s="410"/>
      <c r="BB71" s="410"/>
      <c r="BC71" s="410"/>
      <c r="BD71" s="410"/>
      <c r="BE71" s="410"/>
      <c r="BF71" s="410"/>
      <c r="BG71" s="410"/>
      <c r="BH71" s="410"/>
      <c r="BI71" s="410"/>
      <c r="BJ71" s="410"/>
      <c r="BK71" s="410"/>
      <c r="BL71" s="36"/>
      <c r="BM71" s="410"/>
      <c r="BN71" s="410"/>
      <c r="BO71" s="410"/>
      <c r="BP71" s="410"/>
      <c r="BQ71" s="410"/>
    </row>
    <row r="72" spans="1:69" ht="18" customHeight="1">
      <c r="A72" s="36"/>
      <c r="B72" s="36"/>
      <c r="C72" s="36"/>
      <c r="D72" s="410"/>
      <c r="E72" s="410"/>
      <c r="F72" s="410"/>
      <c r="G72" s="410"/>
      <c r="H72" s="410"/>
      <c r="I72" s="410"/>
      <c r="J72" s="410"/>
      <c r="K72" s="410"/>
      <c r="L72" s="410"/>
      <c r="M72" s="410"/>
      <c r="N72" s="410"/>
      <c r="O72" s="410"/>
      <c r="P72" s="410"/>
      <c r="Q72" s="410"/>
      <c r="R72" s="410"/>
      <c r="S72" s="410"/>
      <c r="T72" s="410"/>
      <c r="U72" s="410"/>
      <c r="V72" s="410"/>
      <c r="W72" s="410"/>
      <c r="X72" s="410"/>
      <c r="Y72" s="410"/>
      <c r="Z72" s="410"/>
      <c r="AA72" s="410"/>
      <c r="AB72" s="410"/>
      <c r="AC72" s="410"/>
      <c r="AD72" s="410"/>
      <c r="AE72" s="410"/>
      <c r="AF72" s="410"/>
      <c r="AG72" s="410"/>
      <c r="AH72" s="410"/>
      <c r="AI72" s="410"/>
      <c r="AJ72" s="410"/>
      <c r="AK72" s="410"/>
      <c r="AL72" s="410"/>
      <c r="AM72" s="410"/>
      <c r="AN72" s="410"/>
      <c r="AO72" s="410"/>
      <c r="AP72" s="410"/>
      <c r="AQ72" s="410"/>
      <c r="AR72" s="410"/>
      <c r="AS72" s="410"/>
      <c r="AT72" s="410"/>
      <c r="AU72" s="410"/>
      <c r="AV72" s="410"/>
      <c r="AW72" s="410"/>
      <c r="AX72" s="410"/>
      <c r="AY72" s="410"/>
      <c r="AZ72" s="410"/>
      <c r="BA72" s="410"/>
      <c r="BB72" s="410"/>
      <c r="BC72" s="410"/>
      <c r="BD72" s="410"/>
      <c r="BE72" s="410"/>
      <c r="BF72" s="410"/>
      <c r="BG72" s="410"/>
      <c r="BH72" s="410"/>
      <c r="BI72" s="410"/>
      <c r="BJ72" s="410"/>
      <c r="BK72" s="410"/>
      <c r="BL72" s="36"/>
      <c r="BM72" s="410"/>
      <c r="BN72" s="410"/>
      <c r="BO72" s="410"/>
      <c r="BP72" s="410"/>
      <c r="BQ72" s="410"/>
    </row>
    <row r="73" spans="1:69" ht="18" customHeight="1">
      <c r="A73" s="36"/>
      <c r="B73" s="36"/>
      <c r="C73" s="36"/>
      <c r="D73" s="410"/>
      <c r="E73" s="410"/>
      <c r="F73" s="410"/>
      <c r="G73" s="410"/>
      <c r="H73" s="410"/>
      <c r="I73" s="410"/>
      <c r="J73" s="410"/>
      <c r="K73" s="410"/>
      <c r="L73" s="410"/>
      <c r="M73" s="410"/>
      <c r="N73" s="410"/>
      <c r="O73" s="410"/>
      <c r="P73" s="410"/>
      <c r="Q73" s="410"/>
      <c r="R73" s="410"/>
      <c r="S73" s="410"/>
      <c r="T73" s="410"/>
      <c r="U73" s="410"/>
      <c r="V73" s="410"/>
      <c r="W73" s="410"/>
      <c r="X73" s="410"/>
      <c r="Y73" s="410"/>
      <c r="Z73" s="410"/>
      <c r="AA73" s="410"/>
      <c r="AB73" s="410"/>
      <c r="AC73" s="410"/>
      <c r="AD73" s="410"/>
      <c r="AE73" s="410"/>
      <c r="AF73" s="410"/>
      <c r="AG73" s="410"/>
      <c r="AH73" s="410"/>
      <c r="AI73" s="410"/>
      <c r="AJ73" s="410"/>
      <c r="AK73" s="410"/>
      <c r="AL73" s="410"/>
      <c r="AM73" s="410"/>
      <c r="AN73" s="410"/>
      <c r="AO73" s="410"/>
      <c r="AP73" s="410"/>
      <c r="AQ73" s="410"/>
      <c r="AR73" s="410"/>
      <c r="AS73" s="410"/>
      <c r="AT73" s="410"/>
      <c r="AU73" s="410"/>
      <c r="AV73" s="410"/>
      <c r="AW73" s="410"/>
      <c r="AX73" s="410"/>
      <c r="AY73" s="410"/>
      <c r="AZ73" s="410"/>
      <c r="BA73" s="410"/>
      <c r="BB73" s="410"/>
      <c r="BC73" s="410"/>
      <c r="BD73" s="410"/>
      <c r="BE73" s="410"/>
      <c r="BF73" s="410"/>
      <c r="BG73" s="410"/>
      <c r="BH73" s="410"/>
      <c r="BI73" s="410"/>
      <c r="BJ73" s="410"/>
      <c r="BK73" s="410"/>
      <c r="BL73" s="36"/>
      <c r="BM73" s="410"/>
      <c r="BN73" s="410"/>
      <c r="BO73" s="410"/>
      <c r="BP73" s="410"/>
      <c r="BQ73" s="410"/>
    </row>
    <row r="74" spans="1:69" ht="18" customHeight="1">
      <c r="A74" s="36"/>
      <c r="B74" s="36"/>
      <c r="C74" s="36"/>
      <c r="D74" s="410"/>
      <c r="E74" s="410"/>
      <c r="F74" s="410"/>
      <c r="G74" s="410"/>
      <c r="H74" s="410"/>
      <c r="I74" s="410"/>
      <c r="J74" s="410"/>
      <c r="K74" s="410"/>
      <c r="L74" s="410"/>
      <c r="M74" s="410"/>
      <c r="N74" s="410"/>
      <c r="O74" s="410"/>
      <c r="P74" s="410"/>
      <c r="Q74" s="410"/>
      <c r="R74" s="410"/>
      <c r="S74" s="410"/>
      <c r="T74" s="410"/>
      <c r="U74" s="410"/>
      <c r="V74" s="410"/>
      <c r="W74" s="410"/>
      <c r="X74" s="410"/>
      <c r="Y74" s="410"/>
      <c r="Z74" s="410"/>
      <c r="AA74" s="410"/>
      <c r="AB74" s="410"/>
      <c r="AC74" s="410"/>
      <c r="AD74" s="410"/>
      <c r="AE74" s="410"/>
      <c r="AF74" s="410"/>
      <c r="AG74" s="410"/>
      <c r="AH74" s="410"/>
      <c r="AI74" s="410"/>
      <c r="AJ74" s="410"/>
      <c r="AK74" s="410"/>
      <c r="AL74" s="410"/>
      <c r="AM74" s="410"/>
      <c r="AN74" s="410"/>
      <c r="AO74" s="410"/>
      <c r="AP74" s="410"/>
      <c r="AQ74" s="410"/>
      <c r="AR74" s="410"/>
      <c r="AS74" s="410"/>
      <c r="AT74" s="410"/>
      <c r="AU74" s="410"/>
      <c r="AV74" s="410"/>
      <c r="AW74" s="410"/>
      <c r="AX74" s="410"/>
      <c r="AY74" s="410"/>
      <c r="AZ74" s="410"/>
      <c r="BA74" s="410"/>
      <c r="BB74" s="410"/>
      <c r="BC74" s="410"/>
      <c r="BD74" s="410"/>
      <c r="BE74" s="410"/>
      <c r="BF74" s="410"/>
      <c r="BG74" s="410"/>
      <c r="BH74" s="410"/>
      <c r="BI74" s="410"/>
      <c r="BJ74" s="410"/>
      <c r="BK74" s="410"/>
      <c r="BL74" s="36"/>
      <c r="BM74" s="410"/>
      <c r="BN74" s="410"/>
      <c r="BO74" s="410"/>
      <c r="BP74" s="410"/>
      <c r="BQ74" s="410"/>
    </row>
    <row r="75" spans="1:69" ht="18" customHeight="1">
      <c r="A75" s="36"/>
      <c r="B75" s="36"/>
      <c r="C75" s="36"/>
      <c r="D75" s="410"/>
      <c r="E75" s="410"/>
      <c r="F75" s="410"/>
      <c r="G75" s="410"/>
      <c r="H75" s="410"/>
      <c r="I75" s="410"/>
      <c r="J75" s="410"/>
      <c r="K75" s="410"/>
      <c r="L75" s="410"/>
      <c r="M75" s="410"/>
      <c r="N75" s="410"/>
      <c r="O75" s="410"/>
      <c r="P75" s="410"/>
      <c r="Q75" s="410"/>
      <c r="R75" s="410"/>
      <c r="S75" s="410"/>
      <c r="T75" s="410"/>
      <c r="U75" s="410"/>
      <c r="V75" s="410"/>
      <c r="W75" s="410"/>
      <c r="X75" s="410"/>
      <c r="Y75" s="410"/>
      <c r="Z75" s="410"/>
      <c r="AA75" s="410"/>
      <c r="AB75" s="410"/>
      <c r="AC75" s="410"/>
      <c r="AD75" s="410"/>
      <c r="AE75" s="410"/>
      <c r="AF75" s="410"/>
      <c r="AG75" s="410"/>
      <c r="AH75" s="410"/>
      <c r="AI75" s="410"/>
      <c r="AJ75" s="410"/>
      <c r="AK75" s="410"/>
      <c r="AL75" s="410"/>
      <c r="AM75" s="410"/>
      <c r="AN75" s="410"/>
      <c r="AO75" s="410"/>
      <c r="AP75" s="410"/>
      <c r="AQ75" s="410"/>
      <c r="AR75" s="410"/>
      <c r="AS75" s="410"/>
      <c r="AT75" s="410"/>
      <c r="AU75" s="410"/>
      <c r="AV75" s="410"/>
      <c r="AW75" s="410"/>
      <c r="AX75" s="410"/>
      <c r="AY75" s="410"/>
      <c r="AZ75" s="410"/>
      <c r="BA75" s="410"/>
      <c r="BB75" s="410"/>
      <c r="BC75" s="410"/>
      <c r="BD75" s="410"/>
      <c r="BE75" s="410"/>
      <c r="BF75" s="410"/>
      <c r="BG75" s="410"/>
      <c r="BH75" s="410"/>
      <c r="BI75" s="410"/>
      <c r="BJ75" s="410"/>
      <c r="BK75" s="410"/>
      <c r="BL75" s="36"/>
      <c r="BM75" s="410"/>
      <c r="BN75" s="410"/>
      <c r="BO75" s="410"/>
      <c r="BP75" s="410"/>
      <c r="BQ75" s="410"/>
    </row>
    <row r="76" spans="1:69" ht="18" customHeight="1">
      <c r="A76" s="36"/>
      <c r="B76" s="36"/>
      <c r="C76" s="36"/>
      <c r="D76" s="410"/>
      <c r="E76" s="410"/>
      <c r="F76" s="410"/>
      <c r="G76" s="410"/>
      <c r="H76" s="410"/>
      <c r="I76" s="410"/>
      <c r="J76" s="410"/>
      <c r="K76" s="410"/>
      <c r="L76" s="410"/>
      <c r="M76" s="410"/>
      <c r="N76" s="410"/>
      <c r="O76" s="410"/>
      <c r="P76" s="410"/>
      <c r="Q76" s="410"/>
      <c r="R76" s="410"/>
      <c r="S76" s="410"/>
      <c r="T76" s="410"/>
      <c r="U76" s="410"/>
      <c r="V76" s="410"/>
      <c r="W76" s="410"/>
      <c r="X76" s="410"/>
      <c r="Y76" s="410"/>
      <c r="Z76" s="410"/>
      <c r="AA76" s="410"/>
      <c r="AB76" s="410"/>
      <c r="AC76" s="410"/>
      <c r="AD76" s="410"/>
      <c r="AE76" s="410"/>
      <c r="AF76" s="410"/>
      <c r="AG76" s="410"/>
      <c r="AH76" s="410"/>
      <c r="AI76" s="410"/>
      <c r="AJ76" s="410"/>
      <c r="AK76" s="410"/>
      <c r="AL76" s="410"/>
      <c r="AM76" s="410"/>
      <c r="AN76" s="410"/>
      <c r="AO76" s="410"/>
      <c r="AP76" s="410"/>
      <c r="AQ76" s="410"/>
      <c r="AR76" s="410"/>
      <c r="AS76" s="410"/>
      <c r="AT76" s="410"/>
      <c r="AU76" s="410"/>
      <c r="AV76" s="410"/>
      <c r="AW76" s="410"/>
      <c r="AX76" s="410"/>
      <c r="AY76" s="410"/>
      <c r="AZ76" s="410"/>
      <c r="BA76" s="410"/>
      <c r="BB76" s="410"/>
      <c r="BC76" s="410"/>
      <c r="BD76" s="410"/>
      <c r="BE76" s="410"/>
      <c r="BF76" s="410"/>
      <c r="BG76" s="410"/>
      <c r="BH76" s="410"/>
      <c r="BI76" s="410"/>
      <c r="BJ76" s="410"/>
      <c r="BK76" s="410"/>
      <c r="BL76" s="36"/>
      <c r="BM76" s="410"/>
      <c r="BN76" s="410"/>
      <c r="BO76" s="410"/>
      <c r="BP76" s="410"/>
      <c r="BQ76" s="410"/>
    </row>
    <row r="77" spans="1:69" ht="18" customHeight="1">
      <c r="A77" s="36"/>
      <c r="B77" s="36"/>
      <c r="C77" s="36"/>
      <c r="D77" s="410"/>
      <c r="E77" s="410"/>
      <c r="F77" s="410"/>
      <c r="G77" s="410"/>
      <c r="H77" s="410"/>
      <c r="I77" s="410"/>
      <c r="J77" s="410"/>
      <c r="K77" s="410"/>
      <c r="L77" s="410"/>
      <c r="M77" s="410"/>
      <c r="N77" s="410"/>
      <c r="O77" s="410"/>
      <c r="P77" s="410"/>
      <c r="Q77" s="410"/>
      <c r="R77" s="410"/>
      <c r="S77" s="410"/>
      <c r="T77" s="410"/>
      <c r="U77" s="410"/>
      <c r="V77" s="410"/>
      <c r="W77" s="410"/>
      <c r="X77" s="410"/>
      <c r="Y77" s="410"/>
      <c r="Z77" s="410"/>
      <c r="AA77" s="410"/>
      <c r="AB77" s="410"/>
      <c r="AC77" s="410"/>
      <c r="AD77" s="410"/>
      <c r="AE77" s="410"/>
      <c r="AF77" s="410"/>
      <c r="AG77" s="410"/>
      <c r="AH77" s="410"/>
      <c r="AI77" s="410"/>
      <c r="AJ77" s="410"/>
      <c r="AK77" s="410"/>
      <c r="AL77" s="410"/>
      <c r="AM77" s="410"/>
      <c r="AN77" s="410"/>
      <c r="AO77" s="410"/>
      <c r="AP77" s="410"/>
      <c r="AQ77" s="410"/>
      <c r="AR77" s="410"/>
      <c r="AS77" s="410"/>
      <c r="AT77" s="410"/>
      <c r="AU77" s="410"/>
      <c r="AV77" s="410"/>
      <c r="AW77" s="410"/>
      <c r="AX77" s="410"/>
      <c r="AY77" s="410"/>
      <c r="AZ77" s="410"/>
      <c r="BA77" s="410"/>
      <c r="BB77" s="410"/>
      <c r="BC77" s="410"/>
      <c r="BD77" s="410"/>
      <c r="BE77" s="410"/>
      <c r="BF77" s="410"/>
      <c r="BG77" s="410"/>
      <c r="BH77" s="410"/>
      <c r="BI77" s="410"/>
      <c r="BJ77" s="410"/>
      <c r="BK77" s="410"/>
      <c r="BL77" s="36"/>
      <c r="BM77" s="410"/>
      <c r="BN77" s="410"/>
      <c r="BO77" s="410"/>
      <c r="BP77" s="410"/>
      <c r="BQ77" s="410"/>
    </row>
    <row r="78" spans="1:69" ht="18" customHeight="1">
      <c r="A78" s="36"/>
      <c r="B78" s="36"/>
      <c r="C78" s="36"/>
      <c r="D78" s="410"/>
      <c r="E78" s="410"/>
      <c r="F78" s="410"/>
      <c r="G78" s="410"/>
      <c r="H78" s="410"/>
      <c r="I78" s="410"/>
      <c r="J78" s="410"/>
      <c r="K78" s="410"/>
      <c r="L78" s="410"/>
      <c r="M78" s="410"/>
      <c r="N78" s="410"/>
      <c r="O78" s="410"/>
      <c r="P78" s="410"/>
      <c r="Q78" s="410"/>
      <c r="R78" s="410"/>
      <c r="S78" s="410"/>
      <c r="T78" s="410"/>
      <c r="U78" s="410"/>
      <c r="V78" s="410"/>
      <c r="W78" s="410"/>
      <c r="X78" s="410"/>
      <c r="Y78" s="410"/>
      <c r="Z78" s="410"/>
      <c r="AA78" s="410"/>
      <c r="AB78" s="410"/>
      <c r="AC78" s="410"/>
      <c r="AD78" s="410"/>
      <c r="AE78" s="410"/>
      <c r="AF78" s="410"/>
      <c r="AG78" s="410"/>
      <c r="AH78" s="410"/>
      <c r="AI78" s="410"/>
      <c r="AJ78" s="410"/>
      <c r="AK78" s="410"/>
      <c r="AL78" s="410"/>
      <c r="AM78" s="410"/>
      <c r="AN78" s="410"/>
      <c r="AO78" s="410"/>
      <c r="AP78" s="410"/>
      <c r="AQ78" s="410"/>
      <c r="AR78" s="410"/>
      <c r="AS78" s="410"/>
      <c r="AT78" s="410"/>
      <c r="AU78" s="410"/>
      <c r="AV78" s="410"/>
      <c r="AW78" s="410"/>
      <c r="AX78" s="410"/>
      <c r="AY78" s="410"/>
      <c r="AZ78" s="410"/>
      <c r="BA78" s="410"/>
      <c r="BB78" s="410"/>
      <c r="BC78" s="410"/>
      <c r="BD78" s="410"/>
      <c r="BE78" s="410"/>
      <c r="BF78" s="410"/>
      <c r="BG78" s="410"/>
      <c r="BH78" s="410"/>
      <c r="BI78" s="410"/>
      <c r="BJ78" s="410"/>
      <c r="BK78" s="410"/>
      <c r="BL78" s="36"/>
      <c r="BM78" s="410"/>
      <c r="BN78" s="410"/>
      <c r="BO78" s="410"/>
      <c r="BP78" s="410"/>
      <c r="BQ78" s="410"/>
    </row>
    <row r="79" spans="1:69" ht="18" customHeight="1">
      <c r="A79" s="36"/>
      <c r="B79" s="36"/>
      <c r="C79" s="36"/>
      <c r="D79" s="410"/>
      <c r="E79" s="410"/>
      <c r="F79" s="410"/>
      <c r="G79" s="410"/>
      <c r="H79" s="410"/>
      <c r="I79" s="410"/>
      <c r="J79" s="410"/>
      <c r="K79" s="410"/>
      <c r="L79" s="410"/>
      <c r="M79" s="410"/>
      <c r="N79" s="410"/>
      <c r="O79" s="410"/>
      <c r="P79" s="410"/>
      <c r="Q79" s="410"/>
      <c r="R79" s="410"/>
      <c r="S79" s="410"/>
      <c r="T79" s="410"/>
      <c r="U79" s="410"/>
      <c r="V79" s="410"/>
      <c r="W79" s="410"/>
      <c r="X79" s="410"/>
      <c r="Y79" s="410"/>
      <c r="Z79" s="410"/>
      <c r="AA79" s="410"/>
      <c r="AB79" s="410"/>
      <c r="AC79" s="410"/>
      <c r="AD79" s="410"/>
      <c r="AE79" s="410"/>
      <c r="AF79" s="410"/>
      <c r="AG79" s="410"/>
      <c r="AH79" s="410"/>
      <c r="AI79" s="410"/>
      <c r="AJ79" s="410"/>
      <c r="AK79" s="410"/>
      <c r="AL79" s="410"/>
      <c r="AM79" s="410"/>
      <c r="AN79" s="410"/>
      <c r="AO79" s="410"/>
      <c r="AP79" s="410"/>
      <c r="AQ79" s="410"/>
      <c r="AR79" s="410"/>
      <c r="AS79" s="410"/>
      <c r="AT79" s="410"/>
      <c r="AU79" s="410"/>
      <c r="AV79" s="410"/>
      <c r="AW79" s="410"/>
      <c r="AX79" s="410"/>
      <c r="AY79" s="410"/>
      <c r="AZ79" s="410"/>
      <c r="BA79" s="410"/>
      <c r="BB79" s="410"/>
      <c r="BC79" s="410"/>
      <c r="BD79" s="410"/>
      <c r="BE79" s="410"/>
      <c r="BF79" s="410"/>
      <c r="BG79" s="410"/>
      <c r="BH79" s="410"/>
      <c r="BI79" s="410"/>
      <c r="BJ79" s="410"/>
      <c r="BK79" s="410"/>
      <c r="BL79" s="36"/>
      <c r="BM79" s="410"/>
      <c r="BN79" s="410"/>
      <c r="BO79" s="410"/>
      <c r="BP79" s="410"/>
      <c r="BQ79" s="410"/>
    </row>
    <row r="80" spans="1:69" ht="18" customHeight="1">
      <c r="A80" s="36"/>
      <c r="B80" s="36"/>
      <c r="C80" s="36"/>
      <c r="D80" s="410"/>
      <c r="E80" s="410"/>
      <c r="F80" s="410"/>
      <c r="G80" s="410"/>
      <c r="H80" s="410"/>
      <c r="I80" s="410"/>
      <c r="J80" s="410"/>
      <c r="K80" s="410"/>
      <c r="L80" s="410"/>
      <c r="M80" s="410"/>
      <c r="N80" s="410"/>
      <c r="O80" s="410"/>
      <c r="P80" s="410"/>
      <c r="Q80" s="410"/>
      <c r="R80" s="410"/>
      <c r="S80" s="410"/>
      <c r="T80" s="410"/>
      <c r="U80" s="410"/>
      <c r="V80" s="410"/>
      <c r="W80" s="410"/>
      <c r="X80" s="410"/>
      <c r="Y80" s="410"/>
      <c r="Z80" s="410"/>
      <c r="AA80" s="410"/>
      <c r="AB80" s="410"/>
      <c r="AC80" s="410"/>
      <c r="AD80" s="410"/>
      <c r="AE80" s="410"/>
      <c r="AF80" s="410"/>
      <c r="AG80" s="410"/>
      <c r="AH80" s="410"/>
      <c r="AI80" s="410"/>
      <c r="AJ80" s="410"/>
      <c r="AK80" s="410"/>
      <c r="AL80" s="410"/>
      <c r="AM80" s="410"/>
      <c r="AN80" s="410"/>
      <c r="AO80" s="410"/>
      <c r="AP80" s="410"/>
      <c r="AQ80" s="410"/>
      <c r="AR80" s="410"/>
      <c r="AS80" s="410"/>
      <c r="AT80" s="410"/>
      <c r="AU80" s="410"/>
      <c r="AV80" s="410"/>
      <c r="AW80" s="410"/>
      <c r="AX80" s="410"/>
      <c r="AY80" s="410"/>
      <c r="AZ80" s="410"/>
      <c r="BA80" s="410"/>
      <c r="BB80" s="410"/>
      <c r="BC80" s="410"/>
      <c r="BD80" s="410"/>
      <c r="BE80" s="410"/>
      <c r="BF80" s="410"/>
      <c r="BG80" s="410"/>
      <c r="BH80" s="410"/>
      <c r="BI80" s="410"/>
      <c r="BJ80" s="410"/>
      <c r="BK80" s="410"/>
      <c r="BL80" s="36"/>
      <c r="BM80" s="410"/>
      <c r="BN80" s="410"/>
      <c r="BO80" s="410"/>
      <c r="BP80" s="410"/>
      <c r="BQ80" s="410"/>
    </row>
    <row r="81" spans="1:69" ht="18" customHeight="1">
      <c r="A81" s="36"/>
      <c r="B81" s="36"/>
      <c r="C81" s="36"/>
      <c r="D81" s="410"/>
      <c r="E81" s="410"/>
      <c r="F81" s="410"/>
      <c r="G81" s="410"/>
      <c r="H81" s="410"/>
      <c r="I81" s="410"/>
      <c r="J81" s="410"/>
      <c r="K81" s="410"/>
      <c r="L81" s="410"/>
      <c r="M81" s="410"/>
      <c r="N81" s="410"/>
      <c r="O81" s="410"/>
      <c r="P81" s="410"/>
      <c r="Q81" s="410"/>
      <c r="R81" s="410"/>
      <c r="S81" s="410"/>
      <c r="T81" s="410"/>
      <c r="U81" s="410"/>
      <c r="V81" s="410"/>
      <c r="W81" s="410"/>
      <c r="X81" s="410"/>
      <c r="Y81" s="410"/>
      <c r="Z81" s="410"/>
      <c r="AA81" s="410"/>
      <c r="AB81" s="410"/>
      <c r="AC81" s="410"/>
      <c r="AD81" s="410"/>
      <c r="AE81" s="410"/>
      <c r="AF81" s="410"/>
      <c r="AG81" s="410"/>
      <c r="AH81" s="410"/>
      <c r="AI81" s="410"/>
      <c r="AJ81" s="410"/>
      <c r="AK81" s="410"/>
      <c r="AL81" s="410"/>
      <c r="AM81" s="410"/>
      <c r="AN81" s="410"/>
      <c r="AO81" s="410"/>
      <c r="AP81" s="410"/>
      <c r="AQ81" s="410"/>
      <c r="AR81" s="410"/>
      <c r="AS81" s="410"/>
      <c r="AT81" s="410"/>
      <c r="AU81" s="410"/>
      <c r="AV81" s="410"/>
      <c r="AW81" s="410"/>
      <c r="AX81" s="410"/>
      <c r="AY81" s="410"/>
      <c r="AZ81" s="410"/>
      <c r="BA81" s="410"/>
      <c r="BB81" s="410"/>
      <c r="BC81" s="410"/>
      <c r="BD81" s="410"/>
      <c r="BE81" s="410"/>
      <c r="BF81" s="410"/>
      <c r="BG81" s="410"/>
      <c r="BH81" s="410"/>
      <c r="BI81" s="410"/>
      <c r="BJ81" s="410"/>
      <c r="BK81" s="410"/>
      <c r="BL81" s="36"/>
      <c r="BM81" s="410"/>
      <c r="BN81" s="410"/>
      <c r="BO81" s="410"/>
      <c r="BP81" s="410"/>
      <c r="BQ81" s="410"/>
    </row>
    <row r="82" spans="1:69" ht="18" customHeight="1">
      <c r="A82" s="36"/>
      <c r="B82" s="36"/>
      <c r="C82" s="36"/>
      <c r="D82" s="410"/>
      <c r="E82" s="410"/>
      <c r="F82" s="410"/>
      <c r="G82" s="410"/>
      <c r="H82" s="410"/>
      <c r="I82" s="410"/>
      <c r="J82" s="410"/>
      <c r="K82" s="410"/>
      <c r="L82" s="410"/>
      <c r="M82" s="410"/>
      <c r="N82" s="410"/>
      <c r="O82" s="410"/>
      <c r="P82" s="410"/>
      <c r="Q82" s="410"/>
      <c r="R82" s="410"/>
      <c r="S82" s="410"/>
      <c r="T82" s="410"/>
      <c r="U82" s="410"/>
      <c r="V82" s="410"/>
      <c r="W82" s="410"/>
      <c r="X82" s="410"/>
      <c r="Y82" s="410"/>
      <c r="Z82" s="410"/>
      <c r="AA82" s="410"/>
      <c r="AB82" s="410"/>
      <c r="AC82" s="410"/>
      <c r="AD82" s="410"/>
      <c r="AE82" s="410"/>
      <c r="AF82" s="410"/>
      <c r="AG82" s="410"/>
      <c r="AH82" s="410"/>
      <c r="AI82" s="410"/>
      <c r="AJ82" s="410"/>
      <c r="AK82" s="410"/>
      <c r="AL82" s="410"/>
      <c r="AM82" s="410"/>
      <c r="AN82" s="410"/>
      <c r="AO82" s="410"/>
      <c r="AP82" s="410"/>
      <c r="AQ82" s="410"/>
      <c r="AR82" s="410"/>
      <c r="AS82" s="410"/>
      <c r="AT82" s="410"/>
      <c r="AU82" s="410"/>
      <c r="AV82" s="410"/>
      <c r="AW82" s="410"/>
      <c r="AX82" s="410"/>
      <c r="AY82" s="410"/>
      <c r="AZ82" s="410"/>
      <c r="BA82" s="410"/>
      <c r="BB82" s="410"/>
      <c r="BC82" s="410"/>
      <c r="BD82" s="410"/>
      <c r="BE82" s="410"/>
      <c r="BF82" s="410"/>
      <c r="BG82" s="410"/>
      <c r="BH82" s="410"/>
      <c r="BI82" s="410"/>
      <c r="BJ82" s="410"/>
      <c r="BK82" s="410"/>
      <c r="BL82" s="36"/>
      <c r="BM82" s="410"/>
      <c r="BN82" s="410"/>
      <c r="BO82" s="410"/>
      <c r="BP82" s="410"/>
      <c r="BQ82" s="410"/>
    </row>
    <row r="83" spans="1:69" ht="18" customHeight="1">
      <c r="A83" s="36"/>
      <c r="B83" s="36"/>
      <c r="C83" s="36"/>
      <c r="D83" s="410"/>
      <c r="E83" s="410"/>
      <c r="F83" s="410"/>
      <c r="G83" s="410"/>
      <c r="H83" s="410"/>
      <c r="I83" s="410"/>
      <c r="J83" s="410"/>
      <c r="K83" s="410"/>
      <c r="L83" s="410"/>
      <c r="M83" s="410"/>
      <c r="N83" s="410"/>
      <c r="O83" s="410"/>
      <c r="P83" s="410"/>
      <c r="Q83" s="410"/>
      <c r="R83" s="410"/>
      <c r="S83" s="410"/>
      <c r="T83" s="410"/>
      <c r="U83" s="410"/>
      <c r="V83" s="410"/>
      <c r="W83" s="410"/>
      <c r="X83" s="410"/>
      <c r="Y83" s="410"/>
      <c r="Z83" s="410"/>
      <c r="AA83" s="410"/>
      <c r="AB83" s="410"/>
      <c r="AC83" s="410"/>
      <c r="AD83" s="410"/>
      <c r="AE83" s="410"/>
      <c r="AF83" s="410"/>
      <c r="AG83" s="410"/>
      <c r="AH83" s="410"/>
      <c r="AI83" s="410"/>
      <c r="AJ83" s="410"/>
      <c r="AK83" s="410"/>
      <c r="AL83" s="410"/>
      <c r="AM83" s="410"/>
      <c r="AN83" s="410"/>
      <c r="AO83" s="410"/>
      <c r="AP83" s="410"/>
      <c r="AQ83" s="410"/>
      <c r="AR83" s="410"/>
      <c r="AS83" s="410"/>
      <c r="AT83" s="410"/>
      <c r="AU83" s="410"/>
      <c r="AV83" s="410"/>
      <c r="AW83" s="410"/>
      <c r="AX83" s="410"/>
      <c r="AY83" s="410"/>
      <c r="AZ83" s="410"/>
      <c r="BA83" s="410"/>
      <c r="BB83" s="410"/>
      <c r="BC83" s="410"/>
      <c r="BD83" s="410"/>
      <c r="BE83" s="410"/>
      <c r="BF83" s="410"/>
      <c r="BG83" s="410"/>
      <c r="BH83" s="410"/>
      <c r="BI83" s="410"/>
      <c r="BJ83" s="410"/>
      <c r="BK83" s="410"/>
      <c r="BL83" s="36"/>
      <c r="BM83" s="410"/>
      <c r="BN83" s="410"/>
      <c r="BO83" s="410"/>
      <c r="BP83" s="410"/>
      <c r="BQ83" s="410"/>
    </row>
    <row r="84" spans="1:69" ht="18" customHeight="1">
      <c r="A84" s="36"/>
      <c r="B84" s="36"/>
      <c r="C84" s="36"/>
      <c r="D84" s="410"/>
      <c r="E84" s="410"/>
      <c r="F84" s="410"/>
      <c r="G84" s="410"/>
      <c r="H84" s="410"/>
      <c r="I84" s="410"/>
      <c r="J84" s="410"/>
      <c r="K84" s="410"/>
      <c r="L84" s="410"/>
      <c r="M84" s="410"/>
      <c r="N84" s="410"/>
      <c r="O84" s="410"/>
      <c r="P84" s="410"/>
      <c r="Q84" s="410"/>
      <c r="R84" s="410"/>
      <c r="S84" s="410"/>
      <c r="T84" s="410"/>
      <c r="U84" s="410"/>
      <c r="V84" s="410"/>
      <c r="W84" s="410"/>
      <c r="X84" s="410"/>
      <c r="Y84" s="410"/>
      <c r="Z84" s="410"/>
      <c r="AA84" s="410"/>
      <c r="AB84" s="410"/>
      <c r="AC84" s="410"/>
      <c r="AD84" s="410"/>
      <c r="AE84" s="410"/>
      <c r="AF84" s="410"/>
      <c r="AG84" s="410"/>
      <c r="AH84" s="410"/>
      <c r="AI84" s="410"/>
      <c r="AJ84" s="410"/>
      <c r="AK84" s="410"/>
      <c r="AL84" s="410"/>
      <c r="AM84" s="410"/>
      <c r="AN84" s="410"/>
      <c r="AO84" s="410"/>
      <c r="AP84" s="410"/>
      <c r="AQ84" s="410"/>
      <c r="AR84" s="410"/>
      <c r="AS84" s="410"/>
      <c r="AT84" s="410"/>
      <c r="AU84" s="410"/>
      <c r="AV84" s="410"/>
      <c r="AW84" s="410"/>
      <c r="AX84" s="410"/>
      <c r="AY84" s="410"/>
      <c r="AZ84" s="410"/>
      <c r="BA84" s="410"/>
      <c r="BB84" s="410"/>
      <c r="BC84" s="410"/>
      <c r="BD84" s="410"/>
      <c r="BE84" s="410"/>
      <c r="BF84" s="410"/>
      <c r="BG84" s="410"/>
      <c r="BH84" s="410"/>
      <c r="BI84" s="410"/>
      <c r="BJ84" s="410"/>
      <c r="BK84" s="410"/>
      <c r="BL84" s="36"/>
      <c r="BM84" s="410"/>
      <c r="BN84" s="410"/>
      <c r="BO84" s="410"/>
      <c r="BP84" s="410"/>
      <c r="BQ84" s="410"/>
    </row>
    <row r="85" spans="1:69" ht="18" customHeight="1">
      <c r="A85" s="36"/>
      <c r="B85" s="36"/>
      <c r="C85" s="36"/>
      <c r="D85" s="410"/>
      <c r="E85" s="410"/>
      <c r="F85" s="410"/>
      <c r="G85" s="410"/>
      <c r="H85" s="410"/>
      <c r="I85" s="410"/>
      <c r="J85" s="410"/>
      <c r="K85" s="410"/>
      <c r="L85" s="410"/>
      <c r="M85" s="410"/>
      <c r="N85" s="410"/>
      <c r="O85" s="410"/>
      <c r="P85" s="410"/>
      <c r="Q85" s="410"/>
      <c r="R85" s="410"/>
      <c r="S85" s="410"/>
      <c r="T85" s="410"/>
      <c r="U85" s="410"/>
      <c r="V85" s="410"/>
      <c r="W85" s="410"/>
      <c r="X85" s="410"/>
      <c r="Y85" s="410"/>
      <c r="Z85" s="410"/>
      <c r="AA85" s="410"/>
      <c r="AB85" s="410"/>
      <c r="AC85" s="410"/>
      <c r="AD85" s="410"/>
      <c r="AE85" s="410"/>
      <c r="AF85" s="410"/>
      <c r="AG85" s="410"/>
      <c r="AH85" s="410"/>
      <c r="AI85" s="410"/>
      <c r="AJ85" s="410"/>
      <c r="AK85" s="410"/>
      <c r="AL85" s="410"/>
      <c r="AM85" s="410"/>
      <c r="AN85" s="410"/>
      <c r="AO85" s="410"/>
      <c r="AP85" s="410"/>
      <c r="AQ85" s="410"/>
      <c r="AR85" s="410"/>
      <c r="AS85" s="410"/>
      <c r="AT85" s="410"/>
      <c r="AU85" s="410"/>
      <c r="AV85" s="410"/>
      <c r="AW85" s="410"/>
      <c r="AX85" s="410"/>
      <c r="AY85" s="410"/>
      <c r="AZ85" s="410"/>
      <c r="BA85" s="410"/>
      <c r="BB85" s="410"/>
      <c r="BC85" s="410"/>
      <c r="BD85" s="410"/>
      <c r="BE85" s="410"/>
      <c r="BF85" s="410"/>
      <c r="BG85" s="410"/>
      <c r="BH85" s="410"/>
      <c r="BI85" s="410"/>
      <c r="BJ85" s="410"/>
      <c r="BK85" s="410"/>
      <c r="BL85" s="36"/>
      <c r="BM85" s="410"/>
      <c r="BN85" s="410"/>
      <c r="BO85" s="410"/>
      <c r="BP85" s="410"/>
      <c r="BQ85" s="410"/>
    </row>
    <row r="86" spans="1:69" ht="18" customHeight="1">
      <c r="A86" s="36"/>
      <c r="B86" s="36"/>
      <c r="C86" s="36"/>
      <c r="D86" s="410"/>
      <c r="E86" s="410"/>
      <c r="F86" s="410"/>
      <c r="G86" s="410"/>
      <c r="H86" s="410"/>
      <c r="I86" s="410"/>
      <c r="J86" s="410"/>
      <c r="K86" s="410"/>
      <c r="L86" s="410"/>
      <c r="M86" s="410"/>
      <c r="N86" s="410"/>
      <c r="O86" s="410"/>
      <c r="P86" s="410"/>
      <c r="Q86" s="410"/>
      <c r="R86" s="410"/>
      <c r="S86" s="410"/>
      <c r="T86" s="410"/>
      <c r="U86" s="410"/>
      <c r="V86" s="410"/>
      <c r="W86" s="410"/>
      <c r="X86" s="410"/>
      <c r="Y86" s="410"/>
      <c r="Z86" s="410"/>
      <c r="AA86" s="410"/>
      <c r="AB86" s="410"/>
      <c r="AC86" s="410"/>
      <c r="AD86" s="410"/>
      <c r="AE86" s="410"/>
      <c r="AF86" s="410"/>
      <c r="AG86" s="410"/>
      <c r="AH86" s="410"/>
      <c r="AI86" s="410"/>
      <c r="AJ86" s="410"/>
      <c r="AK86" s="410"/>
      <c r="AL86" s="410"/>
      <c r="AM86" s="410"/>
      <c r="AN86" s="410"/>
      <c r="AO86" s="410"/>
      <c r="AP86" s="410"/>
      <c r="AQ86" s="410"/>
      <c r="AR86" s="410"/>
      <c r="AS86" s="410"/>
      <c r="AT86" s="410"/>
      <c r="AU86" s="410"/>
      <c r="AV86" s="410"/>
      <c r="AW86" s="410"/>
      <c r="AX86" s="410"/>
      <c r="AY86" s="410"/>
      <c r="AZ86" s="410"/>
      <c r="BA86" s="410"/>
      <c r="BB86" s="410"/>
      <c r="BC86" s="410"/>
      <c r="BD86" s="410"/>
      <c r="BE86" s="410"/>
      <c r="BF86" s="410"/>
      <c r="BG86" s="410"/>
      <c r="BH86" s="410"/>
      <c r="BI86" s="410"/>
      <c r="BJ86" s="410"/>
      <c r="BK86" s="410"/>
      <c r="BL86" s="36"/>
      <c r="BM86" s="410"/>
      <c r="BN86" s="410"/>
      <c r="BO86" s="410"/>
      <c r="BP86" s="410"/>
      <c r="BQ86" s="410"/>
    </row>
    <row r="87" spans="1:69" ht="18" customHeight="1">
      <c r="A87" s="36"/>
      <c r="B87" s="36"/>
      <c r="C87" s="36"/>
      <c r="D87" s="410"/>
      <c r="E87" s="410"/>
      <c r="F87" s="410"/>
      <c r="G87" s="410"/>
      <c r="H87" s="410"/>
      <c r="I87" s="410"/>
      <c r="J87" s="410"/>
      <c r="K87" s="410"/>
      <c r="L87" s="410"/>
      <c r="M87" s="410"/>
      <c r="N87" s="410"/>
      <c r="O87" s="410"/>
      <c r="P87" s="410"/>
      <c r="Q87" s="410"/>
      <c r="R87" s="410"/>
      <c r="S87" s="410"/>
      <c r="T87" s="410"/>
      <c r="U87" s="410"/>
      <c r="V87" s="410"/>
      <c r="W87" s="410"/>
      <c r="X87" s="410"/>
      <c r="Y87" s="410"/>
      <c r="Z87" s="410"/>
      <c r="AA87" s="410"/>
      <c r="AB87" s="410"/>
      <c r="AC87" s="410"/>
      <c r="AD87" s="410"/>
      <c r="AE87" s="410"/>
      <c r="AF87" s="410"/>
      <c r="AG87" s="410"/>
      <c r="AH87" s="410"/>
      <c r="AI87" s="410"/>
      <c r="AJ87" s="410"/>
      <c r="AK87" s="410"/>
      <c r="AL87" s="410"/>
      <c r="AM87" s="410"/>
      <c r="AN87" s="410"/>
      <c r="AO87" s="410"/>
      <c r="AP87" s="410"/>
      <c r="AQ87" s="410"/>
      <c r="AR87" s="410"/>
      <c r="AS87" s="410"/>
      <c r="AT87" s="410"/>
      <c r="AU87" s="410"/>
      <c r="AV87" s="410"/>
      <c r="AW87" s="410"/>
      <c r="AX87" s="410"/>
      <c r="AY87" s="410"/>
      <c r="AZ87" s="410"/>
      <c r="BA87" s="410"/>
      <c r="BB87" s="410"/>
      <c r="BC87" s="410"/>
      <c r="BD87" s="410"/>
      <c r="BE87" s="410"/>
      <c r="BF87" s="410"/>
      <c r="BG87" s="410"/>
      <c r="BH87" s="410"/>
      <c r="BI87" s="410"/>
      <c r="BJ87" s="410"/>
      <c r="BK87" s="410"/>
      <c r="BL87" s="36"/>
      <c r="BM87" s="410"/>
      <c r="BN87" s="410"/>
      <c r="BO87" s="410"/>
      <c r="BP87" s="410"/>
      <c r="BQ87" s="410"/>
    </row>
    <row r="88" spans="1:69" ht="18" customHeight="1">
      <c r="A88" s="36"/>
      <c r="B88" s="36"/>
      <c r="C88" s="36"/>
      <c r="D88" s="410"/>
      <c r="E88" s="410"/>
      <c r="F88" s="410"/>
      <c r="G88" s="410"/>
      <c r="H88" s="410"/>
      <c r="I88" s="410"/>
      <c r="J88" s="410"/>
      <c r="K88" s="410"/>
      <c r="L88" s="410"/>
      <c r="M88" s="410"/>
      <c r="N88" s="410"/>
      <c r="O88" s="410"/>
      <c r="P88" s="410"/>
      <c r="Q88" s="410"/>
      <c r="R88" s="410"/>
      <c r="S88" s="410"/>
      <c r="T88" s="410"/>
      <c r="U88" s="410"/>
      <c r="V88" s="410"/>
      <c r="W88" s="410"/>
      <c r="X88" s="410"/>
      <c r="Y88" s="410"/>
      <c r="Z88" s="410"/>
      <c r="AA88" s="410"/>
      <c r="AB88" s="410"/>
      <c r="AC88" s="410"/>
      <c r="AD88" s="410"/>
      <c r="AE88" s="410"/>
      <c r="AF88" s="410"/>
      <c r="AG88" s="410"/>
      <c r="AH88" s="410"/>
      <c r="AI88" s="410"/>
      <c r="AJ88" s="410"/>
      <c r="AK88" s="410"/>
      <c r="AL88" s="410"/>
      <c r="AM88" s="410"/>
      <c r="AN88" s="410"/>
      <c r="AO88" s="410"/>
      <c r="AP88" s="410"/>
      <c r="AQ88" s="410"/>
      <c r="AR88" s="410"/>
      <c r="AS88" s="410"/>
      <c r="AT88" s="410"/>
      <c r="AU88" s="410"/>
      <c r="AV88" s="410"/>
      <c r="AW88" s="410"/>
      <c r="AX88" s="410"/>
      <c r="AY88" s="410"/>
      <c r="AZ88" s="410"/>
      <c r="BA88" s="410"/>
      <c r="BB88" s="410"/>
      <c r="BC88" s="410"/>
      <c r="BD88" s="410"/>
      <c r="BE88" s="410"/>
      <c r="BF88" s="410"/>
      <c r="BG88" s="410"/>
      <c r="BH88" s="410"/>
      <c r="BI88" s="410"/>
      <c r="BJ88" s="410"/>
      <c r="BK88" s="410"/>
      <c r="BL88" s="36"/>
      <c r="BM88" s="410"/>
      <c r="BN88" s="410"/>
      <c r="BO88" s="410"/>
      <c r="BP88" s="410"/>
      <c r="BQ88" s="410"/>
    </row>
    <row r="89" spans="1:69" ht="18" customHeight="1">
      <c r="A89" s="36"/>
      <c r="B89" s="36"/>
      <c r="C89" s="36"/>
      <c r="D89" s="410"/>
      <c r="E89" s="410"/>
      <c r="F89" s="410"/>
      <c r="G89" s="410"/>
      <c r="H89" s="410"/>
      <c r="I89" s="410"/>
      <c r="J89" s="410"/>
      <c r="K89" s="410"/>
      <c r="L89" s="410"/>
      <c r="M89" s="410"/>
      <c r="N89" s="410"/>
      <c r="O89" s="410"/>
      <c r="P89" s="410"/>
      <c r="Q89" s="410"/>
      <c r="R89" s="410"/>
      <c r="S89" s="410"/>
      <c r="T89" s="410"/>
      <c r="U89" s="410"/>
      <c r="V89" s="410"/>
      <c r="W89" s="410"/>
      <c r="X89" s="410"/>
      <c r="Y89" s="410"/>
      <c r="Z89" s="410"/>
      <c r="AA89" s="410"/>
      <c r="AB89" s="410"/>
      <c r="AC89" s="410"/>
      <c r="AD89" s="410"/>
      <c r="AE89" s="410"/>
      <c r="AF89" s="410"/>
      <c r="AG89" s="410"/>
      <c r="AH89" s="410"/>
      <c r="AI89" s="410"/>
      <c r="AJ89" s="410"/>
      <c r="AK89" s="410"/>
      <c r="AL89" s="410"/>
      <c r="AM89" s="410"/>
      <c r="AN89" s="410"/>
      <c r="AO89" s="410"/>
      <c r="AP89" s="410"/>
      <c r="AQ89" s="410"/>
      <c r="AR89" s="410"/>
      <c r="AS89" s="410"/>
      <c r="AT89" s="410"/>
      <c r="AU89" s="410"/>
      <c r="AV89" s="410"/>
      <c r="AW89" s="410"/>
      <c r="AX89" s="410"/>
      <c r="AY89" s="410"/>
      <c r="AZ89" s="410"/>
      <c r="BA89" s="410"/>
      <c r="BB89" s="410"/>
      <c r="BC89" s="410"/>
      <c r="BD89" s="410"/>
      <c r="BE89" s="410"/>
      <c r="BF89" s="410"/>
      <c r="BG89" s="410"/>
      <c r="BH89" s="410"/>
      <c r="BI89" s="410"/>
      <c r="BJ89" s="410"/>
      <c r="BK89" s="410"/>
      <c r="BL89" s="36"/>
      <c r="BM89" s="410"/>
      <c r="BN89" s="410"/>
      <c r="BO89" s="410"/>
      <c r="BP89" s="410"/>
      <c r="BQ89" s="410"/>
    </row>
    <row r="90" spans="1:69" ht="18" customHeight="1">
      <c r="A90" s="36"/>
      <c r="B90" s="36"/>
      <c r="C90" s="36"/>
      <c r="D90" s="410"/>
      <c r="E90" s="410"/>
      <c r="F90" s="410"/>
      <c r="G90" s="410"/>
      <c r="H90" s="410"/>
      <c r="I90" s="410"/>
      <c r="J90" s="410"/>
      <c r="K90" s="410"/>
      <c r="L90" s="410"/>
      <c r="M90" s="410"/>
      <c r="N90" s="410"/>
      <c r="O90" s="410"/>
      <c r="P90" s="410"/>
      <c r="Q90" s="410"/>
      <c r="R90" s="410"/>
      <c r="S90" s="410"/>
      <c r="T90" s="410"/>
      <c r="U90" s="410"/>
      <c r="V90" s="410"/>
      <c r="W90" s="410"/>
      <c r="X90" s="410"/>
      <c r="Y90" s="410"/>
      <c r="Z90" s="410"/>
      <c r="AA90" s="410"/>
      <c r="AB90" s="410"/>
      <c r="AC90" s="410"/>
      <c r="AD90" s="410"/>
      <c r="AE90" s="410"/>
      <c r="AF90" s="410"/>
      <c r="AG90" s="410"/>
      <c r="AH90" s="410"/>
      <c r="AI90" s="410"/>
      <c r="AJ90" s="410"/>
      <c r="AK90" s="410"/>
      <c r="AL90" s="410"/>
      <c r="AM90" s="410"/>
      <c r="AN90" s="410"/>
      <c r="AO90" s="410"/>
      <c r="AP90" s="410"/>
      <c r="AQ90" s="410"/>
      <c r="AR90" s="410"/>
      <c r="AS90" s="410"/>
      <c r="AT90" s="410"/>
      <c r="AU90" s="410"/>
      <c r="AV90" s="410"/>
      <c r="AW90" s="410"/>
      <c r="AX90" s="410"/>
      <c r="AY90" s="410"/>
      <c r="AZ90" s="410"/>
      <c r="BA90" s="410"/>
      <c r="BB90" s="410"/>
      <c r="BC90" s="410"/>
      <c r="BD90" s="410"/>
      <c r="BE90" s="410"/>
      <c r="BF90" s="410"/>
      <c r="BG90" s="410"/>
      <c r="BH90" s="410"/>
      <c r="BI90" s="410"/>
      <c r="BJ90" s="410"/>
      <c r="BK90" s="410"/>
      <c r="BL90" s="36"/>
      <c r="BM90" s="410"/>
      <c r="BN90" s="410"/>
      <c r="BO90" s="410"/>
      <c r="BP90" s="410"/>
      <c r="BQ90" s="410"/>
    </row>
    <row r="91" spans="1:69" ht="18" customHeight="1">
      <c r="A91" s="36"/>
      <c r="B91" s="36"/>
      <c r="C91" s="36"/>
      <c r="D91" s="410"/>
      <c r="E91" s="410"/>
      <c r="F91" s="410"/>
      <c r="G91" s="410"/>
      <c r="H91" s="410"/>
      <c r="I91" s="410"/>
      <c r="J91" s="410"/>
      <c r="K91" s="410"/>
      <c r="L91" s="410"/>
      <c r="M91" s="410"/>
      <c r="N91" s="410"/>
      <c r="O91" s="410"/>
      <c r="P91" s="410"/>
      <c r="Q91" s="410"/>
      <c r="R91" s="410"/>
      <c r="S91" s="410"/>
      <c r="T91" s="410"/>
      <c r="U91" s="410"/>
      <c r="V91" s="410"/>
      <c r="W91" s="410"/>
      <c r="X91" s="410"/>
      <c r="Y91" s="410"/>
      <c r="Z91" s="410"/>
      <c r="AA91" s="410"/>
      <c r="AB91" s="410"/>
      <c r="AC91" s="410"/>
      <c r="AD91" s="410"/>
      <c r="AE91" s="410"/>
      <c r="AF91" s="410"/>
      <c r="AG91" s="410"/>
      <c r="AH91" s="410"/>
      <c r="AI91" s="410"/>
      <c r="AJ91" s="410"/>
      <c r="AK91" s="410"/>
      <c r="AL91" s="410"/>
      <c r="AM91" s="410"/>
      <c r="AN91" s="410"/>
      <c r="AO91" s="410"/>
      <c r="AP91" s="410"/>
      <c r="AQ91" s="410"/>
      <c r="AR91" s="410"/>
      <c r="AS91" s="410"/>
      <c r="AT91" s="410"/>
      <c r="AU91" s="410"/>
      <c r="AV91" s="410"/>
      <c r="AW91" s="410"/>
      <c r="AX91" s="410"/>
      <c r="AY91" s="410"/>
      <c r="AZ91" s="410"/>
      <c r="BA91" s="410"/>
      <c r="BB91" s="410"/>
      <c r="BC91" s="410"/>
      <c r="BD91" s="410"/>
      <c r="BE91" s="410"/>
      <c r="BF91" s="410"/>
      <c r="BG91" s="410"/>
      <c r="BH91" s="410"/>
      <c r="BI91" s="410"/>
      <c r="BJ91" s="410"/>
      <c r="BK91" s="410"/>
      <c r="BL91" s="36"/>
      <c r="BM91" s="410"/>
      <c r="BN91" s="410"/>
      <c r="BO91" s="410"/>
      <c r="BP91" s="410"/>
      <c r="BQ91" s="410"/>
    </row>
    <row r="92" spans="1:69" ht="18" customHeight="1">
      <c r="A92" s="36"/>
      <c r="B92" s="36"/>
      <c r="C92" s="36"/>
      <c r="D92" s="410"/>
      <c r="E92" s="410"/>
      <c r="F92" s="410"/>
      <c r="G92" s="410"/>
      <c r="H92" s="410"/>
      <c r="I92" s="410"/>
      <c r="J92" s="410"/>
      <c r="K92" s="410"/>
      <c r="L92" s="410"/>
      <c r="M92" s="410"/>
      <c r="N92" s="410"/>
      <c r="O92" s="410"/>
      <c r="P92" s="410"/>
      <c r="Q92" s="410"/>
      <c r="R92" s="410"/>
      <c r="S92" s="410"/>
      <c r="T92" s="410"/>
      <c r="U92" s="410"/>
      <c r="V92" s="410"/>
      <c r="W92" s="410"/>
      <c r="X92" s="410"/>
      <c r="Y92" s="410"/>
      <c r="Z92" s="410"/>
      <c r="AA92" s="410"/>
      <c r="AB92" s="410"/>
      <c r="AC92" s="410"/>
      <c r="AD92" s="410"/>
      <c r="AE92" s="410"/>
      <c r="AF92" s="410"/>
      <c r="AG92" s="410"/>
      <c r="AH92" s="410"/>
      <c r="AI92" s="410"/>
      <c r="AJ92" s="410"/>
      <c r="AK92" s="410"/>
      <c r="AL92" s="410"/>
      <c r="AM92" s="410"/>
      <c r="AN92" s="410"/>
      <c r="AO92" s="410"/>
      <c r="AP92" s="410"/>
      <c r="AQ92" s="410"/>
      <c r="AR92" s="410"/>
      <c r="AS92" s="410"/>
      <c r="AT92" s="410"/>
      <c r="AU92" s="410"/>
      <c r="AV92" s="410"/>
      <c r="AW92" s="410"/>
      <c r="AX92" s="410"/>
      <c r="AY92" s="410"/>
      <c r="AZ92" s="410"/>
      <c r="BA92" s="410"/>
      <c r="BB92" s="410"/>
      <c r="BC92" s="410"/>
      <c r="BD92" s="410"/>
      <c r="BE92" s="410"/>
      <c r="BF92" s="410"/>
      <c r="BG92" s="410"/>
      <c r="BH92" s="410"/>
      <c r="BI92" s="410"/>
      <c r="BJ92" s="410"/>
      <c r="BK92" s="410"/>
      <c r="BL92" s="36"/>
      <c r="BM92" s="410"/>
      <c r="BN92" s="410"/>
      <c r="BO92" s="410"/>
      <c r="BP92" s="410"/>
      <c r="BQ92" s="410"/>
    </row>
    <row r="93" spans="1:69" ht="18" customHeight="1">
      <c r="A93" s="36"/>
      <c r="B93" s="36"/>
      <c r="C93" s="36"/>
      <c r="D93" s="410"/>
      <c r="E93" s="410"/>
      <c r="F93" s="410"/>
      <c r="G93" s="410"/>
      <c r="H93" s="410"/>
      <c r="I93" s="410"/>
      <c r="J93" s="410"/>
      <c r="K93" s="410"/>
      <c r="L93" s="410"/>
      <c r="M93" s="410"/>
      <c r="N93" s="410"/>
      <c r="O93" s="410"/>
      <c r="P93" s="410"/>
      <c r="Q93" s="410"/>
      <c r="R93" s="410"/>
      <c r="S93" s="410"/>
      <c r="T93" s="410"/>
      <c r="U93" s="410"/>
      <c r="V93" s="410"/>
      <c r="W93" s="410"/>
      <c r="X93" s="410"/>
      <c r="Y93" s="410"/>
      <c r="Z93" s="410"/>
      <c r="AA93" s="410"/>
      <c r="AB93" s="410"/>
      <c r="AC93" s="410"/>
      <c r="AD93" s="410"/>
      <c r="AE93" s="410"/>
      <c r="AF93" s="410"/>
      <c r="AG93" s="410"/>
      <c r="AH93" s="410"/>
      <c r="AI93" s="410"/>
      <c r="AJ93" s="410"/>
      <c r="AK93" s="410"/>
      <c r="AL93" s="410"/>
      <c r="AM93" s="410"/>
      <c r="AN93" s="410"/>
      <c r="AO93" s="410"/>
      <c r="AP93" s="410"/>
      <c r="AQ93" s="410"/>
      <c r="AR93" s="410"/>
      <c r="AS93" s="410"/>
      <c r="AT93" s="410"/>
      <c r="AU93" s="410"/>
      <c r="AV93" s="410"/>
      <c r="AW93" s="410"/>
      <c r="AX93" s="410"/>
      <c r="AY93" s="410"/>
      <c r="AZ93" s="410"/>
      <c r="BA93" s="410"/>
      <c r="BB93" s="410"/>
      <c r="BC93" s="410"/>
      <c r="BD93" s="410"/>
      <c r="BE93" s="410"/>
      <c r="BF93" s="410"/>
      <c r="BG93" s="410"/>
      <c r="BH93" s="410"/>
      <c r="BI93" s="410"/>
      <c r="BJ93" s="410"/>
      <c r="BK93" s="410"/>
      <c r="BL93" s="36"/>
      <c r="BM93" s="410"/>
      <c r="BN93" s="410"/>
      <c r="BO93" s="410"/>
      <c r="BP93" s="410"/>
      <c r="BQ93" s="410"/>
    </row>
    <row r="94" spans="1:69" ht="18" customHeight="1">
      <c r="A94" s="36"/>
      <c r="B94" s="36"/>
      <c r="C94" s="36"/>
      <c r="D94" s="410"/>
      <c r="E94" s="410"/>
      <c r="F94" s="410"/>
      <c r="G94" s="410"/>
      <c r="H94" s="410"/>
      <c r="I94" s="410"/>
      <c r="J94" s="410"/>
      <c r="K94" s="410"/>
      <c r="L94" s="410"/>
      <c r="M94" s="410"/>
      <c r="N94" s="410"/>
      <c r="O94" s="410"/>
      <c r="P94" s="410"/>
      <c r="Q94" s="410"/>
      <c r="R94" s="410"/>
      <c r="S94" s="410"/>
      <c r="T94" s="410"/>
      <c r="U94" s="410"/>
      <c r="V94" s="410"/>
      <c r="W94" s="410"/>
      <c r="X94" s="410"/>
      <c r="Y94" s="410"/>
      <c r="Z94" s="410"/>
      <c r="AA94" s="410"/>
      <c r="AB94" s="410"/>
      <c r="AC94" s="410"/>
      <c r="AD94" s="410"/>
      <c r="AE94" s="410"/>
      <c r="AF94" s="410"/>
      <c r="AG94" s="410"/>
      <c r="AH94" s="410"/>
      <c r="AI94" s="410"/>
      <c r="AJ94" s="410"/>
      <c r="AK94" s="410"/>
      <c r="AL94" s="410"/>
      <c r="AM94" s="410"/>
      <c r="AN94" s="410"/>
      <c r="AO94" s="410"/>
      <c r="AP94" s="410"/>
      <c r="AQ94" s="410"/>
      <c r="AR94" s="410"/>
      <c r="AS94" s="410"/>
      <c r="AT94" s="410"/>
      <c r="AU94" s="410"/>
      <c r="AV94" s="410"/>
      <c r="AW94" s="410"/>
      <c r="AX94" s="410"/>
      <c r="AY94" s="410"/>
      <c r="AZ94" s="410"/>
      <c r="BA94" s="410"/>
      <c r="BB94" s="410"/>
      <c r="BC94" s="410"/>
      <c r="BD94" s="410"/>
      <c r="BE94" s="410"/>
      <c r="BF94" s="410"/>
      <c r="BG94" s="410"/>
      <c r="BH94" s="410"/>
      <c r="BI94" s="410"/>
      <c r="BJ94" s="410"/>
      <c r="BK94" s="410"/>
      <c r="BL94" s="36"/>
      <c r="BM94" s="410"/>
      <c r="BN94" s="410"/>
      <c r="BO94" s="410"/>
      <c r="BP94" s="410"/>
      <c r="BQ94" s="410"/>
    </row>
    <row r="95" spans="1:69" ht="18" customHeight="1">
      <c r="A95" s="36"/>
      <c r="B95" s="36"/>
      <c r="C95" s="36"/>
      <c r="D95" s="410"/>
      <c r="E95" s="410"/>
      <c r="F95" s="410"/>
      <c r="G95" s="410"/>
      <c r="H95" s="410"/>
      <c r="I95" s="410"/>
      <c r="J95" s="410"/>
      <c r="K95" s="410"/>
      <c r="L95" s="410"/>
      <c r="M95" s="410"/>
      <c r="N95" s="410"/>
      <c r="O95" s="410"/>
      <c r="P95" s="410"/>
      <c r="Q95" s="410"/>
      <c r="R95" s="410"/>
      <c r="S95" s="410"/>
      <c r="T95" s="410"/>
      <c r="U95" s="410"/>
      <c r="V95" s="410"/>
      <c r="W95" s="410"/>
      <c r="X95" s="410"/>
      <c r="Y95" s="410"/>
      <c r="Z95" s="410"/>
      <c r="AA95" s="410"/>
      <c r="AB95" s="410"/>
      <c r="AC95" s="410"/>
      <c r="AD95" s="410"/>
      <c r="AE95" s="410"/>
      <c r="AF95" s="410"/>
      <c r="AG95" s="410"/>
      <c r="AH95" s="410"/>
      <c r="AI95" s="410"/>
      <c r="AJ95" s="410"/>
      <c r="AK95" s="410"/>
      <c r="AL95" s="410"/>
      <c r="AM95" s="410"/>
      <c r="AN95" s="410"/>
      <c r="AO95" s="410"/>
      <c r="AP95" s="410"/>
      <c r="AQ95" s="410"/>
      <c r="AR95" s="410"/>
      <c r="AS95" s="410"/>
      <c r="AT95" s="410"/>
      <c r="AU95" s="410"/>
      <c r="AV95" s="410"/>
      <c r="AW95" s="410"/>
      <c r="AX95" s="410"/>
      <c r="AY95" s="410"/>
      <c r="AZ95" s="410"/>
      <c r="BA95" s="410"/>
      <c r="BB95" s="410"/>
      <c r="BC95" s="410"/>
      <c r="BD95" s="410"/>
      <c r="BE95" s="410"/>
      <c r="BF95" s="410"/>
      <c r="BG95" s="410"/>
      <c r="BH95" s="410"/>
      <c r="BI95" s="410"/>
      <c r="BJ95" s="410"/>
      <c r="BK95" s="410"/>
      <c r="BL95" s="36"/>
      <c r="BM95" s="410"/>
      <c r="BN95" s="410"/>
      <c r="BO95" s="410"/>
      <c r="BP95" s="410"/>
      <c r="BQ95" s="410"/>
    </row>
    <row r="96" spans="1:69" ht="18" customHeight="1">
      <c r="A96" s="36"/>
      <c r="B96" s="36"/>
      <c r="C96" s="36"/>
      <c r="D96" s="410"/>
      <c r="E96" s="410"/>
      <c r="F96" s="410"/>
      <c r="G96" s="410"/>
      <c r="H96" s="410"/>
      <c r="I96" s="410"/>
      <c r="J96" s="410"/>
      <c r="K96" s="410"/>
      <c r="L96" s="410"/>
      <c r="M96" s="410"/>
      <c r="N96" s="410"/>
      <c r="O96" s="410"/>
      <c r="P96" s="410"/>
      <c r="Q96" s="410"/>
      <c r="R96" s="410"/>
      <c r="S96" s="410"/>
      <c r="T96" s="410"/>
      <c r="U96" s="410"/>
      <c r="V96" s="410"/>
      <c r="W96" s="410"/>
      <c r="X96" s="410"/>
      <c r="Y96" s="410"/>
      <c r="Z96" s="410"/>
      <c r="AA96" s="410"/>
      <c r="AB96" s="410"/>
      <c r="AC96" s="410"/>
      <c r="AD96" s="410"/>
      <c r="AE96" s="410"/>
      <c r="AF96" s="410"/>
      <c r="AG96" s="410"/>
      <c r="AH96" s="410"/>
      <c r="AI96" s="410"/>
      <c r="AJ96" s="410"/>
      <c r="AK96" s="410"/>
      <c r="AL96" s="410"/>
      <c r="AM96" s="410"/>
      <c r="AN96" s="410"/>
      <c r="AO96" s="410"/>
      <c r="AP96" s="410"/>
      <c r="AQ96" s="410"/>
      <c r="AR96" s="410"/>
      <c r="AS96" s="410"/>
      <c r="AT96" s="410"/>
      <c r="AU96" s="410"/>
      <c r="AV96" s="410"/>
      <c r="AW96" s="410"/>
      <c r="AX96" s="410"/>
      <c r="AY96" s="410"/>
      <c r="AZ96" s="410"/>
      <c r="BA96" s="410"/>
      <c r="BB96" s="410"/>
      <c r="BC96" s="410"/>
      <c r="BD96" s="410"/>
      <c r="BE96" s="410"/>
      <c r="BF96" s="410"/>
      <c r="BG96" s="410"/>
      <c r="BH96" s="410"/>
      <c r="BI96" s="410"/>
      <c r="BJ96" s="410"/>
      <c r="BK96" s="410"/>
      <c r="BL96" s="36"/>
      <c r="BM96" s="410"/>
      <c r="BN96" s="410"/>
      <c r="BO96" s="410"/>
      <c r="BP96" s="410"/>
      <c r="BQ96" s="410"/>
    </row>
    <row r="97" spans="1:69" ht="18" customHeight="1">
      <c r="A97" s="36"/>
      <c r="B97" s="36"/>
      <c r="C97" s="36"/>
      <c r="D97" s="410"/>
      <c r="E97" s="410"/>
      <c r="F97" s="410"/>
      <c r="G97" s="410"/>
      <c r="H97" s="410"/>
      <c r="I97" s="410"/>
      <c r="J97" s="410"/>
      <c r="K97" s="410"/>
      <c r="L97" s="410"/>
      <c r="M97" s="410"/>
      <c r="N97" s="410"/>
      <c r="O97" s="410"/>
      <c r="P97" s="410"/>
      <c r="Q97" s="410"/>
      <c r="R97" s="410"/>
      <c r="S97" s="410"/>
      <c r="T97" s="410"/>
      <c r="U97" s="410"/>
      <c r="V97" s="410"/>
      <c r="W97" s="410"/>
      <c r="X97" s="410"/>
      <c r="Y97" s="410"/>
      <c r="Z97" s="410"/>
      <c r="AA97" s="410"/>
      <c r="AB97" s="410"/>
      <c r="AC97" s="410"/>
      <c r="AD97" s="410"/>
      <c r="AE97" s="410"/>
      <c r="AF97" s="410"/>
      <c r="AG97" s="410"/>
      <c r="AH97" s="410"/>
      <c r="AI97" s="410"/>
      <c r="AJ97" s="410"/>
      <c r="AK97" s="410"/>
      <c r="AL97" s="410"/>
      <c r="AM97" s="410"/>
      <c r="AN97" s="410"/>
      <c r="AO97" s="410"/>
      <c r="AP97" s="410"/>
      <c r="AQ97" s="410"/>
      <c r="AR97" s="410"/>
      <c r="AS97" s="410"/>
      <c r="AT97" s="410"/>
      <c r="AU97" s="410"/>
      <c r="AV97" s="410"/>
      <c r="AW97" s="410"/>
      <c r="AX97" s="410"/>
      <c r="AY97" s="410"/>
      <c r="AZ97" s="410"/>
      <c r="BA97" s="410"/>
      <c r="BB97" s="410"/>
      <c r="BC97" s="410"/>
      <c r="BD97" s="410"/>
      <c r="BE97" s="410"/>
      <c r="BF97" s="410"/>
      <c r="BG97" s="410"/>
      <c r="BH97" s="410"/>
      <c r="BI97" s="410"/>
      <c r="BJ97" s="410"/>
      <c r="BK97" s="410"/>
      <c r="BL97" s="36"/>
      <c r="BM97" s="410"/>
      <c r="BN97" s="410"/>
      <c r="BO97" s="410"/>
      <c r="BP97" s="410"/>
      <c r="BQ97" s="410"/>
    </row>
    <row r="98" spans="1:69" ht="18" customHeight="1">
      <c r="A98" s="36"/>
      <c r="B98" s="36"/>
      <c r="C98" s="36"/>
      <c r="D98" s="410"/>
      <c r="E98" s="410"/>
      <c r="F98" s="410"/>
      <c r="G98" s="410"/>
      <c r="H98" s="410"/>
      <c r="I98" s="410"/>
      <c r="J98" s="410"/>
      <c r="K98" s="410"/>
      <c r="L98" s="410"/>
      <c r="M98" s="410"/>
      <c r="N98" s="410"/>
      <c r="O98" s="410"/>
      <c r="P98" s="410"/>
      <c r="Q98" s="410"/>
      <c r="R98" s="410"/>
      <c r="S98" s="410"/>
      <c r="T98" s="410"/>
      <c r="U98" s="410"/>
      <c r="V98" s="410"/>
      <c r="W98" s="410"/>
      <c r="X98" s="410"/>
      <c r="Y98" s="410"/>
      <c r="Z98" s="410"/>
      <c r="AA98" s="410"/>
      <c r="AB98" s="410"/>
      <c r="AC98" s="410"/>
      <c r="AD98" s="410"/>
      <c r="AE98" s="410"/>
      <c r="AF98" s="410"/>
      <c r="AG98" s="410"/>
      <c r="AH98" s="410"/>
      <c r="AI98" s="410"/>
      <c r="AJ98" s="410"/>
      <c r="AK98" s="410"/>
      <c r="AL98" s="410"/>
      <c r="AM98" s="410"/>
      <c r="AN98" s="410"/>
      <c r="AO98" s="410"/>
      <c r="AP98" s="410"/>
      <c r="AQ98" s="410"/>
      <c r="AR98" s="410"/>
      <c r="AS98" s="410"/>
      <c r="AT98" s="410"/>
      <c r="AU98" s="410"/>
      <c r="AV98" s="410"/>
      <c r="AW98" s="410"/>
      <c r="AX98" s="410"/>
      <c r="AY98" s="410"/>
      <c r="AZ98" s="410"/>
      <c r="BA98" s="410"/>
      <c r="BB98" s="410"/>
      <c r="BC98" s="410"/>
      <c r="BD98" s="410"/>
      <c r="BE98" s="410"/>
      <c r="BF98" s="410"/>
      <c r="BG98" s="410"/>
      <c r="BH98" s="410"/>
      <c r="BI98" s="410"/>
      <c r="BJ98" s="410"/>
      <c r="BK98" s="410"/>
      <c r="BL98" s="36"/>
      <c r="BM98" s="410"/>
      <c r="BN98" s="410"/>
      <c r="BO98" s="410"/>
      <c r="BP98" s="410"/>
      <c r="BQ98" s="410"/>
    </row>
    <row r="99" spans="1:69" ht="18" customHeight="1">
      <c r="A99" s="36"/>
      <c r="B99" s="36"/>
      <c r="C99" s="36"/>
      <c r="D99" s="410"/>
      <c r="E99" s="410"/>
      <c r="F99" s="410"/>
      <c r="G99" s="410"/>
      <c r="H99" s="410"/>
      <c r="I99" s="410"/>
      <c r="J99" s="410"/>
      <c r="K99" s="410"/>
      <c r="L99" s="410"/>
      <c r="M99" s="410"/>
      <c r="N99" s="410"/>
      <c r="O99" s="410"/>
      <c r="P99" s="410"/>
      <c r="Q99" s="410"/>
      <c r="R99" s="410"/>
      <c r="S99" s="410"/>
      <c r="T99" s="410"/>
      <c r="U99" s="410"/>
      <c r="V99" s="410"/>
      <c r="W99" s="410"/>
      <c r="X99" s="410"/>
      <c r="Y99" s="410"/>
      <c r="Z99" s="410"/>
      <c r="AA99" s="410"/>
      <c r="AB99" s="410"/>
      <c r="AC99" s="410"/>
      <c r="AD99" s="410"/>
      <c r="AE99" s="410"/>
      <c r="AF99" s="410"/>
      <c r="AG99" s="410"/>
      <c r="AH99" s="410"/>
      <c r="AI99" s="410"/>
      <c r="AJ99" s="410"/>
      <c r="AK99" s="410"/>
      <c r="AL99" s="410"/>
      <c r="AM99" s="410"/>
      <c r="AN99" s="410"/>
      <c r="AO99" s="410"/>
      <c r="AP99" s="410"/>
      <c r="AQ99" s="410"/>
      <c r="AR99" s="410"/>
      <c r="AS99" s="410"/>
      <c r="AT99" s="410"/>
      <c r="AU99" s="410"/>
      <c r="AV99" s="410"/>
      <c r="AW99" s="410"/>
      <c r="AX99" s="410"/>
      <c r="AY99" s="410"/>
      <c r="AZ99" s="410"/>
      <c r="BA99" s="410"/>
      <c r="BB99" s="410"/>
      <c r="BC99" s="410"/>
      <c r="BD99" s="410"/>
      <c r="BE99" s="410"/>
      <c r="BF99" s="410"/>
      <c r="BG99" s="410"/>
      <c r="BH99" s="410"/>
      <c r="BI99" s="410"/>
      <c r="BJ99" s="410"/>
      <c r="BK99" s="410"/>
      <c r="BL99" s="36"/>
      <c r="BM99" s="410"/>
      <c r="BN99" s="410"/>
      <c r="BO99" s="410"/>
      <c r="BP99" s="410"/>
      <c r="BQ99" s="410"/>
    </row>
    <row r="100" spans="1:69" ht="18" customHeight="1">
      <c r="A100" s="36"/>
      <c r="B100" s="36"/>
      <c r="C100" s="36"/>
      <c r="D100" s="410"/>
      <c r="E100" s="410"/>
      <c r="F100" s="410"/>
      <c r="G100" s="410"/>
      <c r="H100" s="410"/>
      <c r="I100" s="410"/>
      <c r="J100" s="410"/>
      <c r="K100" s="410"/>
      <c r="L100" s="410"/>
      <c r="M100" s="410"/>
      <c r="N100" s="410"/>
      <c r="O100" s="410"/>
      <c r="P100" s="410"/>
      <c r="Q100" s="410"/>
      <c r="R100" s="410"/>
      <c r="S100" s="410"/>
      <c r="T100" s="410"/>
      <c r="U100" s="410"/>
      <c r="V100" s="410"/>
      <c r="W100" s="410"/>
      <c r="X100" s="410"/>
      <c r="Y100" s="410"/>
      <c r="Z100" s="410"/>
      <c r="AA100" s="410"/>
      <c r="AB100" s="410"/>
      <c r="AC100" s="410"/>
      <c r="AD100" s="410"/>
      <c r="AE100" s="410"/>
      <c r="AF100" s="410"/>
      <c r="AG100" s="410"/>
      <c r="AH100" s="410"/>
      <c r="AI100" s="410"/>
      <c r="AJ100" s="410"/>
      <c r="AK100" s="410"/>
      <c r="AL100" s="410"/>
      <c r="AM100" s="410"/>
      <c r="AN100" s="410"/>
      <c r="AO100" s="410"/>
      <c r="AP100" s="410"/>
      <c r="AQ100" s="410"/>
      <c r="AR100" s="410"/>
      <c r="AS100" s="410"/>
      <c r="AT100" s="410"/>
      <c r="AU100" s="410"/>
      <c r="AV100" s="410"/>
      <c r="AW100" s="410"/>
      <c r="AX100" s="410"/>
      <c r="AY100" s="410"/>
      <c r="AZ100" s="410"/>
      <c r="BA100" s="410"/>
      <c r="BB100" s="410"/>
      <c r="BC100" s="410"/>
      <c r="BD100" s="410"/>
      <c r="BE100" s="410"/>
      <c r="BF100" s="410"/>
      <c r="BG100" s="410"/>
      <c r="BH100" s="410"/>
      <c r="BI100" s="410"/>
      <c r="BJ100" s="410"/>
      <c r="BK100" s="410"/>
      <c r="BL100" s="36"/>
      <c r="BM100" s="410"/>
      <c r="BN100" s="410"/>
      <c r="BO100" s="410"/>
      <c r="BP100" s="410"/>
      <c r="BQ100" s="410"/>
    </row>
    <row r="101" spans="1:69" ht="18" customHeight="1">
      <c r="A101" s="36"/>
      <c r="B101" s="36"/>
      <c r="C101" s="36"/>
      <c r="D101" s="410"/>
      <c r="E101" s="410"/>
      <c r="F101" s="410"/>
      <c r="G101" s="410"/>
      <c r="H101" s="410"/>
      <c r="I101" s="410"/>
      <c r="J101" s="410"/>
      <c r="K101" s="410"/>
      <c r="L101" s="410"/>
      <c r="M101" s="410"/>
      <c r="N101" s="410"/>
      <c r="O101" s="410"/>
      <c r="P101" s="410"/>
      <c r="Q101" s="410"/>
      <c r="R101" s="410"/>
      <c r="S101" s="410"/>
      <c r="T101" s="410"/>
      <c r="U101" s="410"/>
      <c r="V101" s="410"/>
      <c r="W101" s="410"/>
      <c r="X101" s="410"/>
      <c r="Y101" s="410"/>
      <c r="Z101" s="410"/>
      <c r="AA101" s="410"/>
      <c r="AB101" s="410"/>
      <c r="AC101" s="410"/>
      <c r="AD101" s="410"/>
      <c r="AE101" s="410"/>
      <c r="AF101" s="410"/>
      <c r="AG101" s="410"/>
      <c r="AH101" s="410"/>
      <c r="AI101" s="410"/>
      <c r="AJ101" s="410"/>
      <c r="AK101" s="410"/>
      <c r="AL101" s="410"/>
      <c r="AM101" s="410"/>
      <c r="AN101" s="410"/>
      <c r="AO101" s="410"/>
      <c r="AP101" s="410"/>
      <c r="AQ101" s="410"/>
      <c r="AR101" s="410"/>
      <c r="AS101" s="410"/>
      <c r="AT101" s="410"/>
      <c r="AU101" s="410"/>
      <c r="AV101" s="410"/>
      <c r="AW101" s="410"/>
      <c r="AX101" s="410"/>
      <c r="AY101" s="410"/>
      <c r="AZ101" s="410"/>
      <c r="BA101" s="410"/>
      <c r="BB101" s="410"/>
      <c r="BC101" s="410"/>
      <c r="BD101" s="410"/>
      <c r="BE101" s="410"/>
      <c r="BF101" s="410"/>
      <c r="BG101" s="410"/>
      <c r="BH101" s="410"/>
      <c r="BI101" s="410"/>
      <c r="BJ101" s="410"/>
      <c r="BK101" s="410"/>
      <c r="BL101" s="36"/>
      <c r="BM101" s="410"/>
      <c r="BN101" s="410"/>
      <c r="BO101" s="410"/>
      <c r="BP101" s="410"/>
      <c r="BQ101" s="410"/>
    </row>
    <row r="102" spans="1:69" ht="18" customHeight="1">
      <c r="A102" s="36"/>
      <c r="B102" s="36"/>
      <c r="C102" s="36"/>
      <c r="D102" s="410"/>
      <c r="E102" s="410"/>
      <c r="F102" s="410"/>
      <c r="G102" s="410"/>
      <c r="H102" s="410"/>
      <c r="I102" s="410"/>
      <c r="J102" s="410"/>
      <c r="K102" s="410"/>
      <c r="L102" s="410"/>
      <c r="M102" s="410"/>
      <c r="N102" s="410"/>
      <c r="O102" s="410"/>
      <c r="P102" s="410"/>
      <c r="Q102" s="410"/>
      <c r="R102" s="410"/>
      <c r="S102" s="410"/>
      <c r="T102" s="410"/>
      <c r="U102" s="410"/>
      <c r="V102" s="410"/>
      <c r="W102" s="410"/>
      <c r="X102" s="410"/>
      <c r="Y102" s="410"/>
      <c r="Z102" s="410"/>
      <c r="AA102" s="410"/>
      <c r="AB102" s="410"/>
      <c r="AC102" s="410"/>
      <c r="AD102" s="410"/>
      <c r="AE102" s="410"/>
      <c r="AF102" s="410"/>
      <c r="AG102" s="410"/>
      <c r="AH102" s="410"/>
      <c r="AI102" s="410"/>
      <c r="AJ102" s="410"/>
      <c r="AK102" s="410"/>
      <c r="AL102" s="410"/>
      <c r="AM102" s="410"/>
      <c r="AN102" s="410"/>
      <c r="AO102" s="410"/>
      <c r="AP102" s="410"/>
      <c r="AQ102" s="410"/>
      <c r="AR102" s="410"/>
      <c r="AS102" s="410"/>
      <c r="AT102" s="410"/>
      <c r="AU102" s="410"/>
      <c r="AV102" s="410"/>
      <c r="AW102" s="410"/>
      <c r="AX102" s="410"/>
      <c r="AY102" s="410"/>
      <c r="AZ102" s="410"/>
      <c r="BA102" s="410"/>
      <c r="BB102" s="410"/>
      <c r="BC102" s="410"/>
      <c r="BD102" s="410"/>
      <c r="BE102" s="410"/>
      <c r="BF102" s="410"/>
      <c r="BG102" s="410"/>
      <c r="BH102" s="410"/>
      <c r="BI102" s="410"/>
      <c r="BJ102" s="410"/>
      <c r="BK102" s="410"/>
      <c r="BL102" s="36"/>
      <c r="BM102" s="410"/>
      <c r="BN102" s="410"/>
      <c r="BO102" s="410"/>
      <c r="BP102" s="410"/>
      <c r="BQ102" s="410"/>
    </row>
    <row r="103" spans="1:69" ht="18" customHeight="1">
      <c r="A103" s="36"/>
      <c r="B103" s="36"/>
      <c r="C103" s="36"/>
      <c r="D103" s="410"/>
      <c r="E103" s="410"/>
      <c r="F103" s="410"/>
      <c r="G103" s="410"/>
      <c r="H103" s="410"/>
      <c r="I103" s="410"/>
      <c r="J103" s="410"/>
      <c r="K103" s="410"/>
      <c r="L103" s="410"/>
      <c r="M103" s="410"/>
      <c r="N103" s="410"/>
      <c r="O103" s="410"/>
      <c r="P103" s="410"/>
      <c r="Q103" s="410"/>
      <c r="R103" s="410"/>
      <c r="S103" s="410"/>
      <c r="T103" s="410"/>
      <c r="U103" s="410"/>
      <c r="V103" s="410"/>
      <c r="W103" s="410"/>
      <c r="X103" s="410"/>
      <c r="Y103" s="410"/>
      <c r="Z103" s="410"/>
      <c r="AA103" s="410"/>
      <c r="AB103" s="410"/>
      <c r="AC103" s="410"/>
      <c r="AD103" s="410"/>
      <c r="AE103" s="410"/>
      <c r="AF103" s="410"/>
      <c r="AG103" s="410"/>
      <c r="AH103" s="410"/>
      <c r="AI103" s="410"/>
      <c r="AJ103" s="410"/>
      <c r="AK103" s="410"/>
      <c r="AL103" s="410"/>
      <c r="AM103" s="410"/>
      <c r="AN103" s="410"/>
      <c r="AO103" s="410"/>
      <c r="AP103" s="410"/>
      <c r="AQ103" s="410"/>
      <c r="AR103" s="410"/>
      <c r="AS103" s="410"/>
      <c r="AT103" s="410"/>
      <c r="AU103" s="410"/>
      <c r="AV103" s="410"/>
      <c r="AW103" s="410"/>
      <c r="AX103" s="410"/>
      <c r="AY103" s="410"/>
      <c r="AZ103" s="410"/>
      <c r="BA103" s="410"/>
      <c r="BB103" s="410"/>
      <c r="BC103" s="410"/>
      <c r="BD103" s="410"/>
      <c r="BE103" s="410"/>
      <c r="BF103" s="410"/>
      <c r="BG103" s="410"/>
      <c r="BH103" s="410"/>
      <c r="BI103" s="410"/>
      <c r="BJ103" s="410"/>
      <c r="BK103" s="410"/>
      <c r="BL103" s="36"/>
      <c r="BM103" s="410"/>
      <c r="BN103" s="410"/>
      <c r="BO103" s="410"/>
      <c r="BP103" s="410"/>
      <c r="BQ103" s="410"/>
    </row>
    <row r="104" spans="1:69" ht="18" customHeight="1">
      <c r="A104" s="36"/>
      <c r="B104" s="36"/>
      <c r="C104" s="36"/>
      <c r="D104" s="410"/>
      <c r="E104" s="410"/>
      <c r="F104" s="410"/>
      <c r="G104" s="410"/>
      <c r="H104" s="410"/>
      <c r="I104" s="410"/>
      <c r="J104" s="410"/>
      <c r="K104" s="410"/>
      <c r="L104" s="410"/>
      <c r="M104" s="410"/>
      <c r="N104" s="410"/>
      <c r="O104" s="410"/>
      <c r="P104" s="410"/>
      <c r="Q104" s="410"/>
      <c r="R104" s="410"/>
      <c r="S104" s="410"/>
      <c r="T104" s="410"/>
      <c r="U104" s="410"/>
      <c r="V104" s="410"/>
      <c r="W104" s="410"/>
      <c r="X104" s="410"/>
      <c r="Y104" s="410"/>
      <c r="Z104" s="410"/>
      <c r="AA104" s="410"/>
      <c r="AB104" s="410"/>
      <c r="AC104" s="410"/>
      <c r="AD104" s="410"/>
      <c r="AE104" s="410"/>
      <c r="AF104" s="410"/>
      <c r="AG104" s="410"/>
      <c r="AH104" s="410"/>
      <c r="AI104" s="410"/>
      <c r="AJ104" s="410"/>
      <c r="AK104" s="410"/>
      <c r="AL104" s="410"/>
      <c r="AM104" s="410"/>
      <c r="AN104" s="410"/>
      <c r="AO104" s="410"/>
      <c r="AP104" s="410"/>
      <c r="AQ104" s="410"/>
      <c r="AR104" s="410"/>
      <c r="AS104" s="410"/>
      <c r="AT104" s="410"/>
      <c r="AU104" s="410"/>
      <c r="AV104" s="410"/>
      <c r="AW104" s="410"/>
      <c r="AX104" s="410"/>
      <c r="AY104" s="410"/>
      <c r="AZ104" s="410"/>
      <c r="BA104" s="410"/>
      <c r="BB104" s="410"/>
      <c r="BC104" s="410"/>
      <c r="BD104" s="410"/>
      <c r="BE104" s="410"/>
      <c r="BF104" s="410"/>
      <c r="BG104" s="410"/>
      <c r="BH104" s="410"/>
      <c r="BI104" s="410"/>
      <c r="BJ104" s="410"/>
      <c r="BK104" s="410"/>
      <c r="BL104" s="36"/>
      <c r="BM104" s="410"/>
      <c r="BN104" s="410"/>
      <c r="BO104" s="410"/>
      <c r="BP104" s="410"/>
      <c r="BQ104" s="410"/>
    </row>
    <row r="105" spans="1:69" ht="18" customHeight="1">
      <c r="A105" s="36"/>
      <c r="B105" s="36"/>
      <c r="C105" s="36"/>
      <c r="D105" s="410"/>
      <c r="E105" s="410"/>
      <c r="F105" s="410"/>
      <c r="G105" s="410"/>
      <c r="H105" s="410"/>
      <c r="I105" s="410"/>
      <c r="J105" s="410"/>
      <c r="K105" s="410"/>
      <c r="L105" s="410"/>
      <c r="M105" s="410"/>
      <c r="N105" s="410"/>
      <c r="O105" s="410"/>
      <c r="P105" s="410"/>
      <c r="Q105" s="410"/>
      <c r="R105" s="410"/>
      <c r="S105" s="410"/>
      <c r="T105" s="410"/>
      <c r="U105" s="410"/>
      <c r="V105" s="410"/>
      <c r="W105" s="410"/>
      <c r="X105" s="410"/>
      <c r="Y105" s="410"/>
      <c r="Z105" s="410"/>
      <c r="AA105" s="410"/>
      <c r="AB105" s="410"/>
      <c r="AC105" s="410"/>
      <c r="AD105" s="410"/>
      <c r="AE105" s="410"/>
      <c r="AF105" s="410"/>
      <c r="AG105" s="410"/>
      <c r="AH105" s="410"/>
      <c r="AI105" s="410"/>
      <c r="AJ105" s="410"/>
      <c r="AK105" s="410"/>
      <c r="AL105" s="410"/>
      <c r="AM105" s="410"/>
      <c r="AN105" s="410"/>
      <c r="AO105" s="410"/>
      <c r="AP105" s="410"/>
      <c r="AQ105" s="410"/>
      <c r="AR105" s="410"/>
      <c r="AS105" s="410"/>
      <c r="AT105" s="410"/>
      <c r="AU105" s="410"/>
      <c r="AV105" s="410"/>
      <c r="AW105" s="410"/>
      <c r="AX105" s="410"/>
      <c r="AY105" s="410"/>
      <c r="AZ105" s="410"/>
      <c r="BA105" s="410"/>
      <c r="BB105" s="410"/>
      <c r="BC105" s="410"/>
      <c r="BD105" s="410"/>
      <c r="BE105" s="410"/>
      <c r="BF105" s="410"/>
      <c r="BG105" s="410"/>
      <c r="BH105" s="410"/>
      <c r="BI105" s="410"/>
      <c r="BJ105" s="410"/>
      <c r="BK105" s="410"/>
      <c r="BL105" s="36"/>
      <c r="BM105" s="410"/>
      <c r="BN105" s="410"/>
      <c r="BO105" s="410"/>
      <c r="BP105" s="410"/>
      <c r="BQ105" s="410"/>
    </row>
    <row r="106" spans="1:69" ht="18" customHeight="1">
      <c r="A106" s="36"/>
      <c r="B106" s="36"/>
      <c r="C106" s="36"/>
      <c r="D106" s="410"/>
      <c r="E106" s="410"/>
      <c r="F106" s="410"/>
      <c r="G106" s="410"/>
      <c r="H106" s="410"/>
      <c r="I106" s="410"/>
      <c r="J106" s="410"/>
      <c r="K106" s="410"/>
      <c r="L106" s="410"/>
      <c r="M106" s="410"/>
      <c r="N106" s="410"/>
      <c r="O106" s="410"/>
      <c r="P106" s="410"/>
      <c r="Q106" s="410"/>
      <c r="R106" s="410"/>
      <c r="S106" s="410"/>
      <c r="T106" s="410"/>
      <c r="U106" s="410"/>
      <c r="V106" s="410"/>
      <c r="W106" s="410"/>
      <c r="X106" s="410"/>
      <c r="Y106" s="410"/>
      <c r="Z106" s="410"/>
      <c r="AA106" s="410"/>
      <c r="AB106" s="410"/>
      <c r="AC106" s="410"/>
      <c r="AD106" s="410"/>
      <c r="AE106" s="410"/>
      <c r="AF106" s="410"/>
      <c r="AG106" s="410"/>
      <c r="AH106" s="410"/>
      <c r="AI106" s="410"/>
      <c r="AJ106" s="410"/>
      <c r="AK106" s="410"/>
      <c r="AL106" s="410"/>
      <c r="AM106" s="410"/>
      <c r="AN106" s="410"/>
      <c r="AO106" s="410"/>
      <c r="AP106" s="410"/>
      <c r="AQ106" s="410"/>
      <c r="AR106" s="410"/>
      <c r="AS106" s="410"/>
      <c r="AT106" s="410"/>
      <c r="AU106" s="410"/>
      <c r="AV106" s="410"/>
      <c r="AW106" s="410"/>
      <c r="AX106" s="410"/>
      <c r="AY106" s="410"/>
      <c r="AZ106" s="410"/>
      <c r="BA106" s="410"/>
      <c r="BB106" s="410"/>
      <c r="BC106" s="410"/>
      <c r="BD106" s="410"/>
      <c r="BE106" s="410"/>
      <c r="BF106" s="410"/>
      <c r="BG106" s="410"/>
      <c r="BH106" s="410"/>
      <c r="BI106" s="410"/>
      <c r="BJ106" s="410"/>
      <c r="BK106" s="410"/>
      <c r="BL106" s="36"/>
      <c r="BM106" s="410"/>
      <c r="BN106" s="410"/>
      <c r="BO106" s="410"/>
      <c r="BP106" s="410"/>
      <c r="BQ106" s="410"/>
    </row>
    <row r="107" spans="1:69" ht="18" customHeight="1">
      <c r="A107" s="36"/>
      <c r="B107" s="36"/>
      <c r="C107" s="36"/>
      <c r="D107" s="410"/>
      <c r="E107" s="410"/>
      <c r="F107" s="410"/>
      <c r="G107" s="410"/>
      <c r="H107" s="410"/>
      <c r="I107" s="410"/>
      <c r="J107" s="410"/>
      <c r="K107" s="410"/>
      <c r="L107" s="410"/>
      <c r="M107" s="410"/>
      <c r="N107" s="410"/>
      <c r="O107" s="410"/>
      <c r="P107" s="410"/>
      <c r="Q107" s="410"/>
      <c r="R107" s="410"/>
      <c r="S107" s="410"/>
      <c r="T107" s="410"/>
      <c r="U107" s="410"/>
      <c r="V107" s="410"/>
      <c r="W107" s="410"/>
      <c r="X107" s="410"/>
      <c r="Y107" s="410"/>
      <c r="Z107" s="410"/>
      <c r="AA107" s="410"/>
      <c r="AB107" s="410"/>
      <c r="AC107" s="410"/>
      <c r="AD107" s="410"/>
      <c r="AE107" s="410"/>
      <c r="AF107" s="410"/>
      <c r="AG107" s="410"/>
      <c r="AH107" s="410"/>
      <c r="AI107" s="410"/>
      <c r="AJ107" s="410"/>
      <c r="AK107" s="410"/>
      <c r="AL107" s="410"/>
      <c r="AM107" s="410"/>
      <c r="AN107" s="410"/>
      <c r="AO107" s="410"/>
      <c r="AP107" s="410"/>
      <c r="AQ107" s="410"/>
      <c r="AR107" s="410"/>
      <c r="AS107" s="410"/>
      <c r="AT107" s="410"/>
      <c r="AU107" s="410"/>
      <c r="AV107" s="410"/>
      <c r="AW107" s="410"/>
      <c r="AX107" s="410"/>
      <c r="AY107" s="410"/>
      <c r="AZ107" s="410"/>
      <c r="BA107" s="410"/>
      <c r="BB107" s="410"/>
      <c r="BC107" s="410"/>
      <c r="BD107" s="410"/>
      <c r="BE107" s="410"/>
      <c r="BF107" s="410"/>
      <c r="BG107" s="410"/>
      <c r="BH107" s="410"/>
      <c r="BI107" s="410"/>
      <c r="BJ107" s="410"/>
      <c r="BK107" s="410"/>
      <c r="BL107" s="36"/>
      <c r="BM107" s="410"/>
      <c r="BN107" s="410"/>
      <c r="BO107" s="410"/>
      <c r="BP107" s="410"/>
      <c r="BQ107" s="410"/>
    </row>
    <row r="108" spans="1:69" ht="18" customHeight="1">
      <c r="A108" s="36"/>
      <c r="B108" s="36"/>
      <c r="C108" s="36"/>
      <c r="D108" s="410"/>
      <c r="E108" s="410"/>
      <c r="F108" s="410"/>
      <c r="G108" s="410"/>
      <c r="H108" s="410"/>
      <c r="I108" s="410"/>
      <c r="J108" s="410"/>
      <c r="K108" s="410"/>
      <c r="L108" s="410"/>
      <c r="M108" s="410"/>
      <c r="N108" s="410"/>
      <c r="O108" s="410"/>
      <c r="P108" s="410"/>
      <c r="Q108" s="410"/>
      <c r="R108" s="410"/>
      <c r="S108" s="410"/>
      <c r="T108" s="410"/>
      <c r="U108" s="410"/>
      <c r="V108" s="410"/>
      <c r="W108" s="410"/>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c r="BD108" s="410"/>
      <c r="BE108" s="410"/>
      <c r="BF108" s="410"/>
      <c r="BG108" s="410"/>
      <c r="BH108" s="410"/>
      <c r="BI108" s="410"/>
      <c r="BJ108" s="410"/>
      <c r="BK108" s="410"/>
      <c r="BL108" s="36"/>
      <c r="BM108" s="410"/>
      <c r="BN108" s="410"/>
      <c r="BO108" s="410"/>
      <c r="BP108" s="410"/>
      <c r="BQ108" s="410"/>
    </row>
    <row r="109" spans="1:69" ht="18" customHeight="1">
      <c r="A109" s="36"/>
      <c r="B109" s="36"/>
      <c r="C109" s="36"/>
      <c r="D109" s="410"/>
      <c r="E109" s="410"/>
      <c r="F109" s="410"/>
      <c r="G109" s="410"/>
      <c r="H109" s="410"/>
      <c r="I109" s="410"/>
      <c r="J109" s="410"/>
      <c r="K109" s="410"/>
      <c r="L109" s="410"/>
      <c r="M109" s="410"/>
      <c r="N109" s="410"/>
      <c r="O109" s="410"/>
      <c r="P109" s="410"/>
      <c r="Q109" s="410"/>
      <c r="R109" s="410"/>
      <c r="S109" s="410"/>
      <c r="T109" s="410"/>
      <c r="U109" s="410"/>
      <c r="V109" s="410"/>
      <c r="W109" s="410"/>
      <c r="X109" s="410"/>
      <c r="Y109" s="410"/>
      <c r="Z109" s="410"/>
      <c r="AA109" s="410"/>
      <c r="AB109" s="410"/>
      <c r="AC109" s="410"/>
      <c r="AD109" s="410"/>
      <c r="AE109" s="410"/>
      <c r="AF109" s="410"/>
      <c r="AG109" s="410"/>
      <c r="AH109" s="410"/>
      <c r="AI109" s="410"/>
      <c r="AJ109" s="410"/>
      <c r="AK109" s="410"/>
      <c r="AL109" s="410"/>
      <c r="AM109" s="410"/>
      <c r="AN109" s="410"/>
      <c r="AO109" s="410"/>
      <c r="AP109" s="410"/>
      <c r="AQ109" s="410"/>
      <c r="AR109" s="410"/>
      <c r="AS109" s="410"/>
      <c r="AT109" s="410"/>
      <c r="AU109" s="410"/>
      <c r="AV109" s="410"/>
      <c r="AW109" s="410"/>
      <c r="AX109" s="410"/>
      <c r="AY109" s="410"/>
      <c r="AZ109" s="410"/>
      <c r="BA109" s="410"/>
      <c r="BB109" s="410"/>
      <c r="BC109" s="410"/>
      <c r="BD109" s="410"/>
      <c r="BE109" s="410"/>
      <c r="BF109" s="410"/>
      <c r="BG109" s="410"/>
      <c r="BH109" s="410"/>
      <c r="BI109" s="410"/>
      <c r="BJ109" s="410"/>
      <c r="BK109" s="410"/>
      <c r="BL109" s="36"/>
      <c r="BM109" s="410"/>
      <c r="BN109" s="410"/>
      <c r="BO109" s="410"/>
      <c r="BP109" s="410"/>
      <c r="BQ109" s="410"/>
    </row>
    <row r="110" spans="1:69" ht="18" customHeight="1">
      <c r="A110" s="36"/>
      <c r="B110" s="36"/>
      <c r="C110" s="36"/>
      <c r="D110" s="410"/>
      <c r="E110" s="410"/>
      <c r="F110" s="410"/>
      <c r="G110" s="410"/>
      <c r="H110" s="410"/>
      <c r="I110" s="410"/>
      <c r="J110" s="410"/>
      <c r="K110" s="410"/>
      <c r="L110" s="410"/>
      <c r="M110" s="410"/>
      <c r="N110" s="410"/>
      <c r="O110" s="410"/>
      <c r="P110" s="410"/>
      <c r="Q110" s="410"/>
      <c r="R110" s="410"/>
      <c r="S110" s="410"/>
      <c r="T110" s="410"/>
      <c r="U110" s="410"/>
      <c r="V110" s="410"/>
      <c r="W110" s="410"/>
      <c r="X110" s="410"/>
      <c r="Y110" s="410"/>
      <c r="Z110" s="410"/>
      <c r="AA110" s="410"/>
      <c r="AB110" s="410"/>
      <c r="AC110" s="410"/>
      <c r="AD110" s="410"/>
      <c r="AE110" s="410"/>
      <c r="AF110" s="410"/>
      <c r="AG110" s="410"/>
      <c r="AH110" s="410"/>
      <c r="AI110" s="410"/>
      <c r="AJ110" s="410"/>
      <c r="AK110" s="410"/>
      <c r="AL110" s="410"/>
      <c r="AM110" s="410"/>
      <c r="AN110" s="410"/>
      <c r="AO110" s="410"/>
      <c r="AP110" s="410"/>
      <c r="AQ110" s="410"/>
      <c r="AR110" s="410"/>
      <c r="AS110" s="410"/>
      <c r="AT110" s="410"/>
      <c r="AU110" s="410"/>
      <c r="AV110" s="410"/>
      <c r="AW110" s="410"/>
      <c r="AX110" s="410"/>
      <c r="AY110" s="410"/>
      <c r="AZ110" s="410"/>
      <c r="BA110" s="410"/>
      <c r="BB110" s="410"/>
      <c r="BC110" s="410"/>
      <c r="BD110" s="410"/>
      <c r="BE110" s="410"/>
      <c r="BF110" s="410"/>
      <c r="BG110" s="410"/>
      <c r="BH110" s="410"/>
      <c r="BI110" s="410"/>
      <c r="BJ110" s="410"/>
      <c r="BK110" s="410"/>
      <c r="BL110" s="36"/>
      <c r="BM110" s="410"/>
      <c r="BN110" s="410"/>
      <c r="BO110" s="410"/>
      <c r="BP110" s="410"/>
      <c r="BQ110" s="410"/>
    </row>
    <row r="111" spans="1:69" ht="18" customHeight="1">
      <c r="A111" s="36"/>
      <c r="B111" s="36"/>
      <c r="C111" s="36"/>
      <c r="D111" s="410"/>
      <c r="E111" s="410"/>
      <c r="F111" s="410"/>
      <c r="G111" s="410"/>
      <c r="H111" s="410"/>
      <c r="I111" s="410"/>
      <c r="J111" s="410"/>
      <c r="K111" s="410"/>
      <c r="L111" s="410"/>
      <c r="M111" s="410"/>
      <c r="N111" s="410"/>
      <c r="O111" s="410"/>
      <c r="P111" s="410"/>
      <c r="Q111" s="410"/>
      <c r="R111" s="410"/>
      <c r="S111" s="410"/>
      <c r="T111" s="410"/>
      <c r="U111" s="410"/>
      <c r="V111" s="410"/>
      <c r="W111" s="410"/>
      <c r="X111" s="410"/>
      <c r="Y111" s="410"/>
      <c r="Z111" s="410"/>
      <c r="AA111" s="410"/>
      <c r="AB111" s="410"/>
      <c r="AC111" s="410"/>
      <c r="AD111" s="410"/>
      <c r="AE111" s="410"/>
      <c r="AF111" s="410"/>
      <c r="AG111" s="410"/>
      <c r="AH111" s="410"/>
      <c r="AI111" s="410"/>
      <c r="AJ111" s="410"/>
      <c r="AK111" s="410"/>
      <c r="AL111" s="410"/>
      <c r="AM111" s="410"/>
      <c r="AN111" s="410"/>
      <c r="AO111" s="410"/>
      <c r="AP111" s="410"/>
      <c r="AQ111" s="410"/>
      <c r="AR111" s="410"/>
      <c r="AS111" s="410"/>
      <c r="AT111" s="410"/>
      <c r="AU111" s="410"/>
      <c r="AV111" s="410"/>
      <c r="AW111" s="410"/>
      <c r="AX111" s="410"/>
      <c r="AY111" s="410"/>
      <c r="AZ111" s="410"/>
      <c r="BA111" s="410"/>
      <c r="BB111" s="410"/>
      <c r="BC111" s="410"/>
      <c r="BD111" s="410"/>
      <c r="BE111" s="410"/>
      <c r="BF111" s="410"/>
      <c r="BG111" s="410"/>
      <c r="BH111" s="410"/>
      <c r="BI111" s="410"/>
      <c r="BJ111" s="410"/>
      <c r="BK111" s="410"/>
      <c r="BL111" s="36"/>
      <c r="BM111" s="410"/>
      <c r="BN111" s="410"/>
      <c r="BO111" s="410"/>
      <c r="BP111" s="410"/>
      <c r="BQ111" s="410"/>
    </row>
    <row r="112" spans="1:69" ht="18" customHeight="1">
      <c r="A112" s="36"/>
      <c r="B112" s="36"/>
      <c r="C112" s="36"/>
      <c r="D112" s="410"/>
      <c r="E112" s="410"/>
      <c r="F112" s="410"/>
      <c r="G112" s="410"/>
      <c r="H112" s="410"/>
      <c r="I112" s="410"/>
      <c r="J112" s="410"/>
      <c r="K112" s="410"/>
      <c r="L112" s="410"/>
      <c r="M112" s="410"/>
      <c r="N112" s="410"/>
      <c r="O112" s="410"/>
      <c r="P112" s="410"/>
      <c r="Q112" s="410"/>
      <c r="R112" s="410"/>
      <c r="S112" s="410"/>
      <c r="T112" s="410"/>
      <c r="U112" s="410"/>
      <c r="V112" s="410"/>
      <c r="W112" s="410"/>
      <c r="X112" s="410"/>
      <c r="Y112" s="410"/>
      <c r="Z112" s="410"/>
      <c r="AA112" s="410"/>
      <c r="AB112" s="410"/>
      <c r="AC112" s="410"/>
      <c r="AD112" s="410"/>
      <c r="AE112" s="410"/>
      <c r="AF112" s="410"/>
      <c r="AG112" s="410"/>
      <c r="AH112" s="410"/>
      <c r="AI112" s="410"/>
      <c r="AJ112" s="410"/>
      <c r="AK112" s="410"/>
      <c r="AL112" s="410"/>
      <c r="AM112" s="410"/>
      <c r="AN112" s="410"/>
      <c r="AO112" s="410"/>
      <c r="AP112" s="410"/>
      <c r="AQ112" s="410"/>
      <c r="AR112" s="410"/>
      <c r="AS112" s="410"/>
      <c r="AT112" s="410"/>
      <c r="AU112" s="410"/>
      <c r="AV112" s="410"/>
      <c r="AW112" s="410"/>
      <c r="AX112" s="410"/>
      <c r="AY112" s="410"/>
      <c r="AZ112" s="410"/>
      <c r="BA112" s="410"/>
      <c r="BB112" s="410"/>
      <c r="BC112" s="410"/>
      <c r="BD112" s="410"/>
      <c r="BE112" s="410"/>
      <c r="BF112" s="410"/>
      <c r="BG112" s="410"/>
      <c r="BH112" s="410"/>
      <c r="BI112" s="410"/>
      <c r="BJ112" s="410"/>
      <c r="BK112" s="410"/>
      <c r="BL112" s="36"/>
      <c r="BM112" s="410"/>
      <c r="BN112" s="410"/>
      <c r="BO112" s="410"/>
      <c r="BP112" s="410"/>
      <c r="BQ112" s="410"/>
    </row>
    <row r="113" spans="1:69" ht="18" customHeight="1">
      <c r="A113" s="36"/>
      <c r="B113" s="36"/>
      <c r="C113" s="36"/>
      <c r="D113" s="410"/>
      <c r="E113" s="410"/>
      <c r="F113" s="410"/>
      <c r="G113" s="410"/>
      <c r="H113" s="410"/>
      <c r="I113" s="410"/>
      <c r="J113" s="410"/>
      <c r="K113" s="410"/>
      <c r="L113" s="410"/>
      <c r="M113" s="410"/>
      <c r="N113" s="410"/>
      <c r="O113" s="410"/>
      <c r="P113" s="410"/>
      <c r="Q113" s="410"/>
      <c r="R113" s="410"/>
      <c r="S113" s="410"/>
      <c r="T113" s="410"/>
      <c r="U113" s="410"/>
      <c r="V113" s="410"/>
      <c r="W113" s="410"/>
      <c r="X113" s="410"/>
      <c r="Y113" s="410"/>
      <c r="Z113" s="410"/>
      <c r="AA113" s="410"/>
      <c r="AB113" s="410"/>
      <c r="AC113" s="410"/>
      <c r="AD113" s="410"/>
      <c r="AE113" s="410"/>
      <c r="AF113" s="410"/>
      <c r="AG113" s="410"/>
      <c r="AH113" s="410"/>
      <c r="AI113" s="410"/>
      <c r="AJ113" s="410"/>
      <c r="AK113" s="410"/>
      <c r="AL113" s="410"/>
      <c r="AM113" s="410"/>
      <c r="AN113" s="410"/>
      <c r="AO113" s="410"/>
      <c r="AP113" s="410"/>
      <c r="AQ113" s="410"/>
      <c r="AR113" s="410"/>
      <c r="AS113" s="410"/>
      <c r="AT113" s="410"/>
      <c r="AU113" s="410"/>
      <c r="AV113" s="410"/>
      <c r="AW113" s="410"/>
      <c r="AX113" s="410"/>
      <c r="AY113" s="410"/>
      <c r="AZ113" s="410"/>
      <c r="BA113" s="410"/>
      <c r="BB113" s="410"/>
      <c r="BC113" s="410"/>
      <c r="BD113" s="410"/>
      <c r="BE113" s="410"/>
      <c r="BF113" s="410"/>
      <c r="BG113" s="410"/>
      <c r="BH113" s="410"/>
      <c r="BI113" s="410"/>
      <c r="BJ113" s="410"/>
      <c r="BK113" s="410"/>
      <c r="BL113" s="36"/>
      <c r="BM113" s="410"/>
      <c r="BN113" s="410"/>
      <c r="BO113" s="410"/>
      <c r="BP113" s="410"/>
      <c r="BQ113" s="410"/>
    </row>
    <row r="114" spans="1:69" ht="18" customHeight="1">
      <c r="A114" s="36"/>
      <c r="B114" s="36"/>
      <c r="C114" s="36"/>
      <c r="D114" s="410"/>
      <c r="E114" s="410"/>
      <c r="F114" s="410"/>
      <c r="G114" s="410"/>
      <c r="H114" s="410"/>
      <c r="I114" s="410"/>
      <c r="J114" s="410"/>
      <c r="K114" s="410"/>
      <c r="L114" s="410"/>
      <c r="M114" s="410"/>
      <c r="N114" s="410"/>
      <c r="O114" s="410"/>
      <c r="P114" s="410"/>
      <c r="Q114" s="410"/>
      <c r="R114" s="410"/>
      <c r="S114" s="410"/>
      <c r="T114" s="410"/>
      <c r="U114" s="410"/>
      <c r="V114" s="410"/>
      <c r="W114" s="410"/>
      <c r="X114" s="410"/>
      <c r="Y114" s="410"/>
      <c r="Z114" s="410"/>
      <c r="AA114" s="410"/>
      <c r="AB114" s="410"/>
      <c r="AC114" s="410"/>
      <c r="AD114" s="410"/>
      <c r="AE114" s="410"/>
      <c r="AF114" s="410"/>
      <c r="AG114" s="410"/>
      <c r="AH114" s="410"/>
      <c r="AI114" s="410"/>
      <c r="AJ114" s="410"/>
      <c r="AK114" s="410"/>
      <c r="AL114" s="410"/>
      <c r="AM114" s="410"/>
      <c r="AN114" s="410"/>
      <c r="AO114" s="410"/>
      <c r="AP114" s="410"/>
      <c r="AQ114" s="410"/>
      <c r="AR114" s="410"/>
      <c r="AS114" s="410"/>
      <c r="AT114" s="410"/>
      <c r="AU114" s="410"/>
      <c r="AV114" s="410"/>
      <c r="AW114" s="410"/>
      <c r="AX114" s="410"/>
      <c r="AY114" s="410"/>
      <c r="AZ114" s="410"/>
      <c r="BA114" s="410"/>
      <c r="BB114" s="410"/>
      <c r="BC114" s="410"/>
      <c r="BD114" s="410"/>
      <c r="BE114" s="410"/>
      <c r="BF114" s="410"/>
      <c r="BG114" s="410"/>
      <c r="BH114" s="410"/>
      <c r="BI114" s="410"/>
      <c r="BJ114" s="410"/>
      <c r="BK114" s="410"/>
      <c r="BL114" s="36"/>
      <c r="BM114" s="410"/>
      <c r="BN114" s="410"/>
      <c r="BO114" s="410"/>
      <c r="BP114" s="410"/>
      <c r="BQ114" s="410"/>
    </row>
    <row r="115" spans="1:69" ht="18" customHeight="1">
      <c r="A115" s="36"/>
      <c r="B115" s="36"/>
      <c r="C115" s="36"/>
      <c r="D115" s="410"/>
      <c r="E115" s="410"/>
      <c r="F115" s="410"/>
      <c r="G115" s="410"/>
      <c r="H115" s="410"/>
      <c r="I115" s="410"/>
      <c r="J115" s="410"/>
      <c r="K115" s="410"/>
      <c r="L115" s="410"/>
      <c r="M115" s="410"/>
      <c r="N115" s="410"/>
      <c r="O115" s="410"/>
      <c r="P115" s="410"/>
      <c r="Q115" s="410"/>
      <c r="R115" s="410"/>
      <c r="S115" s="410"/>
      <c r="T115" s="410"/>
      <c r="U115" s="410"/>
      <c r="V115" s="410"/>
      <c r="W115" s="410"/>
      <c r="X115" s="410"/>
      <c r="Y115" s="410"/>
      <c r="Z115" s="410"/>
      <c r="AA115" s="410"/>
      <c r="AB115" s="410"/>
      <c r="AC115" s="410"/>
      <c r="AD115" s="410"/>
      <c r="AE115" s="410"/>
      <c r="AF115" s="410"/>
      <c r="AG115" s="410"/>
      <c r="AH115" s="410"/>
      <c r="AI115" s="410"/>
      <c r="AJ115" s="410"/>
      <c r="AK115" s="410"/>
      <c r="AL115" s="410"/>
      <c r="AM115" s="410"/>
      <c r="AN115" s="410"/>
      <c r="AO115" s="410"/>
      <c r="AP115" s="410"/>
      <c r="AQ115" s="410"/>
      <c r="AR115" s="410"/>
      <c r="AS115" s="410"/>
      <c r="AT115" s="410"/>
      <c r="AU115" s="410"/>
      <c r="AV115" s="410"/>
      <c r="AW115" s="410"/>
      <c r="AX115" s="410"/>
      <c r="AY115" s="410"/>
      <c r="AZ115" s="410"/>
      <c r="BA115" s="410"/>
      <c r="BB115" s="410"/>
      <c r="BC115" s="410"/>
      <c r="BD115" s="410"/>
      <c r="BE115" s="410"/>
      <c r="BF115" s="410"/>
      <c r="BG115" s="410"/>
      <c r="BH115" s="410"/>
      <c r="BI115" s="410"/>
      <c r="BJ115" s="410"/>
      <c r="BK115" s="410"/>
      <c r="BL115" s="36"/>
      <c r="BM115" s="410"/>
      <c r="BN115" s="410"/>
      <c r="BO115" s="410"/>
      <c r="BP115" s="410"/>
      <c r="BQ115" s="410"/>
    </row>
    <row r="116" spans="1:69" ht="18" customHeight="1">
      <c r="A116" s="36"/>
      <c r="B116" s="36"/>
      <c r="C116" s="36"/>
      <c r="D116" s="410"/>
      <c r="E116" s="410"/>
      <c r="F116" s="410"/>
      <c r="G116" s="410"/>
      <c r="H116" s="410"/>
      <c r="I116" s="410"/>
      <c r="J116" s="410"/>
      <c r="K116" s="410"/>
      <c r="L116" s="410"/>
      <c r="M116" s="410"/>
      <c r="N116" s="410"/>
      <c r="O116" s="410"/>
      <c r="P116" s="410"/>
      <c r="Q116" s="410"/>
      <c r="R116" s="410"/>
      <c r="S116" s="410"/>
      <c r="T116" s="410"/>
      <c r="U116" s="410"/>
      <c r="V116" s="410"/>
      <c r="W116" s="410"/>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410"/>
      <c r="BA116" s="410"/>
      <c r="BB116" s="410"/>
      <c r="BC116" s="410"/>
      <c r="BD116" s="410"/>
      <c r="BE116" s="410"/>
      <c r="BF116" s="410"/>
      <c r="BG116" s="410"/>
      <c r="BH116" s="410"/>
      <c r="BI116" s="410"/>
      <c r="BJ116" s="410"/>
      <c r="BK116" s="410"/>
      <c r="BL116" s="36"/>
      <c r="BM116" s="410"/>
      <c r="BN116" s="410"/>
      <c r="BO116" s="410"/>
      <c r="BP116" s="410"/>
      <c r="BQ116" s="410"/>
    </row>
    <row r="117" spans="1:69" ht="18" customHeight="1">
      <c r="A117" s="36"/>
      <c r="B117" s="36"/>
      <c r="C117" s="36"/>
      <c r="D117" s="410"/>
      <c r="E117" s="410"/>
      <c r="F117" s="410"/>
      <c r="G117" s="410"/>
      <c r="H117" s="410"/>
      <c r="I117" s="410"/>
      <c r="J117" s="410"/>
      <c r="K117" s="410"/>
      <c r="L117" s="410"/>
      <c r="M117" s="410"/>
      <c r="N117" s="410"/>
      <c r="O117" s="410"/>
      <c r="P117" s="410"/>
      <c r="Q117" s="410"/>
      <c r="R117" s="410"/>
      <c r="S117" s="410"/>
      <c r="T117" s="410"/>
      <c r="U117" s="410"/>
      <c r="V117" s="410"/>
      <c r="W117" s="410"/>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c r="BD117" s="410"/>
      <c r="BE117" s="410"/>
      <c r="BF117" s="410"/>
      <c r="BG117" s="410"/>
      <c r="BH117" s="410"/>
      <c r="BI117" s="410"/>
      <c r="BJ117" s="410"/>
      <c r="BK117" s="410"/>
      <c r="BL117" s="36"/>
      <c r="BM117" s="410"/>
      <c r="BN117" s="410"/>
      <c r="BO117" s="410"/>
      <c r="BP117" s="410"/>
      <c r="BQ117" s="410"/>
    </row>
    <row r="118" spans="1:69" ht="18" customHeight="1">
      <c r="A118" s="36"/>
      <c r="B118" s="36"/>
      <c r="C118" s="36"/>
      <c r="D118" s="410"/>
      <c r="E118" s="410"/>
      <c r="F118" s="410"/>
      <c r="G118" s="410"/>
      <c r="H118" s="410"/>
      <c r="I118" s="410"/>
      <c r="J118" s="410"/>
      <c r="K118" s="410"/>
      <c r="L118" s="410"/>
      <c r="M118" s="410"/>
      <c r="N118" s="410"/>
      <c r="O118" s="410"/>
      <c r="P118" s="410"/>
      <c r="Q118" s="410"/>
      <c r="R118" s="410"/>
      <c r="S118" s="410"/>
      <c r="T118" s="410"/>
      <c r="U118" s="410"/>
      <c r="V118" s="410"/>
      <c r="W118" s="410"/>
      <c r="X118" s="410"/>
      <c r="Y118" s="410"/>
      <c r="Z118" s="410"/>
      <c r="AA118" s="410"/>
      <c r="AB118" s="410"/>
      <c r="AC118" s="410"/>
      <c r="AD118" s="410"/>
      <c r="AE118" s="410"/>
      <c r="AF118" s="410"/>
      <c r="AG118" s="410"/>
      <c r="AH118" s="410"/>
      <c r="AI118" s="410"/>
      <c r="AJ118" s="410"/>
      <c r="AK118" s="410"/>
      <c r="AL118" s="410"/>
      <c r="AM118" s="410"/>
      <c r="AN118" s="410"/>
      <c r="AO118" s="410"/>
      <c r="AP118" s="410"/>
      <c r="AQ118" s="410"/>
      <c r="AR118" s="410"/>
      <c r="AS118" s="410"/>
      <c r="AT118" s="410"/>
      <c r="AU118" s="410"/>
      <c r="AV118" s="410"/>
      <c r="AW118" s="410"/>
      <c r="AX118" s="410"/>
      <c r="AY118" s="410"/>
      <c r="AZ118" s="410"/>
      <c r="BA118" s="410"/>
      <c r="BB118" s="410"/>
      <c r="BC118" s="410"/>
      <c r="BD118" s="410"/>
      <c r="BE118" s="410"/>
      <c r="BF118" s="410"/>
      <c r="BG118" s="410"/>
      <c r="BH118" s="410"/>
      <c r="BI118" s="410"/>
      <c r="BJ118" s="410"/>
      <c r="BK118" s="410"/>
      <c r="BL118" s="36"/>
      <c r="BM118" s="410"/>
      <c r="BN118" s="410"/>
      <c r="BO118" s="410"/>
      <c r="BP118" s="410"/>
      <c r="BQ118" s="410"/>
    </row>
    <row r="119" spans="1:69" ht="18" customHeight="1">
      <c r="A119" s="36"/>
      <c r="B119" s="36"/>
      <c r="C119" s="36"/>
      <c r="D119" s="410"/>
      <c r="E119" s="410"/>
      <c r="F119" s="410"/>
      <c r="G119" s="410"/>
      <c r="H119" s="410"/>
      <c r="I119" s="410"/>
      <c r="J119" s="410"/>
      <c r="K119" s="410"/>
      <c r="L119" s="410"/>
      <c r="M119" s="410"/>
      <c r="N119" s="410"/>
      <c r="O119" s="410"/>
      <c r="P119" s="410"/>
      <c r="Q119" s="410"/>
      <c r="R119" s="410"/>
      <c r="S119" s="410"/>
      <c r="T119" s="410"/>
      <c r="U119" s="410"/>
      <c r="V119" s="410"/>
      <c r="W119" s="410"/>
      <c r="X119" s="410"/>
      <c r="Y119" s="410"/>
      <c r="Z119" s="410"/>
      <c r="AA119" s="410"/>
      <c r="AB119" s="410"/>
      <c r="AC119" s="410"/>
      <c r="AD119" s="410"/>
      <c r="AE119" s="410"/>
      <c r="AF119" s="410"/>
      <c r="AG119" s="410"/>
      <c r="AH119" s="410"/>
      <c r="AI119" s="410"/>
      <c r="AJ119" s="410"/>
      <c r="AK119" s="410"/>
      <c r="AL119" s="410"/>
      <c r="AM119" s="410"/>
      <c r="AN119" s="410"/>
      <c r="AO119" s="410"/>
      <c r="AP119" s="410"/>
      <c r="AQ119" s="410"/>
      <c r="AR119" s="410"/>
      <c r="AS119" s="410"/>
      <c r="AT119" s="410"/>
      <c r="AU119" s="410"/>
      <c r="AV119" s="410"/>
      <c r="AW119" s="410"/>
      <c r="AX119" s="410"/>
      <c r="AY119" s="410"/>
      <c r="AZ119" s="410"/>
      <c r="BA119" s="410"/>
      <c r="BB119" s="410"/>
      <c r="BC119" s="410"/>
      <c r="BD119" s="410"/>
      <c r="BE119" s="410"/>
      <c r="BF119" s="410"/>
      <c r="BG119" s="410"/>
      <c r="BH119" s="410"/>
      <c r="BI119" s="410"/>
      <c r="BJ119" s="410"/>
      <c r="BK119" s="410"/>
      <c r="BL119" s="36"/>
      <c r="BM119" s="410"/>
      <c r="BN119" s="410"/>
      <c r="BO119" s="410"/>
      <c r="BP119" s="410"/>
      <c r="BQ119" s="410"/>
    </row>
    <row r="120" spans="1:69" ht="18" customHeight="1">
      <c r="A120" s="36"/>
      <c r="B120" s="36"/>
      <c r="C120" s="36"/>
      <c r="D120" s="410"/>
      <c r="E120" s="410"/>
      <c r="F120" s="410"/>
      <c r="G120" s="410"/>
      <c r="H120" s="410"/>
      <c r="I120" s="410"/>
      <c r="J120" s="410"/>
      <c r="K120" s="410"/>
      <c r="L120" s="410"/>
      <c r="M120" s="410"/>
      <c r="N120" s="410"/>
      <c r="O120" s="410"/>
      <c r="P120" s="410"/>
      <c r="Q120" s="410"/>
      <c r="R120" s="410"/>
      <c r="S120" s="410"/>
      <c r="T120" s="410"/>
      <c r="U120" s="410"/>
      <c r="V120" s="410"/>
      <c r="W120" s="410"/>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c r="BD120" s="410"/>
      <c r="BE120" s="410"/>
      <c r="BF120" s="410"/>
      <c r="BG120" s="410"/>
      <c r="BH120" s="410"/>
      <c r="BI120" s="410"/>
      <c r="BJ120" s="410"/>
      <c r="BK120" s="410"/>
      <c r="BL120" s="36"/>
      <c r="BM120" s="410"/>
      <c r="BN120" s="410"/>
      <c r="BO120" s="410"/>
      <c r="BP120" s="410"/>
      <c r="BQ120" s="410"/>
    </row>
    <row r="121" spans="1:69" ht="18" customHeight="1">
      <c r="A121" s="36"/>
      <c r="B121" s="36"/>
      <c r="C121" s="36"/>
      <c r="D121" s="410"/>
      <c r="E121" s="410"/>
      <c r="F121" s="410"/>
      <c r="G121" s="410"/>
      <c r="H121" s="410"/>
      <c r="I121" s="410"/>
      <c r="J121" s="410"/>
      <c r="K121" s="410"/>
      <c r="L121" s="410"/>
      <c r="M121" s="410"/>
      <c r="N121" s="410"/>
      <c r="O121" s="410"/>
      <c r="P121" s="410"/>
      <c r="Q121" s="410"/>
      <c r="R121" s="410"/>
      <c r="S121" s="410"/>
      <c r="T121" s="410"/>
      <c r="U121" s="410"/>
      <c r="V121" s="410"/>
      <c r="W121" s="410"/>
      <c r="X121" s="410"/>
      <c r="Y121" s="410"/>
      <c r="Z121" s="410"/>
      <c r="AA121" s="410"/>
      <c r="AB121" s="410"/>
      <c r="AC121" s="410"/>
      <c r="AD121" s="410"/>
      <c r="AE121" s="410"/>
      <c r="AF121" s="410"/>
      <c r="AG121" s="410"/>
      <c r="AH121" s="410"/>
      <c r="AI121" s="410"/>
      <c r="AJ121" s="410"/>
      <c r="AK121" s="410"/>
      <c r="AL121" s="410"/>
      <c r="AM121" s="410"/>
      <c r="AN121" s="410"/>
      <c r="AO121" s="410"/>
      <c r="AP121" s="410"/>
      <c r="AQ121" s="410"/>
      <c r="AR121" s="410"/>
      <c r="AS121" s="410"/>
      <c r="AT121" s="410"/>
      <c r="AU121" s="410"/>
      <c r="AV121" s="410"/>
      <c r="AW121" s="410"/>
      <c r="AX121" s="410"/>
      <c r="AY121" s="410"/>
      <c r="AZ121" s="410"/>
      <c r="BA121" s="410"/>
      <c r="BB121" s="410"/>
      <c r="BC121" s="410"/>
      <c r="BD121" s="410"/>
      <c r="BE121" s="410"/>
      <c r="BF121" s="410"/>
      <c r="BG121" s="410"/>
      <c r="BH121" s="410"/>
      <c r="BI121" s="410"/>
      <c r="BJ121" s="410"/>
      <c r="BK121" s="410"/>
      <c r="BL121" s="36"/>
      <c r="BM121" s="410"/>
      <c r="BN121" s="410"/>
      <c r="BO121" s="410"/>
      <c r="BP121" s="410"/>
      <c r="BQ121" s="410"/>
    </row>
    <row r="122" spans="1:69" ht="18" customHeight="1">
      <c r="A122" s="36"/>
      <c r="B122" s="36"/>
      <c r="C122" s="36"/>
      <c r="D122" s="410"/>
      <c r="E122" s="410"/>
      <c r="F122" s="410"/>
      <c r="G122" s="410"/>
      <c r="H122" s="410"/>
      <c r="I122" s="410"/>
      <c r="J122" s="410"/>
      <c r="K122" s="410"/>
      <c r="L122" s="410"/>
      <c r="M122" s="410"/>
      <c r="N122" s="410"/>
      <c r="O122" s="410"/>
      <c r="P122" s="410"/>
      <c r="Q122" s="410"/>
      <c r="R122" s="410"/>
      <c r="S122" s="410"/>
      <c r="T122" s="410"/>
      <c r="U122" s="410"/>
      <c r="V122" s="410"/>
      <c r="W122" s="410"/>
      <c r="X122" s="410"/>
      <c r="Y122" s="410"/>
      <c r="Z122" s="410"/>
      <c r="AA122" s="410"/>
      <c r="AB122" s="410"/>
      <c r="AC122" s="410"/>
      <c r="AD122" s="410"/>
      <c r="AE122" s="410"/>
      <c r="AF122" s="410"/>
      <c r="AG122" s="410"/>
      <c r="AH122" s="410"/>
      <c r="AI122" s="410"/>
      <c r="AJ122" s="410"/>
      <c r="AK122" s="410"/>
      <c r="AL122" s="410"/>
      <c r="AM122" s="410"/>
      <c r="AN122" s="410"/>
      <c r="AO122" s="410"/>
      <c r="AP122" s="410"/>
      <c r="AQ122" s="410"/>
      <c r="AR122" s="410"/>
      <c r="AS122" s="410"/>
      <c r="AT122" s="410"/>
      <c r="AU122" s="410"/>
      <c r="AV122" s="410"/>
      <c r="AW122" s="410"/>
      <c r="AX122" s="410"/>
      <c r="AY122" s="410"/>
      <c r="AZ122" s="410"/>
      <c r="BA122" s="410"/>
      <c r="BB122" s="410"/>
      <c r="BC122" s="410"/>
      <c r="BD122" s="410"/>
      <c r="BE122" s="410"/>
      <c r="BF122" s="410"/>
      <c r="BG122" s="410"/>
      <c r="BH122" s="410"/>
      <c r="BI122" s="410"/>
      <c r="BJ122" s="410"/>
      <c r="BK122" s="410"/>
      <c r="BL122" s="36"/>
      <c r="BM122" s="410"/>
      <c r="BN122" s="410"/>
      <c r="BO122" s="410"/>
      <c r="BP122" s="410"/>
      <c r="BQ122" s="410"/>
    </row>
    <row r="123" spans="1:69" ht="18" customHeight="1">
      <c r="A123" s="36"/>
      <c r="B123" s="36"/>
      <c r="C123" s="36"/>
      <c r="D123" s="410"/>
      <c r="E123" s="410"/>
      <c r="F123" s="410"/>
      <c r="G123" s="410"/>
      <c r="H123" s="410"/>
      <c r="I123" s="410"/>
      <c r="J123" s="410"/>
      <c r="K123" s="410"/>
      <c r="L123" s="410"/>
      <c r="M123" s="410"/>
      <c r="N123" s="410"/>
      <c r="O123" s="410"/>
      <c r="P123" s="410"/>
      <c r="Q123" s="410"/>
      <c r="R123" s="410"/>
      <c r="S123" s="410"/>
      <c r="T123" s="410"/>
      <c r="U123" s="410"/>
      <c r="V123" s="410"/>
      <c r="W123" s="410"/>
      <c r="X123" s="410"/>
      <c r="Y123" s="410"/>
      <c r="Z123" s="410"/>
      <c r="AA123" s="410"/>
      <c r="AB123" s="410"/>
      <c r="AC123" s="410"/>
      <c r="AD123" s="410"/>
      <c r="AE123" s="410"/>
      <c r="AF123" s="410"/>
      <c r="AG123" s="410"/>
      <c r="AH123" s="410"/>
      <c r="AI123" s="410"/>
      <c r="AJ123" s="410"/>
      <c r="AK123" s="410"/>
      <c r="AL123" s="410"/>
      <c r="AM123" s="410"/>
      <c r="AN123" s="410"/>
      <c r="AO123" s="410"/>
      <c r="AP123" s="410"/>
      <c r="AQ123" s="410"/>
      <c r="AR123" s="410"/>
      <c r="AS123" s="410"/>
      <c r="AT123" s="410"/>
      <c r="AU123" s="410"/>
      <c r="AV123" s="410"/>
      <c r="AW123" s="410"/>
      <c r="AX123" s="410"/>
      <c r="AY123" s="410"/>
      <c r="AZ123" s="410"/>
      <c r="BA123" s="410"/>
      <c r="BB123" s="410"/>
      <c r="BC123" s="410"/>
      <c r="BD123" s="410"/>
      <c r="BE123" s="410"/>
      <c r="BF123" s="410"/>
      <c r="BG123" s="410"/>
      <c r="BH123" s="410"/>
      <c r="BI123" s="410"/>
      <c r="BJ123" s="410"/>
      <c r="BK123" s="410"/>
      <c r="BL123" s="36"/>
      <c r="BM123" s="410"/>
      <c r="BN123" s="410"/>
      <c r="BO123" s="410"/>
      <c r="BP123" s="410"/>
      <c r="BQ123" s="410"/>
    </row>
    <row r="124" spans="1:69" ht="18" customHeight="1">
      <c r="A124" s="36"/>
      <c r="B124" s="36"/>
      <c r="C124" s="36"/>
      <c r="D124" s="410"/>
      <c r="E124" s="410"/>
      <c r="F124" s="410"/>
      <c r="G124" s="410"/>
      <c r="H124" s="410"/>
      <c r="I124" s="410"/>
      <c r="J124" s="410"/>
      <c r="K124" s="410"/>
      <c r="L124" s="410"/>
      <c r="M124" s="410"/>
      <c r="N124" s="410"/>
      <c r="O124" s="410"/>
      <c r="P124" s="410"/>
      <c r="Q124" s="410"/>
      <c r="R124" s="410"/>
      <c r="S124" s="410"/>
      <c r="T124" s="410"/>
      <c r="U124" s="410"/>
      <c r="V124" s="410"/>
      <c r="W124" s="410"/>
      <c r="X124" s="410"/>
      <c r="Y124" s="410"/>
      <c r="Z124" s="410"/>
      <c r="AA124" s="410"/>
      <c r="AB124" s="410"/>
      <c r="AC124" s="410"/>
      <c r="AD124" s="410"/>
      <c r="AE124" s="410"/>
      <c r="AF124" s="410"/>
      <c r="AG124" s="410"/>
      <c r="AH124" s="410"/>
      <c r="AI124" s="410"/>
      <c r="AJ124" s="410"/>
      <c r="AK124" s="410"/>
      <c r="AL124" s="410"/>
      <c r="AM124" s="410"/>
      <c r="AN124" s="410"/>
      <c r="AO124" s="410"/>
      <c r="AP124" s="410"/>
      <c r="AQ124" s="410"/>
      <c r="AR124" s="410"/>
      <c r="AS124" s="410"/>
      <c r="AT124" s="410"/>
      <c r="AU124" s="410"/>
      <c r="AV124" s="410"/>
      <c r="AW124" s="410"/>
      <c r="AX124" s="410"/>
      <c r="AY124" s="410"/>
      <c r="AZ124" s="410"/>
      <c r="BA124" s="410"/>
      <c r="BB124" s="410"/>
      <c r="BC124" s="410"/>
      <c r="BD124" s="410"/>
      <c r="BE124" s="410"/>
      <c r="BF124" s="410"/>
      <c r="BG124" s="410"/>
      <c r="BH124" s="410"/>
      <c r="BI124" s="410"/>
      <c r="BJ124" s="410"/>
      <c r="BK124" s="410"/>
      <c r="BL124" s="36"/>
      <c r="BM124" s="410"/>
      <c r="BN124" s="410"/>
      <c r="BO124" s="410"/>
      <c r="BP124" s="410"/>
      <c r="BQ124" s="410"/>
    </row>
    <row r="125" spans="1:69" ht="18" customHeight="1">
      <c r="A125" s="36"/>
      <c r="B125" s="36"/>
      <c r="C125" s="36"/>
      <c r="D125" s="410"/>
      <c r="E125" s="410"/>
      <c r="F125" s="410"/>
      <c r="G125" s="410"/>
      <c r="H125" s="410"/>
      <c r="I125" s="410"/>
      <c r="J125" s="410"/>
      <c r="K125" s="410"/>
      <c r="L125" s="410"/>
      <c r="M125" s="410"/>
      <c r="N125" s="410"/>
      <c r="O125" s="410"/>
      <c r="P125" s="410"/>
      <c r="Q125" s="410"/>
      <c r="R125" s="410"/>
      <c r="S125" s="410"/>
      <c r="T125" s="410"/>
      <c r="U125" s="410"/>
      <c r="V125" s="410"/>
      <c r="W125" s="410"/>
      <c r="X125" s="410"/>
      <c r="Y125" s="410"/>
      <c r="Z125" s="410"/>
      <c r="AA125" s="410"/>
      <c r="AB125" s="410"/>
      <c r="AC125" s="410"/>
      <c r="AD125" s="410"/>
      <c r="AE125" s="410"/>
      <c r="AF125" s="410"/>
      <c r="AG125" s="410"/>
      <c r="AH125" s="410"/>
      <c r="AI125" s="410"/>
      <c r="AJ125" s="410"/>
      <c r="AK125" s="410"/>
      <c r="AL125" s="410"/>
      <c r="AM125" s="410"/>
      <c r="AN125" s="410"/>
      <c r="AO125" s="410"/>
      <c r="AP125" s="410"/>
      <c r="AQ125" s="410"/>
      <c r="AR125" s="410"/>
      <c r="AS125" s="410"/>
      <c r="AT125" s="410"/>
      <c r="AU125" s="410"/>
      <c r="AV125" s="410"/>
      <c r="AW125" s="410"/>
      <c r="AX125" s="410"/>
      <c r="AY125" s="410"/>
      <c r="AZ125" s="410"/>
      <c r="BA125" s="410"/>
      <c r="BB125" s="410"/>
      <c r="BC125" s="410"/>
      <c r="BD125" s="410"/>
      <c r="BE125" s="410"/>
      <c r="BF125" s="410"/>
      <c r="BG125" s="410"/>
      <c r="BH125" s="410"/>
      <c r="BI125" s="410"/>
      <c r="BJ125" s="410"/>
      <c r="BK125" s="410"/>
      <c r="BL125" s="36"/>
      <c r="BM125" s="410"/>
      <c r="BN125" s="410"/>
      <c r="BO125" s="410"/>
      <c r="BP125" s="410"/>
      <c r="BQ125" s="410"/>
    </row>
    <row r="126" spans="1:69" ht="18" customHeight="1">
      <c r="A126" s="36"/>
      <c r="B126" s="36"/>
      <c r="C126" s="36"/>
      <c r="D126" s="410"/>
      <c r="E126" s="410"/>
      <c r="F126" s="410"/>
      <c r="G126" s="410"/>
      <c r="H126" s="410"/>
      <c r="I126" s="410"/>
      <c r="J126" s="410"/>
      <c r="K126" s="410"/>
      <c r="L126" s="410"/>
      <c r="M126" s="410"/>
      <c r="N126" s="410"/>
      <c r="O126" s="410"/>
      <c r="P126" s="410"/>
      <c r="Q126" s="410"/>
      <c r="R126" s="410"/>
      <c r="S126" s="410"/>
      <c r="T126" s="410"/>
      <c r="U126" s="410"/>
      <c r="V126" s="410"/>
      <c r="W126" s="410"/>
      <c r="X126" s="410"/>
      <c r="Y126" s="410"/>
      <c r="Z126" s="410"/>
      <c r="AA126" s="410"/>
      <c r="AB126" s="410"/>
      <c r="AC126" s="410"/>
      <c r="AD126" s="410"/>
      <c r="AE126" s="410"/>
      <c r="AF126" s="410"/>
      <c r="AG126" s="410"/>
      <c r="AH126" s="410"/>
      <c r="AI126" s="410"/>
      <c r="AJ126" s="410"/>
      <c r="AK126" s="410"/>
      <c r="AL126" s="410"/>
      <c r="AM126" s="410"/>
      <c r="AN126" s="410"/>
      <c r="AO126" s="410"/>
      <c r="AP126" s="410"/>
      <c r="AQ126" s="410"/>
      <c r="AR126" s="410"/>
      <c r="AS126" s="410"/>
      <c r="AT126" s="410"/>
      <c r="AU126" s="410"/>
      <c r="AV126" s="410"/>
      <c r="AW126" s="410"/>
      <c r="AX126" s="410"/>
      <c r="AY126" s="410"/>
      <c r="AZ126" s="410"/>
      <c r="BA126" s="410"/>
      <c r="BB126" s="410"/>
      <c r="BC126" s="410"/>
      <c r="BD126" s="410"/>
      <c r="BE126" s="410"/>
      <c r="BF126" s="410"/>
      <c r="BG126" s="410"/>
      <c r="BH126" s="410"/>
      <c r="BI126" s="410"/>
      <c r="BJ126" s="410"/>
      <c r="BK126" s="410"/>
      <c r="BL126" s="36"/>
      <c r="BM126" s="410"/>
      <c r="BN126" s="410"/>
      <c r="BO126" s="410"/>
      <c r="BP126" s="410"/>
      <c r="BQ126" s="410"/>
    </row>
    <row r="127" spans="1:69" ht="18" customHeight="1">
      <c r="A127" s="36"/>
      <c r="B127" s="36"/>
      <c r="C127" s="36"/>
      <c r="D127" s="410"/>
      <c r="E127" s="410"/>
      <c r="F127" s="410"/>
      <c r="G127" s="410"/>
      <c r="H127" s="410"/>
      <c r="I127" s="410"/>
      <c r="J127" s="410"/>
      <c r="K127" s="410"/>
      <c r="L127" s="410"/>
      <c r="M127" s="410"/>
      <c r="N127" s="410"/>
      <c r="O127" s="410"/>
      <c r="P127" s="410"/>
      <c r="Q127" s="410"/>
      <c r="R127" s="410"/>
      <c r="S127" s="410"/>
      <c r="T127" s="410"/>
      <c r="U127" s="410"/>
      <c r="V127" s="410"/>
      <c r="W127" s="410"/>
      <c r="X127" s="410"/>
      <c r="Y127" s="410"/>
      <c r="Z127" s="410"/>
      <c r="AA127" s="410"/>
      <c r="AB127" s="410"/>
      <c r="AC127" s="410"/>
      <c r="AD127" s="410"/>
      <c r="AE127" s="410"/>
      <c r="AF127" s="410"/>
      <c r="AG127" s="410"/>
      <c r="AH127" s="410"/>
      <c r="AI127" s="410"/>
      <c r="AJ127" s="410"/>
      <c r="AK127" s="410"/>
      <c r="AL127" s="410"/>
      <c r="AM127" s="410"/>
      <c r="AN127" s="410"/>
      <c r="AO127" s="410"/>
      <c r="AP127" s="410"/>
      <c r="AQ127" s="410"/>
      <c r="AR127" s="410"/>
      <c r="AS127" s="410"/>
      <c r="AT127" s="410"/>
      <c r="AU127" s="410"/>
      <c r="AV127" s="410"/>
      <c r="AW127" s="410"/>
      <c r="AX127" s="410"/>
      <c r="AY127" s="410"/>
      <c r="AZ127" s="410"/>
      <c r="BA127" s="410"/>
      <c r="BB127" s="410"/>
      <c r="BC127" s="410"/>
      <c r="BD127" s="410"/>
      <c r="BE127" s="410"/>
      <c r="BF127" s="410"/>
      <c r="BG127" s="410"/>
      <c r="BH127" s="410"/>
      <c r="BI127" s="410"/>
      <c r="BJ127" s="410"/>
      <c r="BK127" s="410"/>
      <c r="BL127" s="36"/>
      <c r="BM127" s="410"/>
      <c r="BN127" s="410"/>
      <c r="BO127" s="410"/>
      <c r="BP127" s="410"/>
      <c r="BQ127" s="410"/>
    </row>
    <row r="128" spans="1:69" ht="18" customHeight="1">
      <c r="A128" s="36"/>
      <c r="B128" s="36"/>
      <c r="C128" s="36"/>
      <c r="D128" s="410"/>
      <c r="E128" s="410"/>
      <c r="F128" s="410"/>
      <c r="G128" s="410"/>
      <c r="H128" s="410"/>
      <c r="I128" s="410"/>
      <c r="J128" s="410"/>
      <c r="K128" s="410"/>
      <c r="L128" s="410"/>
      <c r="M128" s="410"/>
      <c r="N128" s="410"/>
      <c r="O128" s="410"/>
      <c r="P128" s="410"/>
      <c r="Q128" s="410"/>
      <c r="R128" s="410"/>
      <c r="S128" s="410"/>
      <c r="T128" s="410"/>
      <c r="U128" s="410"/>
      <c r="V128" s="410"/>
      <c r="W128" s="410"/>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c r="BD128" s="410"/>
      <c r="BE128" s="410"/>
      <c r="BF128" s="410"/>
      <c r="BG128" s="410"/>
      <c r="BH128" s="410"/>
      <c r="BI128" s="410"/>
      <c r="BJ128" s="410"/>
      <c r="BK128" s="410"/>
      <c r="BL128" s="36"/>
      <c r="BM128" s="410"/>
      <c r="BN128" s="410"/>
      <c r="BO128" s="410"/>
      <c r="BP128" s="410"/>
      <c r="BQ128" s="410"/>
    </row>
    <row r="129" spans="1:69" ht="18" customHeight="1">
      <c r="A129" s="36"/>
      <c r="B129" s="36"/>
      <c r="C129" s="36"/>
      <c r="D129" s="410"/>
      <c r="E129" s="410"/>
      <c r="F129" s="410"/>
      <c r="G129" s="410"/>
      <c r="H129" s="410"/>
      <c r="I129" s="410"/>
      <c r="J129" s="410"/>
      <c r="K129" s="410"/>
      <c r="L129" s="410"/>
      <c r="M129" s="410"/>
      <c r="N129" s="410"/>
      <c r="O129" s="410"/>
      <c r="P129" s="410"/>
      <c r="Q129" s="410"/>
      <c r="R129" s="410"/>
      <c r="S129" s="410"/>
      <c r="T129" s="410"/>
      <c r="U129" s="410"/>
      <c r="V129" s="410"/>
      <c r="W129" s="410"/>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c r="BD129" s="410"/>
      <c r="BE129" s="410"/>
      <c r="BF129" s="410"/>
      <c r="BG129" s="410"/>
      <c r="BH129" s="410"/>
      <c r="BI129" s="410"/>
      <c r="BJ129" s="410"/>
      <c r="BK129" s="410"/>
      <c r="BL129" s="36"/>
      <c r="BM129" s="410"/>
      <c r="BN129" s="410"/>
      <c r="BO129" s="410"/>
      <c r="BP129" s="410"/>
      <c r="BQ129" s="410"/>
    </row>
    <row r="130" spans="1:69" ht="18" customHeight="1">
      <c r="A130" s="36"/>
      <c r="B130" s="36"/>
      <c r="C130" s="36"/>
      <c r="D130" s="410"/>
      <c r="E130" s="410"/>
      <c r="F130" s="410"/>
      <c r="G130" s="410"/>
      <c r="H130" s="410"/>
      <c r="I130" s="410"/>
      <c r="J130" s="410"/>
      <c r="K130" s="410"/>
      <c r="L130" s="410"/>
      <c r="M130" s="410"/>
      <c r="N130" s="410"/>
      <c r="O130" s="410"/>
      <c r="P130" s="410"/>
      <c r="Q130" s="410"/>
      <c r="R130" s="410"/>
      <c r="S130" s="410"/>
      <c r="T130" s="410"/>
      <c r="U130" s="410"/>
      <c r="V130" s="410"/>
      <c r="W130" s="410"/>
      <c r="X130" s="410"/>
      <c r="Y130" s="410"/>
      <c r="Z130" s="410"/>
      <c r="AA130" s="410"/>
      <c r="AB130" s="410"/>
      <c r="AC130" s="410"/>
      <c r="AD130" s="410"/>
      <c r="AE130" s="410"/>
      <c r="AF130" s="410"/>
      <c r="AG130" s="410"/>
      <c r="AH130" s="410"/>
      <c r="AI130" s="410"/>
      <c r="AJ130" s="410"/>
      <c r="AK130" s="410"/>
      <c r="AL130" s="410"/>
      <c r="AM130" s="410"/>
      <c r="AN130" s="410"/>
      <c r="AO130" s="410"/>
      <c r="AP130" s="410"/>
      <c r="AQ130" s="410"/>
      <c r="AR130" s="410"/>
      <c r="AS130" s="410"/>
      <c r="AT130" s="410"/>
      <c r="AU130" s="410"/>
      <c r="AV130" s="410"/>
      <c r="AW130" s="410"/>
      <c r="AX130" s="410"/>
      <c r="AY130" s="410"/>
      <c r="AZ130" s="410"/>
      <c r="BA130" s="410"/>
      <c r="BB130" s="410"/>
      <c r="BC130" s="410"/>
      <c r="BD130" s="410"/>
      <c r="BE130" s="410"/>
      <c r="BF130" s="410"/>
      <c r="BG130" s="410"/>
      <c r="BH130" s="410"/>
      <c r="BI130" s="410"/>
      <c r="BJ130" s="410"/>
      <c r="BK130" s="410"/>
      <c r="BL130" s="36"/>
      <c r="BM130" s="410"/>
      <c r="BN130" s="410"/>
      <c r="BO130" s="410"/>
      <c r="BP130" s="410"/>
      <c r="BQ130" s="410"/>
    </row>
    <row r="131" spans="1:69" ht="18" customHeight="1">
      <c r="A131" s="36"/>
      <c r="B131" s="36"/>
      <c r="C131" s="36"/>
      <c r="D131" s="410"/>
      <c r="E131" s="410"/>
      <c r="F131" s="410"/>
      <c r="G131" s="410"/>
      <c r="H131" s="410"/>
      <c r="I131" s="410"/>
      <c r="J131" s="410"/>
      <c r="K131" s="410"/>
      <c r="L131" s="410"/>
      <c r="M131" s="410"/>
      <c r="N131" s="410"/>
      <c r="O131" s="410"/>
      <c r="P131" s="410"/>
      <c r="Q131" s="410"/>
      <c r="R131" s="410"/>
      <c r="S131" s="410"/>
      <c r="T131" s="410"/>
      <c r="U131" s="410"/>
      <c r="V131" s="410"/>
      <c r="W131" s="410"/>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c r="BD131" s="410"/>
      <c r="BE131" s="410"/>
      <c r="BF131" s="410"/>
      <c r="BG131" s="410"/>
      <c r="BH131" s="410"/>
      <c r="BI131" s="410"/>
      <c r="BJ131" s="410"/>
      <c r="BK131" s="410"/>
      <c r="BL131" s="36"/>
      <c r="BM131" s="410"/>
      <c r="BN131" s="410"/>
      <c r="BO131" s="410"/>
      <c r="BP131" s="410"/>
      <c r="BQ131" s="410"/>
    </row>
    <row r="132" spans="1:69" ht="18" customHeight="1">
      <c r="A132" s="36"/>
      <c r="B132" s="36"/>
      <c r="C132" s="36"/>
      <c r="D132" s="410"/>
      <c r="E132" s="410"/>
      <c r="F132" s="410"/>
      <c r="G132" s="410"/>
      <c r="H132" s="410"/>
      <c r="I132" s="410"/>
      <c r="J132" s="410"/>
      <c r="K132" s="410"/>
      <c r="L132" s="410"/>
      <c r="M132" s="410"/>
      <c r="N132" s="410"/>
      <c r="O132" s="410"/>
      <c r="P132" s="410"/>
      <c r="Q132" s="410"/>
      <c r="R132" s="410"/>
      <c r="S132" s="410"/>
      <c r="T132" s="410"/>
      <c r="U132" s="410"/>
      <c r="V132" s="410"/>
      <c r="W132" s="410"/>
      <c r="X132" s="410"/>
      <c r="Y132" s="410"/>
      <c r="Z132" s="410"/>
      <c r="AA132" s="410"/>
      <c r="AB132" s="410"/>
      <c r="AC132" s="410"/>
      <c r="AD132" s="410"/>
      <c r="AE132" s="410"/>
      <c r="AF132" s="410"/>
      <c r="AG132" s="410"/>
      <c r="AH132" s="410"/>
      <c r="AI132" s="410"/>
      <c r="AJ132" s="410"/>
      <c r="AK132" s="410"/>
      <c r="AL132" s="410"/>
      <c r="AM132" s="410"/>
      <c r="AN132" s="410"/>
      <c r="AO132" s="410"/>
      <c r="AP132" s="410"/>
      <c r="AQ132" s="410"/>
      <c r="AR132" s="410"/>
      <c r="AS132" s="410"/>
      <c r="AT132" s="410"/>
      <c r="AU132" s="410"/>
      <c r="AV132" s="410"/>
      <c r="AW132" s="410"/>
      <c r="AX132" s="410"/>
      <c r="AY132" s="410"/>
      <c r="AZ132" s="410"/>
      <c r="BA132" s="410"/>
      <c r="BB132" s="410"/>
      <c r="BC132" s="410"/>
      <c r="BD132" s="410"/>
      <c r="BE132" s="410"/>
      <c r="BF132" s="410"/>
      <c r="BG132" s="410"/>
      <c r="BH132" s="410"/>
      <c r="BI132" s="410"/>
      <c r="BJ132" s="410"/>
      <c r="BK132" s="410"/>
      <c r="BL132" s="36"/>
      <c r="BM132" s="410"/>
      <c r="BN132" s="410"/>
      <c r="BO132" s="410"/>
      <c r="BP132" s="410"/>
      <c r="BQ132" s="410"/>
    </row>
    <row r="133" spans="1:69" ht="18" customHeight="1">
      <c r="A133" s="36"/>
      <c r="B133" s="36"/>
      <c r="C133" s="36"/>
      <c r="D133" s="410"/>
      <c r="E133" s="410"/>
      <c r="F133" s="410"/>
      <c r="G133" s="410"/>
      <c r="H133" s="410"/>
      <c r="I133" s="410"/>
      <c r="J133" s="410"/>
      <c r="K133" s="410"/>
      <c r="L133" s="410"/>
      <c r="M133" s="410"/>
      <c r="N133" s="410"/>
      <c r="O133" s="410"/>
      <c r="P133" s="410"/>
      <c r="Q133" s="410"/>
      <c r="R133" s="410"/>
      <c r="S133" s="410"/>
      <c r="T133" s="410"/>
      <c r="U133" s="410"/>
      <c r="V133" s="410"/>
      <c r="W133" s="410"/>
      <c r="X133" s="410"/>
      <c r="Y133" s="410"/>
      <c r="Z133" s="410"/>
      <c r="AA133" s="410"/>
      <c r="AB133" s="410"/>
      <c r="AC133" s="410"/>
      <c r="AD133" s="410"/>
      <c r="AE133" s="410"/>
      <c r="AF133" s="410"/>
      <c r="AG133" s="410"/>
      <c r="AH133" s="410"/>
      <c r="AI133" s="410"/>
      <c r="AJ133" s="410"/>
      <c r="AK133" s="410"/>
      <c r="AL133" s="410"/>
      <c r="AM133" s="410"/>
      <c r="AN133" s="410"/>
      <c r="AO133" s="410"/>
      <c r="AP133" s="410"/>
      <c r="AQ133" s="410"/>
      <c r="AR133" s="410"/>
      <c r="AS133" s="410"/>
      <c r="AT133" s="410"/>
      <c r="AU133" s="410"/>
      <c r="AV133" s="410"/>
      <c r="AW133" s="410"/>
      <c r="AX133" s="410"/>
      <c r="AY133" s="410"/>
      <c r="AZ133" s="410"/>
      <c r="BA133" s="410"/>
      <c r="BB133" s="410"/>
      <c r="BC133" s="410"/>
      <c r="BD133" s="410"/>
      <c r="BE133" s="410"/>
      <c r="BF133" s="410"/>
      <c r="BG133" s="410"/>
      <c r="BH133" s="410"/>
      <c r="BI133" s="410"/>
      <c r="BJ133" s="410"/>
      <c r="BK133" s="410"/>
      <c r="BL133" s="36"/>
      <c r="BM133" s="410"/>
      <c r="BN133" s="410"/>
      <c r="BO133" s="410"/>
      <c r="BP133" s="410"/>
      <c r="BQ133" s="410"/>
    </row>
    <row r="134" spans="1:69" ht="18" customHeight="1">
      <c r="A134" s="36"/>
      <c r="B134" s="36"/>
      <c r="C134" s="36"/>
      <c r="D134" s="410"/>
      <c r="E134" s="410"/>
      <c r="F134" s="410"/>
      <c r="G134" s="410"/>
      <c r="H134" s="410"/>
      <c r="I134" s="410"/>
      <c r="J134" s="410"/>
      <c r="K134" s="410"/>
      <c r="L134" s="410"/>
      <c r="M134" s="410"/>
      <c r="N134" s="410"/>
      <c r="O134" s="410"/>
      <c r="P134" s="410"/>
      <c r="Q134" s="410"/>
      <c r="R134" s="410"/>
      <c r="S134" s="410"/>
      <c r="T134" s="410"/>
      <c r="U134" s="410"/>
      <c r="V134" s="410"/>
      <c r="W134" s="410"/>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c r="BD134" s="410"/>
      <c r="BE134" s="410"/>
      <c r="BF134" s="410"/>
      <c r="BG134" s="410"/>
      <c r="BH134" s="410"/>
      <c r="BI134" s="410"/>
      <c r="BJ134" s="410"/>
      <c r="BK134" s="410"/>
      <c r="BL134" s="36"/>
      <c r="BM134" s="410"/>
      <c r="BN134" s="410"/>
      <c r="BO134" s="410"/>
      <c r="BP134" s="410"/>
      <c r="BQ134" s="410"/>
    </row>
    <row r="135" spans="1:69" ht="18" customHeight="1">
      <c r="A135" s="36"/>
      <c r="B135" s="36"/>
      <c r="C135" s="36"/>
      <c r="D135" s="410"/>
      <c r="E135" s="410"/>
      <c r="F135" s="410"/>
      <c r="G135" s="410"/>
      <c r="H135" s="410"/>
      <c r="I135" s="410"/>
      <c r="J135" s="410"/>
      <c r="K135" s="410"/>
      <c r="L135" s="410"/>
      <c r="M135" s="410"/>
      <c r="N135" s="410"/>
      <c r="O135" s="410"/>
      <c r="P135" s="410"/>
      <c r="Q135" s="410"/>
      <c r="R135" s="410"/>
      <c r="S135" s="410"/>
      <c r="T135" s="410"/>
      <c r="U135" s="410"/>
      <c r="V135" s="410"/>
      <c r="W135" s="410"/>
      <c r="X135" s="410"/>
      <c r="Y135" s="410"/>
      <c r="Z135" s="410"/>
      <c r="AA135" s="410"/>
      <c r="AB135" s="410"/>
      <c r="AC135" s="410"/>
      <c r="AD135" s="410"/>
      <c r="AE135" s="410"/>
      <c r="AF135" s="410"/>
      <c r="AG135" s="410"/>
      <c r="AH135" s="410"/>
      <c r="AI135" s="410"/>
      <c r="AJ135" s="410"/>
      <c r="AK135" s="410"/>
      <c r="AL135" s="410"/>
      <c r="AM135" s="410"/>
      <c r="AN135" s="410"/>
      <c r="AO135" s="410"/>
      <c r="AP135" s="410"/>
      <c r="AQ135" s="410"/>
      <c r="AR135" s="410"/>
      <c r="AS135" s="410"/>
      <c r="AT135" s="410"/>
      <c r="AU135" s="410"/>
      <c r="AV135" s="410"/>
      <c r="AW135" s="410"/>
      <c r="AX135" s="410"/>
      <c r="AY135" s="410"/>
      <c r="AZ135" s="410"/>
      <c r="BA135" s="410"/>
      <c r="BB135" s="410"/>
      <c r="BC135" s="410"/>
      <c r="BD135" s="410"/>
      <c r="BE135" s="410"/>
      <c r="BF135" s="410"/>
      <c r="BG135" s="410"/>
      <c r="BH135" s="410"/>
      <c r="BI135" s="410"/>
      <c r="BJ135" s="410"/>
      <c r="BK135" s="410"/>
      <c r="BL135" s="36"/>
      <c r="BM135" s="410"/>
      <c r="BN135" s="410"/>
      <c r="BO135" s="410"/>
      <c r="BP135" s="410"/>
      <c r="BQ135" s="410"/>
    </row>
    <row r="136" spans="1:69" ht="18" customHeight="1">
      <c r="A136" s="36"/>
      <c r="B136" s="36"/>
      <c r="C136" s="36"/>
      <c r="D136" s="410"/>
      <c r="E136" s="410"/>
      <c r="F136" s="410"/>
      <c r="G136" s="410"/>
      <c r="H136" s="410"/>
      <c r="I136" s="410"/>
      <c r="J136" s="410"/>
      <c r="K136" s="410"/>
      <c r="L136" s="410"/>
      <c r="M136" s="410"/>
      <c r="N136" s="410"/>
      <c r="O136" s="410"/>
      <c r="P136" s="410"/>
      <c r="Q136" s="410"/>
      <c r="R136" s="410"/>
      <c r="S136" s="410"/>
      <c r="T136" s="410"/>
      <c r="U136" s="410"/>
      <c r="V136" s="410"/>
      <c r="W136" s="410"/>
      <c r="X136" s="410"/>
      <c r="Y136" s="410"/>
      <c r="Z136" s="410"/>
      <c r="AA136" s="410"/>
      <c r="AB136" s="410"/>
      <c r="AC136" s="410"/>
      <c r="AD136" s="410"/>
      <c r="AE136" s="410"/>
      <c r="AF136" s="410"/>
      <c r="AG136" s="410"/>
      <c r="AH136" s="410"/>
      <c r="AI136" s="410"/>
      <c r="AJ136" s="410"/>
      <c r="AK136" s="410"/>
      <c r="AL136" s="410"/>
      <c r="AM136" s="410"/>
      <c r="AN136" s="410"/>
      <c r="AO136" s="410"/>
      <c r="AP136" s="410"/>
      <c r="AQ136" s="410"/>
      <c r="AR136" s="410"/>
      <c r="AS136" s="410"/>
      <c r="AT136" s="410"/>
      <c r="AU136" s="410"/>
      <c r="AV136" s="410"/>
      <c r="AW136" s="410"/>
      <c r="AX136" s="410"/>
      <c r="AY136" s="410"/>
      <c r="AZ136" s="410"/>
      <c r="BA136" s="410"/>
      <c r="BB136" s="410"/>
      <c r="BC136" s="410"/>
      <c r="BD136" s="410"/>
      <c r="BE136" s="410"/>
      <c r="BF136" s="410"/>
      <c r="BG136" s="410"/>
      <c r="BH136" s="410"/>
      <c r="BI136" s="410"/>
      <c r="BJ136" s="410"/>
      <c r="BK136" s="410"/>
      <c r="BL136" s="36"/>
      <c r="BM136" s="410"/>
      <c r="BN136" s="410"/>
      <c r="BO136" s="410"/>
      <c r="BP136" s="410"/>
      <c r="BQ136" s="410"/>
    </row>
    <row r="137" spans="1:69" ht="18" customHeight="1">
      <c r="A137" s="36"/>
      <c r="B137" s="36"/>
      <c r="C137" s="36"/>
      <c r="D137" s="410"/>
      <c r="E137" s="410"/>
      <c r="F137" s="410"/>
      <c r="G137" s="410"/>
      <c r="H137" s="410"/>
      <c r="I137" s="410"/>
      <c r="J137" s="410"/>
      <c r="K137" s="410"/>
      <c r="L137" s="410"/>
      <c r="M137" s="410"/>
      <c r="N137" s="410"/>
      <c r="O137" s="410"/>
      <c r="P137" s="410"/>
      <c r="Q137" s="410"/>
      <c r="R137" s="410"/>
      <c r="S137" s="410"/>
      <c r="T137" s="410"/>
      <c r="U137" s="410"/>
      <c r="V137" s="410"/>
      <c r="W137" s="410"/>
      <c r="X137" s="410"/>
      <c r="Y137" s="410"/>
      <c r="Z137" s="410"/>
      <c r="AA137" s="410"/>
      <c r="AB137" s="410"/>
      <c r="AC137" s="410"/>
      <c r="AD137" s="410"/>
      <c r="AE137" s="410"/>
      <c r="AF137" s="410"/>
      <c r="AG137" s="410"/>
      <c r="AH137" s="410"/>
      <c r="AI137" s="410"/>
      <c r="AJ137" s="410"/>
      <c r="AK137" s="410"/>
      <c r="AL137" s="410"/>
      <c r="AM137" s="410"/>
      <c r="AN137" s="410"/>
      <c r="AO137" s="410"/>
      <c r="AP137" s="410"/>
      <c r="AQ137" s="410"/>
      <c r="AR137" s="410"/>
      <c r="AS137" s="410"/>
      <c r="AT137" s="410"/>
      <c r="AU137" s="410"/>
      <c r="AV137" s="410"/>
      <c r="AW137" s="410"/>
      <c r="AX137" s="410"/>
      <c r="AY137" s="410"/>
      <c r="AZ137" s="410"/>
      <c r="BA137" s="410"/>
      <c r="BB137" s="410"/>
      <c r="BC137" s="410"/>
      <c r="BD137" s="410"/>
      <c r="BE137" s="410"/>
      <c r="BF137" s="410"/>
      <c r="BG137" s="410"/>
      <c r="BH137" s="410"/>
      <c r="BI137" s="410"/>
      <c r="BJ137" s="410"/>
      <c r="BK137" s="410"/>
      <c r="BL137" s="36"/>
      <c r="BM137" s="410"/>
      <c r="BN137" s="410"/>
      <c r="BO137" s="410"/>
      <c r="BP137" s="410"/>
      <c r="BQ137" s="410"/>
    </row>
    <row r="138" spans="1:69" ht="18" customHeight="1">
      <c r="A138" s="36"/>
      <c r="B138" s="36"/>
      <c r="C138" s="36"/>
      <c r="D138" s="410"/>
      <c r="E138" s="410"/>
      <c r="F138" s="410"/>
      <c r="G138" s="410"/>
      <c r="H138" s="410"/>
      <c r="I138" s="410"/>
      <c r="J138" s="410"/>
      <c r="K138" s="410"/>
      <c r="L138" s="410"/>
      <c r="M138" s="410"/>
      <c r="N138" s="410"/>
      <c r="O138" s="410"/>
      <c r="P138" s="410"/>
      <c r="Q138" s="410"/>
      <c r="R138" s="410"/>
      <c r="S138" s="410"/>
      <c r="T138" s="410"/>
      <c r="U138" s="410"/>
      <c r="V138" s="410"/>
      <c r="W138" s="410"/>
      <c r="X138" s="410"/>
      <c r="Y138" s="410"/>
      <c r="Z138" s="410"/>
      <c r="AA138" s="410"/>
      <c r="AB138" s="410"/>
      <c r="AC138" s="410"/>
      <c r="AD138" s="410"/>
      <c r="AE138" s="410"/>
      <c r="AF138" s="410"/>
      <c r="AG138" s="410"/>
      <c r="AH138" s="410"/>
      <c r="AI138" s="410"/>
      <c r="AJ138" s="410"/>
      <c r="AK138" s="410"/>
      <c r="AL138" s="410"/>
      <c r="AM138" s="410"/>
      <c r="AN138" s="410"/>
      <c r="AO138" s="410"/>
      <c r="AP138" s="410"/>
      <c r="AQ138" s="410"/>
      <c r="AR138" s="410"/>
      <c r="AS138" s="410"/>
      <c r="AT138" s="410"/>
      <c r="AU138" s="410"/>
      <c r="AV138" s="410"/>
      <c r="AW138" s="410"/>
      <c r="AX138" s="410"/>
      <c r="AY138" s="410"/>
      <c r="AZ138" s="410"/>
      <c r="BA138" s="410"/>
      <c r="BB138" s="410"/>
      <c r="BC138" s="410"/>
      <c r="BD138" s="410"/>
      <c r="BE138" s="410"/>
      <c r="BF138" s="410"/>
      <c r="BG138" s="410"/>
      <c r="BH138" s="410"/>
      <c r="BI138" s="410"/>
      <c r="BJ138" s="410"/>
      <c r="BK138" s="410"/>
      <c r="BL138" s="36"/>
      <c r="BM138" s="410"/>
      <c r="BN138" s="410"/>
      <c r="BO138" s="410"/>
      <c r="BP138" s="410"/>
      <c r="BQ138" s="410"/>
    </row>
    <row r="139" spans="1:69" ht="18" customHeight="1">
      <c r="A139" s="36"/>
      <c r="B139" s="36"/>
      <c r="C139" s="36"/>
      <c r="D139" s="410"/>
      <c r="E139" s="410"/>
      <c r="F139" s="410"/>
      <c r="G139" s="410"/>
      <c r="H139" s="410"/>
      <c r="I139" s="410"/>
      <c r="J139" s="410"/>
      <c r="K139" s="410"/>
      <c r="L139" s="410"/>
      <c r="M139" s="410"/>
      <c r="N139" s="410"/>
      <c r="O139" s="410"/>
      <c r="P139" s="410"/>
      <c r="Q139" s="410"/>
      <c r="R139" s="410"/>
      <c r="S139" s="410"/>
      <c r="T139" s="410"/>
      <c r="U139" s="410"/>
      <c r="V139" s="410"/>
      <c r="W139" s="410"/>
      <c r="X139" s="410"/>
      <c r="Y139" s="410"/>
      <c r="Z139" s="410"/>
      <c r="AA139" s="410"/>
      <c r="AB139" s="410"/>
      <c r="AC139" s="410"/>
      <c r="AD139" s="410"/>
      <c r="AE139" s="410"/>
      <c r="AF139" s="410"/>
      <c r="AG139" s="410"/>
      <c r="AH139" s="410"/>
      <c r="AI139" s="410"/>
      <c r="AJ139" s="410"/>
      <c r="AK139" s="410"/>
      <c r="AL139" s="410"/>
      <c r="AM139" s="410"/>
      <c r="AN139" s="410"/>
      <c r="AO139" s="410"/>
      <c r="AP139" s="410"/>
      <c r="AQ139" s="410"/>
      <c r="AR139" s="410"/>
      <c r="AS139" s="410"/>
      <c r="AT139" s="410"/>
      <c r="AU139" s="410"/>
      <c r="AV139" s="410"/>
      <c r="AW139" s="410"/>
      <c r="AX139" s="410"/>
      <c r="AY139" s="410"/>
      <c r="AZ139" s="410"/>
      <c r="BA139" s="410"/>
      <c r="BB139" s="410"/>
      <c r="BC139" s="410"/>
      <c r="BD139" s="410"/>
      <c r="BE139" s="410"/>
      <c r="BF139" s="410"/>
      <c r="BG139" s="410"/>
      <c r="BH139" s="410"/>
      <c r="BI139" s="410"/>
      <c r="BJ139" s="410"/>
      <c r="BK139" s="410"/>
      <c r="BL139" s="36"/>
      <c r="BM139" s="410"/>
      <c r="BN139" s="410"/>
      <c r="BO139" s="410"/>
      <c r="BP139" s="410"/>
      <c r="BQ139" s="410"/>
    </row>
    <row r="140" spans="1:69" ht="18" customHeight="1">
      <c r="A140" s="36"/>
      <c r="B140" s="36"/>
      <c r="C140" s="36"/>
      <c r="D140" s="410"/>
      <c r="E140" s="410"/>
      <c r="F140" s="410"/>
      <c r="G140" s="410"/>
      <c r="H140" s="410"/>
      <c r="I140" s="410"/>
      <c r="J140" s="410"/>
      <c r="K140" s="410"/>
      <c r="L140" s="410"/>
      <c r="M140" s="410"/>
      <c r="N140" s="410"/>
      <c r="O140" s="410"/>
      <c r="P140" s="410"/>
      <c r="Q140" s="410"/>
      <c r="R140" s="410"/>
      <c r="S140" s="410"/>
      <c r="T140" s="410"/>
      <c r="U140" s="410"/>
      <c r="V140" s="410"/>
      <c r="W140" s="410"/>
      <c r="X140" s="410"/>
      <c r="Y140" s="410"/>
      <c r="Z140" s="410"/>
      <c r="AA140" s="410"/>
      <c r="AB140" s="410"/>
      <c r="AC140" s="410"/>
      <c r="AD140" s="410"/>
      <c r="AE140" s="410"/>
      <c r="AF140" s="410"/>
      <c r="AG140" s="410"/>
      <c r="AH140" s="410"/>
      <c r="AI140" s="410"/>
      <c r="AJ140" s="410"/>
      <c r="AK140" s="410"/>
      <c r="AL140" s="410"/>
      <c r="AM140" s="410"/>
      <c r="AN140" s="410"/>
      <c r="AO140" s="410"/>
      <c r="AP140" s="410"/>
      <c r="AQ140" s="410"/>
      <c r="AR140" s="410"/>
      <c r="AS140" s="410"/>
      <c r="AT140" s="410"/>
      <c r="AU140" s="410"/>
      <c r="AV140" s="410"/>
      <c r="AW140" s="410"/>
      <c r="AX140" s="410"/>
      <c r="AY140" s="410"/>
      <c r="AZ140" s="410"/>
      <c r="BA140" s="410"/>
      <c r="BB140" s="410"/>
      <c r="BC140" s="410"/>
      <c r="BD140" s="410"/>
      <c r="BE140" s="410"/>
      <c r="BF140" s="410"/>
      <c r="BG140" s="410"/>
      <c r="BH140" s="410"/>
      <c r="BI140" s="410"/>
      <c r="BJ140" s="410"/>
      <c r="BK140" s="410"/>
      <c r="BL140" s="36"/>
      <c r="BM140" s="410"/>
      <c r="BN140" s="410"/>
      <c r="BO140" s="410"/>
      <c r="BP140" s="410"/>
      <c r="BQ140" s="410"/>
    </row>
    <row r="141" spans="1:69" ht="18" customHeight="1">
      <c r="A141" s="36"/>
      <c r="B141" s="36"/>
      <c r="C141" s="36"/>
      <c r="D141" s="410"/>
      <c r="E141" s="410"/>
      <c r="F141" s="410"/>
      <c r="G141" s="410"/>
      <c r="H141" s="410"/>
      <c r="I141" s="410"/>
      <c r="J141" s="410"/>
      <c r="K141" s="410"/>
      <c r="L141" s="410"/>
      <c r="M141" s="410"/>
      <c r="N141" s="410"/>
      <c r="O141" s="410"/>
      <c r="P141" s="410"/>
      <c r="Q141" s="410"/>
      <c r="R141" s="410"/>
      <c r="S141" s="410"/>
      <c r="T141" s="410"/>
      <c r="U141" s="410"/>
      <c r="V141" s="410"/>
      <c r="W141" s="410"/>
      <c r="X141" s="410"/>
      <c r="Y141" s="410"/>
      <c r="Z141" s="410"/>
      <c r="AA141" s="410"/>
      <c r="AB141" s="410"/>
      <c r="AC141" s="410"/>
      <c r="AD141" s="410"/>
      <c r="AE141" s="410"/>
      <c r="AF141" s="410"/>
      <c r="AG141" s="410"/>
      <c r="AH141" s="410"/>
      <c r="AI141" s="410"/>
      <c r="AJ141" s="410"/>
      <c r="AK141" s="410"/>
      <c r="AL141" s="410"/>
      <c r="AM141" s="410"/>
      <c r="AN141" s="410"/>
      <c r="AO141" s="410"/>
      <c r="AP141" s="410"/>
      <c r="AQ141" s="410"/>
      <c r="AR141" s="410"/>
      <c r="AS141" s="410"/>
      <c r="AT141" s="410"/>
      <c r="AU141" s="410"/>
      <c r="AV141" s="410"/>
      <c r="AW141" s="410"/>
      <c r="AX141" s="410"/>
      <c r="AY141" s="410"/>
      <c r="AZ141" s="410"/>
      <c r="BA141" s="410"/>
      <c r="BB141" s="410"/>
      <c r="BC141" s="410"/>
      <c r="BD141" s="410"/>
      <c r="BE141" s="410"/>
      <c r="BF141" s="410"/>
      <c r="BG141" s="410"/>
      <c r="BH141" s="410"/>
      <c r="BI141" s="410"/>
      <c r="BJ141" s="410"/>
      <c r="BK141" s="410"/>
      <c r="BL141" s="36"/>
      <c r="BM141" s="410"/>
      <c r="BN141" s="410"/>
      <c r="BO141" s="410"/>
      <c r="BP141" s="410"/>
      <c r="BQ141" s="410"/>
    </row>
    <row r="142" spans="1:69" ht="18" customHeight="1">
      <c r="A142" s="36"/>
      <c r="B142" s="36"/>
      <c r="C142" s="36"/>
      <c r="D142" s="410"/>
      <c r="E142" s="410"/>
      <c r="F142" s="410"/>
      <c r="G142" s="410"/>
      <c r="H142" s="410"/>
      <c r="I142" s="410"/>
      <c r="J142" s="410"/>
      <c r="K142" s="410"/>
      <c r="L142" s="410"/>
      <c r="M142" s="410"/>
      <c r="N142" s="410"/>
      <c r="O142" s="410"/>
      <c r="P142" s="410"/>
      <c r="Q142" s="410"/>
      <c r="R142" s="410"/>
      <c r="S142" s="410"/>
      <c r="T142" s="410"/>
      <c r="U142" s="410"/>
      <c r="V142" s="410"/>
      <c r="W142" s="410"/>
      <c r="X142" s="410"/>
      <c r="Y142" s="410"/>
      <c r="Z142" s="410"/>
      <c r="AA142" s="410"/>
      <c r="AB142" s="410"/>
      <c r="AC142" s="410"/>
      <c r="AD142" s="410"/>
      <c r="AE142" s="410"/>
      <c r="AF142" s="410"/>
      <c r="AG142" s="410"/>
      <c r="AH142" s="410"/>
      <c r="AI142" s="410"/>
      <c r="AJ142" s="410"/>
      <c r="AK142" s="410"/>
      <c r="AL142" s="410"/>
      <c r="AM142" s="410"/>
      <c r="AN142" s="410"/>
      <c r="AO142" s="410"/>
      <c r="AP142" s="410"/>
      <c r="AQ142" s="410"/>
      <c r="AR142" s="410"/>
      <c r="AS142" s="410"/>
      <c r="AT142" s="410"/>
      <c r="AU142" s="410"/>
      <c r="AV142" s="410"/>
      <c r="AW142" s="410"/>
      <c r="AX142" s="410"/>
      <c r="AY142" s="410"/>
      <c r="AZ142" s="410"/>
      <c r="BA142" s="410"/>
      <c r="BB142" s="410"/>
      <c r="BC142" s="410"/>
      <c r="BD142" s="410"/>
      <c r="BE142" s="410"/>
      <c r="BF142" s="410"/>
      <c r="BG142" s="410"/>
      <c r="BH142" s="410"/>
      <c r="BI142" s="410"/>
      <c r="BJ142" s="410"/>
      <c r="BK142" s="410"/>
      <c r="BL142" s="36"/>
      <c r="BM142" s="410"/>
      <c r="BN142" s="410"/>
      <c r="BO142" s="410"/>
      <c r="BP142" s="410"/>
      <c r="BQ142" s="410"/>
    </row>
    <row r="143" spans="1:69" ht="18" customHeight="1">
      <c r="A143" s="36"/>
      <c r="B143" s="36"/>
      <c r="C143" s="36"/>
      <c r="D143" s="410"/>
      <c r="E143" s="410"/>
      <c r="F143" s="410"/>
      <c r="G143" s="410"/>
      <c r="H143" s="410"/>
      <c r="I143" s="410"/>
      <c r="J143" s="410"/>
      <c r="K143" s="410"/>
      <c r="L143" s="410"/>
      <c r="M143" s="410"/>
      <c r="N143" s="410"/>
      <c r="O143" s="410"/>
      <c r="P143" s="410"/>
      <c r="Q143" s="410"/>
      <c r="R143" s="410"/>
      <c r="S143" s="410"/>
      <c r="T143" s="410"/>
      <c r="U143" s="410"/>
      <c r="V143" s="410"/>
      <c r="W143" s="410"/>
      <c r="X143" s="410"/>
      <c r="Y143" s="410"/>
      <c r="Z143" s="410"/>
      <c r="AA143" s="410"/>
      <c r="AB143" s="410"/>
      <c r="AC143" s="410"/>
      <c r="AD143" s="410"/>
      <c r="AE143" s="410"/>
      <c r="AF143" s="410"/>
      <c r="AG143" s="410"/>
      <c r="AH143" s="410"/>
      <c r="AI143" s="410"/>
      <c r="AJ143" s="410"/>
      <c r="AK143" s="410"/>
      <c r="AL143" s="410"/>
      <c r="AM143" s="410"/>
      <c r="AN143" s="410"/>
      <c r="AO143" s="410"/>
      <c r="AP143" s="410"/>
      <c r="AQ143" s="410"/>
      <c r="AR143" s="410"/>
      <c r="AS143" s="410"/>
      <c r="AT143" s="410"/>
      <c r="AU143" s="410"/>
      <c r="AV143" s="410"/>
      <c r="AW143" s="410"/>
      <c r="AX143" s="410"/>
      <c r="AY143" s="410"/>
      <c r="AZ143" s="410"/>
      <c r="BA143" s="410"/>
      <c r="BB143" s="410"/>
      <c r="BC143" s="410"/>
      <c r="BD143" s="410"/>
      <c r="BE143" s="410"/>
      <c r="BF143" s="410"/>
      <c r="BG143" s="410"/>
      <c r="BH143" s="410"/>
      <c r="BI143" s="410"/>
      <c r="BJ143" s="410"/>
      <c r="BK143" s="410"/>
      <c r="BL143" s="36"/>
      <c r="BM143" s="410"/>
      <c r="BN143" s="410"/>
      <c r="BO143" s="410"/>
      <c r="BP143" s="410"/>
      <c r="BQ143" s="410"/>
    </row>
    <row r="144" spans="1:69" ht="18" customHeight="1">
      <c r="A144" s="36"/>
      <c r="B144" s="36"/>
      <c r="C144" s="36"/>
      <c r="D144" s="410"/>
      <c r="E144" s="410"/>
      <c r="F144" s="410"/>
      <c r="G144" s="410"/>
      <c r="H144" s="410"/>
      <c r="I144" s="410"/>
      <c r="J144" s="410"/>
      <c r="K144" s="410"/>
      <c r="L144" s="410"/>
      <c r="M144" s="410"/>
      <c r="N144" s="410"/>
      <c r="O144" s="410"/>
      <c r="P144" s="410"/>
      <c r="Q144" s="410"/>
      <c r="R144" s="410"/>
      <c r="S144" s="410"/>
      <c r="T144" s="410"/>
      <c r="U144" s="410"/>
      <c r="V144" s="410"/>
      <c r="W144" s="410"/>
      <c r="X144" s="410"/>
      <c r="Y144" s="410"/>
      <c r="Z144" s="410"/>
      <c r="AA144" s="410"/>
      <c r="AB144" s="410"/>
      <c r="AC144" s="410"/>
      <c r="AD144" s="410"/>
      <c r="AE144" s="410"/>
      <c r="AF144" s="410"/>
      <c r="AG144" s="410"/>
      <c r="AH144" s="410"/>
      <c r="AI144" s="410"/>
      <c r="AJ144" s="410"/>
      <c r="AK144" s="410"/>
      <c r="AL144" s="410"/>
      <c r="AM144" s="410"/>
      <c r="AN144" s="410"/>
      <c r="AO144" s="410"/>
      <c r="AP144" s="410"/>
      <c r="AQ144" s="410"/>
      <c r="AR144" s="410"/>
      <c r="AS144" s="410"/>
      <c r="AT144" s="410"/>
      <c r="AU144" s="410"/>
      <c r="AV144" s="410"/>
      <c r="AW144" s="410"/>
      <c r="AX144" s="410"/>
      <c r="AY144" s="410"/>
      <c r="AZ144" s="410"/>
      <c r="BA144" s="410"/>
      <c r="BB144" s="410"/>
      <c r="BC144" s="410"/>
      <c r="BD144" s="410"/>
      <c r="BE144" s="410"/>
      <c r="BF144" s="410"/>
      <c r="BG144" s="410"/>
      <c r="BH144" s="410"/>
      <c r="BI144" s="410"/>
      <c r="BJ144" s="410"/>
      <c r="BK144" s="410"/>
      <c r="BL144" s="36"/>
      <c r="BM144" s="410"/>
      <c r="BN144" s="410"/>
      <c r="BO144" s="410"/>
      <c r="BP144" s="410"/>
      <c r="BQ144" s="410"/>
    </row>
    <row r="145" spans="1:69" ht="18" customHeight="1">
      <c r="A145" s="36"/>
      <c r="B145" s="36"/>
      <c r="C145" s="36"/>
      <c r="D145" s="410"/>
      <c r="E145" s="410"/>
      <c r="F145" s="410"/>
      <c r="G145" s="410"/>
      <c r="H145" s="410"/>
      <c r="I145" s="410"/>
      <c r="J145" s="410"/>
      <c r="K145" s="410"/>
      <c r="L145" s="410"/>
      <c r="M145" s="410"/>
      <c r="N145" s="410"/>
      <c r="O145" s="410"/>
      <c r="P145" s="410"/>
      <c r="Q145" s="410"/>
      <c r="R145" s="410"/>
      <c r="S145" s="410"/>
      <c r="T145" s="410"/>
      <c r="U145" s="410"/>
      <c r="V145" s="410"/>
      <c r="W145" s="410"/>
      <c r="X145" s="410"/>
      <c r="Y145" s="410"/>
      <c r="Z145" s="410"/>
      <c r="AA145" s="410"/>
      <c r="AB145" s="410"/>
      <c r="AC145" s="410"/>
      <c r="AD145" s="410"/>
      <c r="AE145" s="410"/>
      <c r="AF145" s="410"/>
      <c r="AG145" s="410"/>
      <c r="AH145" s="410"/>
      <c r="AI145" s="410"/>
      <c r="AJ145" s="410"/>
      <c r="AK145" s="410"/>
      <c r="AL145" s="410"/>
      <c r="AM145" s="410"/>
      <c r="AN145" s="410"/>
      <c r="AO145" s="410"/>
      <c r="AP145" s="410"/>
      <c r="AQ145" s="410"/>
      <c r="AR145" s="410"/>
      <c r="AS145" s="410"/>
      <c r="AT145" s="410"/>
      <c r="AU145" s="410"/>
      <c r="AV145" s="410"/>
      <c r="AW145" s="410"/>
      <c r="AX145" s="410"/>
      <c r="AY145" s="410"/>
      <c r="AZ145" s="410"/>
      <c r="BA145" s="410"/>
      <c r="BB145" s="410"/>
      <c r="BC145" s="410"/>
      <c r="BD145" s="410"/>
      <c r="BE145" s="410"/>
      <c r="BF145" s="410"/>
      <c r="BG145" s="410"/>
      <c r="BH145" s="410"/>
      <c r="BI145" s="410"/>
      <c r="BJ145" s="410"/>
      <c r="BK145" s="410"/>
      <c r="BL145" s="36"/>
      <c r="BM145" s="410"/>
      <c r="BN145" s="410"/>
      <c r="BO145" s="410"/>
      <c r="BP145" s="410"/>
      <c r="BQ145" s="410"/>
    </row>
    <row r="146" spans="1:69" ht="18" customHeight="1">
      <c r="A146" s="36"/>
      <c r="B146" s="36"/>
      <c r="C146" s="36"/>
      <c r="D146" s="410"/>
      <c r="E146" s="410"/>
      <c r="F146" s="410"/>
      <c r="G146" s="410"/>
      <c r="H146" s="410"/>
      <c r="I146" s="410"/>
      <c r="J146" s="410"/>
      <c r="K146" s="410"/>
      <c r="L146" s="410"/>
      <c r="M146" s="410"/>
      <c r="N146" s="410"/>
      <c r="O146" s="410"/>
      <c r="P146" s="410"/>
      <c r="Q146" s="410"/>
      <c r="R146" s="410"/>
      <c r="S146" s="410"/>
      <c r="T146" s="410"/>
      <c r="U146" s="410"/>
      <c r="V146" s="410"/>
      <c r="W146" s="410"/>
      <c r="X146" s="410"/>
      <c r="Y146" s="410"/>
      <c r="Z146" s="410"/>
      <c r="AA146" s="410"/>
      <c r="AB146" s="410"/>
      <c r="AC146" s="410"/>
      <c r="AD146" s="410"/>
      <c r="AE146" s="410"/>
      <c r="AF146" s="410"/>
      <c r="AG146" s="410"/>
      <c r="AH146" s="410"/>
      <c r="AI146" s="410"/>
      <c r="AJ146" s="410"/>
      <c r="AK146" s="410"/>
      <c r="AL146" s="410"/>
      <c r="AM146" s="410"/>
      <c r="AN146" s="410"/>
      <c r="AO146" s="410"/>
      <c r="AP146" s="410"/>
      <c r="AQ146" s="410"/>
      <c r="AR146" s="410"/>
      <c r="AS146" s="410"/>
      <c r="AT146" s="410"/>
      <c r="AU146" s="410"/>
      <c r="AV146" s="410"/>
      <c r="AW146" s="410"/>
      <c r="AX146" s="410"/>
      <c r="AY146" s="410"/>
      <c r="AZ146" s="410"/>
      <c r="BA146" s="410"/>
      <c r="BB146" s="410"/>
      <c r="BC146" s="410"/>
      <c r="BD146" s="410"/>
      <c r="BE146" s="410"/>
      <c r="BF146" s="410"/>
      <c r="BG146" s="410"/>
      <c r="BH146" s="410"/>
      <c r="BI146" s="410"/>
      <c r="BJ146" s="410"/>
      <c r="BK146" s="410"/>
      <c r="BL146" s="36"/>
      <c r="BM146" s="410"/>
      <c r="BN146" s="410"/>
      <c r="BO146" s="410"/>
      <c r="BP146" s="410"/>
      <c r="BQ146" s="410"/>
    </row>
    <row r="147" spans="1:69" ht="18" customHeight="1">
      <c r="A147" s="36"/>
      <c r="B147" s="36"/>
      <c r="C147" s="36"/>
      <c r="D147" s="410"/>
      <c r="E147" s="410"/>
      <c r="F147" s="410"/>
      <c r="G147" s="410"/>
      <c r="H147" s="410"/>
      <c r="I147" s="410"/>
      <c r="J147" s="410"/>
      <c r="K147" s="410"/>
      <c r="L147" s="410"/>
      <c r="M147" s="410"/>
      <c r="N147" s="410"/>
      <c r="O147" s="410"/>
      <c r="P147" s="410"/>
      <c r="Q147" s="410"/>
      <c r="R147" s="410"/>
      <c r="S147" s="410"/>
      <c r="T147" s="410"/>
      <c r="U147" s="410"/>
      <c r="V147" s="410"/>
      <c r="W147" s="410"/>
      <c r="X147" s="410"/>
      <c r="Y147" s="410"/>
      <c r="Z147" s="410"/>
      <c r="AA147" s="410"/>
      <c r="AB147" s="410"/>
      <c r="AC147" s="410"/>
      <c r="AD147" s="410"/>
      <c r="AE147" s="410"/>
      <c r="AF147" s="410"/>
      <c r="AG147" s="410"/>
      <c r="AH147" s="410"/>
      <c r="AI147" s="410"/>
      <c r="AJ147" s="410"/>
      <c r="AK147" s="410"/>
      <c r="AL147" s="410"/>
      <c r="AM147" s="410"/>
      <c r="AN147" s="410"/>
      <c r="AO147" s="410"/>
      <c r="AP147" s="410"/>
      <c r="AQ147" s="410"/>
      <c r="AR147" s="410"/>
      <c r="AS147" s="410"/>
      <c r="AT147" s="410"/>
      <c r="AU147" s="410"/>
      <c r="AV147" s="410"/>
      <c r="AW147" s="410"/>
      <c r="AX147" s="410"/>
      <c r="AY147" s="410"/>
      <c r="AZ147" s="410"/>
      <c r="BA147" s="410"/>
      <c r="BB147" s="410"/>
      <c r="BC147" s="410"/>
      <c r="BD147" s="410"/>
      <c r="BE147" s="410"/>
      <c r="BF147" s="410"/>
      <c r="BG147" s="410"/>
      <c r="BH147" s="410"/>
      <c r="BI147" s="410"/>
      <c r="BJ147" s="410"/>
      <c r="BK147" s="410"/>
      <c r="BL147" s="36"/>
      <c r="BM147" s="410"/>
      <c r="BN147" s="410"/>
      <c r="BO147" s="410"/>
      <c r="BP147" s="410"/>
      <c r="BQ147" s="410"/>
    </row>
    <row r="148" spans="1:69" ht="18" customHeight="1">
      <c r="A148" s="36"/>
      <c r="B148" s="36"/>
      <c r="C148" s="36"/>
      <c r="D148" s="410"/>
      <c r="E148" s="410"/>
      <c r="F148" s="410"/>
      <c r="G148" s="410"/>
      <c r="H148" s="410"/>
      <c r="I148" s="410"/>
      <c r="J148" s="410"/>
      <c r="K148" s="410"/>
      <c r="L148" s="410"/>
      <c r="M148" s="410"/>
      <c r="N148" s="410"/>
      <c r="O148" s="410"/>
      <c r="P148" s="410"/>
      <c r="Q148" s="410"/>
      <c r="R148" s="410"/>
      <c r="S148" s="410"/>
      <c r="T148" s="410"/>
      <c r="U148" s="410"/>
      <c r="V148" s="410"/>
      <c r="W148" s="410"/>
      <c r="X148" s="410"/>
      <c r="Y148" s="410"/>
      <c r="Z148" s="410"/>
      <c r="AA148" s="410"/>
      <c r="AB148" s="410"/>
      <c r="AC148" s="410"/>
      <c r="AD148" s="410"/>
      <c r="AE148" s="410"/>
      <c r="AF148" s="410"/>
      <c r="AG148" s="410"/>
      <c r="AH148" s="410"/>
      <c r="AI148" s="410"/>
      <c r="AJ148" s="410"/>
      <c r="AK148" s="410"/>
      <c r="AL148" s="410"/>
      <c r="AM148" s="410"/>
      <c r="AN148" s="410"/>
      <c r="AO148" s="410"/>
      <c r="AP148" s="410"/>
      <c r="AQ148" s="410"/>
      <c r="AR148" s="410"/>
      <c r="AS148" s="410"/>
      <c r="AT148" s="410"/>
      <c r="AU148" s="410"/>
      <c r="AV148" s="410"/>
      <c r="AW148" s="410"/>
      <c r="AX148" s="410"/>
      <c r="AY148" s="410"/>
      <c r="AZ148" s="410"/>
      <c r="BA148" s="410"/>
      <c r="BB148" s="410"/>
      <c r="BC148" s="410"/>
      <c r="BD148" s="410"/>
      <c r="BE148" s="410"/>
      <c r="BF148" s="410"/>
      <c r="BG148" s="410"/>
      <c r="BH148" s="410"/>
      <c r="BI148" s="410"/>
      <c r="BJ148" s="410"/>
      <c r="BK148" s="410"/>
      <c r="BL148" s="36"/>
      <c r="BM148" s="410"/>
      <c r="BN148" s="410"/>
      <c r="BO148" s="410"/>
      <c r="BP148" s="410"/>
      <c r="BQ148" s="410"/>
    </row>
    <row r="149" spans="1:69" ht="18" customHeight="1">
      <c r="A149" s="36"/>
      <c r="B149" s="36"/>
      <c r="C149" s="36"/>
      <c r="D149" s="410"/>
      <c r="E149" s="410"/>
      <c r="F149" s="410"/>
      <c r="G149" s="410"/>
      <c r="H149" s="410"/>
      <c r="I149" s="410"/>
      <c r="J149" s="410"/>
      <c r="K149" s="410"/>
      <c r="L149" s="410"/>
      <c r="M149" s="410"/>
      <c r="N149" s="410"/>
      <c r="O149" s="410"/>
      <c r="P149" s="410"/>
      <c r="Q149" s="410"/>
      <c r="R149" s="410"/>
      <c r="S149" s="410"/>
      <c r="T149" s="410"/>
      <c r="U149" s="410"/>
      <c r="V149" s="410"/>
      <c r="W149" s="410"/>
      <c r="X149" s="410"/>
      <c r="Y149" s="410"/>
      <c r="Z149" s="410"/>
      <c r="AA149" s="410"/>
      <c r="AB149" s="410"/>
      <c r="AC149" s="410"/>
      <c r="AD149" s="410"/>
      <c r="AE149" s="410"/>
      <c r="AF149" s="410"/>
      <c r="AG149" s="410"/>
      <c r="AH149" s="410"/>
      <c r="AI149" s="410"/>
      <c r="AJ149" s="410"/>
      <c r="AK149" s="410"/>
      <c r="AL149" s="410"/>
      <c r="AM149" s="410"/>
      <c r="AN149" s="410"/>
      <c r="AO149" s="410"/>
      <c r="AP149" s="410"/>
      <c r="AQ149" s="410"/>
      <c r="AR149" s="410"/>
      <c r="AS149" s="410"/>
      <c r="AT149" s="410"/>
      <c r="AU149" s="410"/>
      <c r="AV149" s="410"/>
      <c r="AW149" s="410"/>
      <c r="AX149" s="410"/>
      <c r="AY149" s="410"/>
      <c r="AZ149" s="410"/>
      <c r="BA149" s="410"/>
      <c r="BB149" s="410"/>
      <c r="BC149" s="410"/>
      <c r="BD149" s="410"/>
      <c r="BE149" s="410"/>
      <c r="BF149" s="410"/>
      <c r="BG149" s="410"/>
      <c r="BH149" s="410"/>
      <c r="BI149" s="410"/>
      <c r="BJ149" s="410"/>
      <c r="BK149" s="410"/>
      <c r="BL149" s="36"/>
      <c r="BM149" s="410"/>
      <c r="BN149" s="410"/>
      <c r="BO149" s="410"/>
      <c r="BP149" s="410"/>
      <c r="BQ149" s="410"/>
    </row>
    <row r="150" spans="1:69" ht="18" customHeight="1">
      <c r="A150" s="36"/>
      <c r="B150" s="36"/>
      <c r="C150" s="36"/>
      <c r="D150" s="410"/>
      <c r="E150" s="410"/>
      <c r="F150" s="410"/>
      <c r="G150" s="410"/>
      <c r="H150" s="410"/>
      <c r="I150" s="410"/>
      <c r="J150" s="410"/>
      <c r="K150" s="410"/>
      <c r="L150" s="410"/>
      <c r="M150" s="410"/>
      <c r="N150" s="410"/>
      <c r="O150" s="410"/>
      <c r="P150" s="410"/>
      <c r="Q150" s="410"/>
      <c r="R150" s="410"/>
      <c r="S150" s="410"/>
      <c r="T150" s="410"/>
      <c r="U150" s="410"/>
      <c r="V150" s="410"/>
      <c r="W150" s="410"/>
      <c r="X150" s="410"/>
      <c r="Y150" s="410"/>
      <c r="Z150" s="410"/>
      <c r="AA150" s="410"/>
      <c r="AB150" s="410"/>
      <c r="AC150" s="410"/>
      <c r="AD150" s="410"/>
      <c r="AE150" s="410"/>
      <c r="AF150" s="410"/>
      <c r="AG150" s="410"/>
      <c r="AH150" s="410"/>
      <c r="AI150" s="410"/>
      <c r="AJ150" s="410"/>
      <c r="AK150" s="410"/>
      <c r="AL150" s="410"/>
      <c r="AM150" s="410"/>
      <c r="AN150" s="410"/>
      <c r="AO150" s="410"/>
      <c r="AP150" s="410"/>
      <c r="AQ150" s="410"/>
      <c r="AR150" s="410"/>
      <c r="AS150" s="410"/>
      <c r="AT150" s="410"/>
      <c r="AU150" s="410"/>
      <c r="AV150" s="410"/>
      <c r="AW150" s="410"/>
      <c r="AX150" s="410"/>
      <c r="AY150" s="410"/>
      <c r="AZ150" s="410"/>
      <c r="BA150" s="410"/>
      <c r="BB150" s="410"/>
      <c r="BC150" s="410"/>
      <c r="BD150" s="410"/>
      <c r="BE150" s="410"/>
      <c r="BF150" s="410"/>
      <c r="BG150" s="410"/>
      <c r="BH150" s="410"/>
      <c r="BI150" s="410"/>
      <c r="BJ150" s="410"/>
      <c r="BK150" s="410"/>
      <c r="BL150" s="36"/>
      <c r="BM150" s="410"/>
      <c r="BN150" s="410"/>
      <c r="BO150" s="410"/>
      <c r="BP150" s="410"/>
      <c r="BQ150" s="410"/>
    </row>
    <row r="151" spans="1:69" ht="18" customHeight="1">
      <c r="A151" s="36"/>
      <c r="B151" s="36"/>
      <c r="C151" s="36"/>
      <c r="D151" s="410"/>
      <c r="E151" s="410"/>
      <c r="F151" s="410"/>
      <c r="G151" s="410"/>
      <c r="H151" s="410"/>
      <c r="I151" s="410"/>
      <c r="J151" s="410"/>
      <c r="K151" s="410"/>
      <c r="L151" s="410"/>
      <c r="M151" s="410"/>
      <c r="N151" s="410"/>
      <c r="O151" s="410"/>
      <c r="P151" s="410"/>
      <c r="Q151" s="410"/>
      <c r="R151" s="410"/>
      <c r="S151" s="410"/>
      <c r="T151" s="410"/>
      <c r="U151" s="410"/>
      <c r="V151" s="410"/>
      <c r="W151" s="410"/>
      <c r="X151" s="410"/>
      <c r="Y151" s="410"/>
      <c r="Z151" s="410"/>
      <c r="AA151" s="410"/>
      <c r="AB151" s="410"/>
      <c r="AC151" s="410"/>
      <c r="AD151" s="410"/>
      <c r="AE151" s="410"/>
      <c r="AF151" s="410"/>
      <c r="AG151" s="410"/>
      <c r="AH151" s="410"/>
      <c r="AI151" s="410"/>
      <c r="AJ151" s="410"/>
      <c r="AK151" s="410"/>
      <c r="AL151" s="410"/>
      <c r="AM151" s="410"/>
      <c r="AN151" s="410"/>
      <c r="AO151" s="410"/>
      <c r="AP151" s="410"/>
      <c r="AQ151" s="410"/>
      <c r="AR151" s="410"/>
      <c r="AS151" s="410"/>
      <c r="AT151" s="410"/>
      <c r="AU151" s="410"/>
      <c r="AV151" s="410"/>
      <c r="AW151" s="410"/>
      <c r="AX151" s="410"/>
      <c r="AY151" s="410"/>
      <c r="AZ151" s="410"/>
      <c r="BA151" s="410"/>
      <c r="BB151" s="410"/>
      <c r="BC151" s="410"/>
      <c r="BD151" s="410"/>
      <c r="BE151" s="410"/>
      <c r="BF151" s="410"/>
      <c r="BG151" s="410"/>
      <c r="BH151" s="410"/>
      <c r="BI151" s="410"/>
      <c r="BJ151" s="410"/>
      <c r="BK151" s="410"/>
      <c r="BL151" s="36"/>
      <c r="BM151" s="410"/>
      <c r="BN151" s="410"/>
      <c r="BO151" s="410"/>
      <c r="BP151" s="410"/>
      <c r="BQ151" s="410"/>
    </row>
    <row r="152" spans="1:69" ht="18" customHeight="1">
      <c r="A152" s="36"/>
      <c r="B152" s="36"/>
      <c r="C152" s="36"/>
      <c r="D152" s="410"/>
      <c r="E152" s="410"/>
      <c r="F152" s="410"/>
      <c r="G152" s="410"/>
      <c r="H152" s="410"/>
      <c r="I152" s="410"/>
      <c r="J152" s="410"/>
      <c r="K152" s="410"/>
      <c r="L152" s="410"/>
      <c r="M152" s="410"/>
      <c r="N152" s="410"/>
      <c r="O152" s="410"/>
      <c r="P152" s="410"/>
      <c r="Q152" s="410"/>
      <c r="R152" s="410"/>
      <c r="S152" s="410"/>
      <c r="T152" s="410"/>
      <c r="U152" s="410"/>
      <c r="V152" s="410"/>
      <c r="W152" s="410"/>
      <c r="X152" s="410"/>
      <c r="Y152" s="410"/>
      <c r="Z152" s="410"/>
      <c r="AA152" s="410"/>
      <c r="AB152" s="410"/>
      <c r="AC152" s="410"/>
      <c r="AD152" s="410"/>
      <c r="AE152" s="410"/>
      <c r="AF152" s="410"/>
      <c r="AG152" s="410"/>
      <c r="AH152" s="410"/>
      <c r="AI152" s="410"/>
      <c r="AJ152" s="410"/>
      <c r="AK152" s="410"/>
      <c r="AL152" s="410"/>
      <c r="AM152" s="410"/>
      <c r="AN152" s="410"/>
      <c r="AO152" s="410"/>
      <c r="AP152" s="410"/>
      <c r="AQ152" s="410"/>
      <c r="AR152" s="410"/>
      <c r="AS152" s="410"/>
      <c r="AT152" s="410"/>
      <c r="AU152" s="410"/>
      <c r="AV152" s="410"/>
      <c r="AW152" s="410"/>
      <c r="AX152" s="410"/>
      <c r="AY152" s="410"/>
      <c r="AZ152" s="410"/>
      <c r="BA152" s="410"/>
      <c r="BB152" s="410"/>
      <c r="BC152" s="410"/>
      <c r="BD152" s="410"/>
      <c r="BE152" s="410"/>
      <c r="BF152" s="410"/>
      <c r="BG152" s="410"/>
      <c r="BH152" s="410"/>
      <c r="BI152" s="410"/>
      <c r="BJ152" s="410"/>
      <c r="BK152" s="410"/>
      <c r="BL152" s="36"/>
      <c r="BM152" s="410"/>
      <c r="BN152" s="410"/>
      <c r="BO152" s="410"/>
      <c r="BP152" s="410"/>
      <c r="BQ152" s="410"/>
    </row>
    <row r="153" spans="1:69" ht="18" customHeight="1">
      <c r="A153" s="36"/>
      <c r="B153" s="36"/>
      <c r="C153" s="36"/>
      <c r="D153" s="410"/>
      <c r="E153" s="410"/>
      <c r="F153" s="410"/>
      <c r="G153" s="410"/>
      <c r="H153" s="410"/>
      <c r="I153" s="410"/>
      <c r="J153" s="410"/>
      <c r="K153" s="410"/>
      <c r="L153" s="410"/>
      <c r="M153" s="410"/>
      <c r="N153" s="410"/>
      <c r="O153" s="410"/>
      <c r="P153" s="410"/>
      <c r="Q153" s="410"/>
      <c r="R153" s="410"/>
      <c r="S153" s="410"/>
      <c r="T153" s="410"/>
      <c r="U153" s="410"/>
      <c r="V153" s="410"/>
      <c r="W153" s="410"/>
      <c r="X153" s="410"/>
      <c r="Y153" s="410"/>
      <c r="Z153" s="410"/>
      <c r="AA153" s="410"/>
      <c r="AB153" s="410"/>
      <c r="AC153" s="410"/>
      <c r="AD153" s="410"/>
      <c r="AE153" s="410"/>
      <c r="AF153" s="410"/>
      <c r="AG153" s="410"/>
      <c r="AH153" s="410"/>
      <c r="AI153" s="410"/>
      <c r="AJ153" s="410"/>
      <c r="AK153" s="410"/>
      <c r="AL153" s="410"/>
      <c r="AM153" s="410"/>
      <c r="AN153" s="410"/>
      <c r="AO153" s="410"/>
      <c r="AP153" s="410"/>
      <c r="AQ153" s="410"/>
      <c r="AR153" s="410"/>
      <c r="AS153" s="410"/>
      <c r="AT153" s="410"/>
      <c r="AU153" s="410"/>
      <c r="AV153" s="410"/>
      <c r="AW153" s="410"/>
      <c r="AX153" s="410"/>
      <c r="AY153" s="410"/>
      <c r="AZ153" s="410"/>
      <c r="BA153" s="410"/>
      <c r="BB153" s="410"/>
      <c r="BC153" s="410"/>
      <c r="BD153" s="410"/>
      <c r="BE153" s="410"/>
      <c r="BF153" s="410"/>
      <c r="BG153" s="410"/>
      <c r="BH153" s="410"/>
      <c r="BI153" s="410"/>
      <c r="BJ153" s="410"/>
      <c r="BK153" s="410"/>
      <c r="BL153" s="36"/>
      <c r="BM153" s="410"/>
      <c r="BN153" s="410"/>
      <c r="BO153" s="410"/>
      <c r="BP153" s="410"/>
      <c r="BQ153" s="410"/>
    </row>
    <row r="154" spans="1:69" ht="18" customHeight="1">
      <c r="A154" s="36"/>
      <c r="B154" s="36"/>
      <c r="C154" s="36"/>
      <c r="D154" s="410"/>
      <c r="E154" s="410"/>
      <c r="F154" s="410"/>
      <c r="G154" s="410"/>
      <c r="H154" s="410"/>
      <c r="I154" s="410"/>
      <c r="J154" s="410"/>
      <c r="K154" s="410"/>
      <c r="L154" s="410"/>
      <c r="M154" s="410"/>
      <c r="N154" s="410"/>
      <c r="O154" s="410"/>
      <c r="P154" s="410"/>
      <c r="Q154" s="410"/>
      <c r="R154" s="410"/>
      <c r="S154" s="410"/>
      <c r="T154" s="410"/>
      <c r="U154" s="410"/>
      <c r="V154" s="410"/>
      <c r="W154" s="410"/>
      <c r="X154" s="410"/>
      <c r="Y154" s="410"/>
      <c r="Z154" s="410"/>
      <c r="AA154" s="410"/>
      <c r="AB154" s="410"/>
      <c r="AC154" s="410"/>
      <c r="AD154" s="410"/>
      <c r="AE154" s="410"/>
      <c r="AF154" s="410"/>
      <c r="AG154" s="410"/>
      <c r="AH154" s="410"/>
      <c r="AI154" s="410"/>
      <c r="AJ154" s="410"/>
      <c r="AK154" s="410"/>
      <c r="AL154" s="410"/>
      <c r="AM154" s="410"/>
      <c r="AN154" s="410"/>
      <c r="AO154" s="410"/>
      <c r="AP154" s="410"/>
      <c r="AQ154" s="410"/>
      <c r="AR154" s="410"/>
      <c r="AS154" s="410"/>
      <c r="AT154" s="410"/>
      <c r="AU154" s="410"/>
      <c r="AV154" s="410"/>
      <c r="AW154" s="410"/>
      <c r="AX154" s="410"/>
      <c r="AY154" s="410"/>
      <c r="AZ154" s="410"/>
      <c r="BA154" s="410"/>
      <c r="BB154" s="410"/>
      <c r="BC154" s="410"/>
      <c r="BD154" s="410"/>
      <c r="BE154" s="410"/>
      <c r="BF154" s="410"/>
      <c r="BG154" s="410"/>
      <c r="BH154" s="410"/>
      <c r="BI154" s="410"/>
      <c r="BJ154" s="410"/>
      <c r="BK154" s="410"/>
      <c r="BL154" s="36"/>
      <c r="BM154" s="410"/>
      <c r="BN154" s="410"/>
      <c r="BO154" s="410"/>
      <c r="BP154" s="410"/>
      <c r="BQ154" s="410"/>
    </row>
    <row r="155" spans="1:69" ht="18" customHeight="1">
      <c r="A155" s="36"/>
      <c r="B155" s="36"/>
      <c r="C155" s="36"/>
      <c r="D155" s="410"/>
      <c r="E155" s="410"/>
      <c r="F155" s="410"/>
      <c r="G155" s="410"/>
      <c r="H155" s="410"/>
      <c r="I155" s="410"/>
      <c r="J155" s="410"/>
      <c r="K155" s="410"/>
      <c r="L155" s="410"/>
      <c r="M155" s="410"/>
      <c r="N155" s="410"/>
      <c r="O155" s="410"/>
      <c r="P155" s="410"/>
      <c r="Q155" s="410"/>
      <c r="R155" s="410"/>
      <c r="S155" s="410"/>
      <c r="T155" s="410"/>
      <c r="U155" s="410"/>
      <c r="V155" s="410"/>
      <c r="W155" s="410"/>
      <c r="X155" s="410"/>
      <c r="Y155" s="410"/>
      <c r="Z155" s="410"/>
      <c r="AA155" s="410"/>
      <c r="AB155" s="410"/>
      <c r="AC155" s="410"/>
      <c r="AD155" s="410"/>
      <c r="AE155" s="410"/>
      <c r="AF155" s="410"/>
      <c r="AG155" s="410"/>
      <c r="AH155" s="410"/>
      <c r="AI155" s="410"/>
      <c r="AJ155" s="410"/>
      <c r="AK155" s="410"/>
      <c r="AL155" s="410"/>
      <c r="AM155" s="410"/>
      <c r="AN155" s="410"/>
      <c r="AO155" s="410"/>
      <c r="AP155" s="410"/>
      <c r="AQ155" s="410"/>
      <c r="AR155" s="410"/>
      <c r="AS155" s="410"/>
      <c r="AT155" s="410"/>
      <c r="AU155" s="410"/>
      <c r="AV155" s="410"/>
      <c r="AW155" s="410"/>
      <c r="AX155" s="410"/>
      <c r="AY155" s="410"/>
      <c r="AZ155" s="410"/>
      <c r="BA155" s="410"/>
      <c r="BB155" s="410"/>
      <c r="BC155" s="410"/>
      <c r="BD155" s="410"/>
      <c r="BE155" s="410"/>
      <c r="BF155" s="410"/>
      <c r="BG155" s="410"/>
      <c r="BH155" s="410"/>
      <c r="BI155" s="410"/>
      <c r="BJ155" s="410"/>
      <c r="BK155" s="410"/>
      <c r="BL155" s="36"/>
      <c r="BM155" s="410"/>
      <c r="BN155" s="410"/>
      <c r="BO155" s="410"/>
      <c r="BP155" s="410"/>
      <c r="BQ155" s="410"/>
    </row>
    <row r="156" spans="1:69" ht="18" customHeight="1">
      <c r="A156" s="36"/>
      <c r="B156" s="36"/>
      <c r="C156" s="36"/>
      <c r="D156" s="410"/>
      <c r="E156" s="410"/>
      <c r="F156" s="410"/>
      <c r="G156" s="410"/>
      <c r="H156" s="410"/>
      <c r="I156" s="410"/>
      <c r="J156" s="410"/>
      <c r="K156" s="410"/>
      <c r="L156" s="410"/>
      <c r="M156" s="410"/>
      <c r="N156" s="410"/>
      <c r="O156" s="410"/>
      <c r="P156" s="410"/>
      <c r="Q156" s="410"/>
      <c r="R156" s="410"/>
      <c r="S156" s="410"/>
      <c r="T156" s="410"/>
      <c r="U156" s="410"/>
      <c r="V156" s="410"/>
      <c r="W156" s="410"/>
      <c r="X156" s="410"/>
      <c r="Y156" s="410"/>
      <c r="Z156" s="410"/>
      <c r="AA156" s="410"/>
      <c r="AB156" s="410"/>
      <c r="AC156" s="410"/>
      <c r="AD156" s="410"/>
      <c r="AE156" s="410"/>
      <c r="AF156" s="410"/>
      <c r="AG156" s="410"/>
      <c r="AH156" s="410"/>
      <c r="AI156" s="410"/>
      <c r="AJ156" s="410"/>
      <c r="AK156" s="410"/>
      <c r="AL156" s="410"/>
      <c r="AM156" s="410"/>
      <c r="AN156" s="410"/>
      <c r="AO156" s="410"/>
      <c r="AP156" s="410"/>
      <c r="AQ156" s="410"/>
      <c r="AR156" s="410"/>
      <c r="AS156" s="410"/>
      <c r="AT156" s="410"/>
      <c r="AU156" s="410"/>
      <c r="AV156" s="410"/>
      <c r="AW156" s="410"/>
      <c r="AX156" s="410"/>
      <c r="AY156" s="410"/>
      <c r="AZ156" s="410"/>
      <c r="BA156" s="410"/>
      <c r="BB156" s="410"/>
      <c r="BC156" s="410"/>
      <c r="BD156" s="410"/>
      <c r="BE156" s="410"/>
      <c r="BF156" s="410"/>
      <c r="BG156" s="410"/>
      <c r="BH156" s="410"/>
      <c r="BI156" s="410"/>
      <c r="BJ156" s="410"/>
      <c r="BK156" s="410"/>
      <c r="BL156" s="36"/>
      <c r="BM156" s="410"/>
      <c r="BN156" s="410"/>
      <c r="BO156" s="410"/>
      <c r="BP156" s="410"/>
      <c r="BQ156" s="410"/>
    </row>
    <row r="157" spans="1:69" ht="18" customHeight="1">
      <c r="A157" s="36"/>
      <c r="B157" s="36"/>
      <c r="C157" s="36"/>
      <c r="D157" s="410"/>
      <c r="E157" s="410"/>
      <c r="F157" s="410"/>
      <c r="G157" s="410"/>
      <c r="H157" s="410"/>
      <c r="I157" s="410"/>
      <c r="J157" s="410"/>
      <c r="K157" s="410"/>
      <c r="L157" s="410"/>
      <c r="M157" s="410"/>
      <c r="N157" s="410"/>
      <c r="O157" s="410"/>
      <c r="P157" s="410"/>
      <c r="Q157" s="410"/>
      <c r="R157" s="410"/>
      <c r="S157" s="410"/>
      <c r="T157" s="410"/>
      <c r="U157" s="410"/>
      <c r="V157" s="410"/>
      <c r="W157" s="410"/>
      <c r="X157" s="410"/>
      <c r="Y157" s="410"/>
      <c r="Z157" s="410"/>
      <c r="AA157" s="410"/>
      <c r="AB157" s="410"/>
      <c r="AC157" s="410"/>
      <c r="AD157" s="410"/>
      <c r="AE157" s="410"/>
      <c r="AF157" s="410"/>
      <c r="AG157" s="410"/>
      <c r="AH157" s="410"/>
      <c r="AI157" s="410"/>
      <c r="AJ157" s="410"/>
      <c r="AK157" s="410"/>
      <c r="AL157" s="410"/>
      <c r="AM157" s="410"/>
      <c r="AN157" s="410"/>
      <c r="AO157" s="410"/>
      <c r="AP157" s="410"/>
      <c r="AQ157" s="410"/>
      <c r="AR157" s="410"/>
      <c r="AS157" s="410"/>
      <c r="AT157" s="410"/>
      <c r="AU157" s="410"/>
      <c r="AV157" s="410"/>
      <c r="AW157" s="410"/>
      <c r="AX157" s="410"/>
      <c r="AY157" s="410"/>
      <c r="AZ157" s="410"/>
      <c r="BA157" s="410"/>
      <c r="BB157" s="410"/>
      <c r="BC157" s="410"/>
      <c r="BD157" s="410"/>
      <c r="BE157" s="410"/>
      <c r="BF157" s="410"/>
      <c r="BG157" s="410"/>
      <c r="BH157" s="410"/>
      <c r="BI157" s="410"/>
      <c r="BJ157" s="410"/>
      <c r="BK157" s="410"/>
      <c r="BL157" s="36"/>
      <c r="BM157" s="410"/>
      <c r="BN157" s="410"/>
      <c r="BO157" s="410"/>
      <c r="BP157" s="410"/>
      <c r="BQ157" s="410"/>
    </row>
    <row r="158" spans="1:69" ht="18" customHeight="1">
      <c r="A158" s="36"/>
      <c r="B158" s="36"/>
      <c r="C158" s="36"/>
      <c r="D158" s="410"/>
      <c r="E158" s="410"/>
      <c r="F158" s="410"/>
      <c r="G158" s="410"/>
      <c r="H158" s="410"/>
      <c r="I158" s="410"/>
      <c r="J158" s="410"/>
      <c r="K158" s="410"/>
      <c r="L158" s="410"/>
      <c r="M158" s="410"/>
      <c r="N158" s="410"/>
      <c r="O158" s="410"/>
      <c r="P158" s="410"/>
      <c r="Q158" s="410"/>
      <c r="R158" s="410"/>
      <c r="S158" s="410"/>
      <c r="T158" s="410"/>
      <c r="U158" s="410"/>
      <c r="V158" s="410"/>
      <c r="W158" s="410"/>
      <c r="X158" s="410"/>
      <c r="Y158" s="410"/>
      <c r="Z158" s="410"/>
      <c r="AA158" s="410"/>
      <c r="AB158" s="410"/>
      <c r="AC158" s="410"/>
      <c r="AD158" s="410"/>
      <c r="AE158" s="410"/>
      <c r="AF158" s="410"/>
      <c r="AG158" s="410"/>
      <c r="AH158" s="410"/>
      <c r="AI158" s="410"/>
      <c r="AJ158" s="410"/>
      <c r="AK158" s="410"/>
      <c r="AL158" s="410"/>
      <c r="AM158" s="410"/>
      <c r="AN158" s="410"/>
      <c r="AO158" s="410"/>
      <c r="AP158" s="410"/>
      <c r="AQ158" s="410"/>
      <c r="AR158" s="410"/>
      <c r="AS158" s="410"/>
      <c r="AT158" s="410"/>
      <c r="AU158" s="410"/>
      <c r="AV158" s="410"/>
      <c r="AW158" s="410"/>
      <c r="AX158" s="410"/>
      <c r="AY158" s="410"/>
      <c r="AZ158" s="410"/>
      <c r="BA158" s="410"/>
      <c r="BB158" s="410"/>
      <c r="BC158" s="410"/>
      <c r="BD158" s="410"/>
      <c r="BE158" s="410"/>
      <c r="BF158" s="410"/>
      <c r="BG158" s="410"/>
      <c r="BH158" s="410"/>
      <c r="BI158" s="410"/>
      <c r="BJ158" s="410"/>
      <c r="BK158" s="410"/>
      <c r="BL158" s="36"/>
      <c r="BM158" s="410"/>
      <c r="BN158" s="410"/>
      <c r="BO158" s="410"/>
      <c r="BP158" s="410"/>
      <c r="BQ158" s="410"/>
    </row>
    <row r="159" spans="1:69" ht="18" customHeight="1">
      <c r="A159" s="36"/>
      <c r="B159" s="36"/>
      <c r="C159" s="36"/>
      <c r="D159" s="410"/>
      <c r="E159" s="410"/>
      <c r="F159" s="410"/>
      <c r="G159" s="410"/>
      <c r="H159" s="410"/>
      <c r="I159" s="410"/>
      <c r="J159" s="410"/>
      <c r="K159" s="410"/>
      <c r="L159" s="410"/>
      <c r="M159" s="410"/>
      <c r="N159" s="410"/>
      <c r="O159" s="410"/>
      <c r="P159" s="410"/>
      <c r="Q159" s="410"/>
      <c r="R159" s="410"/>
      <c r="S159" s="410"/>
      <c r="T159" s="410"/>
      <c r="U159" s="410"/>
      <c r="V159" s="410"/>
      <c r="W159" s="410"/>
      <c r="X159" s="410"/>
      <c r="Y159" s="410"/>
      <c r="Z159" s="410"/>
      <c r="AA159" s="410"/>
      <c r="AB159" s="410"/>
      <c r="AC159" s="410"/>
      <c r="AD159" s="410"/>
      <c r="AE159" s="410"/>
      <c r="AF159" s="410"/>
      <c r="AG159" s="410"/>
      <c r="AH159" s="410"/>
      <c r="AI159" s="410"/>
      <c r="AJ159" s="410"/>
      <c r="AK159" s="410"/>
      <c r="AL159" s="410"/>
      <c r="AM159" s="410"/>
      <c r="AN159" s="410"/>
      <c r="AO159" s="410"/>
      <c r="AP159" s="410"/>
      <c r="AQ159" s="410"/>
      <c r="AR159" s="410"/>
      <c r="AS159" s="410"/>
      <c r="AT159" s="410"/>
      <c r="AU159" s="410"/>
      <c r="AV159" s="410"/>
      <c r="AW159" s="410"/>
      <c r="AX159" s="410"/>
      <c r="AY159" s="410"/>
      <c r="AZ159" s="410"/>
      <c r="BA159" s="410"/>
      <c r="BB159" s="410"/>
      <c r="BC159" s="410"/>
      <c r="BD159" s="410"/>
      <c r="BE159" s="410"/>
      <c r="BF159" s="410"/>
      <c r="BG159" s="410"/>
      <c r="BH159" s="410"/>
      <c r="BI159" s="410"/>
      <c r="BJ159" s="410"/>
      <c r="BK159" s="410"/>
      <c r="BL159" s="36"/>
      <c r="BM159" s="410"/>
      <c r="BN159" s="410"/>
      <c r="BO159" s="410"/>
      <c r="BP159" s="410"/>
      <c r="BQ159" s="410"/>
    </row>
    <row r="160" spans="1:69" ht="18" customHeight="1">
      <c r="A160" s="36"/>
      <c r="B160" s="36"/>
      <c r="C160" s="36"/>
      <c r="D160" s="410"/>
      <c r="E160" s="410"/>
      <c r="F160" s="410"/>
      <c r="G160" s="410"/>
      <c r="H160" s="410"/>
      <c r="I160" s="410"/>
      <c r="J160" s="410"/>
      <c r="K160" s="410"/>
      <c r="L160" s="410"/>
      <c r="M160" s="410"/>
      <c r="N160" s="410"/>
      <c r="O160" s="410"/>
      <c r="P160" s="410"/>
      <c r="Q160" s="410"/>
      <c r="R160" s="410"/>
      <c r="S160" s="410"/>
      <c r="T160" s="410"/>
      <c r="U160" s="410"/>
      <c r="V160" s="410"/>
      <c r="W160" s="410"/>
      <c r="X160" s="410"/>
      <c r="Y160" s="410"/>
      <c r="Z160" s="410"/>
      <c r="AA160" s="410"/>
      <c r="AB160" s="410"/>
      <c r="AC160" s="410"/>
      <c r="AD160" s="410"/>
      <c r="AE160" s="410"/>
      <c r="AF160" s="410"/>
      <c r="AG160" s="410"/>
      <c r="AH160" s="410"/>
      <c r="AI160" s="410"/>
      <c r="AJ160" s="410"/>
      <c r="AK160" s="410"/>
      <c r="AL160" s="410"/>
      <c r="AM160" s="410"/>
      <c r="AN160" s="410"/>
      <c r="AO160" s="410"/>
      <c r="AP160" s="410"/>
      <c r="AQ160" s="410"/>
      <c r="AR160" s="410"/>
      <c r="AS160" s="410"/>
      <c r="AT160" s="410"/>
      <c r="AU160" s="410"/>
      <c r="AV160" s="410"/>
      <c r="AW160" s="410"/>
      <c r="AX160" s="410"/>
      <c r="AY160" s="410"/>
      <c r="AZ160" s="410"/>
      <c r="BA160" s="410"/>
      <c r="BB160" s="410"/>
      <c r="BC160" s="410"/>
      <c r="BD160" s="410"/>
      <c r="BE160" s="410"/>
      <c r="BF160" s="410"/>
      <c r="BG160" s="410"/>
      <c r="BH160" s="410"/>
      <c r="BI160" s="410"/>
      <c r="BJ160" s="410"/>
      <c r="BK160" s="410"/>
      <c r="BL160" s="36"/>
      <c r="BM160" s="410"/>
      <c r="BN160" s="410"/>
      <c r="BO160" s="410"/>
      <c r="BP160" s="410"/>
      <c r="BQ160" s="410"/>
    </row>
    <row r="161" spans="1:69" ht="18" customHeight="1">
      <c r="A161" s="36"/>
      <c r="B161" s="36"/>
      <c r="C161" s="36"/>
      <c r="D161" s="410"/>
      <c r="E161" s="410"/>
      <c r="F161" s="410"/>
      <c r="G161" s="410"/>
      <c r="H161" s="410"/>
      <c r="I161" s="410"/>
      <c r="J161" s="410"/>
      <c r="K161" s="410"/>
      <c r="L161" s="410"/>
      <c r="M161" s="410"/>
      <c r="N161" s="410"/>
      <c r="O161" s="410"/>
      <c r="P161" s="410"/>
      <c r="Q161" s="410"/>
      <c r="R161" s="410"/>
      <c r="S161" s="410"/>
      <c r="T161" s="410"/>
      <c r="U161" s="410"/>
      <c r="V161" s="410"/>
      <c r="W161" s="410"/>
      <c r="X161" s="410"/>
      <c r="Y161" s="410"/>
      <c r="Z161" s="410"/>
      <c r="AA161" s="410"/>
      <c r="AB161" s="410"/>
      <c r="AC161" s="410"/>
      <c r="AD161" s="410"/>
      <c r="AE161" s="410"/>
      <c r="AF161" s="410"/>
      <c r="AG161" s="410"/>
      <c r="AH161" s="410"/>
      <c r="AI161" s="410"/>
      <c r="AJ161" s="410"/>
      <c r="AK161" s="410"/>
      <c r="AL161" s="410"/>
      <c r="AM161" s="410"/>
      <c r="AN161" s="410"/>
      <c r="AO161" s="410"/>
      <c r="AP161" s="410"/>
      <c r="AQ161" s="410"/>
      <c r="AR161" s="410"/>
      <c r="AS161" s="410"/>
      <c r="AT161" s="410"/>
      <c r="AU161" s="410"/>
      <c r="AV161" s="410"/>
      <c r="AW161" s="410"/>
      <c r="AX161" s="410"/>
      <c r="AY161" s="410"/>
      <c r="AZ161" s="410"/>
      <c r="BA161" s="410"/>
      <c r="BB161" s="410"/>
      <c r="BC161" s="410"/>
      <c r="BD161" s="410"/>
      <c r="BE161" s="410"/>
      <c r="BF161" s="410"/>
      <c r="BG161" s="410"/>
      <c r="BH161" s="410"/>
      <c r="BI161" s="410"/>
      <c r="BJ161" s="410"/>
      <c r="BK161" s="410"/>
      <c r="BL161" s="36"/>
      <c r="BM161" s="410"/>
      <c r="BN161" s="410"/>
      <c r="BO161" s="410"/>
      <c r="BP161" s="410"/>
      <c r="BQ161" s="410"/>
    </row>
    <row r="162" spans="1:69" ht="18" customHeight="1">
      <c r="A162" s="36"/>
      <c r="B162" s="36"/>
      <c r="C162" s="36"/>
      <c r="D162" s="410"/>
      <c r="E162" s="410"/>
      <c r="F162" s="410"/>
      <c r="G162" s="410"/>
      <c r="H162" s="410"/>
      <c r="I162" s="410"/>
      <c r="J162" s="410"/>
      <c r="K162" s="410"/>
      <c r="L162" s="410"/>
      <c r="M162" s="410"/>
      <c r="N162" s="410"/>
      <c r="O162" s="410"/>
      <c r="P162" s="410"/>
      <c r="Q162" s="410"/>
      <c r="R162" s="410"/>
      <c r="S162" s="410"/>
      <c r="T162" s="410"/>
      <c r="U162" s="410"/>
      <c r="V162" s="410"/>
      <c r="W162" s="410"/>
      <c r="X162" s="410"/>
      <c r="Y162" s="410"/>
      <c r="Z162" s="410"/>
      <c r="AA162" s="410"/>
      <c r="AB162" s="410"/>
      <c r="AC162" s="410"/>
      <c r="AD162" s="410"/>
      <c r="AE162" s="410"/>
      <c r="AF162" s="410"/>
      <c r="AG162" s="410"/>
      <c r="AH162" s="410"/>
      <c r="AI162" s="410"/>
      <c r="AJ162" s="410"/>
      <c r="AK162" s="410"/>
      <c r="AL162" s="410"/>
      <c r="AM162" s="410"/>
      <c r="AN162" s="410"/>
      <c r="AO162" s="410"/>
      <c r="AP162" s="410"/>
      <c r="AQ162" s="410"/>
      <c r="AR162" s="410"/>
      <c r="AS162" s="410"/>
      <c r="AT162" s="410"/>
      <c r="AU162" s="410"/>
      <c r="AV162" s="410"/>
      <c r="AW162" s="410"/>
      <c r="AX162" s="410"/>
      <c r="AY162" s="410"/>
      <c r="AZ162" s="410"/>
      <c r="BA162" s="410"/>
      <c r="BB162" s="410"/>
      <c r="BC162" s="410"/>
      <c r="BD162" s="410"/>
      <c r="BE162" s="410"/>
      <c r="BF162" s="410"/>
      <c r="BG162" s="410"/>
      <c r="BH162" s="410"/>
      <c r="BI162" s="410"/>
      <c r="BJ162" s="410"/>
      <c r="BK162" s="410"/>
      <c r="BL162" s="36"/>
      <c r="BM162" s="410"/>
      <c r="BN162" s="410"/>
      <c r="BO162" s="410"/>
      <c r="BP162" s="410"/>
      <c r="BQ162" s="410"/>
    </row>
    <row r="163" spans="1:69" ht="18" customHeight="1">
      <c r="A163" s="36"/>
      <c r="B163" s="36"/>
      <c r="C163" s="36"/>
      <c r="D163" s="410"/>
      <c r="E163" s="410"/>
      <c r="F163" s="410"/>
      <c r="G163" s="410"/>
      <c r="H163" s="410"/>
      <c r="I163" s="410"/>
      <c r="J163" s="410"/>
      <c r="K163" s="410"/>
      <c r="L163" s="410"/>
      <c r="M163" s="410"/>
      <c r="N163" s="410"/>
      <c r="O163" s="410"/>
      <c r="P163" s="410"/>
      <c r="Q163" s="410"/>
      <c r="R163" s="410"/>
      <c r="S163" s="410"/>
      <c r="T163" s="410"/>
      <c r="U163" s="410"/>
      <c r="V163" s="410"/>
      <c r="W163" s="410"/>
      <c r="X163" s="410"/>
      <c r="Y163" s="410"/>
      <c r="Z163" s="410"/>
      <c r="AA163" s="410"/>
      <c r="AB163" s="410"/>
      <c r="AC163" s="410"/>
      <c r="AD163" s="410"/>
      <c r="AE163" s="410"/>
      <c r="AF163" s="410"/>
      <c r="AG163" s="410"/>
      <c r="AH163" s="410"/>
      <c r="AI163" s="410"/>
      <c r="AJ163" s="410"/>
      <c r="AK163" s="410"/>
      <c r="AL163" s="410"/>
      <c r="AM163" s="410"/>
      <c r="AN163" s="410"/>
      <c r="AO163" s="410"/>
      <c r="AP163" s="410"/>
      <c r="AQ163" s="410"/>
      <c r="AR163" s="410"/>
      <c r="AS163" s="410"/>
      <c r="AT163" s="410"/>
      <c r="AU163" s="410"/>
      <c r="AV163" s="410"/>
      <c r="AW163" s="410"/>
      <c r="AX163" s="410"/>
      <c r="AY163" s="410"/>
      <c r="AZ163" s="410"/>
      <c r="BA163" s="410"/>
      <c r="BB163" s="410"/>
      <c r="BC163" s="410"/>
      <c r="BD163" s="410"/>
      <c r="BE163" s="410"/>
      <c r="BF163" s="410"/>
      <c r="BG163" s="410"/>
      <c r="BH163" s="410"/>
      <c r="BI163" s="410"/>
      <c r="BJ163" s="410"/>
      <c r="BK163" s="410"/>
      <c r="BL163" s="36"/>
      <c r="BM163" s="410"/>
      <c r="BN163" s="410"/>
      <c r="BO163" s="410"/>
      <c r="BP163" s="410"/>
      <c r="BQ163" s="410"/>
    </row>
    <row r="164" spans="1:69" ht="18" customHeight="1">
      <c r="A164" s="36"/>
      <c r="B164" s="36"/>
      <c r="C164" s="36"/>
      <c r="D164" s="410"/>
      <c r="E164" s="410"/>
      <c r="F164" s="410"/>
      <c r="G164" s="410"/>
      <c r="H164" s="410"/>
      <c r="I164" s="410"/>
      <c r="J164" s="410"/>
      <c r="K164" s="410"/>
      <c r="L164" s="410"/>
      <c r="M164" s="410"/>
      <c r="N164" s="410"/>
      <c r="O164" s="410"/>
      <c r="P164" s="410"/>
      <c r="Q164" s="410"/>
      <c r="R164" s="410"/>
      <c r="S164" s="410"/>
      <c r="T164" s="410"/>
      <c r="U164" s="410"/>
      <c r="V164" s="410"/>
      <c r="W164" s="410"/>
      <c r="X164" s="410"/>
      <c r="Y164" s="410"/>
      <c r="Z164" s="410"/>
      <c r="AA164" s="410"/>
      <c r="AB164" s="410"/>
      <c r="AC164" s="410"/>
      <c r="AD164" s="410"/>
      <c r="AE164" s="410"/>
      <c r="AF164" s="410"/>
      <c r="AG164" s="410"/>
      <c r="AH164" s="410"/>
      <c r="AI164" s="410"/>
      <c r="AJ164" s="410"/>
      <c r="AK164" s="410"/>
      <c r="AL164" s="410"/>
      <c r="AM164" s="410"/>
      <c r="AN164" s="410"/>
      <c r="AO164" s="410"/>
      <c r="AP164" s="410"/>
      <c r="AQ164" s="410"/>
      <c r="AR164" s="410"/>
      <c r="AS164" s="410"/>
      <c r="AT164" s="410"/>
      <c r="AU164" s="410"/>
      <c r="AV164" s="410"/>
      <c r="AW164" s="410"/>
      <c r="AX164" s="410"/>
      <c r="AY164" s="410"/>
      <c r="AZ164" s="410"/>
      <c r="BA164" s="410"/>
      <c r="BB164" s="410"/>
      <c r="BC164" s="410"/>
      <c r="BD164" s="410"/>
      <c r="BE164" s="410"/>
      <c r="BF164" s="410"/>
      <c r="BG164" s="410"/>
      <c r="BH164" s="410"/>
      <c r="BI164" s="410"/>
      <c r="BJ164" s="410"/>
      <c r="BK164" s="410"/>
      <c r="BL164" s="36"/>
      <c r="BM164" s="410"/>
      <c r="BN164" s="410"/>
      <c r="BO164" s="410"/>
      <c r="BP164" s="410"/>
      <c r="BQ164" s="410"/>
    </row>
    <row r="165" spans="1:69" ht="18" customHeight="1">
      <c r="A165" s="36"/>
      <c r="B165" s="36"/>
      <c r="C165" s="36"/>
      <c r="D165" s="410"/>
      <c r="E165" s="410"/>
      <c r="F165" s="410"/>
      <c r="G165" s="410"/>
      <c r="H165" s="410"/>
      <c r="I165" s="410"/>
      <c r="J165" s="410"/>
      <c r="K165" s="410"/>
      <c r="L165" s="410"/>
      <c r="M165" s="410"/>
      <c r="N165" s="410"/>
      <c r="O165" s="410"/>
      <c r="P165" s="410"/>
      <c r="Q165" s="410"/>
      <c r="R165" s="410"/>
      <c r="S165" s="410"/>
      <c r="T165" s="410"/>
      <c r="U165" s="410"/>
      <c r="V165" s="410"/>
      <c r="W165" s="410"/>
      <c r="X165" s="410"/>
      <c r="Y165" s="410"/>
      <c r="Z165" s="410"/>
      <c r="AA165" s="410"/>
      <c r="AB165" s="410"/>
      <c r="AC165" s="410"/>
      <c r="AD165" s="410"/>
      <c r="AE165" s="410"/>
      <c r="AF165" s="410"/>
      <c r="AG165" s="410"/>
      <c r="AH165" s="410"/>
      <c r="AI165" s="410"/>
      <c r="AJ165" s="410"/>
      <c r="AK165" s="410"/>
      <c r="AL165" s="410"/>
      <c r="AM165" s="410"/>
      <c r="AN165" s="410"/>
      <c r="AO165" s="410"/>
      <c r="AP165" s="410"/>
      <c r="AQ165" s="410"/>
      <c r="AR165" s="410"/>
      <c r="AS165" s="410"/>
      <c r="AT165" s="410"/>
      <c r="AU165" s="410"/>
      <c r="AV165" s="410"/>
      <c r="AW165" s="410"/>
      <c r="AX165" s="410"/>
      <c r="AY165" s="410"/>
      <c r="AZ165" s="410"/>
      <c r="BA165" s="410"/>
      <c r="BB165" s="410"/>
      <c r="BC165" s="410"/>
      <c r="BD165" s="410"/>
      <c r="BE165" s="410"/>
      <c r="BF165" s="410"/>
      <c r="BG165" s="410"/>
      <c r="BH165" s="410"/>
      <c r="BI165" s="410"/>
      <c r="BJ165" s="410"/>
      <c r="BK165" s="410"/>
      <c r="BL165" s="36"/>
      <c r="BM165" s="410"/>
      <c r="BN165" s="410"/>
      <c r="BO165" s="410"/>
      <c r="BP165" s="410"/>
      <c r="BQ165" s="410"/>
    </row>
    <row r="166" spans="1:69" ht="18" customHeight="1">
      <c r="A166" s="36"/>
      <c r="B166" s="36"/>
      <c r="C166" s="36"/>
      <c r="D166" s="410"/>
      <c r="E166" s="410"/>
      <c r="F166" s="410"/>
      <c r="G166" s="410"/>
      <c r="H166" s="410"/>
      <c r="I166" s="410"/>
      <c r="J166" s="410"/>
      <c r="K166" s="410"/>
      <c r="L166" s="410"/>
      <c r="M166" s="410"/>
      <c r="N166" s="410"/>
      <c r="O166" s="410"/>
      <c r="P166" s="410"/>
      <c r="Q166" s="410"/>
      <c r="R166" s="410"/>
      <c r="S166" s="410"/>
      <c r="T166" s="410"/>
      <c r="U166" s="410"/>
      <c r="V166" s="410"/>
      <c r="W166" s="410"/>
      <c r="X166" s="410"/>
      <c r="Y166" s="410"/>
      <c r="Z166" s="410"/>
      <c r="AA166" s="410"/>
      <c r="AB166" s="410"/>
      <c r="AC166" s="410"/>
      <c r="AD166" s="410"/>
      <c r="AE166" s="410"/>
      <c r="AF166" s="410"/>
      <c r="AG166" s="410"/>
      <c r="AH166" s="410"/>
      <c r="AI166" s="410"/>
      <c r="AJ166" s="410"/>
      <c r="AK166" s="410"/>
      <c r="AL166" s="410"/>
      <c r="AM166" s="410"/>
      <c r="AN166" s="410"/>
      <c r="AO166" s="410"/>
      <c r="AP166" s="410"/>
      <c r="AQ166" s="410"/>
      <c r="AR166" s="410"/>
      <c r="AS166" s="410"/>
      <c r="AT166" s="410"/>
      <c r="AU166" s="410"/>
      <c r="AV166" s="410"/>
      <c r="AW166" s="410"/>
      <c r="AX166" s="410"/>
      <c r="AY166" s="410"/>
      <c r="AZ166" s="410"/>
      <c r="BA166" s="410"/>
      <c r="BB166" s="410"/>
      <c r="BC166" s="410"/>
      <c r="BD166" s="410"/>
      <c r="BE166" s="410"/>
      <c r="BF166" s="410"/>
      <c r="BG166" s="410"/>
      <c r="BH166" s="410"/>
      <c r="BI166" s="410"/>
      <c r="BJ166" s="410"/>
      <c r="BK166" s="410"/>
      <c r="BL166" s="36"/>
      <c r="BM166" s="410"/>
      <c r="BN166" s="410"/>
      <c r="BO166" s="410"/>
      <c r="BP166" s="410"/>
      <c r="BQ166" s="410"/>
    </row>
    <row r="167" spans="1:69" ht="18" customHeight="1">
      <c r="A167" s="36"/>
      <c r="B167" s="36"/>
      <c r="C167" s="36"/>
      <c r="D167" s="410"/>
      <c r="E167" s="410"/>
      <c r="F167" s="410"/>
      <c r="G167" s="410"/>
      <c r="H167" s="410"/>
      <c r="I167" s="410"/>
      <c r="J167" s="410"/>
      <c r="K167" s="410"/>
      <c r="L167" s="410"/>
      <c r="M167" s="410"/>
      <c r="N167" s="410"/>
      <c r="O167" s="410"/>
      <c r="P167" s="410"/>
      <c r="Q167" s="410"/>
      <c r="R167" s="410"/>
      <c r="S167" s="410"/>
      <c r="T167" s="410"/>
      <c r="U167" s="410"/>
      <c r="V167" s="410"/>
      <c r="W167" s="410"/>
      <c r="X167" s="410"/>
      <c r="Y167" s="410"/>
      <c r="Z167" s="410"/>
      <c r="AA167" s="410"/>
      <c r="AB167" s="410"/>
      <c r="AC167" s="410"/>
      <c r="AD167" s="410"/>
      <c r="AE167" s="410"/>
      <c r="AF167" s="410"/>
      <c r="AG167" s="410"/>
      <c r="AH167" s="410"/>
      <c r="AI167" s="410"/>
      <c r="AJ167" s="410"/>
      <c r="AK167" s="410"/>
      <c r="AL167" s="410"/>
      <c r="AM167" s="410"/>
      <c r="AN167" s="410"/>
      <c r="AO167" s="410"/>
      <c r="AP167" s="410"/>
      <c r="AQ167" s="410"/>
      <c r="AR167" s="410"/>
      <c r="AS167" s="410"/>
      <c r="AT167" s="410"/>
      <c r="AU167" s="410"/>
      <c r="AV167" s="410"/>
      <c r="AW167" s="410"/>
      <c r="AX167" s="410"/>
      <c r="AY167" s="410"/>
      <c r="AZ167" s="410"/>
      <c r="BA167" s="410"/>
      <c r="BB167" s="410"/>
      <c r="BC167" s="410"/>
      <c r="BD167" s="410"/>
      <c r="BE167" s="410"/>
      <c r="BF167" s="410"/>
      <c r="BG167" s="410"/>
      <c r="BH167" s="410"/>
      <c r="BI167" s="410"/>
      <c r="BJ167" s="410"/>
      <c r="BK167" s="410"/>
      <c r="BL167" s="36"/>
      <c r="BM167" s="410"/>
      <c r="BN167" s="410"/>
      <c r="BO167" s="410"/>
      <c r="BP167" s="410"/>
      <c r="BQ167" s="410"/>
    </row>
    <row r="168" spans="1:69" ht="18" customHeight="1">
      <c r="A168" s="36"/>
      <c r="B168" s="36"/>
      <c r="C168" s="36"/>
      <c r="D168" s="410"/>
      <c r="E168" s="410"/>
      <c r="F168" s="410"/>
      <c r="G168" s="410"/>
      <c r="H168" s="410"/>
      <c r="I168" s="410"/>
      <c r="J168" s="410"/>
      <c r="K168" s="410"/>
      <c r="L168" s="410"/>
      <c r="M168" s="410"/>
      <c r="N168" s="410"/>
      <c r="O168" s="410"/>
      <c r="P168" s="410"/>
      <c r="Q168" s="410"/>
      <c r="R168" s="410"/>
      <c r="S168" s="410"/>
      <c r="T168" s="410"/>
      <c r="U168" s="410"/>
      <c r="V168" s="410"/>
      <c r="W168" s="410"/>
      <c r="X168" s="410"/>
      <c r="Y168" s="410"/>
      <c r="Z168" s="410"/>
      <c r="AA168" s="410"/>
      <c r="AB168" s="410"/>
      <c r="AC168" s="410"/>
      <c r="AD168" s="410"/>
      <c r="AE168" s="410"/>
      <c r="AF168" s="410"/>
      <c r="AG168" s="410"/>
      <c r="AH168" s="410"/>
      <c r="AI168" s="410"/>
      <c r="AJ168" s="410"/>
      <c r="AK168" s="410"/>
      <c r="AL168" s="410"/>
      <c r="AM168" s="410"/>
      <c r="AN168" s="410"/>
      <c r="AO168" s="410"/>
      <c r="AP168" s="410"/>
      <c r="AQ168" s="410"/>
      <c r="AR168" s="410"/>
      <c r="AS168" s="410"/>
      <c r="AT168" s="410"/>
      <c r="AU168" s="410"/>
      <c r="AV168" s="410"/>
      <c r="AW168" s="410"/>
      <c r="AX168" s="410"/>
      <c r="AY168" s="410"/>
      <c r="AZ168" s="410"/>
      <c r="BA168" s="410"/>
      <c r="BB168" s="410"/>
      <c r="BC168" s="410"/>
      <c r="BD168" s="410"/>
      <c r="BE168" s="410"/>
      <c r="BF168" s="410"/>
      <c r="BG168" s="410"/>
      <c r="BH168" s="410"/>
      <c r="BI168" s="410"/>
      <c r="BJ168" s="410"/>
      <c r="BK168" s="410"/>
      <c r="BL168" s="36"/>
      <c r="BM168" s="410"/>
      <c r="BN168" s="410"/>
      <c r="BO168" s="410"/>
      <c r="BP168" s="410"/>
      <c r="BQ168" s="410"/>
    </row>
    <row r="169" spans="1:69" ht="18" customHeight="1">
      <c r="A169" s="36"/>
      <c r="B169" s="36"/>
      <c r="C169" s="36"/>
      <c r="D169" s="410"/>
      <c r="E169" s="410"/>
      <c r="F169" s="410"/>
      <c r="G169" s="410"/>
      <c r="H169" s="410"/>
      <c r="I169" s="410"/>
      <c r="J169" s="410"/>
      <c r="K169" s="410"/>
      <c r="L169" s="410"/>
      <c r="M169" s="410"/>
      <c r="N169" s="410"/>
      <c r="O169" s="410"/>
      <c r="P169" s="410"/>
      <c r="Q169" s="410"/>
      <c r="R169" s="410"/>
      <c r="S169" s="410"/>
      <c r="T169" s="410"/>
      <c r="U169" s="410"/>
      <c r="V169" s="410"/>
      <c r="W169" s="410"/>
      <c r="X169" s="410"/>
      <c r="Y169" s="410"/>
      <c r="Z169" s="410"/>
      <c r="AA169" s="410"/>
      <c r="AB169" s="410"/>
      <c r="AC169" s="410"/>
      <c r="AD169" s="410"/>
      <c r="AE169" s="410"/>
      <c r="AF169" s="410"/>
      <c r="AG169" s="410"/>
      <c r="AH169" s="410"/>
      <c r="AI169" s="410"/>
      <c r="AJ169" s="410"/>
      <c r="AK169" s="410"/>
      <c r="AL169" s="410"/>
      <c r="AM169" s="410"/>
      <c r="AN169" s="410"/>
      <c r="AO169" s="410"/>
      <c r="AP169" s="410"/>
      <c r="AQ169" s="410"/>
      <c r="AR169" s="410"/>
      <c r="AS169" s="410"/>
      <c r="AT169" s="410"/>
      <c r="AU169" s="410"/>
      <c r="AV169" s="410"/>
      <c r="AW169" s="410"/>
      <c r="AX169" s="410"/>
      <c r="AY169" s="410"/>
      <c r="AZ169" s="410"/>
      <c r="BA169" s="410"/>
      <c r="BB169" s="410"/>
      <c r="BC169" s="410"/>
      <c r="BD169" s="410"/>
      <c r="BE169" s="410"/>
      <c r="BF169" s="410"/>
      <c r="BG169" s="410"/>
      <c r="BH169" s="410"/>
      <c r="BI169" s="410"/>
      <c r="BJ169" s="410"/>
      <c r="BK169" s="410"/>
      <c r="BL169" s="36"/>
      <c r="BM169" s="410"/>
      <c r="BN169" s="410"/>
      <c r="BO169" s="410"/>
      <c r="BP169" s="410"/>
      <c r="BQ169" s="410"/>
    </row>
    <row r="170" spans="1:69" ht="18" customHeight="1">
      <c r="A170" s="36"/>
      <c r="B170" s="36"/>
      <c r="C170" s="36"/>
      <c r="D170" s="410"/>
      <c r="E170" s="410"/>
      <c r="F170" s="410"/>
      <c r="G170" s="410"/>
      <c r="H170" s="410"/>
      <c r="I170" s="410"/>
      <c r="J170" s="410"/>
      <c r="K170" s="410"/>
      <c r="L170" s="410"/>
      <c r="M170" s="410"/>
      <c r="N170" s="410"/>
      <c r="O170" s="410"/>
      <c r="P170" s="410"/>
      <c r="Q170" s="410"/>
      <c r="R170" s="410"/>
      <c r="S170" s="410"/>
      <c r="T170" s="410"/>
      <c r="U170" s="410"/>
      <c r="V170" s="410"/>
      <c r="W170" s="410"/>
      <c r="X170" s="410"/>
      <c r="Y170" s="410"/>
      <c r="Z170" s="410"/>
      <c r="AA170" s="410"/>
      <c r="AB170" s="410"/>
      <c r="AC170" s="410"/>
      <c r="AD170" s="410"/>
      <c r="AE170" s="410"/>
      <c r="AF170" s="410"/>
      <c r="AG170" s="410"/>
      <c r="AH170" s="410"/>
      <c r="AI170" s="410"/>
      <c r="AJ170" s="410"/>
      <c r="AK170" s="410"/>
      <c r="AL170" s="410"/>
      <c r="AM170" s="410"/>
      <c r="AN170" s="410"/>
      <c r="AO170" s="410"/>
      <c r="AP170" s="410"/>
      <c r="AQ170" s="410"/>
      <c r="AR170" s="410"/>
      <c r="AS170" s="410"/>
      <c r="AT170" s="410"/>
      <c r="AU170" s="410"/>
      <c r="AV170" s="410"/>
      <c r="AW170" s="410"/>
      <c r="AX170" s="410"/>
      <c r="AY170" s="410"/>
      <c r="AZ170" s="410"/>
      <c r="BA170" s="410"/>
      <c r="BB170" s="410"/>
      <c r="BC170" s="410"/>
      <c r="BD170" s="410"/>
      <c r="BE170" s="410"/>
      <c r="BF170" s="410"/>
      <c r="BG170" s="410"/>
      <c r="BH170" s="410"/>
      <c r="BI170" s="410"/>
      <c r="BJ170" s="410"/>
      <c r="BK170" s="410"/>
      <c r="BL170" s="36"/>
      <c r="BM170" s="410"/>
      <c r="BN170" s="410"/>
      <c r="BO170" s="410"/>
      <c r="BP170" s="410"/>
      <c r="BQ170" s="410"/>
    </row>
    <row r="171" spans="1:69" ht="18" customHeight="1">
      <c r="A171" s="36"/>
      <c r="B171" s="36"/>
      <c r="C171" s="36"/>
      <c r="D171" s="410"/>
      <c r="E171" s="410"/>
      <c r="F171" s="410"/>
      <c r="G171" s="410"/>
      <c r="H171" s="410"/>
      <c r="I171" s="410"/>
      <c r="J171" s="410"/>
      <c r="K171" s="410"/>
      <c r="L171" s="410"/>
      <c r="M171" s="410"/>
      <c r="N171" s="410"/>
      <c r="O171" s="410"/>
      <c r="P171" s="410"/>
      <c r="Q171" s="410"/>
      <c r="R171" s="410"/>
      <c r="S171" s="410"/>
      <c r="T171" s="410"/>
      <c r="U171" s="410"/>
      <c r="V171" s="410"/>
      <c r="W171" s="410"/>
      <c r="X171" s="410"/>
      <c r="Y171" s="410"/>
      <c r="Z171" s="410"/>
      <c r="AA171" s="410"/>
      <c r="AB171" s="410"/>
      <c r="AC171" s="410"/>
      <c r="AD171" s="410"/>
      <c r="AE171" s="410"/>
      <c r="AF171" s="410"/>
      <c r="AG171" s="410"/>
      <c r="AH171" s="410"/>
      <c r="AI171" s="410"/>
      <c r="AJ171" s="410"/>
      <c r="AK171" s="410"/>
      <c r="AL171" s="410"/>
      <c r="AM171" s="410"/>
      <c r="AN171" s="410"/>
      <c r="AO171" s="410"/>
      <c r="AP171" s="410"/>
      <c r="AQ171" s="410"/>
      <c r="AR171" s="410"/>
      <c r="AS171" s="410"/>
      <c r="AT171" s="410"/>
      <c r="AU171" s="410"/>
      <c r="AV171" s="410"/>
      <c r="AW171" s="410"/>
      <c r="AX171" s="410"/>
      <c r="AY171" s="410"/>
      <c r="AZ171" s="410"/>
      <c r="BA171" s="410"/>
      <c r="BB171" s="410"/>
      <c r="BC171" s="410"/>
      <c r="BD171" s="410"/>
      <c r="BE171" s="410"/>
      <c r="BF171" s="410"/>
      <c r="BG171" s="410"/>
      <c r="BH171" s="410"/>
      <c r="BI171" s="410"/>
      <c r="BJ171" s="410"/>
      <c r="BK171" s="410"/>
      <c r="BL171" s="36"/>
      <c r="BM171" s="410"/>
      <c r="BN171" s="410"/>
      <c r="BO171" s="410"/>
      <c r="BP171" s="410"/>
      <c r="BQ171" s="410"/>
    </row>
    <row r="172" spans="1:69" ht="18" customHeight="1">
      <c r="A172" s="36"/>
      <c r="B172" s="36"/>
      <c r="C172" s="36"/>
      <c r="D172" s="410"/>
      <c r="E172" s="410"/>
      <c r="F172" s="410"/>
      <c r="G172" s="410"/>
      <c r="H172" s="410"/>
      <c r="I172" s="410"/>
      <c r="J172" s="410"/>
      <c r="K172" s="410"/>
      <c r="L172" s="410"/>
      <c r="M172" s="410"/>
      <c r="N172" s="410"/>
      <c r="O172" s="410"/>
      <c r="P172" s="410"/>
      <c r="Q172" s="410"/>
      <c r="R172" s="410"/>
      <c r="S172" s="410"/>
      <c r="T172" s="410"/>
      <c r="U172" s="410"/>
      <c r="V172" s="410"/>
      <c r="W172" s="410"/>
      <c r="X172" s="410"/>
      <c r="Y172" s="410"/>
      <c r="Z172" s="410"/>
      <c r="AA172" s="410"/>
      <c r="AB172" s="410"/>
      <c r="AC172" s="410"/>
      <c r="AD172" s="410"/>
      <c r="AE172" s="410"/>
      <c r="AF172" s="410"/>
      <c r="AG172" s="410"/>
      <c r="AH172" s="410"/>
      <c r="AI172" s="410"/>
      <c r="AJ172" s="410"/>
      <c r="AK172" s="410"/>
      <c r="AL172" s="410"/>
      <c r="AM172" s="410"/>
      <c r="AN172" s="410"/>
      <c r="AO172" s="410"/>
      <c r="AP172" s="410"/>
      <c r="AQ172" s="410"/>
      <c r="AR172" s="410"/>
      <c r="AS172" s="410"/>
      <c r="AT172" s="410"/>
      <c r="AU172" s="410"/>
      <c r="AV172" s="410"/>
      <c r="AW172" s="410"/>
      <c r="AX172" s="410"/>
      <c r="AY172" s="410"/>
      <c r="AZ172" s="410"/>
      <c r="BA172" s="410"/>
      <c r="BB172" s="410"/>
      <c r="BC172" s="410"/>
      <c r="BD172" s="410"/>
      <c r="BE172" s="410"/>
      <c r="BF172" s="410"/>
      <c r="BG172" s="410"/>
      <c r="BH172" s="410"/>
      <c r="BI172" s="410"/>
      <c r="BJ172" s="410"/>
      <c r="BK172" s="410"/>
      <c r="BL172" s="36"/>
      <c r="BM172" s="410"/>
      <c r="BN172" s="410"/>
      <c r="BO172" s="410"/>
      <c r="BP172" s="410"/>
      <c r="BQ172" s="410"/>
    </row>
    <row r="173" spans="1:69" ht="18" customHeight="1">
      <c r="A173" s="36"/>
      <c r="B173" s="36"/>
      <c r="C173" s="36"/>
      <c r="D173" s="410"/>
      <c r="E173" s="410"/>
      <c r="F173" s="410"/>
      <c r="G173" s="410"/>
      <c r="H173" s="410"/>
      <c r="I173" s="410"/>
      <c r="J173" s="410"/>
      <c r="K173" s="410"/>
      <c r="L173" s="410"/>
      <c r="M173" s="410"/>
      <c r="N173" s="410"/>
      <c r="O173" s="410"/>
      <c r="P173" s="410"/>
      <c r="Q173" s="410"/>
      <c r="R173" s="410"/>
      <c r="S173" s="410"/>
      <c r="T173" s="410"/>
      <c r="U173" s="410"/>
      <c r="V173" s="410"/>
      <c r="W173" s="410"/>
      <c r="X173" s="410"/>
      <c r="Y173" s="410"/>
      <c r="Z173" s="410"/>
      <c r="AA173" s="410"/>
      <c r="AB173" s="410"/>
      <c r="AC173" s="410"/>
      <c r="AD173" s="410"/>
      <c r="AE173" s="410"/>
      <c r="AF173" s="410"/>
      <c r="AG173" s="410"/>
      <c r="AH173" s="410"/>
      <c r="AI173" s="410"/>
      <c r="AJ173" s="410"/>
      <c r="AK173" s="410"/>
      <c r="AL173" s="410"/>
      <c r="AM173" s="410"/>
      <c r="AN173" s="410"/>
      <c r="AO173" s="410"/>
      <c r="AP173" s="410"/>
      <c r="AQ173" s="410"/>
      <c r="AR173" s="410"/>
      <c r="AS173" s="410"/>
      <c r="AT173" s="410"/>
      <c r="AU173" s="410"/>
      <c r="AV173" s="410"/>
      <c r="AW173" s="410"/>
      <c r="AX173" s="410"/>
      <c r="AY173" s="410"/>
      <c r="AZ173" s="410"/>
      <c r="BA173" s="410"/>
      <c r="BB173" s="410"/>
      <c r="BC173" s="410"/>
      <c r="BD173" s="410"/>
      <c r="BE173" s="410"/>
      <c r="BF173" s="410"/>
      <c r="BG173" s="410"/>
      <c r="BH173" s="410"/>
      <c r="BI173" s="410"/>
      <c r="BJ173" s="410"/>
      <c r="BK173" s="410"/>
      <c r="BL173" s="36"/>
      <c r="BM173" s="410"/>
      <c r="BN173" s="410"/>
      <c r="BO173" s="410"/>
      <c r="BP173" s="410"/>
      <c r="BQ173" s="410"/>
    </row>
    <row r="174" spans="1:69" ht="18" customHeight="1">
      <c r="A174" s="36"/>
      <c r="B174" s="36"/>
      <c r="C174" s="36"/>
      <c r="D174" s="410"/>
      <c r="E174" s="410"/>
      <c r="F174" s="410"/>
      <c r="G174" s="410"/>
      <c r="H174" s="410"/>
      <c r="I174" s="410"/>
      <c r="J174" s="410"/>
      <c r="K174" s="410"/>
      <c r="L174" s="410"/>
      <c r="M174" s="410"/>
      <c r="N174" s="410"/>
      <c r="O174" s="410"/>
      <c r="P174" s="410"/>
      <c r="Q174" s="410"/>
      <c r="R174" s="410"/>
      <c r="S174" s="410"/>
      <c r="T174" s="410"/>
      <c r="U174" s="410"/>
      <c r="V174" s="410"/>
      <c r="W174" s="410"/>
      <c r="X174" s="410"/>
      <c r="Y174" s="410"/>
      <c r="Z174" s="410"/>
      <c r="AA174" s="410"/>
      <c r="AB174" s="410"/>
      <c r="AC174" s="410"/>
      <c r="AD174" s="410"/>
      <c r="AE174" s="410"/>
      <c r="AF174" s="410"/>
      <c r="AG174" s="410"/>
      <c r="AH174" s="410"/>
      <c r="AI174" s="410"/>
      <c r="AJ174" s="410"/>
      <c r="AK174" s="410"/>
      <c r="AL174" s="410"/>
      <c r="AM174" s="410"/>
      <c r="AN174" s="410"/>
      <c r="AO174" s="410"/>
      <c r="AP174" s="410"/>
      <c r="AQ174" s="410"/>
      <c r="AR174" s="410"/>
      <c r="AS174" s="410"/>
      <c r="AT174" s="410"/>
      <c r="AU174" s="410"/>
      <c r="AV174" s="410"/>
      <c r="AW174" s="410"/>
      <c r="AX174" s="410"/>
      <c r="AY174" s="410"/>
      <c r="AZ174" s="410"/>
      <c r="BA174" s="410"/>
      <c r="BB174" s="410"/>
      <c r="BC174" s="410"/>
      <c r="BD174" s="410"/>
      <c r="BE174" s="410"/>
      <c r="BF174" s="410"/>
      <c r="BG174" s="410"/>
      <c r="BH174" s="410"/>
      <c r="BI174" s="410"/>
      <c r="BJ174" s="410"/>
      <c r="BK174" s="410"/>
      <c r="BL174" s="36"/>
      <c r="BM174" s="410"/>
      <c r="BN174" s="410"/>
      <c r="BO174" s="410"/>
      <c r="BP174" s="410"/>
      <c r="BQ174" s="410"/>
    </row>
    <row r="175" spans="1:69" ht="18" customHeight="1">
      <c r="A175" s="36"/>
      <c r="B175" s="36"/>
      <c r="C175" s="36"/>
      <c r="D175" s="410"/>
      <c r="E175" s="410"/>
      <c r="F175" s="410"/>
      <c r="G175" s="410"/>
      <c r="H175" s="410"/>
      <c r="I175" s="410"/>
      <c r="J175" s="410"/>
      <c r="K175" s="410"/>
      <c r="L175" s="410"/>
      <c r="M175" s="410"/>
      <c r="N175" s="410"/>
      <c r="O175" s="410"/>
      <c r="P175" s="410"/>
      <c r="Q175" s="410"/>
      <c r="R175" s="410"/>
      <c r="S175" s="410"/>
      <c r="T175" s="410"/>
      <c r="U175" s="410"/>
      <c r="V175" s="410"/>
      <c r="W175" s="410"/>
      <c r="X175" s="410"/>
      <c r="Y175" s="410"/>
      <c r="Z175" s="410"/>
      <c r="AA175" s="410"/>
      <c r="AB175" s="410"/>
      <c r="AC175" s="410"/>
      <c r="AD175" s="410"/>
      <c r="AE175" s="410"/>
      <c r="AF175" s="410"/>
      <c r="AG175" s="410"/>
      <c r="AH175" s="410"/>
      <c r="AI175" s="410"/>
      <c r="AJ175" s="410"/>
      <c r="AK175" s="410"/>
      <c r="AL175" s="410"/>
      <c r="AM175" s="410"/>
      <c r="AN175" s="410"/>
      <c r="AO175" s="410"/>
      <c r="AP175" s="410"/>
      <c r="AQ175" s="410"/>
      <c r="AR175" s="410"/>
      <c r="AS175" s="410"/>
      <c r="AT175" s="410"/>
      <c r="AU175" s="410"/>
      <c r="AV175" s="410"/>
      <c r="AW175" s="410"/>
      <c r="AX175" s="410"/>
      <c r="AY175" s="410"/>
      <c r="AZ175" s="410"/>
      <c r="BA175" s="410"/>
      <c r="BB175" s="410"/>
      <c r="BC175" s="410"/>
      <c r="BD175" s="410"/>
      <c r="BE175" s="410"/>
      <c r="BF175" s="410"/>
      <c r="BG175" s="410"/>
      <c r="BH175" s="410"/>
      <c r="BI175" s="410"/>
      <c r="BJ175" s="410"/>
      <c r="BK175" s="410"/>
      <c r="BL175" s="36"/>
      <c r="BM175" s="410"/>
      <c r="BN175" s="410"/>
      <c r="BO175" s="410"/>
      <c r="BP175" s="410"/>
      <c r="BQ175" s="410"/>
    </row>
    <row r="176" spans="1:69" ht="18" customHeight="1">
      <c r="A176" s="36"/>
      <c r="B176" s="36"/>
      <c r="C176" s="36"/>
      <c r="D176" s="410"/>
      <c r="E176" s="410"/>
      <c r="F176" s="410"/>
      <c r="G176" s="410"/>
      <c r="H176" s="410"/>
      <c r="I176" s="410"/>
      <c r="J176" s="410"/>
      <c r="K176" s="410"/>
      <c r="L176" s="410"/>
      <c r="M176" s="410"/>
      <c r="N176" s="410"/>
      <c r="O176" s="410"/>
      <c r="P176" s="410"/>
      <c r="Q176" s="410"/>
      <c r="R176" s="410"/>
      <c r="S176" s="410"/>
      <c r="T176" s="410"/>
      <c r="U176" s="410"/>
      <c r="V176" s="410"/>
      <c r="W176" s="410"/>
      <c r="X176" s="410"/>
      <c r="Y176" s="410"/>
      <c r="Z176" s="410"/>
      <c r="AA176" s="410"/>
      <c r="AB176" s="410"/>
      <c r="AC176" s="410"/>
      <c r="AD176" s="410"/>
      <c r="AE176" s="410"/>
      <c r="AF176" s="410"/>
      <c r="AG176" s="410"/>
      <c r="AH176" s="410"/>
      <c r="AI176" s="410"/>
      <c r="AJ176" s="410"/>
      <c r="AK176" s="410"/>
      <c r="AL176" s="410"/>
      <c r="AM176" s="410"/>
      <c r="AN176" s="410"/>
      <c r="AO176" s="410"/>
      <c r="AP176" s="410"/>
      <c r="AQ176" s="410"/>
      <c r="AR176" s="410"/>
      <c r="AS176" s="410"/>
      <c r="AT176" s="410"/>
      <c r="AU176" s="410"/>
      <c r="AV176" s="410"/>
      <c r="AW176" s="410"/>
      <c r="AX176" s="410"/>
      <c r="AY176" s="410"/>
      <c r="AZ176" s="410"/>
      <c r="BA176" s="410"/>
      <c r="BB176" s="410"/>
      <c r="BC176" s="410"/>
      <c r="BD176" s="410"/>
      <c r="BE176" s="410"/>
      <c r="BF176" s="410"/>
      <c r="BG176" s="410"/>
      <c r="BH176" s="410"/>
      <c r="BI176" s="410"/>
      <c r="BJ176" s="410"/>
      <c r="BK176" s="410"/>
      <c r="BL176" s="36"/>
      <c r="BM176" s="410"/>
      <c r="BN176" s="410"/>
      <c r="BO176" s="410"/>
      <c r="BP176" s="410"/>
      <c r="BQ176" s="410"/>
    </row>
    <row r="177" spans="1:69" ht="18" customHeight="1">
      <c r="A177" s="36"/>
      <c r="B177" s="36"/>
      <c r="C177" s="36"/>
      <c r="D177" s="410"/>
      <c r="E177" s="410"/>
      <c r="F177" s="410"/>
      <c r="G177" s="410"/>
      <c r="H177" s="410"/>
      <c r="I177" s="410"/>
      <c r="J177" s="410"/>
      <c r="K177" s="410"/>
      <c r="L177" s="410"/>
      <c r="M177" s="410"/>
      <c r="N177" s="410"/>
      <c r="O177" s="410"/>
      <c r="P177" s="410"/>
      <c r="Q177" s="410"/>
      <c r="R177" s="410"/>
      <c r="S177" s="410"/>
      <c r="T177" s="410"/>
      <c r="U177" s="410"/>
      <c r="V177" s="410"/>
      <c r="W177" s="410"/>
      <c r="X177" s="410"/>
      <c r="Y177" s="410"/>
      <c r="Z177" s="410"/>
      <c r="AA177" s="410"/>
      <c r="AB177" s="410"/>
      <c r="AC177" s="410"/>
      <c r="AD177" s="410"/>
      <c r="AE177" s="410"/>
      <c r="AF177" s="410"/>
      <c r="AG177" s="410"/>
      <c r="AH177" s="410"/>
      <c r="AI177" s="410"/>
      <c r="AJ177" s="410"/>
      <c r="AK177" s="410"/>
      <c r="AL177" s="410"/>
      <c r="AM177" s="410"/>
      <c r="AN177" s="410"/>
      <c r="AO177" s="410"/>
      <c r="AP177" s="410"/>
      <c r="AQ177" s="410"/>
      <c r="AR177" s="410"/>
      <c r="AS177" s="410"/>
      <c r="AT177" s="410"/>
      <c r="AU177" s="410"/>
      <c r="AV177" s="410"/>
      <c r="AW177" s="410"/>
      <c r="AX177" s="410"/>
      <c r="AY177" s="410"/>
      <c r="AZ177" s="410"/>
      <c r="BA177" s="410"/>
      <c r="BB177" s="410"/>
      <c r="BC177" s="410"/>
      <c r="BD177" s="410"/>
      <c r="BE177" s="410"/>
      <c r="BF177" s="410"/>
      <c r="BG177" s="410"/>
      <c r="BH177" s="410"/>
      <c r="BI177" s="410"/>
      <c r="BJ177" s="410"/>
      <c r="BK177" s="410"/>
      <c r="BL177" s="36"/>
      <c r="BM177" s="410"/>
      <c r="BN177" s="410"/>
      <c r="BO177" s="410"/>
      <c r="BP177" s="410"/>
      <c r="BQ177" s="410"/>
    </row>
    <row r="178" spans="1:69" ht="18" customHeight="1">
      <c r="A178" s="36"/>
      <c r="B178" s="36"/>
      <c r="C178" s="36"/>
      <c r="D178" s="410"/>
      <c r="E178" s="410"/>
      <c r="F178" s="410"/>
      <c r="G178" s="410"/>
      <c r="H178" s="410"/>
      <c r="I178" s="410"/>
      <c r="J178" s="410"/>
      <c r="K178" s="410"/>
      <c r="L178" s="410"/>
      <c r="M178" s="410"/>
      <c r="N178" s="410"/>
      <c r="O178" s="410"/>
      <c r="P178" s="410"/>
      <c r="Q178" s="410"/>
      <c r="R178" s="410"/>
      <c r="S178" s="410"/>
      <c r="T178" s="410"/>
      <c r="U178" s="410"/>
      <c r="V178" s="410"/>
      <c r="W178" s="410"/>
      <c r="X178" s="410"/>
      <c r="Y178" s="410"/>
      <c r="Z178" s="410"/>
      <c r="AA178" s="410"/>
      <c r="AB178" s="410"/>
      <c r="AC178" s="410"/>
      <c r="AD178" s="410"/>
      <c r="AE178" s="410"/>
      <c r="AF178" s="410"/>
      <c r="AG178" s="410"/>
      <c r="AH178" s="410"/>
      <c r="AI178" s="410"/>
      <c r="AJ178" s="410"/>
      <c r="AK178" s="410"/>
      <c r="AL178" s="410"/>
      <c r="AM178" s="410"/>
      <c r="AN178" s="410"/>
      <c r="AO178" s="410"/>
      <c r="AP178" s="410"/>
      <c r="AQ178" s="410"/>
      <c r="AR178" s="410"/>
      <c r="AS178" s="410"/>
      <c r="AT178" s="410"/>
      <c r="AU178" s="410"/>
      <c r="AV178" s="410"/>
      <c r="AW178" s="410"/>
      <c r="AX178" s="410"/>
      <c r="AY178" s="410"/>
      <c r="AZ178" s="410"/>
      <c r="BA178" s="410"/>
      <c r="BB178" s="410"/>
      <c r="BC178" s="410"/>
      <c r="BD178" s="410"/>
      <c r="BE178" s="410"/>
      <c r="BF178" s="410"/>
      <c r="BG178" s="410"/>
      <c r="BH178" s="410"/>
      <c r="BI178" s="410"/>
      <c r="BJ178" s="410"/>
      <c r="BK178" s="410"/>
      <c r="BL178" s="36"/>
      <c r="BM178" s="410"/>
      <c r="BN178" s="410"/>
      <c r="BO178" s="410"/>
      <c r="BP178" s="410"/>
      <c r="BQ178" s="410"/>
    </row>
    <row r="179" spans="1:69" ht="18" customHeight="1">
      <c r="A179" s="36"/>
      <c r="B179" s="36"/>
      <c r="C179" s="36"/>
      <c r="D179" s="410"/>
      <c r="E179" s="410"/>
      <c r="F179" s="410"/>
      <c r="G179" s="410"/>
      <c r="H179" s="410"/>
      <c r="I179" s="410"/>
      <c r="J179" s="410"/>
      <c r="K179" s="410"/>
      <c r="L179" s="410"/>
      <c r="M179" s="410"/>
      <c r="N179" s="410"/>
      <c r="O179" s="410"/>
      <c r="P179" s="410"/>
      <c r="Q179" s="410"/>
      <c r="R179" s="410"/>
      <c r="S179" s="410"/>
      <c r="T179" s="410"/>
      <c r="U179" s="410"/>
      <c r="V179" s="410"/>
      <c r="W179" s="410"/>
      <c r="X179" s="410"/>
      <c r="Y179" s="410"/>
      <c r="Z179" s="410"/>
      <c r="AA179" s="410"/>
      <c r="AB179" s="410"/>
      <c r="AC179" s="410"/>
      <c r="AD179" s="410"/>
      <c r="AE179" s="410"/>
      <c r="AF179" s="410"/>
      <c r="AG179" s="410"/>
      <c r="AH179" s="410"/>
      <c r="AI179" s="410"/>
      <c r="AJ179" s="410"/>
      <c r="AK179" s="410"/>
      <c r="AL179" s="410"/>
      <c r="AM179" s="410"/>
      <c r="AN179" s="410"/>
      <c r="AO179" s="410"/>
      <c r="AP179" s="410"/>
      <c r="AQ179" s="410"/>
      <c r="AR179" s="410"/>
      <c r="AS179" s="410"/>
      <c r="AT179" s="410"/>
      <c r="AU179" s="410"/>
      <c r="AV179" s="410"/>
      <c r="AW179" s="410"/>
      <c r="AX179" s="410"/>
      <c r="AY179" s="410"/>
      <c r="AZ179" s="410"/>
      <c r="BA179" s="410"/>
      <c r="BB179" s="410"/>
      <c r="BC179" s="410"/>
      <c r="BD179" s="410"/>
      <c r="BE179" s="410"/>
      <c r="BF179" s="410"/>
      <c r="BG179" s="410"/>
      <c r="BH179" s="410"/>
      <c r="BI179" s="410"/>
      <c r="BJ179" s="410"/>
      <c r="BK179" s="410"/>
      <c r="BL179" s="36"/>
      <c r="BM179" s="410"/>
      <c r="BN179" s="410"/>
      <c r="BO179" s="410"/>
      <c r="BP179" s="410"/>
      <c r="BQ179" s="410"/>
    </row>
    <row r="180" spans="1:69" ht="18" customHeight="1">
      <c r="A180" s="36"/>
      <c r="B180" s="36"/>
      <c r="C180" s="36"/>
      <c r="D180" s="410"/>
      <c r="E180" s="410"/>
      <c r="F180" s="410"/>
      <c r="G180" s="410"/>
      <c r="H180" s="410"/>
      <c r="I180" s="410"/>
      <c r="J180" s="410"/>
      <c r="K180" s="410"/>
      <c r="L180" s="410"/>
      <c r="M180" s="410"/>
      <c r="N180" s="410"/>
      <c r="O180" s="410"/>
      <c r="P180" s="410"/>
      <c r="Q180" s="410"/>
      <c r="R180" s="410"/>
      <c r="S180" s="410"/>
      <c r="T180" s="410"/>
      <c r="U180" s="410"/>
      <c r="V180" s="410"/>
      <c r="W180" s="410"/>
      <c r="X180" s="410"/>
      <c r="Y180" s="410"/>
      <c r="Z180" s="410"/>
      <c r="AA180" s="410"/>
      <c r="AB180" s="410"/>
      <c r="AC180" s="410"/>
      <c r="AD180" s="410"/>
      <c r="AE180" s="410"/>
      <c r="AF180" s="410"/>
      <c r="AG180" s="410"/>
      <c r="AH180" s="410"/>
      <c r="AI180" s="410"/>
      <c r="AJ180" s="410"/>
      <c r="AK180" s="410"/>
      <c r="AL180" s="410"/>
      <c r="AM180" s="410"/>
      <c r="AN180" s="410"/>
      <c r="AO180" s="410"/>
      <c r="AP180" s="410"/>
      <c r="AQ180" s="410"/>
      <c r="AR180" s="410"/>
      <c r="AS180" s="410"/>
      <c r="AT180" s="410"/>
      <c r="AU180" s="410"/>
      <c r="AV180" s="410"/>
      <c r="AW180" s="410"/>
      <c r="AX180" s="410"/>
      <c r="AY180" s="410"/>
      <c r="AZ180" s="410"/>
      <c r="BA180" s="410"/>
      <c r="BB180" s="410"/>
      <c r="BC180" s="410"/>
      <c r="BD180" s="410"/>
      <c r="BE180" s="410"/>
      <c r="BF180" s="410"/>
      <c r="BG180" s="410"/>
      <c r="BH180" s="410"/>
      <c r="BI180" s="410"/>
      <c r="BJ180" s="410"/>
      <c r="BK180" s="410"/>
      <c r="BL180" s="36"/>
      <c r="BM180" s="410"/>
      <c r="BN180" s="410"/>
      <c r="BO180" s="410"/>
      <c r="BP180" s="410"/>
      <c r="BQ180" s="410"/>
    </row>
    <row r="181" spans="1:69" ht="18" customHeight="1">
      <c r="A181" s="36"/>
      <c r="B181" s="36"/>
      <c r="C181" s="36"/>
      <c r="D181" s="410"/>
      <c r="E181" s="410"/>
      <c r="F181" s="410"/>
      <c r="G181" s="410"/>
      <c r="H181" s="410"/>
      <c r="I181" s="410"/>
      <c r="J181" s="410"/>
      <c r="K181" s="410"/>
      <c r="L181" s="410"/>
      <c r="M181" s="410"/>
      <c r="N181" s="410"/>
      <c r="O181" s="410"/>
      <c r="P181" s="410"/>
      <c r="Q181" s="410"/>
      <c r="R181" s="410"/>
      <c r="S181" s="410"/>
      <c r="T181" s="410"/>
      <c r="U181" s="410"/>
      <c r="V181" s="410"/>
      <c r="W181" s="410"/>
      <c r="X181" s="410"/>
      <c r="Y181" s="410"/>
      <c r="Z181" s="410"/>
      <c r="AA181" s="410"/>
      <c r="AB181" s="410"/>
      <c r="AC181" s="410"/>
      <c r="AD181" s="410"/>
      <c r="AE181" s="410"/>
      <c r="AF181" s="410"/>
      <c r="AG181" s="410"/>
      <c r="AH181" s="410"/>
      <c r="AI181" s="410"/>
      <c r="AJ181" s="410"/>
      <c r="AK181" s="410"/>
      <c r="AL181" s="410"/>
      <c r="AM181" s="410"/>
      <c r="AN181" s="410"/>
      <c r="AO181" s="410"/>
      <c r="AP181" s="410"/>
      <c r="AQ181" s="410"/>
      <c r="AR181" s="410"/>
      <c r="AS181" s="410"/>
      <c r="AT181" s="410"/>
      <c r="AU181" s="410"/>
      <c r="AV181" s="410"/>
      <c r="AW181" s="410"/>
      <c r="AX181" s="410"/>
      <c r="AY181" s="410"/>
      <c r="AZ181" s="410"/>
      <c r="BA181" s="410"/>
      <c r="BB181" s="410"/>
      <c r="BC181" s="410"/>
      <c r="BD181" s="410"/>
      <c r="BE181" s="410"/>
      <c r="BF181" s="410"/>
      <c r="BG181" s="410"/>
      <c r="BH181" s="410"/>
      <c r="BI181" s="410"/>
      <c r="BJ181" s="410"/>
      <c r="BK181" s="410"/>
      <c r="BL181" s="36"/>
      <c r="BM181" s="410"/>
      <c r="BN181" s="410"/>
      <c r="BO181" s="410"/>
      <c r="BP181" s="410"/>
      <c r="BQ181" s="410"/>
    </row>
    <row r="182" spans="1:69" ht="18" customHeight="1">
      <c r="A182" s="36"/>
      <c r="B182" s="36"/>
      <c r="C182" s="36"/>
      <c r="D182" s="410"/>
      <c r="E182" s="410"/>
      <c r="F182" s="410"/>
      <c r="G182" s="410"/>
      <c r="H182" s="410"/>
      <c r="I182" s="410"/>
      <c r="J182" s="410"/>
      <c r="K182" s="410"/>
      <c r="L182" s="410"/>
      <c r="M182" s="410"/>
      <c r="N182" s="410"/>
      <c r="O182" s="410"/>
      <c r="P182" s="410"/>
      <c r="Q182" s="410"/>
      <c r="R182" s="410"/>
      <c r="S182" s="410"/>
      <c r="T182" s="410"/>
      <c r="U182" s="410"/>
      <c r="V182" s="410"/>
      <c r="W182" s="410"/>
      <c r="X182" s="410"/>
      <c r="Y182" s="410"/>
      <c r="Z182" s="410"/>
      <c r="AA182" s="410"/>
      <c r="AB182" s="410"/>
      <c r="AC182" s="410"/>
      <c r="AD182" s="410"/>
      <c r="AE182" s="410"/>
      <c r="AF182" s="410"/>
      <c r="AG182" s="410"/>
      <c r="AH182" s="410"/>
      <c r="AI182" s="410"/>
      <c r="AJ182" s="410"/>
      <c r="AK182" s="410"/>
      <c r="AL182" s="410"/>
      <c r="AM182" s="410"/>
      <c r="AN182" s="410"/>
      <c r="AO182" s="410"/>
      <c r="AP182" s="410"/>
      <c r="AQ182" s="410"/>
      <c r="AR182" s="410"/>
      <c r="AS182" s="410"/>
      <c r="AT182" s="410"/>
      <c r="AU182" s="410"/>
      <c r="AV182" s="410"/>
      <c r="AW182" s="410"/>
      <c r="AX182" s="410"/>
      <c r="AY182" s="410"/>
      <c r="AZ182" s="410"/>
      <c r="BA182" s="410"/>
      <c r="BB182" s="410"/>
      <c r="BC182" s="410"/>
      <c r="BD182" s="410"/>
      <c r="BE182" s="410"/>
      <c r="BF182" s="410"/>
      <c r="BG182" s="410"/>
      <c r="BH182" s="410"/>
      <c r="BI182" s="410"/>
      <c r="BJ182" s="410"/>
      <c r="BK182" s="410"/>
      <c r="BL182" s="36"/>
      <c r="BM182" s="410"/>
      <c r="BN182" s="410"/>
      <c r="BO182" s="410"/>
      <c r="BP182" s="410"/>
      <c r="BQ182" s="410"/>
    </row>
    <row r="183" spans="1:69" ht="18" customHeight="1">
      <c r="A183" s="36"/>
      <c r="B183" s="36"/>
      <c r="C183" s="36"/>
      <c r="D183" s="410"/>
      <c r="E183" s="410"/>
      <c r="F183" s="410"/>
      <c r="G183" s="410"/>
      <c r="H183" s="410"/>
      <c r="I183" s="410"/>
      <c r="J183" s="410"/>
      <c r="K183" s="410"/>
      <c r="L183" s="410"/>
      <c r="M183" s="410"/>
      <c r="N183" s="410"/>
      <c r="O183" s="410"/>
      <c r="P183" s="410"/>
      <c r="Q183" s="410"/>
      <c r="R183" s="410"/>
      <c r="S183" s="410"/>
      <c r="T183" s="410"/>
      <c r="U183" s="410"/>
      <c r="V183" s="410"/>
      <c r="W183" s="410"/>
      <c r="X183" s="410"/>
      <c r="Y183" s="410"/>
      <c r="Z183" s="410"/>
      <c r="AA183" s="410"/>
      <c r="AB183" s="410"/>
      <c r="AC183" s="410"/>
      <c r="AD183" s="410"/>
      <c r="AE183" s="410"/>
      <c r="AF183" s="410"/>
      <c r="AG183" s="410"/>
      <c r="AH183" s="410"/>
      <c r="AI183" s="410"/>
      <c r="AJ183" s="410"/>
      <c r="AK183" s="410"/>
      <c r="AL183" s="410"/>
      <c r="AM183" s="410"/>
      <c r="AN183" s="410"/>
      <c r="AO183" s="410"/>
      <c r="AP183" s="410"/>
      <c r="AQ183" s="410"/>
      <c r="AR183" s="410"/>
      <c r="AS183" s="410"/>
      <c r="AT183" s="410"/>
      <c r="AU183" s="410"/>
      <c r="AV183" s="410"/>
      <c r="AW183" s="410"/>
      <c r="AX183" s="410"/>
      <c r="AY183" s="410"/>
      <c r="AZ183" s="410"/>
      <c r="BA183" s="410"/>
      <c r="BB183" s="410"/>
      <c r="BC183" s="410"/>
      <c r="BD183" s="410"/>
      <c r="BE183" s="410"/>
      <c r="BF183" s="410"/>
      <c r="BG183" s="410"/>
      <c r="BH183" s="410"/>
      <c r="BI183" s="410"/>
      <c r="BJ183" s="410"/>
      <c r="BK183" s="410"/>
      <c r="BL183" s="36"/>
      <c r="BM183" s="410"/>
      <c r="BN183" s="410"/>
      <c r="BO183" s="410"/>
      <c r="BP183" s="410"/>
      <c r="BQ183" s="410"/>
    </row>
    <row r="184" spans="1:69" ht="18" customHeight="1">
      <c r="A184" s="36"/>
      <c r="B184" s="36"/>
      <c r="C184" s="36"/>
      <c r="D184" s="410"/>
      <c r="E184" s="410"/>
      <c r="F184" s="410"/>
      <c r="G184" s="410"/>
      <c r="H184" s="410"/>
      <c r="I184" s="410"/>
      <c r="J184" s="410"/>
      <c r="K184" s="410"/>
      <c r="L184" s="410"/>
      <c r="M184" s="410"/>
      <c r="N184" s="410"/>
      <c r="O184" s="410"/>
      <c r="P184" s="410"/>
      <c r="Q184" s="410"/>
      <c r="R184" s="410"/>
      <c r="S184" s="410"/>
      <c r="T184" s="410"/>
      <c r="U184" s="410"/>
      <c r="V184" s="410"/>
      <c r="W184" s="410"/>
      <c r="X184" s="410"/>
      <c r="Y184" s="410"/>
      <c r="Z184" s="410"/>
      <c r="AA184" s="410"/>
      <c r="AB184" s="410"/>
      <c r="AC184" s="410"/>
      <c r="AD184" s="410"/>
      <c r="AE184" s="410"/>
      <c r="AF184" s="410"/>
      <c r="AG184" s="410"/>
      <c r="AH184" s="410"/>
      <c r="AI184" s="410"/>
      <c r="AJ184" s="410"/>
      <c r="AK184" s="410"/>
      <c r="AL184" s="410"/>
      <c r="AM184" s="410"/>
      <c r="AN184" s="410"/>
      <c r="AO184" s="410"/>
      <c r="AP184" s="410"/>
      <c r="AQ184" s="410"/>
      <c r="AR184" s="410"/>
      <c r="AS184" s="410"/>
      <c r="AT184" s="410"/>
      <c r="AU184" s="410"/>
      <c r="AV184" s="410"/>
      <c r="AW184" s="410"/>
      <c r="AX184" s="410"/>
      <c r="AY184" s="410"/>
      <c r="AZ184" s="410"/>
      <c r="BA184" s="410"/>
      <c r="BB184" s="410"/>
      <c r="BC184" s="410"/>
      <c r="BD184" s="410"/>
      <c r="BE184" s="410"/>
      <c r="BF184" s="410"/>
      <c r="BG184" s="410"/>
      <c r="BH184" s="410"/>
      <c r="BI184" s="410"/>
      <c r="BJ184" s="410"/>
      <c r="BK184" s="410"/>
      <c r="BL184" s="36"/>
      <c r="BM184" s="410"/>
      <c r="BN184" s="410"/>
      <c r="BO184" s="410"/>
      <c r="BP184" s="410"/>
      <c r="BQ184" s="410"/>
    </row>
    <row r="185" spans="1:69" ht="18" customHeight="1">
      <c r="A185" s="36"/>
      <c r="B185" s="36"/>
      <c r="C185" s="36"/>
      <c r="D185" s="410"/>
      <c r="E185" s="410"/>
      <c r="F185" s="410"/>
      <c r="G185" s="410"/>
      <c r="H185" s="410"/>
      <c r="I185" s="410"/>
      <c r="J185" s="410"/>
      <c r="K185" s="410"/>
      <c r="L185" s="410"/>
      <c r="M185" s="410"/>
      <c r="N185" s="410"/>
      <c r="O185" s="410"/>
      <c r="P185" s="410"/>
      <c r="Q185" s="410"/>
      <c r="R185" s="410"/>
      <c r="S185" s="410"/>
      <c r="T185" s="410"/>
      <c r="U185" s="410"/>
      <c r="V185" s="410"/>
      <c r="W185" s="410"/>
      <c r="X185" s="410"/>
      <c r="Y185" s="410"/>
      <c r="Z185" s="410"/>
      <c r="AA185" s="410"/>
      <c r="AB185" s="410"/>
      <c r="AC185" s="410"/>
      <c r="AD185" s="410"/>
      <c r="AE185" s="410"/>
      <c r="AF185" s="410"/>
      <c r="AG185" s="410"/>
      <c r="AH185" s="410"/>
      <c r="AI185" s="410"/>
      <c r="AJ185" s="410"/>
      <c r="AK185" s="410"/>
      <c r="AL185" s="410"/>
      <c r="AM185" s="410"/>
      <c r="AN185" s="410"/>
      <c r="AO185" s="410"/>
      <c r="AP185" s="410"/>
      <c r="AQ185" s="410"/>
      <c r="AR185" s="410"/>
      <c r="AS185" s="410"/>
      <c r="AT185" s="410"/>
      <c r="AU185" s="410"/>
      <c r="AV185" s="410"/>
      <c r="AW185" s="410"/>
      <c r="AX185" s="410"/>
      <c r="AY185" s="410"/>
      <c r="AZ185" s="410"/>
      <c r="BA185" s="410"/>
      <c r="BB185" s="410"/>
      <c r="BC185" s="410"/>
      <c r="BD185" s="410"/>
      <c r="BE185" s="410"/>
      <c r="BF185" s="410"/>
      <c r="BG185" s="410"/>
      <c r="BH185" s="410"/>
      <c r="BI185" s="410"/>
      <c r="BJ185" s="410"/>
      <c r="BK185" s="410"/>
      <c r="BL185" s="36"/>
      <c r="BM185" s="410"/>
      <c r="BN185" s="410"/>
      <c r="BO185" s="410"/>
      <c r="BP185" s="410"/>
      <c r="BQ185" s="410"/>
    </row>
    <row r="186" spans="1:69" ht="18" customHeight="1">
      <c r="A186" s="36"/>
      <c r="B186" s="36"/>
      <c r="C186" s="36"/>
      <c r="D186" s="410"/>
      <c r="E186" s="410"/>
      <c r="F186" s="410"/>
      <c r="G186" s="410"/>
      <c r="H186" s="410"/>
      <c r="I186" s="410"/>
      <c r="J186" s="410"/>
      <c r="K186" s="410"/>
      <c r="L186" s="410"/>
      <c r="M186" s="410"/>
      <c r="N186" s="410"/>
      <c r="O186" s="410"/>
      <c r="P186" s="410"/>
      <c r="Q186" s="410"/>
      <c r="R186" s="410"/>
      <c r="S186" s="410"/>
      <c r="T186" s="410"/>
      <c r="U186" s="410"/>
      <c r="V186" s="410"/>
      <c r="W186" s="410"/>
      <c r="X186" s="410"/>
      <c r="Y186" s="410"/>
      <c r="Z186" s="410"/>
      <c r="AA186" s="410"/>
      <c r="AB186" s="410"/>
      <c r="AC186" s="410"/>
      <c r="AD186" s="410"/>
      <c r="AE186" s="410"/>
      <c r="AF186" s="410"/>
      <c r="AG186" s="410"/>
      <c r="AH186" s="410"/>
      <c r="AI186" s="410"/>
      <c r="AJ186" s="410"/>
      <c r="AK186" s="410"/>
      <c r="AL186" s="410"/>
      <c r="AM186" s="410"/>
      <c r="AN186" s="410"/>
      <c r="AO186" s="410"/>
      <c r="AP186" s="410"/>
      <c r="AQ186" s="410"/>
      <c r="AR186" s="410"/>
      <c r="AS186" s="410"/>
      <c r="AT186" s="410"/>
      <c r="AU186" s="410"/>
      <c r="AV186" s="410"/>
      <c r="AW186" s="410"/>
      <c r="AX186" s="410"/>
      <c r="AY186" s="410"/>
      <c r="AZ186" s="410"/>
      <c r="BA186" s="410"/>
      <c r="BB186" s="410"/>
      <c r="BC186" s="410"/>
      <c r="BD186" s="410"/>
      <c r="BE186" s="410"/>
      <c r="BF186" s="410"/>
      <c r="BG186" s="410"/>
      <c r="BH186" s="410"/>
      <c r="BI186" s="410"/>
      <c r="BJ186" s="410"/>
      <c r="BK186" s="410"/>
      <c r="BL186" s="36"/>
      <c r="BM186" s="410"/>
      <c r="BN186" s="410"/>
      <c r="BO186" s="410"/>
      <c r="BP186" s="410"/>
      <c r="BQ186" s="410"/>
    </row>
    <row r="187" spans="1:69" ht="18" customHeight="1">
      <c r="A187" s="36"/>
      <c r="B187" s="36"/>
      <c r="C187" s="36"/>
      <c r="D187" s="410"/>
      <c r="E187" s="410"/>
      <c r="F187" s="410"/>
      <c r="G187" s="410"/>
      <c r="H187" s="410"/>
      <c r="I187" s="410"/>
      <c r="J187" s="410"/>
      <c r="K187" s="410"/>
      <c r="L187" s="410"/>
      <c r="M187" s="410"/>
      <c r="N187" s="410"/>
      <c r="O187" s="410"/>
      <c r="P187" s="410"/>
      <c r="Q187" s="410"/>
      <c r="R187" s="410"/>
      <c r="S187" s="410"/>
      <c r="T187" s="410"/>
      <c r="U187" s="410"/>
      <c r="V187" s="410"/>
      <c r="W187" s="410"/>
      <c r="X187" s="410"/>
      <c r="Y187" s="410"/>
      <c r="Z187" s="410"/>
      <c r="AA187" s="410"/>
      <c r="AB187" s="410"/>
      <c r="AC187" s="410"/>
      <c r="AD187" s="410"/>
      <c r="AE187" s="410"/>
      <c r="AF187" s="410"/>
      <c r="AG187" s="410"/>
      <c r="AH187" s="410"/>
      <c r="AI187" s="410"/>
      <c r="AJ187" s="410"/>
      <c r="AK187" s="410"/>
      <c r="AL187" s="410"/>
      <c r="AM187" s="410"/>
      <c r="AN187" s="410"/>
      <c r="AO187" s="410"/>
      <c r="AP187" s="410"/>
      <c r="AQ187" s="410"/>
      <c r="AR187" s="410"/>
      <c r="AS187" s="410"/>
      <c r="AT187" s="410"/>
      <c r="AU187" s="410"/>
      <c r="AV187" s="410"/>
      <c r="AW187" s="410"/>
      <c r="AX187" s="410"/>
      <c r="AY187" s="410"/>
      <c r="AZ187" s="410"/>
      <c r="BA187" s="410"/>
      <c r="BB187" s="410"/>
      <c r="BC187" s="410"/>
      <c r="BD187" s="410"/>
      <c r="BE187" s="410"/>
      <c r="BF187" s="410"/>
      <c r="BG187" s="410"/>
      <c r="BH187" s="410"/>
      <c r="BI187" s="410"/>
      <c r="BJ187" s="410"/>
      <c r="BK187" s="410"/>
      <c r="BL187" s="36"/>
      <c r="BM187" s="410"/>
      <c r="BN187" s="410"/>
      <c r="BO187" s="410"/>
      <c r="BP187" s="410"/>
      <c r="BQ187" s="410"/>
    </row>
    <row r="188" spans="1:69" ht="18" customHeight="1">
      <c r="A188" s="36"/>
      <c r="B188" s="36"/>
      <c r="C188" s="36"/>
      <c r="D188" s="410"/>
      <c r="E188" s="410"/>
      <c r="F188" s="410"/>
      <c r="G188" s="410"/>
      <c r="H188" s="410"/>
      <c r="I188" s="410"/>
      <c r="J188" s="410"/>
      <c r="K188" s="410"/>
      <c r="L188" s="410"/>
      <c r="M188" s="410"/>
      <c r="N188" s="410"/>
      <c r="O188" s="410"/>
      <c r="P188" s="410"/>
      <c r="Q188" s="410"/>
      <c r="R188" s="410"/>
      <c r="S188" s="410"/>
      <c r="T188" s="410"/>
      <c r="U188" s="410"/>
      <c r="V188" s="410"/>
      <c r="W188" s="410"/>
      <c r="X188" s="410"/>
      <c r="Y188" s="410"/>
      <c r="Z188" s="410"/>
      <c r="AA188" s="410"/>
      <c r="AB188" s="410"/>
      <c r="AC188" s="410"/>
      <c r="AD188" s="410"/>
      <c r="AE188" s="410"/>
      <c r="AF188" s="410"/>
      <c r="AG188" s="410"/>
      <c r="AH188" s="410"/>
      <c r="AI188" s="410"/>
      <c r="AJ188" s="410"/>
      <c r="AK188" s="410"/>
      <c r="AL188" s="410"/>
      <c r="AM188" s="410"/>
      <c r="AN188" s="410"/>
      <c r="AO188" s="410"/>
      <c r="AP188" s="410"/>
      <c r="AQ188" s="410"/>
      <c r="AR188" s="410"/>
      <c r="AS188" s="410"/>
      <c r="AT188" s="410"/>
      <c r="AU188" s="410"/>
      <c r="AV188" s="410"/>
      <c r="AW188" s="410"/>
      <c r="AX188" s="410"/>
      <c r="AY188" s="410"/>
      <c r="AZ188" s="410"/>
      <c r="BA188" s="410"/>
      <c r="BB188" s="410"/>
      <c r="BC188" s="410"/>
      <c r="BD188" s="410"/>
      <c r="BE188" s="410"/>
      <c r="BF188" s="410"/>
      <c r="BG188" s="410"/>
      <c r="BH188" s="410"/>
      <c r="BI188" s="410"/>
      <c r="BJ188" s="410"/>
      <c r="BK188" s="410"/>
      <c r="BL188" s="36"/>
      <c r="BM188" s="410"/>
      <c r="BN188" s="410"/>
      <c r="BO188" s="410"/>
      <c r="BP188" s="410"/>
      <c r="BQ188" s="410"/>
    </row>
    <row r="189" spans="1:69" ht="18" customHeight="1">
      <c r="A189" s="36"/>
      <c r="B189" s="36"/>
      <c r="C189" s="36"/>
      <c r="D189" s="410"/>
      <c r="E189" s="410"/>
      <c r="F189" s="410"/>
      <c r="G189" s="410"/>
      <c r="H189" s="410"/>
      <c r="I189" s="410"/>
      <c r="J189" s="410"/>
      <c r="K189" s="410"/>
      <c r="L189" s="410"/>
      <c r="M189" s="410"/>
      <c r="N189" s="410"/>
      <c r="O189" s="410"/>
      <c r="P189" s="410"/>
      <c r="Q189" s="410"/>
      <c r="R189" s="410"/>
      <c r="S189" s="410"/>
      <c r="T189" s="410"/>
      <c r="U189" s="410"/>
      <c r="V189" s="410"/>
      <c r="W189" s="410"/>
      <c r="X189" s="410"/>
      <c r="Y189" s="410"/>
      <c r="Z189" s="410"/>
      <c r="AA189" s="410"/>
      <c r="AB189" s="410"/>
      <c r="AC189" s="410"/>
      <c r="AD189" s="410"/>
      <c r="AE189" s="410"/>
      <c r="AF189" s="410"/>
      <c r="AG189" s="410"/>
      <c r="AH189" s="410"/>
      <c r="AI189" s="410"/>
      <c r="AJ189" s="410"/>
      <c r="AK189" s="410"/>
      <c r="AL189" s="410"/>
      <c r="AM189" s="410"/>
      <c r="AN189" s="410"/>
      <c r="AO189" s="410"/>
      <c r="AP189" s="410"/>
      <c r="AQ189" s="410"/>
      <c r="AR189" s="410"/>
      <c r="AS189" s="410"/>
      <c r="AT189" s="410"/>
      <c r="AU189" s="410"/>
      <c r="AV189" s="410"/>
      <c r="AW189" s="410"/>
      <c r="AX189" s="410"/>
      <c r="AY189" s="410"/>
      <c r="AZ189" s="410"/>
      <c r="BA189" s="410"/>
      <c r="BB189" s="410"/>
      <c r="BC189" s="410"/>
      <c r="BD189" s="410"/>
      <c r="BE189" s="410"/>
      <c r="BF189" s="410"/>
      <c r="BG189" s="410"/>
      <c r="BH189" s="410"/>
      <c r="BI189" s="410"/>
      <c r="BJ189" s="410"/>
      <c r="BK189" s="410"/>
      <c r="BL189" s="36"/>
      <c r="BM189" s="410"/>
      <c r="BN189" s="410"/>
      <c r="BO189" s="410"/>
      <c r="BP189" s="410"/>
      <c r="BQ189" s="410"/>
    </row>
    <row r="190" spans="1:69" ht="18" customHeight="1">
      <c r="A190" s="36"/>
      <c r="B190" s="36"/>
      <c r="C190" s="36"/>
      <c r="D190" s="410"/>
      <c r="E190" s="410"/>
      <c r="F190" s="410"/>
      <c r="G190" s="410"/>
      <c r="H190" s="410"/>
      <c r="I190" s="410"/>
      <c r="J190" s="410"/>
      <c r="K190" s="410"/>
      <c r="L190" s="410"/>
      <c r="M190" s="410"/>
      <c r="N190" s="410"/>
      <c r="O190" s="410"/>
      <c r="P190" s="410"/>
      <c r="Q190" s="410"/>
      <c r="R190" s="410"/>
      <c r="S190" s="410"/>
      <c r="T190" s="410"/>
      <c r="U190" s="410"/>
      <c r="V190" s="410"/>
      <c r="W190" s="410"/>
      <c r="X190" s="410"/>
      <c r="Y190" s="410"/>
      <c r="Z190" s="410"/>
      <c r="AA190" s="410"/>
      <c r="AB190" s="410"/>
      <c r="AC190" s="410"/>
      <c r="AD190" s="410"/>
      <c r="AE190" s="410"/>
      <c r="AF190" s="410"/>
      <c r="AG190" s="410"/>
      <c r="AH190" s="410"/>
      <c r="AI190" s="410"/>
      <c r="AJ190" s="410"/>
      <c r="AK190" s="410"/>
      <c r="AL190" s="410"/>
      <c r="AM190" s="410"/>
      <c r="AN190" s="410"/>
      <c r="AO190" s="410"/>
      <c r="AP190" s="410"/>
      <c r="AQ190" s="410"/>
      <c r="AR190" s="410"/>
      <c r="AS190" s="410"/>
      <c r="AT190" s="410"/>
      <c r="AU190" s="410"/>
      <c r="AV190" s="410"/>
      <c r="AW190" s="410"/>
      <c r="AX190" s="410"/>
      <c r="AY190" s="410"/>
      <c r="AZ190" s="410"/>
      <c r="BA190" s="410"/>
      <c r="BB190" s="410"/>
      <c r="BC190" s="410"/>
      <c r="BD190" s="410"/>
      <c r="BE190" s="410"/>
      <c r="BF190" s="410"/>
      <c r="BG190" s="410"/>
      <c r="BH190" s="410"/>
      <c r="BI190" s="410"/>
      <c r="BJ190" s="410"/>
      <c r="BK190" s="410"/>
      <c r="BL190" s="36"/>
      <c r="BM190" s="410"/>
      <c r="BN190" s="410"/>
      <c r="BO190" s="410"/>
      <c r="BP190" s="410"/>
      <c r="BQ190" s="410"/>
    </row>
    <row r="191" spans="1:69" ht="18" customHeight="1">
      <c r="A191" s="36"/>
      <c r="B191" s="36"/>
      <c r="C191" s="36"/>
      <c r="D191" s="410"/>
      <c r="E191" s="410"/>
      <c r="F191" s="410"/>
      <c r="G191" s="410"/>
      <c r="H191" s="410"/>
      <c r="I191" s="410"/>
      <c r="J191" s="410"/>
      <c r="K191" s="410"/>
      <c r="L191" s="410"/>
      <c r="M191" s="410"/>
      <c r="N191" s="410"/>
      <c r="O191" s="410"/>
      <c r="P191" s="410"/>
      <c r="Q191" s="410"/>
      <c r="R191" s="410"/>
      <c r="S191" s="410"/>
      <c r="T191" s="410"/>
      <c r="U191" s="410"/>
      <c r="V191" s="410"/>
      <c r="W191" s="410"/>
      <c r="X191" s="410"/>
      <c r="Y191" s="410"/>
      <c r="Z191" s="410"/>
      <c r="AA191" s="410"/>
      <c r="AB191" s="410"/>
      <c r="AC191" s="410"/>
      <c r="AD191" s="410"/>
      <c r="AE191" s="410"/>
      <c r="AF191" s="410"/>
      <c r="AG191" s="410"/>
      <c r="AH191" s="410"/>
      <c r="AI191" s="410"/>
      <c r="AJ191" s="410"/>
      <c r="AK191" s="410"/>
      <c r="AL191" s="410"/>
      <c r="AM191" s="410"/>
      <c r="AN191" s="410"/>
      <c r="AO191" s="410"/>
      <c r="AP191" s="410"/>
      <c r="AQ191" s="410"/>
      <c r="AR191" s="410"/>
      <c r="AS191" s="410"/>
      <c r="AT191" s="410"/>
      <c r="AU191" s="410"/>
      <c r="AV191" s="410"/>
      <c r="AW191" s="410"/>
      <c r="AX191" s="410"/>
      <c r="AY191" s="410"/>
      <c r="AZ191" s="410"/>
      <c r="BA191" s="410"/>
      <c r="BB191" s="410"/>
      <c r="BC191" s="410"/>
      <c r="BD191" s="410"/>
      <c r="BE191" s="410"/>
      <c r="BF191" s="410"/>
      <c r="BG191" s="410"/>
      <c r="BH191" s="410"/>
      <c r="BI191" s="410"/>
      <c r="BJ191" s="410"/>
      <c r="BK191" s="410"/>
      <c r="BL191" s="36"/>
      <c r="BM191" s="410"/>
      <c r="BN191" s="410"/>
      <c r="BO191" s="410"/>
      <c r="BP191" s="410"/>
      <c r="BQ191" s="410"/>
    </row>
    <row r="192" spans="1:69" ht="18" customHeight="1">
      <c r="A192" s="36"/>
      <c r="B192" s="36"/>
      <c r="C192" s="36"/>
      <c r="D192" s="410"/>
      <c r="E192" s="410"/>
      <c r="F192" s="410"/>
      <c r="G192" s="410"/>
      <c r="H192" s="410"/>
      <c r="I192" s="410"/>
      <c r="J192" s="410"/>
      <c r="K192" s="410"/>
      <c r="L192" s="410"/>
      <c r="M192" s="410"/>
      <c r="N192" s="410"/>
      <c r="O192" s="410"/>
      <c r="P192" s="410"/>
      <c r="Q192" s="410"/>
      <c r="R192" s="410"/>
      <c r="S192" s="410"/>
      <c r="T192" s="410"/>
      <c r="U192" s="410"/>
      <c r="V192" s="410"/>
      <c r="W192" s="410"/>
      <c r="X192" s="410"/>
      <c r="Y192" s="410"/>
      <c r="Z192" s="410"/>
      <c r="AA192" s="410"/>
      <c r="AB192" s="410"/>
      <c r="AC192" s="410"/>
      <c r="AD192" s="410"/>
      <c r="AE192" s="410"/>
      <c r="AF192" s="410"/>
      <c r="AG192" s="410"/>
      <c r="AH192" s="410"/>
      <c r="AI192" s="410"/>
      <c r="AJ192" s="410"/>
      <c r="AK192" s="410"/>
      <c r="AL192" s="410"/>
      <c r="AM192" s="410"/>
      <c r="AN192" s="410"/>
      <c r="AO192" s="410"/>
      <c r="AP192" s="410"/>
      <c r="AQ192" s="410"/>
      <c r="AR192" s="410"/>
      <c r="AS192" s="410"/>
      <c r="AT192" s="410"/>
      <c r="AU192" s="410"/>
      <c r="AV192" s="410"/>
      <c r="AW192" s="410"/>
      <c r="AX192" s="410"/>
      <c r="AY192" s="410"/>
      <c r="AZ192" s="410"/>
      <c r="BA192" s="410"/>
      <c r="BB192" s="410"/>
      <c r="BC192" s="410"/>
      <c r="BD192" s="410"/>
      <c r="BE192" s="410"/>
      <c r="BF192" s="410"/>
      <c r="BG192" s="410"/>
      <c r="BH192" s="410"/>
      <c r="BI192" s="410"/>
      <c r="BJ192" s="410"/>
      <c r="BK192" s="410"/>
      <c r="BL192" s="36"/>
      <c r="BM192" s="410"/>
      <c r="BN192" s="410"/>
      <c r="BO192" s="410"/>
      <c r="BP192" s="410"/>
      <c r="BQ192" s="410"/>
    </row>
    <row r="193" spans="1:69" ht="18" customHeight="1">
      <c r="A193" s="36"/>
      <c r="B193" s="36"/>
      <c r="C193" s="36"/>
      <c r="D193" s="410"/>
      <c r="E193" s="410"/>
      <c r="F193" s="410"/>
      <c r="G193" s="410"/>
      <c r="H193" s="410"/>
      <c r="I193" s="410"/>
      <c r="J193" s="410"/>
      <c r="K193" s="410"/>
      <c r="L193" s="410"/>
      <c r="M193" s="410"/>
      <c r="N193" s="410"/>
      <c r="O193" s="410"/>
      <c r="P193" s="410"/>
      <c r="Q193" s="410"/>
      <c r="R193" s="410"/>
      <c r="S193" s="410"/>
      <c r="T193" s="410"/>
      <c r="U193" s="410"/>
      <c r="V193" s="410"/>
      <c r="W193" s="410"/>
      <c r="X193" s="410"/>
      <c r="Y193" s="410"/>
      <c r="Z193" s="410"/>
      <c r="AA193" s="410"/>
      <c r="AB193" s="410"/>
      <c r="AC193" s="410"/>
      <c r="AD193" s="410"/>
      <c r="AE193" s="410"/>
      <c r="AF193" s="410"/>
      <c r="AG193" s="410"/>
      <c r="AH193" s="410"/>
      <c r="AI193" s="410"/>
      <c r="AJ193" s="410"/>
      <c r="AK193" s="410"/>
      <c r="AL193" s="410"/>
      <c r="AM193" s="410"/>
      <c r="AN193" s="410"/>
      <c r="AO193" s="410"/>
      <c r="AP193" s="410"/>
      <c r="AQ193" s="410"/>
      <c r="AR193" s="410"/>
      <c r="AS193" s="410"/>
      <c r="AT193" s="410"/>
      <c r="AU193" s="410"/>
      <c r="AV193" s="410"/>
      <c r="AW193" s="410"/>
      <c r="AX193" s="410"/>
      <c r="AY193" s="410"/>
      <c r="AZ193" s="410"/>
      <c r="BA193" s="410"/>
      <c r="BB193" s="410"/>
      <c r="BC193" s="410"/>
      <c r="BD193" s="410"/>
      <c r="BE193" s="410"/>
      <c r="BF193" s="410"/>
      <c r="BG193" s="410"/>
      <c r="BH193" s="410"/>
      <c r="BI193" s="410"/>
      <c r="BJ193" s="410"/>
      <c r="BK193" s="410"/>
      <c r="BL193" s="36"/>
      <c r="BM193" s="410"/>
      <c r="BN193" s="410"/>
      <c r="BO193" s="410"/>
      <c r="BP193" s="410"/>
      <c r="BQ193" s="410"/>
    </row>
    <row r="194" spans="1:69" ht="18" customHeight="1">
      <c r="A194" s="36"/>
      <c r="B194" s="36"/>
      <c r="C194" s="36"/>
      <c r="D194" s="410"/>
      <c r="E194" s="410"/>
      <c r="F194" s="410"/>
      <c r="G194" s="410"/>
      <c r="H194" s="410"/>
      <c r="I194" s="410"/>
      <c r="J194" s="410"/>
      <c r="K194" s="410"/>
      <c r="L194" s="410"/>
      <c r="M194" s="410"/>
      <c r="N194" s="410"/>
      <c r="O194" s="410"/>
      <c r="P194" s="410"/>
      <c r="Q194" s="410"/>
      <c r="R194" s="410"/>
      <c r="S194" s="410"/>
      <c r="T194" s="410"/>
      <c r="U194" s="410"/>
      <c r="V194" s="410"/>
      <c r="W194" s="410"/>
      <c r="X194" s="410"/>
      <c r="Y194" s="410"/>
      <c r="Z194" s="410"/>
      <c r="AA194" s="410"/>
      <c r="AB194" s="410"/>
      <c r="AC194" s="410"/>
      <c r="AD194" s="410"/>
      <c r="AE194" s="410"/>
      <c r="AF194" s="410"/>
      <c r="AG194" s="410"/>
      <c r="AH194" s="410"/>
      <c r="AI194" s="410"/>
      <c r="AJ194" s="410"/>
      <c r="AK194" s="410"/>
      <c r="AL194" s="410"/>
      <c r="AM194" s="410"/>
      <c r="AN194" s="410"/>
      <c r="AO194" s="410"/>
      <c r="AP194" s="410"/>
      <c r="AQ194" s="410"/>
      <c r="AR194" s="410"/>
      <c r="AS194" s="410"/>
      <c r="AT194" s="410"/>
      <c r="AU194" s="410"/>
      <c r="AV194" s="410"/>
      <c r="AW194" s="410"/>
      <c r="AX194" s="410"/>
      <c r="AY194" s="410"/>
      <c r="AZ194" s="410"/>
      <c r="BA194" s="410"/>
      <c r="BB194" s="410"/>
      <c r="BC194" s="410"/>
      <c r="BD194" s="410"/>
      <c r="BE194" s="410"/>
      <c r="BF194" s="410"/>
      <c r="BG194" s="410"/>
      <c r="BH194" s="410"/>
      <c r="BI194" s="410"/>
      <c r="BJ194" s="410"/>
      <c r="BK194" s="410"/>
      <c r="BL194" s="36"/>
      <c r="BM194" s="410"/>
      <c r="BN194" s="410"/>
      <c r="BO194" s="410"/>
      <c r="BP194" s="410"/>
      <c r="BQ194" s="410"/>
    </row>
    <row r="195" spans="1:69" ht="18" customHeight="1">
      <c r="A195" s="36"/>
      <c r="B195" s="36"/>
      <c r="C195" s="36"/>
      <c r="D195" s="410"/>
      <c r="E195" s="410"/>
      <c r="F195" s="410"/>
      <c r="G195" s="410"/>
      <c r="H195" s="410"/>
      <c r="I195" s="410"/>
      <c r="J195" s="410"/>
      <c r="K195" s="410"/>
      <c r="L195" s="410"/>
      <c r="M195" s="410"/>
      <c r="N195" s="410"/>
      <c r="O195" s="410"/>
      <c r="P195" s="410"/>
      <c r="Q195" s="410"/>
      <c r="R195" s="410"/>
      <c r="S195" s="410"/>
      <c r="T195" s="410"/>
      <c r="U195" s="410"/>
      <c r="V195" s="410"/>
      <c r="W195" s="410"/>
      <c r="X195" s="410"/>
      <c r="Y195" s="410"/>
      <c r="Z195" s="410"/>
      <c r="AA195" s="410"/>
      <c r="AB195" s="410"/>
      <c r="AC195" s="410"/>
      <c r="AD195" s="410"/>
      <c r="AE195" s="410"/>
      <c r="AF195" s="410"/>
      <c r="AG195" s="410"/>
      <c r="AH195" s="410"/>
      <c r="AI195" s="410"/>
      <c r="AJ195" s="410"/>
      <c r="AK195" s="410"/>
      <c r="AL195" s="410"/>
      <c r="AM195" s="410"/>
      <c r="AN195" s="410"/>
      <c r="AO195" s="410"/>
      <c r="AP195" s="410"/>
      <c r="AQ195" s="410"/>
      <c r="AR195" s="410"/>
      <c r="AS195" s="410"/>
      <c r="AT195" s="410"/>
      <c r="AU195" s="410"/>
      <c r="AV195" s="410"/>
      <c r="AW195" s="410"/>
      <c r="AX195" s="410"/>
      <c r="AY195" s="410"/>
      <c r="AZ195" s="410"/>
      <c r="BA195" s="410"/>
      <c r="BB195" s="410"/>
      <c r="BC195" s="410"/>
      <c r="BD195" s="410"/>
      <c r="BE195" s="410"/>
      <c r="BF195" s="410"/>
      <c r="BG195" s="410"/>
      <c r="BH195" s="410"/>
      <c r="BI195" s="410"/>
      <c r="BJ195" s="410"/>
      <c r="BK195" s="410"/>
      <c r="BL195" s="36"/>
      <c r="BM195" s="410"/>
      <c r="BN195" s="410"/>
      <c r="BO195" s="410"/>
      <c r="BP195" s="410"/>
      <c r="BQ195" s="410"/>
    </row>
    <row r="196" spans="1:69" ht="18" customHeight="1">
      <c r="A196" s="36"/>
      <c r="B196" s="36"/>
      <c r="C196" s="36"/>
      <c r="D196" s="410"/>
      <c r="E196" s="410"/>
      <c r="F196" s="410"/>
      <c r="G196" s="410"/>
      <c r="H196" s="410"/>
      <c r="I196" s="410"/>
      <c r="J196" s="410"/>
      <c r="K196" s="410"/>
      <c r="L196" s="410"/>
      <c r="M196" s="410"/>
      <c r="N196" s="410"/>
      <c r="O196" s="410"/>
      <c r="P196" s="410"/>
      <c r="Q196" s="410"/>
      <c r="R196" s="410"/>
      <c r="S196" s="410"/>
      <c r="T196" s="410"/>
      <c r="U196" s="410"/>
      <c r="V196" s="410"/>
      <c r="W196" s="410"/>
      <c r="X196" s="410"/>
      <c r="Y196" s="410"/>
      <c r="Z196" s="410"/>
      <c r="AA196" s="410"/>
      <c r="AB196" s="410"/>
      <c r="AC196" s="410"/>
      <c r="AD196" s="410"/>
      <c r="AE196" s="410"/>
      <c r="AF196" s="410"/>
      <c r="AG196" s="410"/>
      <c r="AH196" s="410"/>
      <c r="AI196" s="410"/>
      <c r="AJ196" s="410"/>
      <c r="AK196" s="410"/>
      <c r="AL196" s="410"/>
      <c r="AM196" s="410"/>
      <c r="AN196" s="410"/>
      <c r="AO196" s="410"/>
      <c r="AP196" s="410"/>
      <c r="AQ196" s="410"/>
      <c r="AR196" s="410"/>
      <c r="AS196" s="410"/>
      <c r="AT196" s="410"/>
      <c r="AU196" s="410"/>
      <c r="AV196" s="410"/>
      <c r="AW196" s="410"/>
      <c r="AX196" s="410"/>
      <c r="AY196" s="410"/>
      <c r="AZ196" s="410"/>
      <c r="BA196" s="410"/>
      <c r="BB196" s="410"/>
      <c r="BC196" s="410"/>
      <c r="BD196" s="410"/>
      <c r="BE196" s="410"/>
      <c r="BF196" s="410"/>
      <c r="BG196" s="410"/>
      <c r="BH196" s="410"/>
      <c r="BI196" s="410"/>
      <c r="BJ196" s="410"/>
      <c r="BK196" s="410"/>
      <c r="BL196" s="36"/>
      <c r="BM196" s="410"/>
      <c r="BN196" s="410"/>
      <c r="BO196" s="410"/>
      <c r="BP196" s="410"/>
      <c r="BQ196" s="410"/>
    </row>
    <row r="197" spans="1:69" ht="18" customHeight="1">
      <c r="A197" s="36"/>
      <c r="B197" s="36"/>
      <c r="C197" s="36"/>
      <c r="D197" s="410"/>
      <c r="E197" s="410"/>
      <c r="F197" s="410"/>
      <c r="G197" s="410"/>
      <c r="H197" s="410"/>
      <c r="I197" s="410"/>
      <c r="J197" s="410"/>
      <c r="K197" s="410"/>
      <c r="L197" s="410"/>
      <c r="M197" s="410"/>
      <c r="N197" s="410"/>
      <c r="O197" s="410"/>
      <c r="P197" s="410"/>
      <c r="Q197" s="410"/>
      <c r="R197" s="410"/>
      <c r="S197" s="410"/>
      <c r="T197" s="410"/>
      <c r="U197" s="410"/>
      <c r="V197" s="410"/>
      <c r="W197" s="410"/>
      <c r="X197" s="410"/>
      <c r="Y197" s="410"/>
      <c r="Z197" s="410"/>
      <c r="AA197" s="410"/>
      <c r="AB197" s="410"/>
      <c r="AC197" s="410"/>
      <c r="AD197" s="410"/>
      <c r="AE197" s="410"/>
      <c r="AF197" s="410"/>
      <c r="AG197" s="410"/>
      <c r="AH197" s="410"/>
      <c r="AI197" s="410"/>
      <c r="AJ197" s="410"/>
      <c r="AK197" s="410"/>
      <c r="AL197" s="410"/>
      <c r="AM197" s="410"/>
      <c r="AN197" s="410"/>
      <c r="AO197" s="410"/>
      <c r="AP197" s="410"/>
      <c r="AQ197" s="410"/>
      <c r="AR197" s="410"/>
      <c r="AS197" s="410"/>
      <c r="AT197" s="410"/>
      <c r="AU197" s="410"/>
      <c r="AV197" s="410"/>
      <c r="AW197" s="410"/>
      <c r="AX197" s="410"/>
      <c r="AY197" s="410"/>
      <c r="AZ197" s="410"/>
      <c r="BA197" s="410"/>
      <c r="BB197" s="410"/>
      <c r="BC197" s="410"/>
      <c r="BD197" s="410"/>
      <c r="BE197" s="410"/>
      <c r="BF197" s="410"/>
      <c r="BG197" s="410"/>
      <c r="BH197" s="410"/>
      <c r="BI197" s="410"/>
      <c r="BJ197" s="410"/>
      <c r="BK197" s="410"/>
      <c r="BL197" s="36"/>
      <c r="BM197" s="410"/>
      <c r="BN197" s="410"/>
      <c r="BO197" s="410"/>
      <c r="BP197" s="410"/>
      <c r="BQ197" s="410"/>
    </row>
    <row r="198" spans="1:69" ht="18" customHeight="1">
      <c r="A198" s="36"/>
      <c r="B198" s="36"/>
      <c r="C198" s="36"/>
      <c r="D198" s="410"/>
      <c r="E198" s="410"/>
      <c r="F198" s="410"/>
      <c r="G198" s="410"/>
      <c r="H198" s="410"/>
      <c r="I198" s="410"/>
      <c r="J198" s="410"/>
      <c r="K198" s="410"/>
      <c r="L198" s="410"/>
      <c r="M198" s="410"/>
      <c r="N198" s="410"/>
      <c r="O198" s="410"/>
      <c r="P198" s="410"/>
      <c r="Q198" s="410"/>
      <c r="R198" s="410"/>
      <c r="S198" s="410"/>
      <c r="T198" s="410"/>
      <c r="U198" s="410"/>
      <c r="V198" s="410"/>
      <c r="W198" s="410"/>
      <c r="X198" s="410"/>
      <c r="Y198" s="410"/>
      <c r="Z198" s="410"/>
      <c r="AA198" s="410"/>
      <c r="AB198" s="410"/>
      <c r="AC198" s="410"/>
      <c r="AD198" s="410"/>
      <c r="AE198" s="410"/>
      <c r="AF198" s="410"/>
      <c r="AG198" s="410"/>
      <c r="AH198" s="410"/>
      <c r="AI198" s="410"/>
      <c r="AJ198" s="410"/>
      <c r="AK198" s="410"/>
      <c r="AL198" s="410"/>
      <c r="AM198" s="410"/>
      <c r="AN198" s="410"/>
      <c r="AO198" s="410"/>
      <c r="AP198" s="410"/>
      <c r="AQ198" s="410"/>
      <c r="AR198" s="410"/>
      <c r="AS198" s="410"/>
      <c r="AT198" s="410"/>
      <c r="AU198" s="410"/>
      <c r="AV198" s="410"/>
      <c r="AW198" s="410"/>
      <c r="AX198" s="410"/>
      <c r="AY198" s="410"/>
      <c r="AZ198" s="410"/>
      <c r="BA198" s="410"/>
      <c r="BB198" s="410"/>
      <c r="BC198" s="410"/>
      <c r="BD198" s="410"/>
      <c r="BE198" s="410"/>
      <c r="BF198" s="410"/>
      <c r="BG198" s="410"/>
      <c r="BH198" s="410"/>
      <c r="BI198" s="410"/>
      <c r="BJ198" s="410"/>
      <c r="BK198" s="410"/>
      <c r="BL198" s="36"/>
      <c r="BM198" s="410"/>
      <c r="BN198" s="410"/>
      <c r="BO198" s="410"/>
      <c r="BP198" s="410"/>
      <c r="BQ198" s="410"/>
    </row>
    <row r="199" spans="1:69" ht="18" customHeight="1">
      <c r="A199" s="36"/>
      <c r="B199" s="36"/>
      <c r="C199" s="36"/>
      <c r="D199" s="410"/>
      <c r="E199" s="410"/>
      <c r="F199" s="410"/>
      <c r="G199" s="410"/>
      <c r="H199" s="410"/>
      <c r="I199" s="410"/>
      <c r="J199" s="410"/>
      <c r="K199" s="410"/>
      <c r="L199" s="410"/>
      <c r="M199" s="410"/>
      <c r="N199" s="410"/>
      <c r="O199" s="410"/>
      <c r="P199" s="410"/>
      <c r="Q199" s="410"/>
      <c r="R199" s="410"/>
      <c r="S199" s="410"/>
      <c r="T199" s="410"/>
      <c r="U199" s="410"/>
      <c r="V199" s="410"/>
      <c r="W199" s="410"/>
      <c r="X199" s="410"/>
      <c r="Y199" s="410"/>
      <c r="Z199" s="410"/>
      <c r="AA199" s="410"/>
      <c r="AB199" s="410"/>
      <c r="AC199" s="410"/>
      <c r="AD199" s="410"/>
      <c r="AE199" s="410"/>
      <c r="AF199" s="410"/>
      <c r="AG199" s="410"/>
      <c r="AH199" s="410"/>
      <c r="AI199" s="410"/>
      <c r="AJ199" s="410"/>
      <c r="AK199" s="410"/>
      <c r="AL199" s="410"/>
      <c r="AM199" s="410"/>
      <c r="AN199" s="410"/>
      <c r="AO199" s="410"/>
      <c r="AP199" s="410"/>
      <c r="AQ199" s="410"/>
      <c r="AR199" s="410"/>
      <c r="AS199" s="410"/>
      <c r="AT199" s="410"/>
      <c r="AU199" s="410"/>
      <c r="AV199" s="410"/>
      <c r="AW199" s="410"/>
      <c r="AX199" s="410"/>
      <c r="AY199" s="410"/>
      <c r="AZ199" s="410"/>
      <c r="BA199" s="410"/>
      <c r="BB199" s="410"/>
      <c r="BC199" s="410"/>
      <c r="BD199" s="410"/>
      <c r="BE199" s="410"/>
      <c r="BF199" s="410"/>
      <c r="BG199" s="410"/>
      <c r="BH199" s="410"/>
      <c r="BI199" s="410"/>
      <c r="BJ199" s="410"/>
      <c r="BK199" s="410"/>
      <c r="BL199" s="36"/>
      <c r="BM199" s="410"/>
      <c r="BN199" s="410"/>
      <c r="BO199" s="410"/>
      <c r="BP199" s="410"/>
      <c r="BQ199" s="410"/>
    </row>
    <row r="200" spans="1:69" ht="18" customHeight="1">
      <c r="A200" s="36"/>
      <c r="B200" s="36"/>
      <c r="C200" s="36"/>
      <c r="D200" s="410"/>
      <c r="E200" s="410"/>
      <c r="F200" s="410"/>
      <c r="G200" s="410"/>
      <c r="H200" s="410"/>
      <c r="I200" s="410"/>
      <c r="J200" s="410"/>
      <c r="K200" s="410"/>
      <c r="L200" s="410"/>
      <c r="M200" s="410"/>
      <c r="N200" s="410"/>
      <c r="O200" s="410"/>
      <c r="P200" s="410"/>
      <c r="Q200" s="410"/>
      <c r="R200" s="410"/>
      <c r="S200" s="410"/>
      <c r="T200" s="410"/>
      <c r="U200" s="410"/>
      <c r="V200" s="410"/>
      <c r="W200" s="410"/>
      <c r="X200" s="410"/>
      <c r="Y200" s="410"/>
      <c r="Z200" s="410"/>
      <c r="AA200" s="410"/>
      <c r="AB200" s="410"/>
      <c r="AC200" s="410"/>
      <c r="AD200" s="410"/>
      <c r="AE200" s="410"/>
      <c r="AF200" s="410"/>
      <c r="AG200" s="410"/>
      <c r="AH200" s="410"/>
      <c r="AI200" s="410"/>
      <c r="AJ200" s="410"/>
      <c r="AK200" s="410"/>
      <c r="AL200" s="410"/>
      <c r="AM200" s="410"/>
      <c r="AN200" s="410"/>
      <c r="AO200" s="410"/>
      <c r="AP200" s="410"/>
      <c r="AQ200" s="410"/>
      <c r="AR200" s="410"/>
      <c r="AS200" s="410"/>
      <c r="AT200" s="410"/>
      <c r="AU200" s="410"/>
      <c r="AV200" s="410"/>
      <c r="AW200" s="410"/>
      <c r="AX200" s="410"/>
      <c r="AY200" s="410"/>
      <c r="AZ200" s="410"/>
      <c r="BA200" s="410"/>
      <c r="BB200" s="410"/>
      <c r="BC200" s="410"/>
      <c r="BD200" s="410"/>
      <c r="BE200" s="410"/>
      <c r="BF200" s="410"/>
      <c r="BG200" s="410"/>
      <c r="BH200" s="410"/>
      <c r="BI200" s="410"/>
      <c r="BJ200" s="410"/>
      <c r="BK200" s="410"/>
      <c r="BL200" s="36"/>
      <c r="BM200" s="410"/>
      <c r="BN200" s="410"/>
      <c r="BO200" s="410"/>
      <c r="BP200" s="410"/>
      <c r="BQ200" s="410"/>
    </row>
    <row r="201" spans="1:69" ht="18" customHeight="1">
      <c r="A201" s="36"/>
      <c r="B201" s="36"/>
      <c r="C201" s="36"/>
      <c r="D201" s="410"/>
      <c r="E201" s="410"/>
      <c r="F201" s="410"/>
      <c r="G201" s="410"/>
      <c r="H201" s="410"/>
      <c r="I201" s="410"/>
      <c r="J201" s="410"/>
      <c r="K201" s="410"/>
      <c r="L201" s="410"/>
      <c r="M201" s="410"/>
      <c r="N201" s="410"/>
      <c r="O201" s="410"/>
      <c r="P201" s="410"/>
      <c r="Q201" s="410"/>
      <c r="R201" s="410"/>
      <c r="S201" s="410"/>
      <c r="T201" s="410"/>
      <c r="U201" s="410"/>
      <c r="V201" s="410"/>
      <c r="W201" s="410"/>
      <c r="X201" s="410"/>
      <c r="Y201" s="410"/>
      <c r="Z201" s="410"/>
      <c r="AA201" s="410"/>
      <c r="AB201" s="410"/>
      <c r="AC201" s="410"/>
      <c r="AD201" s="410"/>
      <c r="AE201" s="410"/>
      <c r="AF201" s="410"/>
      <c r="AG201" s="410"/>
      <c r="AH201" s="410"/>
      <c r="AI201" s="410"/>
      <c r="AJ201" s="410"/>
      <c r="AK201" s="410"/>
      <c r="AL201" s="410"/>
      <c r="AM201" s="410"/>
      <c r="AN201" s="410"/>
      <c r="AO201" s="410"/>
      <c r="AP201" s="410"/>
      <c r="AQ201" s="410"/>
      <c r="AR201" s="410"/>
      <c r="AS201" s="410"/>
      <c r="AT201" s="410"/>
      <c r="AU201" s="410"/>
      <c r="AV201" s="410"/>
      <c r="AW201" s="410"/>
      <c r="AX201" s="410"/>
      <c r="AY201" s="410"/>
      <c r="AZ201" s="410"/>
      <c r="BA201" s="410"/>
      <c r="BB201" s="410"/>
      <c r="BC201" s="410"/>
      <c r="BD201" s="410"/>
      <c r="BE201" s="410"/>
      <c r="BF201" s="410"/>
      <c r="BG201" s="410"/>
      <c r="BH201" s="410"/>
      <c r="BI201" s="410"/>
      <c r="BJ201" s="410"/>
      <c r="BK201" s="410"/>
      <c r="BL201" s="36"/>
      <c r="BM201" s="410"/>
      <c r="BN201" s="410"/>
      <c r="BO201" s="410"/>
      <c r="BP201" s="410"/>
      <c r="BQ201" s="410"/>
    </row>
    <row r="202" spans="1:69" ht="18" customHeight="1">
      <c r="A202" s="36"/>
      <c r="B202" s="36"/>
      <c r="C202" s="36"/>
      <c r="D202" s="410"/>
      <c r="E202" s="410"/>
      <c r="F202" s="410"/>
      <c r="G202" s="410"/>
      <c r="H202" s="410"/>
      <c r="I202" s="410"/>
      <c r="J202" s="410"/>
      <c r="K202" s="410"/>
      <c r="L202" s="410"/>
      <c r="M202" s="410"/>
      <c r="N202" s="410"/>
      <c r="O202" s="410"/>
      <c r="P202" s="410"/>
      <c r="Q202" s="410"/>
      <c r="R202" s="410"/>
      <c r="S202" s="410"/>
      <c r="T202" s="410"/>
      <c r="U202" s="410"/>
      <c r="V202" s="410"/>
      <c r="W202" s="410"/>
      <c r="X202" s="410"/>
      <c r="Y202" s="410"/>
      <c r="Z202" s="410"/>
      <c r="AA202" s="410"/>
      <c r="AB202" s="410"/>
      <c r="AC202" s="410"/>
      <c r="AD202" s="410"/>
      <c r="AE202" s="410"/>
      <c r="AF202" s="410"/>
      <c r="AG202" s="410"/>
      <c r="AH202" s="410"/>
      <c r="AI202" s="410"/>
      <c r="AJ202" s="410"/>
      <c r="AK202" s="410"/>
      <c r="AL202" s="410"/>
      <c r="AM202" s="410"/>
      <c r="AN202" s="410"/>
      <c r="AO202" s="410"/>
      <c r="AP202" s="410"/>
      <c r="AQ202" s="410"/>
      <c r="AR202" s="410"/>
      <c r="AS202" s="410"/>
      <c r="AT202" s="410"/>
      <c r="AU202" s="410"/>
      <c r="AV202" s="410"/>
      <c r="AW202" s="410"/>
      <c r="AX202" s="410"/>
      <c r="AY202" s="410"/>
      <c r="AZ202" s="410"/>
      <c r="BA202" s="410"/>
      <c r="BB202" s="410"/>
      <c r="BC202" s="410"/>
      <c r="BD202" s="410"/>
      <c r="BE202" s="410"/>
      <c r="BF202" s="410"/>
      <c r="BG202" s="410"/>
      <c r="BH202" s="410"/>
      <c r="BI202" s="410"/>
      <c r="BJ202" s="410"/>
      <c r="BK202" s="410"/>
      <c r="BL202" s="36"/>
      <c r="BM202" s="410"/>
      <c r="BN202" s="410"/>
      <c r="BO202" s="410"/>
      <c r="BP202" s="410"/>
      <c r="BQ202" s="410"/>
    </row>
    <row r="203" spans="1:69" ht="18" customHeight="1">
      <c r="A203" s="36"/>
      <c r="B203" s="36"/>
      <c r="C203" s="36"/>
      <c r="D203" s="410"/>
      <c r="E203" s="410"/>
      <c r="F203" s="410"/>
      <c r="G203" s="410"/>
      <c r="H203" s="410"/>
      <c r="I203" s="410"/>
      <c r="J203" s="410"/>
      <c r="K203" s="410"/>
      <c r="L203" s="410"/>
      <c r="M203" s="410"/>
      <c r="N203" s="410"/>
      <c r="O203" s="410"/>
      <c r="P203" s="410"/>
      <c r="Q203" s="410"/>
      <c r="R203" s="410"/>
      <c r="S203" s="410"/>
      <c r="T203" s="410"/>
      <c r="U203" s="410"/>
      <c r="V203" s="410"/>
      <c r="W203" s="410"/>
      <c r="X203" s="410"/>
      <c r="Y203" s="410"/>
      <c r="Z203" s="410"/>
      <c r="AA203" s="410"/>
      <c r="AB203" s="410"/>
      <c r="AC203" s="410"/>
      <c r="AD203" s="410"/>
      <c r="AE203" s="410"/>
      <c r="AF203" s="410"/>
      <c r="AG203" s="410"/>
      <c r="AH203" s="410"/>
      <c r="AI203" s="410"/>
      <c r="AJ203" s="410"/>
      <c r="AK203" s="410"/>
      <c r="AL203" s="410"/>
      <c r="AM203" s="410"/>
      <c r="AN203" s="410"/>
      <c r="AO203" s="410"/>
      <c r="AP203" s="410"/>
      <c r="AQ203" s="410"/>
      <c r="AR203" s="410"/>
      <c r="AS203" s="410"/>
      <c r="AT203" s="410"/>
      <c r="AU203" s="410"/>
      <c r="AV203" s="410"/>
      <c r="AW203" s="410"/>
      <c r="AX203" s="410"/>
      <c r="AY203" s="410"/>
      <c r="AZ203" s="410"/>
      <c r="BA203" s="410"/>
      <c r="BB203" s="410"/>
      <c r="BC203" s="410"/>
      <c r="BD203" s="410"/>
      <c r="BE203" s="410"/>
      <c r="BF203" s="410"/>
      <c r="BG203" s="410"/>
      <c r="BH203" s="410"/>
      <c r="BI203" s="410"/>
      <c r="BJ203" s="410"/>
      <c r="BK203" s="410"/>
      <c r="BL203" s="36"/>
      <c r="BM203" s="410"/>
      <c r="BN203" s="410"/>
      <c r="BO203" s="410"/>
      <c r="BP203" s="410"/>
      <c r="BQ203" s="410"/>
    </row>
    <row r="204" spans="1:69" ht="18" customHeight="1">
      <c r="A204" s="36"/>
      <c r="B204" s="36"/>
      <c r="C204" s="36"/>
      <c r="D204" s="410"/>
      <c r="E204" s="410"/>
      <c r="F204" s="410"/>
      <c r="G204" s="410"/>
      <c r="H204" s="410"/>
      <c r="I204" s="410"/>
      <c r="J204" s="410"/>
      <c r="K204" s="410"/>
      <c r="L204" s="410"/>
      <c r="M204" s="410"/>
      <c r="N204" s="410"/>
      <c r="O204" s="410"/>
      <c r="P204" s="410"/>
      <c r="Q204" s="410"/>
      <c r="R204" s="410"/>
      <c r="S204" s="410"/>
      <c r="T204" s="410"/>
      <c r="U204" s="410"/>
      <c r="V204" s="410"/>
      <c r="W204" s="410"/>
      <c r="X204" s="410"/>
      <c r="Y204" s="410"/>
      <c r="Z204" s="410"/>
      <c r="AA204" s="410"/>
      <c r="AB204" s="410"/>
      <c r="AC204" s="410"/>
      <c r="AD204" s="410"/>
      <c r="AE204" s="410"/>
      <c r="AF204" s="410"/>
      <c r="AG204" s="410"/>
      <c r="AH204" s="410"/>
      <c r="AI204" s="410"/>
      <c r="AJ204" s="410"/>
      <c r="AK204" s="410"/>
      <c r="AL204" s="410"/>
      <c r="AM204" s="410"/>
      <c r="AN204" s="410"/>
      <c r="AO204" s="410"/>
      <c r="AP204" s="410"/>
      <c r="AQ204" s="410"/>
      <c r="AR204" s="410"/>
      <c r="AS204" s="410"/>
      <c r="AT204" s="410"/>
      <c r="AU204" s="410"/>
      <c r="AV204" s="410"/>
      <c r="AW204" s="410"/>
      <c r="AX204" s="410"/>
      <c r="AY204" s="410"/>
      <c r="AZ204" s="410"/>
      <c r="BA204" s="410"/>
      <c r="BB204" s="410"/>
      <c r="BC204" s="410"/>
      <c r="BD204" s="410"/>
      <c r="BE204" s="410"/>
      <c r="BF204" s="410"/>
      <c r="BG204" s="410"/>
      <c r="BH204" s="410"/>
      <c r="BI204" s="410"/>
      <c r="BJ204" s="410"/>
      <c r="BK204" s="410"/>
      <c r="BL204" s="36"/>
      <c r="BM204" s="410"/>
      <c r="BN204" s="410"/>
      <c r="BO204" s="410"/>
      <c r="BP204" s="410"/>
      <c r="BQ204" s="410"/>
    </row>
    <row r="205" spans="1:69" ht="18" customHeight="1">
      <c r="A205" s="36"/>
      <c r="B205" s="36"/>
      <c r="C205" s="36"/>
      <c r="D205" s="410"/>
      <c r="E205" s="410"/>
      <c r="F205" s="410"/>
      <c r="G205" s="410"/>
      <c r="H205" s="410"/>
      <c r="I205" s="410"/>
      <c r="J205" s="410"/>
      <c r="K205" s="410"/>
      <c r="L205" s="410"/>
      <c r="M205" s="410"/>
      <c r="N205" s="410"/>
      <c r="O205" s="410"/>
      <c r="P205" s="410"/>
      <c r="Q205" s="410"/>
      <c r="R205" s="410"/>
      <c r="S205" s="410"/>
      <c r="T205" s="410"/>
      <c r="U205" s="410"/>
      <c r="V205" s="410"/>
      <c r="W205" s="410"/>
      <c r="X205" s="410"/>
      <c r="Y205" s="410"/>
      <c r="Z205" s="410"/>
      <c r="AA205" s="410"/>
      <c r="AB205" s="410"/>
      <c r="AC205" s="410"/>
      <c r="AD205" s="410"/>
      <c r="AE205" s="410"/>
      <c r="AF205" s="410"/>
      <c r="AG205" s="410"/>
      <c r="AH205" s="410"/>
      <c r="AI205" s="410"/>
      <c r="AJ205" s="410"/>
      <c r="AK205" s="410"/>
      <c r="AL205" s="410"/>
      <c r="AM205" s="410"/>
      <c r="AN205" s="410"/>
      <c r="AO205" s="410"/>
      <c r="AP205" s="410"/>
      <c r="AQ205" s="410"/>
      <c r="AR205" s="410"/>
      <c r="AS205" s="410"/>
      <c r="AT205" s="410"/>
      <c r="AU205" s="410"/>
      <c r="AV205" s="410"/>
      <c r="AW205" s="410"/>
      <c r="AX205" s="410"/>
      <c r="AY205" s="410"/>
      <c r="AZ205" s="410"/>
      <c r="BA205" s="410"/>
      <c r="BB205" s="410"/>
      <c r="BC205" s="410"/>
      <c r="BD205" s="410"/>
      <c r="BE205" s="410"/>
      <c r="BF205" s="410"/>
      <c r="BG205" s="410"/>
      <c r="BH205" s="410"/>
      <c r="BI205" s="410"/>
      <c r="BJ205" s="410"/>
      <c r="BK205" s="410"/>
      <c r="BL205" s="36"/>
      <c r="BM205" s="410"/>
      <c r="BN205" s="410"/>
      <c r="BO205" s="410"/>
      <c r="BP205" s="410"/>
      <c r="BQ205" s="410"/>
    </row>
    <row r="206" spans="1:69" ht="18" customHeight="1">
      <c r="A206" s="36"/>
      <c r="B206" s="36"/>
      <c r="C206" s="36"/>
      <c r="D206" s="410"/>
      <c r="E206" s="410"/>
      <c r="F206" s="410"/>
      <c r="G206" s="410"/>
      <c r="H206" s="410"/>
      <c r="I206" s="410"/>
      <c r="J206" s="410"/>
      <c r="K206" s="410"/>
      <c r="L206" s="410"/>
      <c r="M206" s="410"/>
      <c r="N206" s="410"/>
      <c r="O206" s="410"/>
      <c r="P206" s="410"/>
      <c r="Q206" s="410"/>
      <c r="R206" s="410"/>
      <c r="S206" s="410"/>
      <c r="T206" s="410"/>
      <c r="U206" s="410"/>
      <c r="V206" s="410"/>
      <c r="W206" s="410"/>
      <c r="X206" s="410"/>
      <c r="Y206" s="410"/>
      <c r="Z206" s="410"/>
      <c r="AA206" s="410"/>
      <c r="AB206" s="410"/>
      <c r="AC206" s="410"/>
      <c r="AD206" s="410"/>
      <c r="AE206" s="410"/>
      <c r="AF206" s="410"/>
      <c r="AG206" s="410"/>
      <c r="AH206" s="410"/>
      <c r="AI206" s="410"/>
      <c r="AJ206" s="410"/>
      <c r="AK206" s="410"/>
      <c r="AL206" s="410"/>
      <c r="AM206" s="410"/>
      <c r="AN206" s="410"/>
      <c r="AO206" s="410"/>
      <c r="AP206" s="410"/>
      <c r="AQ206" s="410"/>
      <c r="AR206" s="410"/>
      <c r="AS206" s="410"/>
      <c r="AT206" s="410"/>
      <c r="AU206" s="410"/>
      <c r="AV206" s="410"/>
      <c r="AW206" s="410"/>
      <c r="AX206" s="410"/>
      <c r="AY206" s="410"/>
      <c r="AZ206" s="410"/>
      <c r="BA206" s="410"/>
      <c r="BB206" s="410"/>
      <c r="BC206" s="410"/>
      <c r="BD206" s="410"/>
      <c r="BE206" s="410"/>
      <c r="BF206" s="410"/>
      <c r="BG206" s="410"/>
      <c r="BH206" s="410"/>
      <c r="BI206" s="410"/>
      <c r="BJ206" s="410"/>
      <c r="BK206" s="410"/>
      <c r="BL206" s="36"/>
      <c r="BM206" s="410"/>
      <c r="BN206" s="410"/>
      <c r="BO206" s="410"/>
      <c r="BP206" s="410"/>
      <c r="BQ206" s="410"/>
    </row>
    <row r="207" spans="1:69" ht="18" customHeight="1">
      <c r="A207" s="36"/>
      <c r="B207" s="36"/>
      <c r="C207" s="36"/>
      <c r="D207" s="410"/>
      <c r="E207" s="410"/>
      <c r="F207" s="410"/>
      <c r="G207" s="410"/>
      <c r="H207" s="410"/>
      <c r="I207" s="410"/>
      <c r="J207" s="410"/>
      <c r="K207" s="410"/>
      <c r="L207" s="410"/>
      <c r="M207" s="410"/>
      <c r="N207" s="410"/>
      <c r="O207" s="410"/>
      <c r="P207" s="410"/>
      <c r="Q207" s="410"/>
      <c r="R207" s="410"/>
      <c r="S207" s="410"/>
      <c r="T207" s="410"/>
      <c r="U207" s="410"/>
      <c r="V207" s="410"/>
      <c r="W207" s="410"/>
      <c r="X207" s="410"/>
      <c r="Y207" s="410"/>
      <c r="Z207" s="410"/>
      <c r="AA207" s="410"/>
      <c r="AB207" s="410"/>
      <c r="AC207" s="410"/>
      <c r="AD207" s="410"/>
      <c r="AE207" s="410"/>
      <c r="AF207" s="410"/>
      <c r="AG207" s="410"/>
      <c r="AH207" s="410"/>
      <c r="AI207" s="410"/>
      <c r="AJ207" s="410"/>
      <c r="AK207" s="410"/>
      <c r="AL207" s="410"/>
      <c r="AM207" s="410"/>
      <c r="AN207" s="410"/>
      <c r="AO207" s="410"/>
      <c r="AP207" s="410"/>
      <c r="AQ207" s="410"/>
      <c r="AR207" s="410"/>
      <c r="AS207" s="410"/>
      <c r="AT207" s="410"/>
      <c r="AU207" s="410"/>
      <c r="AV207" s="410"/>
      <c r="AW207" s="410"/>
      <c r="AX207" s="410"/>
      <c r="AY207" s="410"/>
      <c r="AZ207" s="410"/>
      <c r="BA207" s="410"/>
      <c r="BB207" s="410"/>
      <c r="BC207" s="410"/>
      <c r="BD207" s="410"/>
      <c r="BE207" s="410"/>
      <c r="BF207" s="410"/>
      <c r="BG207" s="410"/>
      <c r="BH207" s="410"/>
      <c r="BI207" s="410"/>
      <c r="BJ207" s="410"/>
      <c r="BK207" s="410"/>
      <c r="BL207" s="36"/>
      <c r="BM207" s="410"/>
      <c r="BN207" s="410"/>
      <c r="BO207" s="410"/>
      <c r="BP207" s="410"/>
      <c r="BQ207" s="410"/>
    </row>
    <row r="208" spans="1:69" ht="18" customHeight="1">
      <c r="A208" s="36"/>
      <c r="B208" s="36"/>
      <c r="C208" s="36"/>
      <c r="D208" s="410"/>
      <c r="E208" s="410"/>
      <c r="F208" s="410"/>
      <c r="G208" s="410"/>
      <c r="H208" s="410"/>
      <c r="I208" s="410"/>
      <c r="J208" s="410"/>
      <c r="K208" s="410"/>
      <c r="L208" s="410"/>
      <c r="M208" s="410"/>
      <c r="N208" s="410"/>
      <c r="O208" s="410"/>
      <c r="P208" s="410"/>
      <c r="Q208" s="410"/>
      <c r="R208" s="410"/>
      <c r="S208" s="410"/>
      <c r="T208" s="410"/>
      <c r="U208" s="410"/>
      <c r="V208" s="410"/>
      <c r="W208" s="410"/>
      <c r="X208" s="410"/>
      <c r="Y208" s="410"/>
      <c r="Z208" s="410"/>
      <c r="AA208" s="410"/>
      <c r="AB208" s="410"/>
      <c r="AC208" s="410"/>
      <c r="AD208" s="410"/>
      <c r="AE208" s="410"/>
      <c r="AF208" s="410"/>
      <c r="AG208" s="410"/>
      <c r="AH208" s="410"/>
      <c r="AI208" s="410"/>
      <c r="AJ208" s="410"/>
      <c r="AK208" s="410"/>
      <c r="AL208" s="410"/>
      <c r="AM208" s="410"/>
      <c r="AN208" s="410"/>
      <c r="AO208" s="410"/>
      <c r="AP208" s="410"/>
      <c r="AQ208" s="410"/>
      <c r="AR208" s="410"/>
      <c r="AS208" s="410"/>
      <c r="AT208" s="410"/>
      <c r="AU208" s="410"/>
      <c r="AV208" s="410"/>
      <c r="AW208" s="410"/>
      <c r="AX208" s="410"/>
      <c r="AY208" s="410"/>
      <c r="AZ208" s="410"/>
      <c r="BA208" s="410"/>
      <c r="BB208" s="410"/>
      <c r="BC208" s="410"/>
      <c r="BD208" s="410"/>
      <c r="BE208" s="410"/>
      <c r="BF208" s="410"/>
      <c r="BG208" s="410"/>
      <c r="BH208" s="410"/>
      <c r="BI208" s="410"/>
      <c r="BJ208" s="410"/>
      <c r="BK208" s="410"/>
      <c r="BL208" s="36"/>
      <c r="BM208" s="410"/>
      <c r="BN208" s="410"/>
      <c r="BO208" s="410"/>
      <c r="BP208" s="410"/>
      <c r="BQ208" s="410"/>
    </row>
    <row r="209" spans="1:69" ht="18" customHeight="1">
      <c r="A209" s="36"/>
      <c r="B209" s="36"/>
      <c r="C209" s="36"/>
      <c r="D209" s="410"/>
      <c r="E209" s="410"/>
      <c r="F209" s="410"/>
      <c r="G209" s="410"/>
      <c r="H209" s="410"/>
      <c r="I209" s="410"/>
      <c r="J209" s="410"/>
      <c r="K209" s="410"/>
      <c r="L209" s="410"/>
      <c r="M209" s="410"/>
      <c r="N209" s="410"/>
      <c r="O209" s="410"/>
      <c r="P209" s="410"/>
      <c r="Q209" s="410"/>
      <c r="R209" s="410"/>
      <c r="S209" s="410"/>
      <c r="T209" s="410"/>
      <c r="U209" s="410"/>
      <c r="V209" s="410"/>
      <c r="W209" s="410"/>
      <c r="X209" s="410"/>
      <c r="Y209" s="410"/>
      <c r="Z209" s="410"/>
      <c r="AA209" s="410"/>
      <c r="AB209" s="410"/>
      <c r="AC209" s="410"/>
      <c r="AD209" s="410"/>
      <c r="AE209" s="410"/>
      <c r="AF209" s="410"/>
      <c r="AG209" s="410"/>
      <c r="AH209" s="410"/>
      <c r="AI209" s="410"/>
      <c r="AJ209" s="410"/>
      <c r="AK209" s="410"/>
      <c r="AL209" s="410"/>
      <c r="AM209" s="410"/>
      <c r="AN209" s="410"/>
      <c r="AO209" s="410"/>
      <c r="AP209" s="410"/>
      <c r="AQ209" s="410"/>
      <c r="AR209" s="410"/>
      <c r="AS209" s="410"/>
      <c r="AT209" s="410"/>
      <c r="AU209" s="410"/>
      <c r="AV209" s="410"/>
      <c r="AW209" s="410"/>
      <c r="AX209" s="410"/>
      <c r="AY209" s="410"/>
      <c r="AZ209" s="410"/>
      <c r="BA209" s="410"/>
      <c r="BB209" s="410"/>
      <c r="BC209" s="410"/>
      <c r="BD209" s="410"/>
      <c r="BE209" s="410"/>
      <c r="BF209" s="410"/>
      <c r="BG209" s="410"/>
      <c r="BH209" s="410"/>
      <c r="BI209" s="410"/>
      <c r="BJ209" s="410"/>
      <c r="BK209" s="410"/>
      <c r="BL209" s="36"/>
      <c r="BM209" s="410"/>
      <c r="BN209" s="410"/>
      <c r="BO209" s="410"/>
      <c r="BP209" s="410"/>
      <c r="BQ209" s="410"/>
    </row>
    <row r="210" spans="1:69" ht="18" customHeight="1">
      <c r="A210" s="36"/>
      <c r="B210" s="36"/>
      <c r="C210" s="36"/>
      <c r="D210" s="410"/>
      <c r="E210" s="410"/>
      <c r="F210" s="410"/>
      <c r="G210" s="410"/>
      <c r="H210" s="410"/>
      <c r="I210" s="410"/>
      <c r="J210" s="410"/>
      <c r="K210" s="410"/>
      <c r="L210" s="410"/>
      <c r="M210" s="410"/>
      <c r="N210" s="410"/>
      <c r="O210" s="410"/>
      <c r="P210" s="410"/>
      <c r="Q210" s="410"/>
      <c r="R210" s="410"/>
      <c r="S210" s="410"/>
      <c r="T210" s="410"/>
      <c r="U210" s="410"/>
      <c r="V210" s="410"/>
      <c r="W210" s="410"/>
      <c r="X210" s="410"/>
      <c r="Y210" s="410"/>
      <c r="Z210" s="410"/>
      <c r="AA210" s="410"/>
      <c r="AB210" s="410"/>
      <c r="AC210" s="410"/>
      <c r="AD210" s="410"/>
      <c r="AE210" s="410"/>
      <c r="AF210" s="410"/>
      <c r="AG210" s="410"/>
      <c r="AH210" s="410"/>
      <c r="AI210" s="410"/>
      <c r="AJ210" s="410"/>
      <c r="AK210" s="410"/>
      <c r="AL210" s="410"/>
      <c r="AM210" s="410"/>
      <c r="AN210" s="410"/>
      <c r="AO210" s="410"/>
      <c r="AP210" s="410"/>
      <c r="AQ210" s="410"/>
      <c r="AR210" s="410"/>
      <c r="AS210" s="410"/>
      <c r="AT210" s="410"/>
      <c r="AU210" s="410"/>
      <c r="AV210" s="410"/>
      <c r="AW210" s="410"/>
      <c r="AX210" s="410"/>
      <c r="AY210" s="410"/>
      <c r="AZ210" s="410"/>
      <c r="BA210" s="410"/>
      <c r="BB210" s="410"/>
      <c r="BC210" s="410"/>
      <c r="BD210" s="410"/>
      <c r="BE210" s="410"/>
      <c r="BF210" s="410"/>
      <c r="BG210" s="410"/>
      <c r="BH210" s="410"/>
      <c r="BI210" s="410"/>
      <c r="BJ210" s="410"/>
      <c r="BK210" s="410"/>
      <c r="BL210" s="36"/>
      <c r="BM210" s="410"/>
      <c r="BN210" s="410"/>
      <c r="BO210" s="410"/>
      <c r="BP210" s="410"/>
      <c r="BQ210" s="410"/>
    </row>
    <row r="211" spans="1:69" ht="18" customHeight="1">
      <c r="A211" s="36"/>
      <c r="B211" s="36"/>
      <c r="C211" s="36"/>
      <c r="D211" s="410"/>
      <c r="E211" s="410"/>
      <c r="F211" s="410"/>
      <c r="G211" s="410"/>
      <c r="H211" s="410"/>
      <c r="I211" s="410"/>
      <c r="J211" s="410"/>
      <c r="K211" s="410"/>
      <c r="L211" s="410"/>
      <c r="M211" s="410"/>
      <c r="N211" s="410"/>
      <c r="O211" s="410"/>
      <c r="P211" s="410"/>
      <c r="Q211" s="410"/>
      <c r="R211" s="410"/>
      <c r="S211" s="410"/>
      <c r="T211" s="410"/>
      <c r="U211" s="410"/>
      <c r="V211" s="410"/>
      <c r="W211" s="410"/>
      <c r="X211" s="410"/>
      <c r="Y211" s="410"/>
      <c r="Z211" s="410"/>
      <c r="AA211" s="410"/>
      <c r="AB211" s="410"/>
      <c r="AC211" s="410"/>
      <c r="AD211" s="410"/>
      <c r="AE211" s="410"/>
      <c r="AF211" s="410"/>
      <c r="AG211" s="410"/>
      <c r="AH211" s="410"/>
      <c r="AI211" s="410"/>
      <c r="AJ211" s="410"/>
      <c r="AK211" s="410"/>
      <c r="AL211" s="410"/>
      <c r="AM211" s="410"/>
      <c r="AN211" s="410"/>
      <c r="AO211" s="410"/>
      <c r="AP211" s="410"/>
      <c r="AQ211" s="410"/>
      <c r="AR211" s="410"/>
      <c r="AS211" s="410"/>
      <c r="AT211" s="410"/>
      <c r="AU211" s="410"/>
      <c r="AV211" s="410"/>
      <c r="AW211" s="410"/>
      <c r="AX211" s="410"/>
      <c r="AY211" s="410"/>
      <c r="AZ211" s="410"/>
      <c r="BA211" s="410"/>
      <c r="BB211" s="410"/>
      <c r="BC211" s="410"/>
      <c r="BD211" s="410"/>
      <c r="BE211" s="410"/>
      <c r="BF211" s="410"/>
      <c r="BG211" s="410"/>
      <c r="BH211" s="410"/>
      <c r="BI211" s="410"/>
      <c r="BJ211" s="410"/>
      <c r="BK211" s="410"/>
      <c r="BL211" s="36"/>
      <c r="BM211" s="410"/>
      <c r="BN211" s="410"/>
      <c r="BO211" s="410"/>
      <c r="BP211" s="410"/>
      <c r="BQ211" s="410"/>
    </row>
    <row r="212" spans="1:69" ht="18" customHeight="1">
      <c r="A212" s="36"/>
      <c r="B212" s="36"/>
      <c r="C212" s="36"/>
      <c r="D212" s="410"/>
      <c r="E212" s="410"/>
      <c r="F212" s="410"/>
      <c r="G212" s="410"/>
      <c r="H212" s="410"/>
      <c r="I212" s="410"/>
      <c r="J212" s="410"/>
      <c r="K212" s="410"/>
      <c r="L212" s="410"/>
      <c r="M212" s="410"/>
      <c r="N212" s="410"/>
      <c r="O212" s="410"/>
      <c r="P212" s="410"/>
      <c r="Q212" s="410"/>
      <c r="R212" s="410"/>
      <c r="S212" s="410"/>
      <c r="T212" s="410"/>
      <c r="U212" s="410"/>
      <c r="V212" s="410"/>
      <c r="W212" s="410"/>
      <c r="X212" s="410"/>
      <c r="Y212" s="410"/>
      <c r="Z212" s="410"/>
      <c r="AA212" s="410"/>
      <c r="AB212" s="410"/>
      <c r="AC212" s="410"/>
      <c r="AD212" s="410"/>
      <c r="AE212" s="410"/>
      <c r="AF212" s="410"/>
      <c r="AG212" s="410"/>
      <c r="AH212" s="410"/>
      <c r="AI212" s="410"/>
      <c r="AJ212" s="410"/>
      <c r="AK212" s="410"/>
      <c r="AL212" s="410"/>
      <c r="AM212" s="410"/>
      <c r="AN212" s="410"/>
      <c r="AO212" s="410"/>
      <c r="AP212" s="410"/>
      <c r="AQ212" s="410"/>
      <c r="AR212" s="410"/>
      <c r="AS212" s="410"/>
      <c r="AT212" s="410"/>
      <c r="AU212" s="410"/>
      <c r="AV212" s="410"/>
      <c r="AW212" s="410"/>
      <c r="AX212" s="410"/>
      <c r="AY212" s="410"/>
      <c r="AZ212" s="410"/>
      <c r="BA212" s="410"/>
      <c r="BB212" s="410"/>
      <c r="BC212" s="410"/>
      <c r="BD212" s="410"/>
      <c r="BE212" s="410"/>
      <c r="BF212" s="410"/>
      <c r="BG212" s="410"/>
      <c r="BH212" s="410"/>
      <c r="BI212" s="410"/>
      <c r="BJ212" s="410"/>
      <c r="BK212" s="410"/>
      <c r="BL212" s="36"/>
      <c r="BM212" s="410"/>
      <c r="BN212" s="410"/>
      <c r="BO212" s="410"/>
      <c r="BP212" s="410"/>
      <c r="BQ212" s="410"/>
    </row>
    <row r="213" spans="1:69" ht="18" customHeight="1">
      <c r="A213" s="36"/>
      <c r="B213" s="36"/>
      <c r="C213" s="36"/>
      <c r="D213" s="410"/>
      <c r="E213" s="410"/>
      <c r="F213" s="410"/>
      <c r="G213" s="410"/>
      <c r="H213" s="410"/>
      <c r="I213" s="410"/>
      <c r="J213" s="410"/>
      <c r="K213" s="410"/>
      <c r="L213" s="410"/>
      <c r="M213" s="410"/>
      <c r="N213" s="410"/>
      <c r="O213" s="410"/>
      <c r="P213" s="410"/>
      <c r="Q213" s="410"/>
      <c r="R213" s="410"/>
      <c r="S213" s="410"/>
      <c r="T213" s="410"/>
      <c r="U213" s="410"/>
      <c r="V213" s="410"/>
      <c r="W213" s="410"/>
      <c r="X213" s="410"/>
      <c r="Y213" s="410"/>
      <c r="Z213" s="410"/>
      <c r="AA213" s="410"/>
      <c r="AB213" s="410"/>
      <c r="AC213" s="410"/>
      <c r="AD213" s="410"/>
      <c r="AE213" s="410"/>
      <c r="AF213" s="410"/>
      <c r="AG213" s="410"/>
      <c r="AH213" s="410"/>
      <c r="AI213" s="410"/>
      <c r="AJ213" s="410"/>
      <c r="AK213" s="410"/>
      <c r="AL213" s="410"/>
      <c r="AM213" s="410"/>
      <c r="AN213" s="410"/>
      <c r="AO213" s="410"/>
      <c r="AP213" s="410"/>
      <c r="AQ213" s="410"/>
      <c r="AR213" s="410"/>
      <c r="AS213" s="410"/>
      <c r="AT213" s="410"/>
      <c r="AU213" s="410"/>
      <c r="AV213" s="410"/>
      <c r="AW213" s="410"/>
      <c r="AX213" s="410"/>
      <c r="AY213" s="410"/>
      <c r="AZ213" s="410"/>
      <c r="BA213" s="410"/>
      <c r="BB213" s="410"/>
      <c r="BC213" s="410"/>
      <c r="BD213" s="410"/>
      <c r="BE213" s="410"/>
      <c r="BF213" s="410"/>
      <c r="BG213" s="410"/>
      <c r="BH213" s="410"/>
      <c r="BI213" s="410"/>
      <c r="BJ213" s="410"/>
      <c r="BK213" s="410"/>
      <c r="BL213" s="36"/>
      <c r="BM213" s="410"/>
      <c r="BN213" s="410"/>
      <c r="BO213" s="410"/>
      <c r="BP213" s="410"/>
      <c r="BQ213" s="410"/>
    </row>
    <row r="214" spans="1:69" ht="18" customHeight="1">
      <c r="A214" s="36"/>
      <c r="B214" s="36"/>
      <c r="C214" s="36"/>
      <c r="D214" s="410"/>
      <c r="E214" s="410"/>
      <c r="F214" s="410"/>
      <c r="G214" s="410"/>
      <c r="H214" s="410"/>
      <c r="I214" s="410"/>
      <c r="J214" s="410"/>
      <c r="K214" s="410"/>
      <c r="L214" s="410"/>
      <c r="M214" s="410"/>
      <c r="N214" s="410"/>
      <c r="O214" s="410"/>
      <c r="P214" s="410"/>
      <c r="Q214" s="410"/>
      <c r="R214" s="410"/>
      <c r="S214" s="410"/>
      <c r="T214" s="410"/>
      <c r="U214" s="410"/>
      <c r="V214" s="410"/>
      <c r="W214" s="410"/>
      <c r="X214" s="410"/>
      <c r="Y214" s="410"/>
      <c r="Z214" s="410"/>
      <c r="AA214" s="410"/>
      <c r="AB214" s="410"/>
      <c r="AC214" s="410"/>
      <c r="AD214" s="410"/>
      <c r="AE214" s="410"/>
      <c r="AF214" s="410"/>
      <c r="AG214" s="410"/>
      <c r="AH214" s="410"/>
      <c r="AI214" s="410"/>
      <c r="AJ214" s="410"/>
      <c r="AK214" s="410"/>
      <c r="AL214" s="410"/>
      <c r="AM214" s="410"/>
      <c r="AN214" s="410"/>
      <c r="AO214" s="410"/>
      <c r="AP214" s="410"/>
      <c r="AQ214" s="410"/>
      <c r="AR214" s="410"/>
      <c r="AS214" s="410"/>
      <c r="AT214" s="410"/>
      <c r="AU214" s="410"/>
      <c r="AV214" s="410"/>
      <c r="AW214" s="410"/>
      <c r="AX214" s="410"/>
      <c r="AY214" s="410"/>
      <c r="AZ214" s="410"/>
      <c r="BA214" s="410"/>
      <c r="BB214" s="410"/>
      <c r="BC214" s="410"/>
      <c r="BD214" s="410"/>
      <c r="BE214" s="410"/>
      <c r="BF214" s="410"/>
      <c r="BG214" s="410"/>
      <c r="BH214" s="410"/>
      <c r="BI214" s="410"/>
      <c r="BJ214" s="410"/>
      <c r="BK214" s="410"/>
      <c r="BL214" s="36"/>
      <c r="BM214" s="410"/>
      <c r="BN214" s="410"/>
      <c r="BO214" s="410"/>
      <c r="BP214" s="410"/>
      <c r="BQ214" s="410"/>
    </row>
    <row r="215" spans="1:69" ht="18" customHeight="1">
      <c r="A215" s="36"/>
      <c r="B215" s="36"/>
      <c r="C215" s="36"/>
      <c r="D215" s="410"/>
      <c r="E215" s="410"/>
      <c r="F215" s="410"/>
      <c r="G215" s="410"/>
      <c r="H215" s="410"/>
      <c r="I215" s="410"/>
      <c r="J215" s="410"/>
      <c r="K215" s="410"/>
      <c r="L215" s="410"/>
      <c r="M215" s="410"/>
      <c r="N215" s="410"/>
      <c r="O215" s="410"/>
      <c r="P215" s="410"/>
      <c r="Q215" s="410"/>
      <c r="R215" s="410"/>
      <c r="S215" s="410"/>
      <c r="T215" s="410"/>
      <c r="U215" s="410"/>
      <c r="V215" s="410"/>
      <c r="W215" s="410"/>
      <c r="X215" s="410"/>
      <c r="Y215" s="410"/>
      <c r="Z215" s="410"/>
      <c r="AA215" s="410"/>
      <c r="AB215" s="410"/>
      <c r="AC215" s="410"/>
      <c r="AD215" s="410"/>
      <c r="AE215" s="410"/>
      <c r="AF215" s="410"/>
      <c r="AG215" s="410"/>
      <c r="AH215" s="410"/>
      <c r="AI215" s="410"/>
      <c r="AJ215" s="410"/>
      <c r="AK215" s="410"/>
      <c r="AL215" s="410"/>
      <c r="AM215" s="410"/>
      <c r="AN215" s="410"/>
      <c r="AO215" s="410"/>
      <c r="AP215" s="410"/>
      <c r="AQ215" s="410"/>
      <c r="AR215" s="410"/>
      <c r="AS215" s="410"/>
      <c r="AT215" s="410"/>
      <c r="AU215" s="410"/>
      <c r="AV215" s="410"/>
      <c r="AW215" s="410"/>
      <c r="AX215" s="410"/>
      <c r="AY215" s="410"/>
      <c r="AZ215" s="410"/>
      <c r="BA215" s="410"/>
      <c r="BB215" s="410"/>
      <c r="BC215" s="410"/>
      <c r="BD215" s="410"/>
      <c r="BE215" s="410"/>
      <c r="BF215" s="410"/>
      <c r="BG215" s="410"/>
      <c r="BH215" s="410"/>
      <c r="BI215" s="410"/>
      <c r="BJ215" s="410"/>
      <c r="BK215" s="410"/>
      <c r="BL215" s="36"/>
      <c r="BM215" s="410"/>
      <c r="BN215" s="410"/>
      <c r="BO215" s="410"/>
      <c r="BP215" s="410"/>
      <c r="BQ215" s="410"/>
    </row>
    <row r="216" spans="1:69" ht="18" customHeight="1">
      <c r="A216" s="36"/>
      <c r="B216" s="36"/>
      <c r="C216" s="36"/>
      <c r="D216" s="410"/>
      <c r="E216" s="410"/>
      <c r="F216" s="410"/>
      <c r="G216" s="410"/>
      <c r="H216" s="410"/>
      <c r="I216" s="410"/>
      <c r="J216" s="410"/>
      <c r="K216" s="410"/>
      <c r="L216" s="410"/>
      <c r="M216" s="410"/>
      <c r="N216" s="410"/>
      <c r="O216" s="410"/>
      <c r="P216" s="410"/>
      <c r="Q216" s="410"/>
      <c r="R216" s="410"/>
      <c r="S216" s="410"/>
      <c r="T216" s="410"/>
      <c r="U216" s="410"/>
      <c r="V216" s="410"/>
      <c r="W216" s="410"/>
      <c r="X216" s="410"/>
      <c r="Y216" s="410"/>
      <c r="Z216" s="410"/>
      <c r="AA216" s="410"/>
      <c r="AB216" s="410"/>
      <c r="AC216" s="410"/>
      <c r="AD216" s="410"/>
      <c r="AE216" s="410"/>
      <c r="AF216" s="410"/>
      <c r="AG216" s="410"/>
      <c r="AH216" s="410"/>
      <c r="AI216" s="410"/>
      <c r="AJ216" s="410"/>
      <c r="AK216" s="410"/>
      <c r="AL216" s="410"/>
      <c r="AM216" s="410"/>
      <c r="AN216" s="410"/>
      <c r="AO216" s="410"/>
      <c r="AP216" s="410"/>
      <c r="AQ216" s="410"/>
      <c r="AR216" s="410"/>
      <c r="AS216" s="410"/>
      <c r="AT216" s="410"/>
      <c r="AU216" s="410"/>
      <c r="AV216" s="410"/>
      <c r="AW216" s="410"/>
      <c r="AX216" s="410"/>
      <c r="AY216" s="410"/>
      <c r="AZ216" s="410"/>
      <c r="BA216" s="410"/>
      <c r="BB216" s="410"/>
      <c r="BC216" s="410"/>
      <c r="BD216" s="410"/>
      <c r="BE216" s="410"/>
      <c r="BF216" s="410"/>
      <c r="BG216" s="410"/>
      <c r="BH216" s="410"/>
      <c r="BI216" s="410"/>
      <c r="BJ216" s="410"/>
      <c r="BK216" s="410"/>
      <c r="BL216" s="36"/>
      <c r="BM216" s="410"/>
      <c r="BN216" s="410"/>
      <c r="BO216" s="410"/>
      <c r="BP216" s="410"/>
      <c r="BQ216" s="410"/>
    </row>
    <row r="217" spans="1:69" ht="18" customHeight="1">
      <c r="A217" s="36"/>
      <c r="B217" s="36"/>
      <c r="C217" s="36"/>
      <c r="D217" s="410"/>
      <c r="E217" s="410"/>
      <c r="F217" s="410"/>
      <c r="G217" s="410"/>
      <c r="H217" s="410"/>
      <c r="I217" s="410"/>
      <c r="J217" s="410"/>
      <c r="K217" s="410"/>
      <c r="L217" s="410"/>
      <c r="M217" s="410"/>
      <c r="N217" s="410"/>
      <c r="O217" s="410"/>
      <c r="P217" s="410"/>
      <c r="Q217" s="410"/>
      <c r="R217" s="410"/>
      <c r="S217" s="410"/>
      <c r="T217" s="410"/>
      <c r="U217" s="410"/>
      <c r="V217" s="410"/>
      <c r="W217" s="410"/>
      <c r="X217" s="410"/>
      <c r="Y217" s="410"/>
      <c r="Z217" s="410"/>
      <c r="AA217" s="410"/>
      <c r="AB217" s="410"/>
      <c r="AC217" s="410"/>
      <c r="AD217" s="410"/>
      <c r="AE217" s="410"/>
      <c r="AF217" s="410"/>
      <c r="AG217" s="410"/>
      <c r="AH217" s="410"/>
      <c r="AI217" s="410"/>
      <c r="AJ217" s="410"/>
      <c r="AK217" s="410"/>
      <c r="AL217" s="410"/>
      <c r="AM217" s="410"/>
      <c r="AN217" s="410"/>
      <c r="AO217" s="410"/>
      <c r="AP217" s="410"/>
      <c r="AQ217" s="410"/>
      <c r="AR217" s="410"/>
      <c r="AS217" s="410"/>
      <c r="AT217" s="410"/>
      <c r="AU217" s="410"/>
      <c r="AV217" s="410"/>
      <c r="AW217" s="410"/>
      <c r="AX217" s="410"/>
      <c r="AY217" s="410"/>
      <c r="AZ217" s="410"/>
      <c r="BA217" s="410"/>
      <c r="BB217" s="410"/>
      <c r="BC217" s="410"/>
      <c r="BD217" s="410"/>
      <c r="BE217" s="410"/>
      <c r="BF217" s="410"/>
      <c r="BG217" s="410"/>
      <c r="BH217" s="410"/>
      <c r="BI217" s="410"/>
      <c r="BJ217" s="410"/>
      <c r="BK217" s="410"/>
      <c r="BL217" s="36"/>
      <c r="BM217" s="410"/>
      <c r="BN217" s="410"/>
      <c r="BO217" s="410"/>
      <c r="BP217" s="410"/>
      <c r="BQ217" s="410"/>
    </row>
    <row r="218" spans="1:69" ht="18" customHeight="1">
      <c r="A218" s="36"/>
      <c r="B218" s="36"/>
      <c r="C218" s="36"/>
      <c r="D218" s="410"/>
      <c r="E218" s="410"/>
      <c r="F218" s="410"/>
      <c r="G218" s="410"/>
      <c r="H218" s="410"/>
      <c r="I218" s="410"/>
      <c r="J218" s="410"/>
      <c r="K218" s="410"/>
      <c r="L218" s="410"/>
      <c r="M218" s="410"/>
      <c r="N218" s="410"/>
      <c r="O218" s="410"/>
      <c r="P218" s="410"/>
      <c r="Q218" s="410"/>
      <c r="R218" s="410"/>
      <c r="S218" s="410"/>
      <c r="T218" s="410"/>
      <c r="U218" s="410"/>
      <c r="V218" s="410"/>
      <c r="W218" s="410"/>
      <c r="X218" s="410"/>
      <c r="Y218" s="410"/>
      <c r="Z218" s="410"/>
      <c r="AA218" s="410"/>
      <c r="AB218" s="410"/>
      <c r="AC218" s="410"/>
      <c r="AD218" s="410"/>
      <c r="AE218" s="410"/>
      <c r="AF218" s="410"/>
      <c r="AG218" s="410"/>
      <c r="AH218" s="410"/>
      <c r="AI218" s="410"/>
      <c r="AJ218" s="410"/>
      <c r="AK218" s="410"/>
      <c r="AL218" s="410"/>
      <c r="AM218" s="410"/>
      <c r="AN218" s="410"/>
      <c r="AO218" s="410"/>
      <c r="AP218" s="410"/>
      <c r="AQ218" s="410"/>
      <c r="AR218" s="410"/>
      <c r="AS218" s="410"/>
      <c r="AT218" s="410"/>
      <c r="AU218" s="410"/>
      <c r="AV218" s="410"/>
      <c r="AW218" s="410"/>
      <c r="AX218" s="410"/>
      <c r="AY218" s="410"/>
      <c r="AZ218" s="410"/>
      <c r="BA218" s="410"/>
      <c r="BB218" s="410"/>
      <c r="BC218" s="410"/>
      <c r="BD218" s="410"/>
      <c r="BE218" s="410"/>
      <c r="BF218" s="410"/>
      <c r="BG218" s="410"/>
      <c r="BH218" s="410"/>
      <c r="BI218" s="410"/>
      <c r="BJ218" s="410"/>
      <c r="BK218" s="410"/>
      <c r="BL218" s="36"/>
      <c r="BM218" s="410"/>
      <c r="BN218" s="410"/>
      <c r="BO218" s="410"/>
      <c r="BP218" s="410"/>
      <c r="BQ218" s="410"/>
    </row>
    <row r="219" spans="1:69" ht="18" customHeight="1">
      <c r="A219" s="36"/>
      <c r="B219" s="36"/>
      <c r="C219" s="36"/>
      <c r="D219" s="410"/>
      <c r="E219" s="410"/>
      <c r="F219" s="410"/>
      <c r="G219" s="410"/>
      <c r="H219" s="410"/>
      <c r="I219" s="410"/>
      <c r="J219" s="410"/>
      <c r="K219" s="410"/>
      <c r="L219" s="410"/>
      <c r="M219" s="410"/>
      <c r="N219" s="410"/>
      <c r="O219" s="410"/>
      <c r="P219" s="410"/>
      <c r="Q219" s="410"/>
      <c r="R219" s="410"/>
      <c r="S219" s="410"/>
      <c r="T219" s="410"/>
      <c r="U219" s="410"/>
      <c r="V219" s="410"/>
      <c r="W219" s="410"/>
      <c r="X219" s="410"/>
      <c r="Y219" s="410"/>
      <c r="Z219" s="410"/>
      <c r="AA219" s="410"/>
      <c r="AB219" s="410"/>
      <c r="AC219" s="410"/>
      <c r="AD219" s="410"/>
      <c r="AE219" s="410"/>
      <c r="AF219" s="410"/>
      <c r="AG219" s="410"/>
      <c r="AH219" s="410"/>
      <c r="AI219" s="410"/>
      <c r="AJ219" s="410"/>
      <c r="AK219" s="410"/>
      <c r="AL219" s="410"/>
      <c r="AM219" s="410"/>
      <c r="AN219" s="410"/>
      <c r="AO219" s="410"/>
      <c r="AP219" s="410"/>
      <c r="AQ219" s="410"/>
      <c r="AR219" s="410"/>
      <c r="AS219" s="410"/>
      <c r="AT219" s="410"/>
      <c r="AU219" s="410"/>
      <c r="AV219" s="410"/>
      <c r="AW219" s="410"/>
      <c r="AX219" s="410"/>
      <c r="AY219" s="410"/>
      <c r="AZ219" s="410"/>
      <c r="BA219" s="410"/>
      <c r="BB219" s="410"/>
      <c r="BC219" s="410"/>
      <c r="BD219" s="410"/>
      <c r="BE219" s="410"/>
      <c r="BF219" s="410"/>
      <c r="BG219" s="410"/>
      <c r="BH219" s="410"/>
      <c r="BI219" s="410"/>
      <c r="BJ219" s="410"/>
      <c r="BK219" s="410"/>
      <c r="BL219" s="36"/>
      <c r="BM219" s="410"/>
      <c r="BN219" s="410"/>
      <c r="BO219" s="410"/>
      <c r="BP219" s="410"/>
      <c r="BQ219" s="410"/>
    </row>
    <row r="220" spans="1:69" ht="18" customHeight="1">
      <c r="A220" s="36"/>
      <c r="B220" s="36"/>
      <c r="C220" s="36"/>
      <c r="D220" s="410"/>
      <c r="E220" s="410"/>
      <c r="F220" s="410"/>
      <c r="G220" s="410"/>
      <c r="H220" s="410"/>
      <c r="I220" s="410"/>
      <c r="J220" s="410"/>
      <c r="K220" s="410"/>
      <c r="L220" s="410"/>
      <c r="M220" s="410"/>
      <c r="N220" s="410"/>
      <c r="O220" s="410"/>
      <c r="P220" s="410"/>
      <c r="Q220" s="410"/>
      <c r="R220" s="410"/>
      <c r="S220" s="410"/>
      <c r="T220" s="410"/>
      <c r="U220" s="410"/>
      <c r="V220" s="410"/>
      <c r="W220" s="410"/>
      <c r="X220" s="410"/>
      <c r="Y220" s="410"/>
      <c r="Z220" s="410"/>
      <c r="AA220" s="410"/>
      <c r="AB220" s="410"/>
      <c r="AC220" s="410"/>
      <c r="AD220" s="410"/>
      <c r="AE220" s="410"/>
      <c r="AF220" s="410"/>
      <c r="AG220" s="410"/>
      <c r="AH220" s="410"/>
      <c r="AI220" s="410"/>
      <c r="AJ220" s="410"/>
      <c r="AK220" s="410"/>
      <c r="AL220" s="410"/>
      <c r="AM220" s="410"/>
      <c r="AN220" s="410"/>
      <c r="AO220" s="410"/>
      <c r="AP220" s="410"/>
      <c r="AQ220" s="410"/>
      <c r="AR220" s="410"/>
      <c r="AS220" s="410"/>
      <c r="AT220" s="410"/>
      <c r="AU220" s="410"/>
      <c r="AV220" s="410"/>
      <c r="AW220" s="410"/>
      <c r="AX220" s="410"/>
      <c r="AY220" s="410"/>
      <c r="AZ220" s="410"/>
      <c r="BA220" s="410"/>
      <c r="BB220" s="410"/>
      <c r="BC220" s="410"/>
      <c r="BD220" s="410"/>
      <c r="BE220" s="410"/>
      <c r="BF220" s="410"/>
      <c r="BG220" s="410"/>
      <c r="BH220" s="410"/>
      <c r="BI220" s="410"/>
      <c r="BJ220" s="410"/>
      <c r="BK220" s="410"/>
      <c r="BL220" s="36"/>
      <c r="BM220" s="410"/>
      <c r="BN220" s="410"/>
      <c r="BO220" s="410"/>
      <c r="BP220" s="410"/>
      <c r="BQ220" s="410"/>
    </row>
    <row r="221" spans="1:69" ht="18" customHeight="1">
      <c r="A221" s="36"/>
      <c r="B221" s="36"/>
      <c r="C221" s="36"/>
      <c r="D221" s="410"/>
      <c r="E221" s="410"/>
      <c r="F221" s="410"/>
      <c r="G221" s="410"/>
      <c r="H221" s="410"/>
      <c r="I221" s="410"/>
      <c r="J221" s="410"/>
      <c r="K221" s="410"/>
      <c r="L221" s="410"/>
      <c r="M221" s="410"/>
      <c r="N221" s="410"/>
      <c r="O221" s="410"/>
      <c r="P221" s="410"/>
      <c r="Q221" s="410"/>
      <c r="R221" s="410"/>
      <c r="S221" s="410"/>
      <c r="T221" s="410"/>
      <c r="U221" s="410"/>
      <c r="V221" s="410"/>
      <c r="W221" s="410"/>
      <c r="X221" s="410"/>
      <c r="Y221" s="410"/>
      <c r="Z221" s="410"/>
      <c r="AA221" s="410"/>
      <c r="AB221" s="410"/>
      <c r="AC221" s="410"/>
      <c r="AD221" s="410"/>
      <c r="AE221" s="410"/>
      <c r="AF221" s="410"/>
      <c r="AG221" s="410"/>
      <c r="AH221" s="410"/>
      <c r="AI221" s="410"/>
      <c r="AJ221" s="410"/>
      <c r="AK221" s="410"/>
      <c r="AL221" s="410"/>
      <c r="AM221" s="410"/>
      <c r="AN221" s="410"/>
      <c r="AO221" s="410"/>
      <c r="AP221" s="410"/>
      <c r="AQ221" s="410"/>
      <c r="AR221" s="410"/>
      <c r="AS221" s="410"/>
      <c r="AT221" s="410"/>
      <c r="AU221" s="410"/>
      <c r="AV221" s="410"/>
      <c r="AW221" s="410"/>
      <c r="AX221" s="410"/>
      <c r="AY221" s="410"/>
      <c r="AZ221" s="410"/>
      <c r="BA221" s="410"/>
      <c r="BB221" s="410"/>
      <c r="BC221" s="410"/>
      <c r="BD221" s="410"/>
      <c r="BE221" s="410"/>
      <c r="BF221" s="410"/>
      <c r="BG221" s="410"/>
      <c r="BH221" s="410"/>
      <c r="BI221" s="410"/>
      <c r="BJ221" s="410"/>
      <c r="BK221" s="410"/>
      <c r="BL221" s="36"/>
      <c r="BM221" s="410"/>
      <c r="BN221" s="410"/>
      <c r="BO221" s="410"/>
      <c r="BP221" s="410"/>
      <c r="BQ221" s="410"/>
    </row>
    <row r="222" spans="1:69" ht="18" customHeight="1">
      <c r="A222" s="36"/>
      <c r="B222" s="36"/>
      <c r="C222" s="36"/>
      <c r="D222" s="410"/>
      <c r="E222" s="410"/>
      <c r="F222" s="410"/>
      <c r="G222" s="410"/>
      <c r="H222" s="410"/>
      <c r="I222" s="410"/>
      <c r="J222" s="410"/>
      <c r="K222" s="410"/>
      <c r="L222" s="410"/>
      <c r="M222" s="410"/>
      <c r="N222" s="410"/>
      <c r="O222" s="410"/>
      <c r="P222" s="410"/>
      <c r="Q222" s="410"/>
      <c r="R222" s="410"/>
      <c r="S222" s="410"/>
      <c r="T222" s="410"/>
      <c r="U222" s="410"/>
      <c r="V222" s="410"/>
      <c r="W222" s="410"/>
      <c r="X222" s="410"/>
      <c r="Y222" s="410"/>
      <c r="Z222" s="410"/>
      <c r="AA222" s="410"/>
      <c r="AB222" s="410"/>
      <c r="AC222" s="410"/>
      <c r="AD222" s="410"/>
      <c r="AE222" s="410"/>
      <c r="AF222" s="410"/>
      <c r="AG222" s="410"/>
      <c r="AH222" s="410"/>
      <c r="AI222" s="410"/>
      <c r="AJ222" s="410"/>
      <c r="AK222" s="410"/>
      <c r="AL222" s="410"/>
      <c r="AM222" s="410"/>
      <c r="AN222" s="410"/>
      <c r="AO222" s="410"/>
      <c r="AP222" s="410"/>
      <c r="AQ222" s="410"/>
      <c r="AR222" s="410"/>
      <c r="AS222" s="410"/>
      <c r="AT222" s="410"/>
      <c r="AU222" s="410"/>
      <c r="AV222" s="410"/>
      <c r="AW222" s="410"/>
      <c r="AX222" s="410"/>
      <c r="AY222" s="410"/>
      <c r="AZ222" s="410"/>
      <c r="BA222" s="410"/>
      <c r="BB222" s="410"/>
      <c r="BC222" s="410"/>
      <c r="BD222" s="410"/>
      <c r="BE222" s="410"/>
      <c r="BF222" s="410"/>
      <c r="BG222" s="410"/>
      <c r="BH222" s="410"/>
      <c r="BI222" s="410"/>
      <c r="BJ222" s="410"/>
      <c r="BK222" s="410"/>
      <c r="BL222" s="36"/>
      <c r="BM222" s="410"/>
      <c r="BN222" s="410"/>
      <c r="BO222" s="410"/>
      <c r="BP222" s="410"/>
      <c r="BQ222" s="410"/>
    </row>
    <row r="223" spans="1:69" ht="18" customHeight="1">
      <c r="A223" s="36"/>
      <c r="B223" s="36"/>
      <c r="C223" s="36"/>
      <c r="D223" s="410"/>
      <c r="E223" s="410"/>
      <c r="F223" s="410"/>
      <c r="G223" s="410"/>
      <c r="H223" s="410"/>
      <c r="I223" s="410"/>
      <c r="J223" s="410"/>
      <c r="K223" s="410"/>
      <c r="L223" s="410"/>
      <c r="M223" s="410"/>
      <c r="N223" s="410"/>
      <c r="O223" s="410"/>
      <c r="P223" s="410"/>
      <c r="Q223" s="410"/>
      <c r="R223" s="410"/>
      <c r="S223" s="410"/>
      <c r="T223" s="410"/>
      <c r="U223" s="410"/>
      <c r="V223" s="410"/>
      <c r="W223" s="410"/>
      <c r="X223" s="410"/>
      <c r="Y223" s="410"/>
      <c r="Z223" s="410"/>
      <c r="AA223" s="410"/>
      <c r="AB223" s="410"/>
      <c r="AC223" s="410"/>
      <c r="AD223" s="410"/>
      <c r="AE223" s="410"/>
      <c r="AF223" s="410"/>
      <c r="AG223" s="410"/>
      <c r="AH223" s="410"/>
      <c r="AI223" s="410"/>
      <c r="AJ223" s="410"/>
      <c r="AK223" s="410"/>
      <c r="AL223" s="410"/>
      <c r="AM223" s="410"/>
      <c r="AN223" s="410"/>
      <c r="AO223" s="410"/>
      <c r="AP223" s="410"/>
      <c r="AQ223" s="410"/>
      <c r="AR223" s="410"/>
      <c r="AS223" s="410"/>
      <c r="AT223" s="410"/>
      <c r="AU223" s="410"/>
      <c r="AV223" s="410"/>
      <c r="AW223" s="410"/>
      <c r="AX223" s="410"/>
      <c r="AY223" s="410"/>
      <c r="AZ223" s="410"/>
      <c r="BA223" s="410"/>
      <c r="BB223" s="410"/>
      <c r="BC223" s="410"/>
      <c r="BD223" s="410"/>
      <c r="BE223" s="410"/>
      <c r="BF223" s="410"/>
      <c r="BG223" s="410"/>
      <c r="BH223" s="410"/>
      <c r="BI223" s="410"/>
      <c r="BJ223" s="410"/>
      <c r="BK223" s="410"/>
      <c r="BL223" s="36"/>
      <c r="BM223" s="410"/>
      <c r="BN223" s="410"/>
      <c r="BO223" s="410"/>
      <c r="BP223" s="410"/>
      <c r="BQ223" s="410"/>
    </row>
    <row r="224" spans="1:69" ht="18" customHeight="1">
      <c r="A224" s="36"/>
      <c r="B224" s="36"/>
      <c r="C224" s="36"/>
      <c r="D224" s="410"/>
      <c r="E224" s="410"/>
      <c r="F224" s="410"/>
      <c r="G224" s="410"/>
      <c r="H224" s="410"/>
      <c r="I224" s="410"/>
      <c r="J224" s="410"/>
      <c r="K224" s="410"/>
      <c r="L224" s="410"/>
      <c r="M224" s="410"/>
      <c r="N224" s="410"/>
      <c r="O224" s="410"/>
      <c r="P224" s="410"/>
      <c r="Q224" s="410"/>
      <c r="R224" s="410"/>
      <c r="S224" s="410"/>
      <c r="T224" s="410"/>
      <c r="U224" s="410"/>
      <c r="V224" s="410"/>
      <c r="W224" s="410"/>
      <c r="X224" s="410"/>
      <c r="Y224" s="410"/>
      <c r="Z224" s="410"/>
      <c r="AA224" s="410"/>
      <c r="AB224" s="410"/>
      <c r="AC224" s="410"/>
      <c r="AD224" s="410"/>
      <c r="AE224" s="410"/>
      <c r="AF224" s="410"/>
      <c r="AG224" s="410"/>
      <c r="AH224" s="410"/>
      <c r="AI224" s="410"/>
      <c r="AJ224" s="410"/>
      <c r="AK224" s="410"/>
      <c r="AL224" s="410"/>
      <c r="AM224" s="410"/>
      <c r="AN224" s="410"/>
      <c r="AO224" s="410"/>
      <c r="AP224" s="410"/>
      <c r="AQ224" s="410"/>
      <c r="AR224" s="410"/>
      <c r="AS224" s="410"/>
      <c r="AT224" s="410"/>
      <c r="AU224" s="410"/>
      <c r="AV224" s="410"/>
      <c r="AW224" s="410"/>
      <c r="AX224" s="410"/>
      <c r="AY224" s="410"/>
      <c r="AZ224" s="410"/>
      <c r="BA224" s="410"/>
      <c r="BB224" s="410"/>
      <c r="BC224" s="410"/>
      <c r="BD224" s="410"/>
      <c r="BE224" s="410"/>
      <c r="BF224" s="410"/>
      <c r="BG224" s="410"/>
      <c r="BH224" s="410"/>
      <c r="BI224" s="410"/>
      <c r="BJ224" s="410"/>
      <c r="BK224" s="410"/>
      <c r="BL224" s="36"/>
      <c r="BM224" s="410"/>
      <c r="BN224" s="410"/>
      <c r="BO224" s="410"/>
      <c r="BP224" s="410"/>
      <c r="BQ224" s="410"/>
    </row>
    <row r="225" spans="1:69" ht="18" customHeight="1">
      <c r="A225" s="36"/>
      <c r="B225" s="36"/>
      <c r="C225" s="36"/>
      <c r="D225" s="410"/>
      <c r="E225" s="410"/>
      <c r="F225" s="410"/>
      <c r="G225" s="410"/>
      <c r="H225" s="410"/>
      <c r="I225" s="410"/>
      <c r="J225" s="410"/>
      <c r="K225" s="410"/>
      <c r="L225" s="410"/>
      <c r="M225" s="410"/>
      <c r="N225" s="410"/>
      <c r="O225" s="410"/>
      <c r="P225" s="410"/>
      <c r="Q225" s="410"/>
      <c r="R225" s="410"/>
      <c r="S225" s="410"/>
      <c r="T225" s="410"/>
      <c r="U225" s="410"/>
      <c r="V225" s="410"/>
      <c r="W225" s="410"/>
      <c r="X225" s="410"/>
      <c r="Y225" s="410"/>
      <c r="Z225" s="410"/>
      <c r="AA225" s="410"/>
      <c r="AB225" s="410"/>
      <c r="AC225" s="410"/>
      <c r="AD225" s="410"/>
      <c r="AE225" s="410"/>
      <c r="AF225" s="410"/>
      <c r="AG225" s="410"/>
      <c r="AH225" s="410"/>
      <c r="AI225" s="410"/>
      <c r="AJ225" s="410"/>
      <c r="AK225" s="410"/>
      <c r="AL225" s="410"/>
      <c r="AM225" s="410"/>
      <c r="AN225" s="410"/>
      <c r="AO225" s="410"/>
      <c r="AP225" s="410"/>
      <c r="AQ225" s="410"/>
      <c r="AR225" s="410"/>
      <c r="AS225" s="410"/>
      <c r="AT225" s="410"/>
      <c r="AU225" s="410"/>
      <c r="AV225" s="410"/>
      <c r="AW225" s="410"/>
      <c r="AX225" s="410"/>
      <c r="AY225" s="410"/>
      <c r="AZ225" s="410"/>
      <c r="BA225" s="410"/>
      <c r="BB225" s="410"/>
      <c r="BC225" s="410"/>
      <c r="BD225" s="410"/>
      <c r="BE225" s="410"/>
      <c r="BF225" s="410"/>
      <c r="BG225" s="410"/>
      <c r="BH225" s="410"/>
      <c r="BI225" s="410"/>
      <c r="BJ225" s="410"/>
      <c r="BK225" s="410"/>
      <c r="BL225" s="36"/>
      <c r="BM225" s="410"/>
      <c r="BN225" s="410"/>
      <c r="BO225" s="410"/>
      <c r="BP225" s="410"/>
      <c r="BQ225" s="410"/>
    </row>
    <row r="226" spans="1:69" ht="18" customHeight="1">
      <c r="A226" s="36"/>
      <c r="B226" s="36"/>
      <c r="C226" s="36"/>
      <c r="D226" s="410"/>
      <c r="E226" s="410"/>
      <c r="F226" s="410"/>
      <c r="G226" s="410"/>
      <c r="H226" s="410"/>
      <c r="I226" s="410"/>
      <c r="J226" s="410"/>
      <c r="K226" s="410"/>
      <c r="L226" s="410"/>
      <c r="M226" s="410"/>
      <c r="N226" s="410"/>
      <c r="O226" s="410"/>
      <c r="P226" s="410"/>
      <c r="Q226" s="410"/>
      <c r="R226" s="410"/>
      <c r="S226" s="410"/>
      <c r="T226" s="410"/>
      <c r="U226" s="410"/>
      <c r="V226" s="410"/>
      <c r="W226" s="410"/>
      <c r="X226" s="410"/>
      <c r="Y226" s="410"/>
      <c r="Z226" s="410"/>
      <c r="AA226" s="410"/>
      <c r="AB226" s="410"/>
      <c r="AC226" s="410"/>
      <c r="AD226" s="410"/>
      <c r="AE226" s="410"/>
      <c r="AF226" s="410"/>
      <c r="AG226" s="410"/>
      <c r="AH226" s="410"/>
      <c r="AI226" s="410"/>
      <c r="AJ226" s="410"/>
      <c r="AK226" s="410"/>
      <c r="AL226" s="410"/>
      <c r="AM226" s="410"/>
      <c r="AN226" s="410"/>
      <c r="AO226" s="410"/>
      <c r="AP226" s="410"/>
      <c r="AQ226" s="410"/>
      <c r="AR226" s="410"/>
      <c r="AS226" s="410"/>
      <c r="AT226" s="410"/>
      <c r="AU226" s="410"/>
      <c r="AV226" s="410"/>
      <c r="AW226" s="410"/>
      <c r="AX226" s="410"/>
      <c r="AY226" s="410"/>
      <c r="AZ226" s="410"/>
      <c r="BA226" s="410"/>
      <c r="BB226" s="410"/>
      <c r="BC226" s="410"/>
      <c r="BD226" s="410"/>
      <c r="BE226" s="410"/>
      <c r="BF226" s="410"/>
      <c r="BG226" s="410"/>
      <c r="BH226" s="410"/>
      <c r="BI226" s="410"/>
      <c r="BJ226" s="410"/>
      <c r="BK226" s="410"/>
      <c r="BL226" s="36"/>
      <c r="BM226" s="410"/>
      <c r="BN226" s="410"/>
      <c r="BO226" s="410"/>
      <c r="BP226" s="410"/>
      <c r="BQ226" s="410"/>
    </row>
    <row r="227" spans="1:69" ht="18" customHeight="1">
      <c r="A227" s="36"/>
      <c r="B227" s="36"/>
      <c r="C227" s="36"/>
      <c r="D227" s="410"/>
      <c r="E227" s="410"/>
      <c r="F227" s="410"/>
      <c r="G227" s="410"/>
      <c r="H227" s="410"/>
      <c r="I227" s="410"/>
      <c r="J227" s="410"/>
      <c r="K227" s="410"/>
      <c r="L227" s="410"/>
      <c r="M227" s="410"/>
      <c r="N227" s="410"/>
      <c r="O227" s="410"/>
      <c r="P227" s="410"/>
      <c r="Q227" s="410"/>
      <c r="R227" s="410"/>
      <c r="S227" s="410"/>
      <c r="T227" s="410"/>
      <c r="U227" s="410"/>
      <c r="V227" s="410"/>
      <c r="W227" s="410"/>
      <c r="X227" s="410"/>
      <c r="Y227" s="410"/>
      <c r="Z227" s="410"/>
      <c r="AA227" s="410"/>
      <c r="AB227" s="410"/>
      <c r="AC227" s="410"/>
      <c r="AD227" s="410"/>
      <c r="AE227" s="410"/>
      <c r="AF227" s="410"/>
      <c r="AG227" s="410"/>
      <c r="AH227" s="410"/>
      <c r="AI227" s="410"/>
      <c r="AJ227" s="410"/>
      <c r="AK227" s="410"/>
      <c r="AL227" s="410"/>
      <c r="AM227" s="410"/>
      <c r="AN227" s="410"/>
      <c r="AO227" s="410"/>
      <c r="AP227" s="410"/>
      <c r="AQ227" s="410"/>
      <c r="AR227" s="410"/>
      <c r="AS227" s="410"/>
      <c r="AT227" s="410"/>
      <c r="AU227" s="410"/>
      <c r="AV227" s="410"/>
      <c r="AW227" s="410"/>
      <c r="AX227" s="410"/>
      <c r="AY227" s="410"/>
      <c r="AZ227" s="410"/>
      <c r="BA227" s="410"/>
      <c r="BB227" s="410"/>
      <c r="BC227" s="410"/>
      <c r="BD227" s="410"/>
      <c r="BE227" s="410"/>
      <c r="BF227" s="410"/>
      <c r="BG227" s="410"/>
      <c r="BH227" s="410"/>
      <c r="BI227" s="410"/>
      <c r="BJ227" s="410"/>
      <c r="BK227" s="410"/>
      <c r="BL227" s="36"/>
      <c r="BM227" s="410"/>
      <c r="BN227" s="410"/>
      <c r="BO227" s="410"/>
      <c r="BP227" s="410"/>
      <c r="BQ227" s="410"/>
    </row>
    <row r="228" spans="1:69" ht="18" customHeight="1">
      <c r="A228" s="36"/>
      <c r="B228" s="36"/>
      <c r="C228" s="36"/>
      <c r="D228" s="410"/>
      <c r="E228" s="410"/>
      <c r="F228" s="410"/>
      <c r="G228" s="410"/>
      <c r="H228" s="410"/>
      <c r="I228" s="410"/>
      <c r="J228" s="410"/>
      <c r="K228" s="410"/>
      <c r="L228" s="410"/>
      <c r="M228" s="410"/>
      <c r="N228" s="410"/>
      <c r="O228" s="410"/>
      <c r="P228" s="410"/>
      <c r="Q228" s="410"/>
      <c r="R228" s="410"/>
      <c r="S228" s="410"/>
      <c r="T228" s="410"/>
      <c r="U228" s="410"/>
      <c r="V228" s="410"/>
      <c r="W228" s="410"/>
      <c r="X228" s="410"/>
      <c r="Y228" s="410"/>
      <c r="Z228" s="410"/>
      <c r="AA228" s="410"/>
      <c r="AB228" s="410"/>
      <c r="AC228" s="410"/>
      <c r="AD228" s="410"/>
      <c r="AE228" s="410"/>
      <c r="AF228" s="410"/>
      <c r="AG228" s="410"/>
      <c r="AH228" s="410"/>
      <c r="AI228" s="410"/>
      <c r="AJ228" s="410"/>
      <c r="AK228" s="410"/>
      <c r="AL228" s="410"/>
      <c r="AM228" s="410"/>
      <c r="AN228" s="410"/>
      <c r="AO228" s="410"/>
      <c r="AP228" s="410"/>
      <c r="AQ228" s="410"/>
      <c r="AR228" s="410"/>
      <c r="AS228" s="410"/>
      <c r="AT228" s="410"/>
      <c r="AU228" s="410"/>
      <c r="AV228" s="410"/>
      <c r="AW228" s="410"/>
      <c r="AX228" s="410"/>
      <c r="AY228" s="410"/>
      <c r="AZ228" s="410"/>
      <c r="BA228" s="410"/>
      <c r="BB228" s="410"/>
      <c r="BC228" s="410"/>
      <c r="BD228" s="410"/>
      <c r="BE228" s="410"/>
      <c r="BF228" s="410"/>
      <c r="BG228" s="410"/>
      <c r="BH228" s="410"/>
      <c r="BI228" s="410"/>
      <c r="BJ228" s="410"/>
      <c r="BK228" s="410"/>
      <c r="BL228" s="36"/>
      <c r="BM228" s="410"/>
      <c r="BN228" s="410"/>
      <c r="BO228" s="410"/>
      <c r="BP228" s="410"/>
      <c r="BQ228" s="410"/>
    </row>
    <row r="229" spans="1:69" ht="18" customHeight="1">
      <c r="A229" s="36"/>
      <c r="B229" s="36"/>
      <c r="C229" s="36"/>
      <c r="D229" s="410"/>
      <c r="E229" s="410"/>
      <c r="F229" s="410"/>
      <c r="G229" s="410"/>
      <c r="H229" s="410"/>
      <c r="I229" s="410"/>
      <c r="J229" s="410"/>
      <c r="K229" s="410"/>
      <c r="L229" s="410"/>
      <c r="M229" s="410"/>
      <c r="N229" s="410"/>
      <c r="O229" s="410"/>
      <c r="P229" s="410"/>
      <c r="Q229" s="410"/>
      <c r="R229" s="410"/>
      <c r="S229" s="410"/>
      <c r="T229" s="410"/>
      <c r="U229" s="410"/>
      <c r="V229" s="410"/>
      <c r="W229" s="410"/>
      <c r="X229" s="410"/>
      <c r="Y229" s="410"/>
      <c r="Z229" s="410"/>
      <c r="AA229" s="410"/>
      <c r="AB229" s="410"/>
      <c r="AC229" s="410"/>
      <c r="AD229" s="410"/>
      <c r="AE229" s="410"/>
      <c r="AF229" s="410"/>
      <c r="AG229" s="410"/>
      <c r="AH229" s="410"/>
      <c r="AI229" s="410"/>
      <c r="AJ229" s="410"/>
      <c r="AK229" s="410"/>
      <c r="AL229" s="410"/>
      <c r="AM229" s="410"/>
      <c r="AN229" s="410"/>
      <c r="AO229" s="410"/>
      <c r="AP229" s="410"/>
      <c r="AQ229" s="410"/>
      <c r="AR229" s="410"/>
      <c r="AS229" s="410"/>
      <c r="AT229" s="410"/>
      <c r="AU229" s="410"/>
      <c r="AV229" s="410"/>
      <c r="AW229" s="410"/>
      <c r="AX229" s="410"/>
      <c r="AY229" s="410"/>
      <c r="AZ229" s="410"/>
      <c r="BA229" s="410"/>
      <c r="BB229" s="410"/>
      <c r="BC229" s="410"/>
      <c r="BD229" s="410"/>
      <c r="BE229" s="410"/>
      <c r="BF229" s="410"/>
      <c r="BG229" s="410"/>
      <c r="BH229" s="410"/>
      <c r="BI229" s="410"/>
      <c r="BJ229" s="410"/>
      <c r="BK229" s="410"/>
      <c r="BL229" s="36"/>
      <c r="BM229" s="410"/>
      <c r="BN229" s="410"/>
      <c r="BO229" s="410"/>
      <c r="BP229" s="410"/>
      <c r="BQ229" s="410"/>
    </row>
    <row r="230" spans="1:69" ht="18" customHeight="1">
      <c r="A230" s="36"/>
      <c r="B230" s="36"/>
      <c r="C230" s="36"/>
      <c r="D230" s="410"/>
      <c r="E230" s="410"/>
      <c r="F230" s="410"/>
      <c r="G230" s="410"/>
      <c r="H230" s="410"/>
      <c r="I230" s="410"/>
      <c r="J230" s="410"/>
      <c r="K230" s="410"/>
      <c r="L230" s="410"/>
      <c r="M230" s="410"/>
      <c r="N230" s="410"/>
      <c r="O230" s="410"/>
      <c r="P230" s="410"/>
      <c r="Q230" s="410"/>
      <c r="R230" s="410"/>
      <c r="S230" s="410"/>
      <c r="T230" s="410"/>
      <c r="U230" s="410"/>
      <c r="V230" s="410"/>
      <c r="W230" s="410"/>
      <c r="X230" s="410"/>
      <c r="Y230" s="410"/>
      <c r="Z230" s="410"/>
      <c r="AA230" s="410"/>
      <c r="AB230" s="410"/>
      <c r="AC230" s="410"/>
      <c r="AD230" s="410"/>
      <c r="AE230" s="410"/>
      <c r="AF230" s="410"/>
      <c r="AG230" s="410"/>
      <c r="AH230" s="410"/>
      <c r="AI230" s="410"/>
      <c r="AJ230" s="410"/>
      <c r="AK230" s="410"/>
      <c r="AL230" s="410"/>
      <c r="AM230" s="410"/>
      <c r="AN230" s="410"/>
      <c r="AO230" s="410"/>
      <c r="AP230" s="410"/>
      <c r="AQ230" s="410"/>
      <c r="AR230" s="410"/>
      <c r="AS230" s="410"/>
      <c r="AT230" s="410"/>
      <c r="AU230" s="410"/>
      <c r="AV230" s="410"/>
      <c r="AW230" s="410"/>
      <c r="AX230" s="410"/>
      <c r="AY230" s="410"/>
      <c r="AZ230" s="410"/>
      <c r="BA230" s="410"/>
      <c r="BB230" s="410"/>
      <c r="BC230" s="410"/>
      <c r="BD230" s="410"/>
      <c r="BE230" s="410"/>
      <c r="BF230" s="410"/>
      <c r="BG230" s="410"/>
      <c r="BH230" s="410"/>
      <c r="BI230" s="410"/>
      <c r="BJ230" s="410"/>
      <c r="BK230" s="410"/>
      <c r="BL230" s="36"/>
      <c r="BM230" s="410"/>
      <c r="BN230" s="410"/>
      <c r="BO230" s="410"/>
      <c r="BP230" s="410"/>
      <c r="BQ230" s="410"/>
    </row>
    <row r="231" spans="1:69" ht="18" customHeight="1">
      <c r="A231" s="36"/>
      <c r="B231" s="36"/>
      <c r="C231" s="36"/>
      <c r="D231" s="410"/>
      <c r="E231" s="410"/>
      <c r="F231" s="410"/>
      <c r="G231" s="410"/>
      <c r="H231" s="410"/>
      <c r="I231" s="410"/>
      <c r="J231" s="410"/>
      <c r="K231" s="410"/>
      <c r="L231" s="410"/>
      <c r="M231" s="410"/>
      <c r="N231" s="410"/>
      <c r="O231" s="410"/>
      <c r="P231" s="410"/>
      <c r="Q231" s="410"/>
      <c r="R231" s="410"/>
      <c r="S231" s="410"/>
      <c r="T231" s="410"/>
      <c r="U231" s="410"/>
      <c r="V231" s="410"/>
      <c r="W231" s="410"/>
      <c r="X231" s="410"/>
      <c r="Y231" s="410"/>
      <c r="Z231" s="410"/>
      <c r="AA231" s="410"/>
      <c r="AB231" s="410"/>
      <c r="AC231" s="410"/>
      <c r="AD231" s="410"/>
      <c r="AE231" s="410"/>
      <c r="AF231" s="410"/>
      <c r="AG231" s="410"/>
      <c r="AH231" s="410"/>
      <c r="AI231" s="410"/>
      <c r="AJ231" s="410"/>
      <c r="AK231" s="410"/>
      <c r="AL231" s="410"/>
      <c r="AM231" s="410"/>
      <c r="AN231" s="410"/>
      <c r="AO231" s="410"/>
      <c r="AP231" s="410"/>
      <c r="AQ231" s="410"/>
      <c r="AR231" s="410"/>
      <c r="AS231" s="410"/>
      <c r="AT231" s="410"/>
      <c r="AU231" s="410"/>
      <c r="AV231" s="410"/>
      <c r="AW231" s="410"/>
      <c r="AX231" s="410"/>
      <c r="AY231" s="410"/>
      <c r="AZ231" s="410"/>
      <c r="BA231" s="410"/>
      <c r="BB231" s="410"/>
      <c r="BC231" s="410"/>
      <c r="BD231" s="410"/>
      <c r="BE231" s="410"/>
      <c r="BF231" s="410"/>
      <c r="BG231" s="410"/>
      <c r="BH231" s="410"/>
      <c r="BI231" s="410"/>
      <c r="BJ231" s="410"/>
      <c r="BK231" s="410"/>
      <c r="BL231" s="36"/>
      <c r="BM231" s="410"/>
      <c r="BN231" s="410"/>
      <c r="BO231" s="410"/>
      <c r="BP231" s="410"/>
      <c r="BQ231" s="410"/>
    </row>
    <row r="232" spans="1:69" ht="18" customHeight="1">
      <c r="A232" s="36"/>
      <c r="B232" s="36"/>
      <c r="C232" s="36"/>
      <c r="D232" s="410"/>
      <c r="E232" s="410"/>
      <c r="F232" s="410"/>
      <c r="G232" s="410"/>
      <c r="H232" s="410"/>
      <c r="I232" s="410"/>
      <c r="J232" s="410"/>
      <c r="K232" s="410"/>
      <c r="L232" s="410"/>
      <c r="M232" s="410"/>
      <c r="N232" s="410"/>
      <c r="O232" s="410"/>
      <c r="P232" s="410"/>
      <c r="Q232" s="410"/>
      <c r="R232" s="410"/>
      <c r="S232" s="410"/>
      <c r="T232" s="410"/>
      <c r="U232" s="410"/>
      <c r="V232" s="410"/>
      <c r="W232" s="410"/>
      <c r="X232" s="410"/>
      <c r="Y232" s="410"/>
      <c r="Z232" s="410"/>
      <c r="AA232" s="410"/>
      <c r="AB232" s="410"/>
      <c r="AC232" s="410"/>
      <c r="AD232" s="410"/>
      <c r="AE232" s="410"/>
      <c r="AF232" s="410"/>
      <c r="AG232" s="410"/>
      <c r="AH232" s="410"/>
      <c r="AI232" s="410"/>
      <c r="AJ232" s="410"/>
      <c r="AK232" s="410"/>
      <c r="AL232" s="410"/>
      <c r="AM232" s="410"/>
      <c r="AN232" s="410"/>
      <c r="AO232" s="410"/>
      <c r="AP232" s="410"/>
      <c r="AQ232" s="410"/>
      <c r="AR232" s="410"/>
      <c r="AS232" s="410"/>
      <c r="AT232" s="410"/>
      <c r="AU232" s="410"/>
      <c r="AV232" s="410"/>
      <c r="AW232" s="410"/>
      <c r="AX232" s="410"/>
      <c r="AY232" s="410"/>
      <c r="AZ232" s="410"/>
      <c r="BA232" s="410"/>
      <c r="BB232" s="410"/>
      <c r="BC232" s="410"/>
      <c r="BD232" s="410"/>
      <c r="BE232" s="410"/>
      <c r="BF232" s="410"/>
      <c r="BG232" s="410"/>
      <c r="BH232" s="410"/>
      <c r="BI232" s="410"/>
      <c r="BJ232" s="410"/>
      <c r="BK232" s="410"/>
      <c r="BL232" s="36"/>
      <c r="BM232" s="410"/>
      <c r="BN232" s="410"/>
      <c r="BO232" s="410"/>
      <c r="BP232" s="410"/>
      <c r="BQ232" s="410"/>
    </row>
    <row r="233" spans="1:69" ht="18" customHeight="1">
      <c r="A233" s="36"/>
      <c r="B233" s="36"/>
      <c r="C233" s="36"/>
      <c r="D233" s="410"/>
      <c r="E233" s="410"/>
      <c r="F233" s="410"/>
      <c r="G233" s="410"/>
      <c r="H233" s="410"/>
      <c r="I233" s="410"/>
      <c r="J233" s="410"/>
      <c r="K233" s="410"/>
      <c r="L233" s="410"/>
      <c r="M233" s="410"/>
      <c r="N233" s="410"/>
      <c r="O233" s="410"/>
      <c r="P233" s="410"/>
      <c r="Q233" s="410"/>
      <c r="R233" s="410"/>
      <c r="S233" s="410"/>
      <c r="T233" s="410"/>
      <c r="U233" s="410"/>
      <c r="V233" s="410"/>
      <c r="W233" s="410"/>
      <c r="X233" s="410"/>
      <c r="Y233" s="410"/>
      <c r="Z233" s="410"/>
      <c r="AA233" s="410"/>
      <c r="AB233" s="410"/>
      <c r="AC233" s="410"/>
      <c r="AD233" s="410"/>
      <c r="AE233" s="410"/>
      <c r="AF233" s="410"/>
      <c r="AG233" s="410"/>
      <c r="AH233" s="410"/>
      <c r="AI233" s="410"/>
      <c r="AJ233" s="410"/>
      <c r="AK233" s="410"/>
      <c r="AL233" s="410"/>
      <c r="AM233" s="410"/>
      <c r="AN233" s="410"/>
      <c r="AO233" s="410"/>
      <c r="AP233" s="410"/>
      <c r="AQ233" s="410"/>
      <c r="AR233" s="410"/>
      <c r="AS233" s="410"/>
      <c r="AT233" s="410"/>
      <c r="AU233" s="410"/>
      <c r="AV233" s="410"/>
      <c r="AW233" s="410"/>
      <c r="AX233" s="410"/>
      <c r="AY233" s="410"/>
      <c r="AZ233" s="410"/>
      <c r="BA233" s="410"/>
      <c r="BB233" s="410"/>
      <c r="BC233" s="410"/>
      <c r="BD233" s="410"/>
      <c r="BE233" s="410"/>
      <c r="BF233" s="410"/>
      <c r="BG233" s="410"/>
      <c r="BH233" s="410"/>
      <c r="BI233" s="410"/>
      <c r="BJ233" s="410"/>
      <c r="BK233" s="410"/>
      <c r="BL233" s="36"/>
      <c r="BM233" s="410"/>
      <c r="BN233" s="410"/>
      <c r="BO233" s="410"/>
      <c r="BP233" s="410"/>
      <c r="BQ233" s="410"/>
    </row>
    <row r="234" spans="1:69" ht="18" customHeight="1">
      <c r="A234" s="36"/>
      <c r="B234" s="36"/>
      <c r="C234" s="36"/>
      <c r="D234" s="410"/>
      <c r="E234" s="410"/>
      <c r="F234" s="410"/>
      <c r="G234" s="410"/>
      <c r="H234" s="410"/>
      <c r="I234" s="410"/>
      <c r="J234" s="410"/>
      <c r="K234" s="410"/>
      <c r="L234" s="410"/>
      <c r="M234" s="410"/>
      <c r="N234" s="410"/>
      <c r="O234" s="410"/>
      <c r="P234" s="410"/>
      <c r="Q234" s="410"/>
      <c r="R234" s="410"/>
      <c r="S234" s="410"/>
      <c r="T234" s="410"/>
      <c r="U234" s="410"/>
      <c r="V234" s="410"/>
      <c r="W234" s="410"/>
      <c r="X234" s="410"/>
      <c r="Y234" s="410"/>
      <c r="Z234" s="410"/>
      <c r="AA234" s="410"/>
      <c r="AB234" s="410"/>
      <c r="AC234" s="410"/>
      <c r="AD234" s="410"/>
      <c r="AE234" s="410"/>
      <c r="AF234" s="410"/>
      <c r="AG234" s="410"/>
      <c r="AH234" s="410"/>
      <c r="AI234" s="410"/>
      <c r="AJ234" s="410"/>
      <c r="AK234" s="410"/>
      <c r="AL234" s="410"/>
      <c r="AM234" s="410"/>
      <c r="AN234" s="410"/>
      <c r="AO234" s="410"/>
      <c r="AP234" s="410"/>
      <c r="AQ234" s="410"/>
      <c r="AR234" s="410"/>
      <c r="AS234" s="410"/>
      <c r="AT234" s="410"/>
      <c r="AU234" s="410"/>
      <c r="AV234" s="410"/>
      <c r="AW234" s="410"/>
      <c r="AX234" s="410"/>
      <c r="AY234" s="410"/>
      <c r="AZ234" s="410"/>
      <c r="BA234" s="410"/>
      <c r="BB234" s="410"/>
      <c r="BC234" s="410"/>
      <c r="BD234" s="410"/>
      <c r="BE234" s="410"/>
      <c r="BF234" s="410"/>
      <c r="BG234" s="410"/>
      <c r="BH234" s="410"/>
      <c r="BI234" s="410"/>
      <c r="BJ234" s="410"/>
      <c r="BK234" s="410"/>
      <c r="BL234" s="36"/>
      <c r="BM234" s="410"/>
      <c r="BN234" s="410"/>
      <c r="BO234" s="410"/>
      <c r="BP234" s="410"/>
      <c r="BQ234" s="410"/>
    </row>
    <row r="235" spans="1:69" ht="18" customHeight="1">
      <c r="A235" s="36"/>
      <c r="B235" s="36"/>
      <c r="C235" s="36"/>
      <c r="D235" s="410"/>
      <c r="E235" s="410"/>
      <c r="F235" s="410"/>
      <c r="G235" s="410"/>
      <c r="H235" s="410"/>
      <c r="I235" s="410"/>
      <c r="J235" s="410"/>
      <c r="K235" s="410"/>
      <c r="L235" s="410"/>
      <c r="M235" s="410"/>
      <c r="N235" s="410"/>
      <c r="O235" s="410"/>
      <c r="P235" s="410"/>
      <c r="Q235" s="410"/>
      <c r="R235" s="410"/>
      <c r="S235" s="410"/>
      <c r="T235" s="410"/>
      <c r="U235" s="410"/>
      <c r="V235" s="410"/>
      <c r="W235" s="410"/>
      <c r="X235" s="410"/>
      <c r="Y235" s="410"/>
      <c r="Z235" s="410"/>
      <c r="AA235" s="410"/>
      <c r="AB235" s="410"/>
      <c r="AC235" s="410"/>
      <c r="AD235" s="410"/>
      <c r="AE235" s="410"/>
      <c r="AF235" s="410"/>
      <c r="AG235" s="410"/>
      <c r="AH235" s="410"/>
      <c r="AI235" s="410"/>
      <c r="AJ235" s="410"/>
      <c r="AK235" s="410"/>
      <c r="AL235" s="410"/>
      <c r="AM235" s="410"/>
      <c r="AN235" s="410"/>
      <c r="AO235" s="410"/>
      <c r="AP235" s="410"/>
      <c r="AQ235" s="410"/>
      <c r="AR235" s="410"/>
      <c r="AS235" s="410"/>
      <c r="AT235" s="410"/>
      <c r="AU235" s="410"/>
      <c r="AV235" s="410"/>
      <c r="AW235" s="410"/>
      <c r="AX235" s="410"/>
      <c r="AY235" s="410"/>
      <c r="AZ235" s="410"/>
      <c r="BA235" s="410"/>
      <c r="BB235" s="410"/>
      <c r="BC235" s="410"/>
      <c r="BD235" s="410"/>
      <c r="BE235" s="410"/>
      <c r="BF235" s="410"/>
      <c r="BG235" s="410"/>
      <c r="BH235" s="410"/>
      <c r="BI235" s="410"/>
      <c r="BJ235" s="410"/>
      <c r="BK235" s="410"/>
      <c r="BL235" s="36"/>
      <c r="BM235" s="410"/>
      <c r="BN235" s="410"/>
      <c r="BO235" s="410"/>
      <c r="BP235" s="410"/>
      <c r="BQ235" s="410"/>
    </row>
    <row r="236" spans="1:69" ht="18" customHeight="1">
      <c r="A236" s="36"/>
      <c r="B236" s="36"/>
      <c r="C236" s="36"/>
      <c r="D236" s="410"/>
      <c r="E236" s="410"/>
      <c r="F236" s="410"/>
      <c r="G236" s="410"/>
      <c r="H236" s="410"/>
      <c r="I236" s="410"/>
      <c r="J236" s="410"/>
      <c r="K236" s="410"/>
      <c r="L236" s="410"/>
      <c r="M236" s="410"/>
      <c r="N236" s="410"/>
      <c r="O236" s="410"/>
      <c r="P236" s="410"/>
      <c r="Q236" s="410"/>
      <c r="R236" s="410"/>
      <c r="S236" s="410"/>
      <c r="T236" s="410"/>
      <c r="U236" s="410"/>
      <c r="V236" s="410"/>
      <c r="W236" s="410"/>
      <c r="X236" s="410"/>
      <c r="Y236" s="410"/>
      <c r="Z236" s="410"/>
      <c r="AA236" s="410"/>
      <c r="AB236" s="410"/>
      <c r="AC236" s="410"/>
      <c r="AD236" s="410"/>
      <c r="AE236" s="410"/>
      <c r="AF236" s="410"/>
      <c r="AG236" s="410"/>
      <c r="AH236" s="410"/>
      <c r="AI236" s="410"/>
      <c r="AJ236" s="410"/>
      <c r="AK236" s="410"/>
      <c r="AL236" s="410"/>
      <c r="AM236" s="410"/>
      <c r="AN236" s="410"/>
      <c r="AO236" s="410"/>
      <c r="AP236" s="410"/>
      <c r="AQ236" s="410"/>
      <c r="AR236" s="410"/>
      <c r="AS236" s="410"/>
      <c r="AT236" s="410"/>
      <c r="AU236" s="410"/>
      <c r="AV236" s="410"/>
      <c r="AW236" s="410"/>
      <c r="AX236" s="410"/>
      <c r="AY236" s="410"/>
      <c r="AZ236" s="410"/>
      <c r="BA236" s="410"/>
      <c r="BB236" s="410"/>
      <c r="BC236" s="410"/>
      <c r="BD236" s="410"/>
      <c r="BE236" s="410"/>
      <c r="BF236" s="410"/>
      <c r="BG236" s="410"/>
      <c r="BH236" s="410"/>
      <c r="BI236" s="410"/>
      <c r="BJ236" s="410"/>
      <c r="BK236" s="410"/>
      <c r="BL236" s="36"/>
      <c r="BM236" s="410"/>
      <c r="BN236" s="410"/>
      <c r="BO236" s="410"/>
      <c r="BP236" s="410"/>
      <c r="BQ236" s="410"/>
    </row>
    <row r="237" spans="1:69" ht="18" customHeight="1">
      <c r="A237" s="36"/>
      <c r="B237" s="36"/>
      <c r="C237" s="36"/>
      <c r="D237" s="410"/>
      <c r="E237" s="410"/>
      <c r="F237" s="410"/>
      <c r="G237" s="410"/>
      <c r="H237" s="410"/>
      <c r="I237" s="410"/>
      <c r="J237" s="410"/>
      <c r="K237" s="410"/>
      <c r="L237" s="410"/>
      <c r="M237" s="410"/>
      <c r="N237" s="410"/>
      <c r="O237" s="410"/>
      <c r="P237" s="410"/>
      <c r="Q237" s="410"/>
      <c r="R237" s="410"/>
      <c r="S237" s="410"/>
      <c r="T237" s="410"/>
      <c r="U237" s="410"/>
      <c r="V237" s="410"/>
      <c r="W237" s="410"/>
      <c r="X237" s="410"/>
      <c r="Y237" s="410"/>
      <c r="Z237" s="410"/>
      <c r="AA237" s="410"/>
      <c r="AB237" s="410"/>
      <c r="AC237" s="410"/>
      <c r="AD237" s="410"/>
      <c r="AE237" s="410"/>
      <c r="AF237" s="410"/>
      <c r="AG237" s="410"/>
      <c r="AH237" s="410"/>
      <c r="AI237" s="410"/>
      <c r="AJ237" s="410"/>
      <c r="AK237" s="410"/>
      <c r="AL237" s="410"/>
      <c r="AM237" s="410"/>
      <c r="AN237" s="410"/>
      <c r="AO237" s="410"/>
      <c r="AP237" s="410"/>
      <c r="AQ237" s="410"/>
      <c r="AR237" s="410"/>
      <c r="AS237" s="410"/>
      <c r="AT237" s="410"/>
      <c r="AU237" s="410"/>
      <c r="AV237" s="410"/>
      <c r="AW237" s="410"/>
      <c r="AX237" s="410"/>
      <c r="AY237" s="410"/>
      <c r="AZ237" s="410"/>
      <c r="BA237" s="410"/>
      <c r="BB237" s="410"/>
      <c r="BC237" s="410"/>
      <c r="BD237" s="410"/>
      <c r="BE237" s="410"/>
      <c r="BF237" s="410"/>
      <c r="BG237" s="410"/>
      <c r="BH237" s="410"/>
      <c r="BI237" s="410"/>
      <c r="BJ237" s="410"/>
      <c r="BK237" s="410"/>
      <c r="BL237" s="36"/>
      <c r="BM237" s="410"/>
      <c r="BN237" s="410"/>
      <c r="BO237" s="410"/>
      <c r="BP237" s="410"/>
      <c r="BQ237" s="410"/>
    </row>
    <row r="238" spans="1:69" ht="18" customHeight="1">
      <c r="A238" s="36"/>
      <c r="B238" s="36"/>
      <c r="C238" s="36"/>
      <c r="D238" s="410"/>
      <c r="E238" s="410"/>
      <c r="F238" s="410"/>
      <c r="G238" s="410"/>
      <c r="H238" s="410"/>
      <c r="I238" s="410"/>
      <c r="J238" s="410"/>
      <c r="K238" s="410"/>
      <c r="L238" s="410"/>
      <c r="M238" s="410"/>
      <c r="N238" s="410"/>
      <c r="O238" s="410"/>
      <c r="P238" s="410"/>
      <c r="Q238" s="410"/>
      <c r="R238" s="410"/>
      <c r="S238" s="410"/>
      <c r="T238" s="410"/>
      <c r="U238" s="410"/>
      <c r="V238" s="410"/>
      <c r="W238" s="410"/>
      <c r="X238" s="410"/>
      <c r="Y238" s="410"/>
      <c r="Z238" s="410"/>
      <c r="AA238" s="410"/>
      <c r="AB238" s="410"/>
      <c r="AC238" s="410"/>
      <c r="AD238" s="410"/>
      <c r="AE238" s="410"/>
      <c r="AF238" s="410"/>
      <c r="AG238" s="410"/>
      <c r="AH238" s="410"/>
      <c r="AI238" s="410"/>
      <c r="AJ238" s="410"/>
      <c r="AK238" s="410"/>
      <c r="AL238" s="410"/>
      <c r="AM238" s="410"/>
      <c r="AN238" s="410"/>
      <c r="AO238" s="410"/>
      <c r="AP238" s="410"/>
      <c r="AQ238" s="410"/>
      <c r="AR238" s="410"/>
      <c r="AS238" s="410"/>
      <c r="AT238" s="410"/>
      <c r="AU238" s="410"/>
      <c r="AV238" s="410"/>
      <c r="AW238" s="410"/>
      <c r="AX238" s="410"/>
      <c r="AY238" s="410"/>
      <c r="AZ238" s="410"/>
      <c r="BA238" s="410"/>
      <c r="BB238" s="410"/>
      <c r="BC238" s="410"/>
      <c r="BD238" s="410"/>
      <c r="BE238" s="410"/>
      <c r="BF238" s="410"/>
      <c r="BG238" s="410"/>
      <c r="BH238" s="410"/>
      <c r="BI238" s="410"/>
      <c r="BJ238" s="410"/>
      <c r="BK238" s="410"/>
      <c r="BL238" s="36"/>
      <c r="BM238" s="410"/>
      <c r="BN238" s="410"/>
      <c r="BO238" s="410"/>
      <c r="BP238" s="410"/>
      <c r="BQ238" s="410"/>
    </row>
    <row r="239" spans="1:69" ht="18" customHeight="1">
      <c r="A239" s="36"/>
      <c r="B239" s="36"/>
      <c r="C239" s="36"/>
      <c r="D239" s="410"/>
      <c r="E239" s="410"/>
      <c r="F239" s="410"/>
      <c r="G239" s="410"/>
      <c r="H239" s="410"/>
      <c r="I239" s="410"/>
      <c r="J239" s="410"/>
      <c r="K239" s="410"/>
      <c r="L239" s="410"/>
      <c r="M239" s="410"/>
      <c r="N239" s="410"/>
      <c r="O239" s="410"/>
      <c r="P239" s="410"/>
      <c r="Q239" s="410"/>
      <c r="R239" s="410"/>
      <c r="S239" s="410"/>
      <c r="T239" s="410"/>
      <c r="U239" s="410"/>
      <c r="V239" s="410"/>
      <c r="W239" s="410"/>
      <c r="X239" s="410"/>
      <c r="Y239" s="410"/>
      <c r="Z239" s="410"/>
      <c r="AA239" s="410"/>
      <c r="AB239" s="410"/>
      <c r="AC239" s="410"/>
      <c r="AD239" s="410"/>
      <c r="AE239" s="410"/>
      <c r="AF239" s="410"/>
      <c r="AG239" s="410"/>
      <c r="AH239" s="410"/>
      <c r="AI239" s="410"/>
      <c r="AJ239" s="410"/>
      <c r="AK239" s="410"/>
      <c r="AL239" s="410"/>
      <c r="AM239" s="410"/>
      <c r="AN239" s="410"/>
      <c r="AO239" s="410"/>
      <c r="AP239" s="410"/>
      <c r="AQ239" s="410"/>
      <c r="AR239" s="410"/>
      <c r="AS239" s="410"/>
      <c r="AT239" s="410"/>
      <c r="AU239" s="410"/>
      <c r="AV239" s="410"/>
      <c r="AW239" s="410"/>
      <c r="AX239" s="410"/>
      <c r="AY239" s="410"/>
      <c r="AZ239" s="410"/>
      <c r="BA239" s="410"/>
      <c r="BB239" s="410"/>
      <c r="BC239" s="410"/>
      <c r="BD239" s="410"/>
      <c r="BE239" s="410"/>
      <c r="BF239" s="410"/>
      <c r="BG239" s="410"/>
      <c r="BH239" s="410"/>
      <c r="BI239" s="410"/>
      <c r="BJ239" s="410"/>
      <c r="BK239" s="410"/>
      <c r="BL239" s="36"/>
      <c r="BM239" s="410"/>
      <c r="BN239" s="410"/>
      <c r="BO239" s="410"/>
      <c r="BP239" s="410"/>
      <c r="BQ239" s="410"/>
    </row>
    <row r="240" spans="1:69" ht="18" customHeight="1">
      <c r="A240" s="36"/>
      <c r="B240" s="36"/>
      <c r="C240" s="36"/>
      <c r="D240" s="410"/>
      <c r="E240" s="410"/>
      <c r="F240" s="410"/>
      <c r="G240" s="410"/>
      <c r="H240" s="410"/>
      <c r="I240" s="410"/>
      <c r="J240" s="410"/>
      <c r="K240" s="410"/>
      <c r="L240" s="410"/>
      <c r="M240" s="410"/>
      <c r="N240" s="410"/>
      <c r="O240" s="410"/>
      <c r="P240" s="410"/>
      <c r="Q240" s="410"/>
      <c r="R240" s="410"/>
      <c r="S240" s="410"/>
      <c r="T240" s="410"/>
      <c r="U240" s="410"/>
      <c r="V240" s="410"/>
      <c r="W240" s="410"/>
      <c r="X240" s="410"/>
      <c r="Y240" s="410"/>
      <c r="Z240" s="410"/>
      <c r="AA240" s="410"/>
      <c r="AB240" s="410"/>
      <c r="AC240" s="410"/>
      <c r="AD240" s="410"/>
      <c r="AE240" s="410"/>
      <c r="AF240" s="410"/>
      <c r="AG240" s="410"/>
      <c r="AH240" s="410"/>
      <c r="AI240" s="410"/>
      <c r="AJ240" s="410"/>
      <c r="AK240" s="410"/>
      <c r="AL240" s="410"/>
      <c r="AM240" s="410"/>
      <c r="AN240" s="410"/>
      <c r="AO240" s="410"/>
      <c r="AP240" s="410"/>
      <c r="AQ240" s="410"/>
      <c r="AR240" s="410"/>
      <c r="AS240" s="410"/>
      <c r="AT240" s="410"/>
      <c r="AU240" s="410"/>
      <c r="AV240" s="410"/>
      <c r="AW240" s="410"/>
      <c r="AX240" s="410"/>
      <c r="AY240" s="410"/>
      <c r="AZ240" s="410"/>
      <c r="BA240" s="410"/>
      <c r="BB240" s="410"/>
      <c r="BC240" s="410"/>
      <c r="BD240" s="410"/>
      <c r="BE240" s="410"/>
      <c r="BF240" s="410"/>
      <c r="BG240" s="410"/>
      <c r="BH240" s="410"/>
      <c r="BI240" s="410"/>
      <c r="BJ240" s="410"/>
      <c r="BK240" s="410"/>
      <c r="BL240" s="36"/>
      <c r="BM240" s="410"/>
      <c r="BN240" s="410"/>
      <c r="BO240" s="410"/>
      <c r="BP240" s="410"/>
      <c r="BQ240" s="410"/>
    </row>
    <row r="241" spans="1:69" ht="18" customHeight="1">
      <c r="A241" s="36"/>
      <c r="B241" s="36"/>
      <c r="C241" s="36"/>
      <c r="D241" s="410"/>
      <c r="E241" s="410"/>
      <c r="F241" s="410"/>
      <c r="G241" s="410"/>
      <c r="H241" s="410"/>
      <c r="I241" s="410"/>
      <c r="J241" s="410"/>
      <c r="K241" s="410"/>
      <c r="L241" s="410"/>
      <c r="M241" s="410"/>
      <c r="N241" s="410"/>
      <c r="O241" s="410"/>
      <c r="P241" s="410"/>
      <c r="Q241" s="410"/>
      <c r="R241" s="410"/>
      <c r="S241" s="410"/>
      <c r="T241" s="410"/>
      <c r="U241" s="410"/>
      <c r="V241" s="410"/>
      <c r="W241" s="410"/>
      <c r="X241" s="410"/>
      <c r="Y241" s="410"/>
      <c r="Z241" s="410"/>
      <c r="AA241" s="410"/>
      <c r="AB241" s="410"/>
      <c r="AC241" s="410"/>
      <c r="AD241" s="410"/>
      <c r="AE241" s="410"/>
      <c r="AF241" s="410"/>
      <c r="AG241" s="410"/>
      <c r="AH241" s="410"/>
      <c r="AI241" s="410"/>
      <c r="AJ241" s="410"/>
      <c r="AK241" s="410"/>
      <c r="AL241" s="410"/>
      <c r="AM241" s="410"/>
      <c r="AN241" s="410"/>
      <c r="AO241" s="410"/>
      <c r="AP241" s="410"/>
      <c r="AQ241" s="410"/>
      <c r="AR241" s="410"/>
      <c r="AS241" s="410"/>
      <c r="AT241" s="410"/>
      <c r="AU241" s="410"/>
      <c r="AV241" s="410"/>
      <c r="AW241" s="410"/>
      <c r="AX241" s="410"/>
      <c r="AY241" s="410"/>
      <c r="AZ241" s="410"/>
      <c r="BA241" s="410"/>
      <c r="BB241" s="410"/>
      <c r="BC241" s="410"/>
      <c r="BD241" s="410"/>
      <c r="BE241" s="410"/>
      <c r="BF241" s="410"/>
      <c r="BG241" s="410"/>
      <c r="BH241" s="410"/>
      <c r="BI241" s="410"/>
      <c r="BJ241" s="410"/>
      <c r="BK241" s="410"/>
      <c r="BL241" s="36"/>
      <c r="BM241" s="410"/>
      <c r="BN241" s="410"/>
      <c r="BO241" s="410"/>
      <c r="BP241" s="410"/>
      <c r="BQ241" s="410"/>
    </row>
    <row r="242" spans="1:69" ht="18" customHeight="1">
      <c r="A242" s="36"/>
      <c r="B242" s="36"/>
      <c r="C242" s="36"/>
      <c r="D242" s="410"/>
      <c r="E242" s="410"/>
      <c r="F242" s="410"/>
      <c r="G242" s="410"/>
      <c r="H242" s="410"/>
      <c r="I242" s="410"/>
      <c r="J242" s="410"/>
      <c r="K242" s="410"/>
      <c r="L242" s="410"/>
      <c r="M242" s="410"/>
      <c r="N242" s="410"/>
      <c r="O242" s="410"/>
      <c r="P242" s="410"/>
      <c r="Q242" s="410"/>
      <c r="R242" s="410"/>
      <c r="S242" s="410"/>
      <c r="T242" s="410"/>
      <c r="U242" s="410"/>
      <c r="V242" s="410"/>
      <c r="W242" s="410"/>
      <c r="X242" s="410"/>
      <c r="Y242" s="410"/>
      <c r="Z242" s="410"/>
      <c r="AA242" s="410"/>
      <c r="AB242" s="410"/>
      <c r="AC242" s="410"/>
      <c r="AD242" s="410"/>
      <c r="AE242" s="410"/>
      <c r="AF242" s="410"/>
      <c r="AG242" s="410"/>
      <c r="AH242" s="410"/>
      <c r="AI242" s="410"/>
      <c r="AJ242" s="410"/>
      <c r="AK242" s="410"/>
      <c r="AL242" s="410"/>
      <c r="AM242" s="410"/>
      <c r="AN242" s="410"/>
      <c r="AO242" s="410"/>
      <c r="AP242" s="410"/>
      <c r="AQ242" s="410"/>
      <c r="AR242" s="410"/>
      <c r="AS242" s="410"/>
      <c r="AT242" s="410"/>
      <c r="AU242" s="410"/>
      <c r="AV242" s="410"/>
      <c r="AW242" s="410"/>
      <c r="AX242" s="410"/>
      <c r="AY242" s="410"/>
      <c r="AZ242" s="410"/>
      <c r="BA242" s="410"/>
      <c r="BB242" s="410"/>
      <c r="BC242" s="410"/>
      <c r="BD242" s="410"/>
      <c r="BE242" s="410"/>
      <c r="BF242" s="410"/>
      <c r="BG242" s="410"/>
      <c r="BH242" s="410"/>
      <c r="BI242" s="410"/>
      <c r="BJ242" s="410"/>
      <c r="BK242" s="410"/>
      <c r="BL242" s="36"/>
      <c r="BM242" s="410"/>
      <c r="BN242" s="410"/>
      <c r="BO242" s="410"/>
      <c r="BP242" s="410"/>
      <c r="BQ242" s="410"/>
    </row>
    <row r="243" spans="1:69" ht="18" customHeight="1">
      <c r="A243" s="36"/>
      <c r="B243" s="36"/>
      <c r="C243" s="36"/>
      <c r="D243" s="410"/>
      <c r="E243" s="410"/>
      <c r="F243" s="410"/>
      <c r="G243" s="410"/>
      <c r="H243" s="410"/>
      <c r="I243" s="410"/>
      <c r="J243" s="410"/>
      <c r="K243" s="410"/>
      <c r="L243" s="410"/>
      <c r="M243" s="410"/>
      <c r="N243" s="410"/>
      <c r="O243" s="410"/>
      <c r="P243" s="410"/>
      <c r="Q243" s="410"/>
      <c r="R243" s="410"/>
      <c r="S243" s="410"/>
      <c r="T243" s="410"/>
      <c r="U243" s="410"/>
      <c r="V243" s="410"/>
      <c r="W243" s="410"/>
      <c r="X243" s="410"/>
      <c r="Y243" s="410"/>
      <c r="Z243" s="410"/>
      <c r="AA243" s="410"/>
      <c r="AB243" s="410"/>
      <c r="AC243" s="410"/>
      <c r="AD243" s="410"/>
      <c r="AE243" s="410"/>
      <c r="AF243" s="410"/>
      <c r="AG243" s="410"/>
      <c r="AH243" s="410"/>
      <c r="AI243" s="410"/>
      <c r="AJ243" s="410"/>
      <c r="AK243" s="410"/>
      <c r="AL243" s="410"/>
      <c r="AM243" s="410"/>
      <c r="AN243" s="410"/>
      <c r="AO243" s="410"/>
      <c r="AP243" s="410"/>
      <c r="AQ243" s="410"/>
      <c r="AR243" s="410"/>
      <c r="AS243" s="410"/>
      <c r="AT243" s="410"/>
      <c r="AU243" s="410"/>
      <c r="AV243" s="410"/>
      <c r="AW243" s="410"/>
      <c r="AX243" s="410"/>
      <c r="AY243" s="410"/>
      <c r="AZ243" s="410"/>
      <c r="BA243" s="410"/>
      <c r="BB243" s="410"/>
      <c r="BC243" s="410"/>
      <c r="BD243" s="410"/>
      <c r="BE243" s="410"/>
      <c r="BF243" s="410"/>
      <c r="BG243" s="410"/>
      <c r="BH243" s="410"/>
      <c r="BI243" s="410"/>
      <c r="BJ243" s="410"/>
      <c r="BK243" s="410"/>
      <c r="BL243" s="36"/>
      <c r="BM243" s="410"/>
      <c r="BN243" s="410"/>
      <c r="BO243" s="410"/>
      <c r="BP243" s="410"/>
      <c r="BQ243" s="410"/>
    </row>
    <row r="244" spans="1:69" ht="15.75" customHeight="1"/>
    <row r="245" spans="1:69" ht="15.75" customHeight="1"/>
    <row r="246" spans="1:69" ht="15.75" customHeight="1"/>
    <row r="247" spans="1:69" ht="15.75" customHeight="1"/>
    <row r="248" spans="1:69" ht="15.75" customHeight="1"/>
    <row r="249" spans="1:69" ht="15.75" customHeight="1"/>
    <row r="250" spans="1:69" ht="15.75" customHeight="1"/>
    <row r="251" spans="1:69" ht="15.75" customHeight="1"/>
    <row r="252" spans="1:69" ht="15.75" customHeight="1"/>
    <row r="253" spans="1:69" ht="15.75" customHeight="1"/>
    <row r="254" spans="1:69" ht="15.75" customHeight="1"/>
    <row r="255" spans="1:69" ht="15.75" customHeight="1"/>
    <row r="256" spans="1:6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25" right="0.25"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1000"/>
  <sheetViews>
    <sheetView showGridLines="0" tabSelected="1" workbookViewId="0">
      <pane xSplit="3" ySplit="4" topLeftCell="D94" activePane="bottomRight" state="frozen"/>
      <selection pane="topRight" activeCell="D1" sqref="D1"/>
      <selection pane="bottomLeft" activeCell="A5" sqref="A5"/>
      <selection pane="bottomRight" activeCell="D75" sqref="D75"/>
    </sheetView>
  </sheetViews>
  <sheetFormatPr baseColWidth="10" defaultColWidth="14.5" defaultRowHeight="15" customHeight="1" outlineLevelCol="1"/>
  <cols>
    <col min="1" max="1" width="4.5" customWidth="1"/>
    <col min="2" max="2" width="23.6640625" customWidth="1"/>
    <col min="3" max="3" width="0.5" customWidth="1"/>
    <col min="4" max="63" width="14.5" customWidth="1" outlineLevel="1"/>
    <col min="64" max="64" width="12.1640625" customWidth="1" outlineLevel="1"/>
    <col min="65" max="69" width="14.5" customWidth="1"/>
  </cols>
  <sheetData>
    <row r="1" spans="1:69" ht="18" customHeight="1">
      <c r="A1" s="1"/>
      <c r="B1" s="2"/>
      <c r="C1" s="1"/>
      <c r="D1" s="32">
        <f>+PL!D1</f>
        <v>1</v>
      </c>
      <c r="E1" s="32">
        <f>+PL!E1</f>
        <v>1</v>
      </c>
      <c r="F1" s="32">
        <f>+PL!F1</f>
        <v>1</v>
      </c>
      <c r="G1" s="32">
        <f>+PL!G1</f>
        <v>1</v>
      </c>
      <c r="H1" s="32">
        <f>+PL!H1</f>
        <v>1</v>
      </c>
      <c r="I1" s="32">
        <f>+PL!I1</f>
        <v>1</v>
      </c>
      <c r="J1" s="32">
        <f>+PL!J1</f>
        <v>1</v>
      </c>
      <c r="K1" s="32">
        <f>+PL!K1</f>
        <v>1</v>
      </c>
      <c r="L1" s="32">
        <f>+PL!L1</f>
        <v>1</v>
      </c>
      <c r="M1" s="32">
        <f>+PL!M1</f>
        <v>1</v>
      </c>
      <c r="N1" s="32">
        <f>+PL!N1</f>
        <v>1</v>
      </c>
      <c r="O1" s="32">
        <f>+PL!O1</f>
        <v>1</v>
      </c>
      <c r="P1" s="32">
        <f>+PL!P1</f>
        <v>2</v>
      </c>
      <c r="Q1" s="32">
        <f>+PL!Q1</f>
        <v>2</v>
      </c>
      <c r="R1" s="32">
        <f>+PL!R1</f>
        <v>2</v>
      </c>
      <c r="S1" s="32">
        <f>+PL!S1</f>
        <v>2</v>
      </c>
      <c r="T1" s="32">
        <f>+PL!T1</f>
        <v>2</v>
      </c>
      <c r="U1" s="32">
        <f>+PL!U1</f>
        <v>2</v>
      </c>
      <c r="V1" s="32">
        <f>+PL!V1</f>
        <v>2</v>
      </c>
      <c r="W1" s="32">
        <f>+PL!W1</f>
        <v>2</v>
      </c>
      <c r="X1" s="32">
        <f>+PL!X1</f>
        <v>2</v>
      </c>
      <c r="Y1" s="32">
        <f>+PL!Y1</f>
        <v>2</v>
      </c>
      <c r="Z1" s="32">
        <f>+PL!Z1</f>
        <v>2</v>
      </c>
      <c r="AA1" s="32">
        <f>+PL!AA1</f>
        <v>2</v>
      </c>
      <c r="AB1" s="32">
        <f>+PL!AB1</f>
        <v>3</v>
      </c>
      <c r="AC1" s="32">
        <f>+PL!AC1</f>
        <v>3</v>
      </c>
      <c r="AD1" s="32">
        <f>+PL!AD1</f>
        <v>3</v>
      </c>
      <c r="AE1" s="32">
        <f>+PL!AE1</f>
        <v>3</v>
      </c>
      <c r="AF1" s="32">
        <f>+PL!AF1</f>
        <v>3</v>
      </c>
      <c r="AG1" s="32">
        <f>+PL!AG1</f>
        <v>3</v>
      </c>
      <c r="AH1" s="32">
        <f>+PL!AH1</f>
        <v>3</v>
      </c>
      <c r="AI1" s="32">
        <f>+PL!AI1</f>
        <v>3</v>
      </c>
      <c r="AJ1" s="32">
        <f>+PL!AJ1</f>
        <v>3</v>
      </c>
      <c r="AK1" s="32">
        <f>+PL!AK1</f>
        <v>3</v>
      </c>
      <c r="AL1" s="32">
        <f>+PL!AL1</f>
        <v>3</v>
      </c>
      <c r="AM1" s="32">
        <f>+PL!AM1</f>
        <v>3</v>
      </c>
      <c r="AN1" s="32">
        <f>+PL!AN1</f>
        <v>4</v>
      </c>
      <c r="AO1" s="32">
        <f>+PL!AO1</f>
        <v>4</v>
      </c>
      <c r="AP1" s="32">
        <f>+PL!AP1</f>
        <v>4</v>
      </c>
      <c r="AQ1" s="32">
        <f>+PL!AQ1</f>
        <v>4</v>
      </c>
      <c r="AR1" s="32">
        <f>+PL!AR1</f>
        <v>4</v>
      </c>
      <c r="AS1" s="32">
        <f>+PL!AS1</f>
        <v>4</v>
      </c>
      <c r="AT1" s="32">
        <f>+PL!AT1</f>
        <v>4</v>
      </c>
      <c r="AU1" s="32">
        <f>+PL!AU1</f>
        <v>4</v>
      </c>
      <c r="AV1" s="32">
        <f>+PL!AV1</f>
        <v>4</v>
      </c>
      <c r="AW1" s="32">
        <f>+PL!AW1</f>
        <v>4</v>
      </c>
      <c r="AX1" s="32">
        <f>+PL!AX1</f>
        <v>4</v>
      </c>
      <c r="AY1" s="32">
        <f>+PL!AY1</f>
        <v>4</v>
      </c>
      <c r="AZ1" s="32">
        <f>+PL!AZ1</f>
        <v>5</v>
      </c>
      <c r="BA1" s="32">
        <f>+PL!BA1</f>
        <v>5</v>
      </c>
      <c r="BB1" s="32">
        <f>+PL!BB1</f>
        <v>5</v>
      </c>
      <c r="BC1" s="32">
        <f>+PL!BC1</f>
        <v>5</v>
      </c>
      <c r="BD1" s="32">
        <f>+PL!BD1</f>
        <v>5</v>
      </c>
      <c r="BE1" s="32">
        <f>+PL!BE1</f>
        <v>5</v>
      </c>
      <c r="BF1" s="32">
        <f>+PL!BF1</f>
        <v>5</v>
      </c>
      <c r="BG1" s="32">
        <f>+PL!BG1</f>
        <v>5</v>
      </c>
      <c r="BH1" s="32">
        <f>+PL!BH1</f>
        <v>5</v>
      </c>
      <c r="BI1" s="32">
        <f>+PL!BI1</f>
        <v>5</v>
      </c>
      <c r="BJ1" s="32">
        <f>+PL!BJ1</f>
        <v>5</v>
      </c>
      <c r="BK1" s="32">
        <f>+PL!BK1</f>
        <v>5</v>
      </c>
      <c r="BL1" s="349"/>
      <c r="BM1" s="32">
        <f>+PL!BM1</f>
        <v>1</v>
      </c>
      <c r="BN1" s="32">
        <f>+PL!BN1</f>
        <v>2</v>
      </c>
      <c r="BO1" s="32">
        <f>+PL!BO1</f>
        <v>3</v>
      </c>
      <c r="BP1" s="32">
        <f>+PL!BP1</f>
        <v>4</v>
      </c>
      <c r="BQ1" s="32">
        <f>+PL!BQ1</f>
        <v>5</v>
      </c>
    </row>
    <row r="2" spans="1:69" ht="18" customHeight="1">
      <c r="A2" s="1"/>
      <c r="B2" s="2"/>
      <c r="C2" s="1"/>
      <c r="D2" s="348">
        <f>+PL!D2</f>
        <v>1</v>
      </c>
      <c r="E2" s="348">
        <f>+PL!E2</f>
        <v>1</v>
      </c>
      <c r="F2" s="348">
        <f>+PL!F2</f>
        <v>1</v>
      </c>
      <c r="G2" s="348">
        <f>+PL!G2</f>
        <v>2</v>
      </c>
      <c r="H2" s="348">
        <f>+PL!H2</f>
        <v>2</v>
      </c>
      <c r="I2" s="348">
        <f>+PL!I2</f>
        <v>2</v>
      </c>
      <c r="J2" s="348">
        <f>+PL!J2</f>
        <v>3</v>
      </c>
      <c r="K2" s="348">
        <f>+PL!K2</f>
        <v>3</v>
      </c>
      <c r="L2" s="348">
        <f>+PL!L2</f>
        <v>3</v>
      </c>
      <c r="M2" s="348">
        <f>+PL!M2</f>
        <v>4</v>
      </c>
      <c r="N2" s="348">
        <f>+PL!N2</f>
        <v>4</v>
      </c>
      <c r="O2" s="348">
        <f>+PL!O2</f>
        <v>4</v>
      </c>
      <c r="P2" s="348">
        <f>+PL!P2</f>
        <v>1</v>
      </c>
      <c r="Q2" s="348">
        <f>+PL!Q2</f>
        <v>1</v>
      </c>
      <c r="R2" s="348">
        <f>+PL!R2</f>
        <v>1</v>
      </c>
      <c r="S2" s="348">
        <f>+PL!S2</f>
        <v>2</v>
      </c>
      <c r="T2" s="348">
        <f>+PL!T2</f>
        <v>2</v>
      </c>
      <c r="U2" s="348">
        <f>+PL!U2</f>
        <v>2</v>
      </c>
      <c r="V2" s="348">
        <f>+PL!V2</f>
        <v>3</v>
      </c>
      <c r="W2" s="348">
        <f>+PL!W2</f>
        <v>3</v>
      </c>
      <c r="X2" s="348">
        <f>+PL!X2</f>
        <v>3</v>
      </c>
      <c r="Y2" s="348">
        <f>+PL!Y2</f>
        <v>4</v>
      </c>
      <c r="Z2" s="348">
        <f>+PL!Z2</f>
        <v>4</v>
      </c>
      <c r="AA2" s="348">
        <f>+PL!AA2</f>
        <v>4</v>
      </c>
      <c r="AB2" s="348">
        <f>+PL!AB2</f>
        <v>1</v>
      </c>
      <c r="AC2" s="348">
        <f>+PL!AC2</f>
        <v>1</v>
      </c>
      <c r="AD2" s="348">
        <f>+PL!AD2</f>
        <v>1</v>
      </c>
      <c r="AE2" s="348">
        <f>+PL!AE2</f>
        <v>2</v>
      </c>
      <c r="AF2" s="348">
        <f>+PL!AF2</f>
        <v>2</v>
      </c>
      <c r="AG2" s="348">
        <f>+PL!AG2</f>
        <v>2</v>
      </c>
      <c r="AH2" s="348">
        <f>+PL!AH2</f>
        <v>3</v>
      </c>
      <c r="AI2" s="348">
        <f>+PL!AI2</f>
        <v>3</v>
      </c>
      <c r="AJ2" s="348">
        <f>+PL!AJ2</f>
        <v>3</v>
      </c>
      <c r="AK2" s="348">
        <f>+PL!AK2</f>
        <v>4</v>
      </c>
      <c r="AL2" s="348">
        <f>+PL!AL2</f>
        <v>4</v>
      </c>
      <c r="AM2" s="348">
        <f>+PL!AM2</f>
        <v>4</v>
      </c>
      <c r="AN2" s="348">
        <f>+PL!AN2</f>
        <v>1</v>
      </c>
      <c r="AO2" s="348">
        <f>+PL!AO2</f>
        <v>1</v>
      </c>
      <c r="AP2" s="348">
        <f>+PL!AP2</f>
        <v>1</v>
      </c>
      <c r="AQ2" s="348">
        <f>+PL!AQ2</f>
        <v>2</v>
      </c>
      <c r="AR2" s="348">
        <f>+PL!AR2</f>
        <v>2</v>
      </c>
      <c r="AS2" s="348">
        <f>+PL!AS2</f>
        <v>2</v>
      </c>
      <c r="AT2" s="348">
        <f>+PL!AT2</f>
        <v>3</v>
      </c>
      <c r="AU2" s="348">
        <f>+PL!AU2</f>
        <v>3</v>
      </c>
      <c r="AV2" s="348">
        <f>+PL!AV2</f>
        <v>3</v>
      </c>
      <c r="AW2" s="348">
        <f>+PL!AW2</f>
        <v>4</v>
      </c>
      <c r="AX2" s="348">
        <f>+PL!AX2</f>
        <v>4</v>
      </c>
      <c r="AY2" s="348">
        <f>+PL!AY2</f>
        <v>4</v>
      </c>
      <c r="AZ2" s="348">
        <f>+PL!AZ2</f>
        <v>1</v>
      </c>
      <c r="BA2" s="348">
        <f>+PL!BA2</f>
        <v>1</v>
      </c>
      <c r="BB2" s="348">
        <f>+PL!BB2</f>
        <v>1</v>
      </c>
      <c r="BC2" s="348">
        <f>+PL!BC2</f>
        <v>2</v>
      </c>
      <c r="BD2" s="348">
        <f>+PL!BD2</f>
        <v>2</v>
      </c>
      <c r="BE2" s="348">
        <f>+PL!BE2</f>
        <v>2</v>
      </c>
      <c r="BF2" s="348">
        <f>+PL!BF2</f>
        <v>3</v>
      </c>
      <c r="BG2" s="348">
        <f>+PL!BG2</f>
        <v>3</v>
      </c>
      <c r="BH2" s="348">
        <f>+PL!BH2</f>
        <v>3</v>
      </c>
      <c r="BI2" s="348">
        <f>+PL!BI2</f>
        <v>4</v>
      </c>
      <c r="BJ2" s="348">
        <f>+PL!BJ2</f>
        <v>4</v>
      </c>
      <c r="BK2" s="348">
        <f>+PL!BK2</f>
        <v>4</v>
      </c>
      <c r="BL2" s="349"/>
      <c r="BM2" s="348">
        <f t="shared" ref="BM2:BQ2" si="0">ROUNDUP(BM$3/3,0)</f>
        <v>4</v>
      </c>
      <c r="BN2" s="348">
        <f t="shared" si="0"/>
        <v>4</v>
      </c>
      <c r="BO2" s="348">
        <f t="shared" si="0"/>
        <v>4</v>
      </c>
      <c r="BP2" s="348">
        <f t="shared" si="0"/>
        <v>4</v>
      </c>
      <c r="BQ2" s="348">
        <f t="shared" si="0"/>
        <v>4</v>
      </c>
    </row>
    <row r="3" spans="1:69" ht="18" customHeight="1">
      <c r="A3" s="411" t="str">
        <f>+Summary!A3</f>
        <v>Proptlly</v>
      </c>
      <c r="B3" s="412"/>
      <c r="C3" s="347"/>
      <c r="D3" s="350">
        <f>+PL!D3</f>
        <v>1</v>
      </c>
      <c r="E3" s="350">
        <f>+PL!E3</f>
        <v>2</v>
      </c>
      <c r="F3" s="350">
        <f>+PL!F3</f>
        <v>3</v>
      </c>
      <c r="G3" s="350">
        <f>+PL!G3</f>
        <v>4</v>
      </c>
      <c r="H3" s="350">
        <f>+PL!H3</f>
        <v>5</v>
      </c>
      <c r="I3" s="350">
        <f>+PL!I3</f>
        <v>6</v>
      </c>
      <c r="J3" s="350">
        <f>+PL!J3</f>
        <v>7</v>
      </c>
      <c r="K3" s="350">
        <f>+PL!K3</f>
        <v>8</v>
      </c>
      <c r="L3" s="350">
        <f>+PL!L3</f>
        <v>9</v>
      </c>
      <c r="M3" s="350">
        <f>+PL!M3</f>
        <v>10</v>
      </c>
      <c r="N3" s="350">
        <f>+PL!N3</f>
        <v>11</v>
      </c>
      <c r="O3" s="350">
        <f>+PL!O3</f>
        <v>12</v>
      </c>
      <c r="P3" s="350">
        <f>+PL!P3</f>
        <v>1</v>
      </c>
      <c r="Q3" s="350">
        <f>+PL!Q3</f>
        <v>2</v>
      </c>
      <c r="R3" s="350">
        <f>+PL!R3</f>
        <v>3</v>
      </c>
      <c r="S3" s="350">
        <f>+PL!S3</f>
        <v>4</v>
      </c>
      <c r="T3" s="350">
        <f>+PL!T3</f>
        <v>5</v>
      </c>
      <c r="U3" s="350">
        <f>+PL!U3</f>
        <v>6</v>
      </c>
      <c r="V3" s="350">
        <f>+PL!V3</f>
        <v>7</v>
      </c>
      <c r="W3" s="350">
        <f>+PL!W3</f>
        <v>8</v>
      </c>
      <c r="X3" s="350">
        <f>+PL!X3</f>
        <v>9</v>
      </c>
      <c r="Y3" s="350">
        <f>+PL!Y3</f>
        <v>10</v>
      </c>
      <c r="Z3" s="350">
        <f>+PL!Z3</f>
        <v>11</v>
      </c>
      <c r="AA3" s="350">
        <f>+PL!AA3</f>
        <v>12</v>
      </c>
      <c r="AB3" s="350">
        <f>+PL!AB3</f>
        <v>1</v>
      </c>
      <c r="AC3" s="350">
        <f>+PL!AC3</f>
        <v>2</v>
      </c>
      <c r="AD3" s="350">
        <f>+PL!AD3</f>
        <v>3</v>
      </c>
      <c r="AE3" s="350">
        <f>+PL!AE3</f>
        <v>4</v>
      </c>
      <c r="AF3" s="350">
        <f>+PL!AF3</f>
        <v>5</v>
      </c>
      <c r="AG3" s="350">
        <f>+PL!AG3</f>
        <v>6</v>
      </c>
      <c r="AH3" s="350">
        <f>+PL!AH3</f>
        <v>7</v>
      </c>
      <c r="AI3" s="350">
        <f>+PL!AI3</f>
        <v>8</v>
      </c>
      <c r="AJ3" s="350">
        <f>+PL!AJ3</f>
        <v>9</v>
      </c>
      <c r="AK3" s="350">
        <f>+PL!AK3</f>
        <v>10</v>
      </c>
      <c r="AL3" s="350">
        <f>+PL!AL3</f>
        <v>11</v>
      </c>
      <c r="AM3" s="350">
        <f>+PL!AM3</f>
        <v>12</v>
      </c>
      <c r="AN3" s="350">
        <f>+PL!AN3</f>
        <v>1</v>
      </c>
      <c r="AO3" s="350">
        <f>+PL!AO3</f>
        <v>2</v>
      </c>
      <c r="AP3" s="350">
        <f>+PL!AP3</f>
        <v>3</v>
      </c>
      <c r="AQ3" s="350">
        <f>+PL!AQ3</f>
        <v>4</v>
      </c>
      <c r="AR3" s="350">
        <f>+PL!AR3</f>
        <v>5</v>
      </c>
      <c r="AS3" s="350">
        <f>+PL!AS3</f>
        <v>6</v>
      </c>
      <c r="AT3" s="350">
        <f>+PL!AT3</f>
        <v>7</v>
      </c>
      <c r="AU3" s="350">
        <f>+PL!AU3</f>
        <v>8</v>
      </c>
      <c r="AV3" s="350">
        <f>+PL!AV3</f>
        <v>9</v>
      </c>
      <c r="AW3" s="350">
        <f>+PL!AW3</f>
        <v>10</v>
      </c>
      <c r="AX3" s="350">
        <f>+PL!AX3</f>
        <v>11</v>
      </c>
      <c r="AY3" s="350">
        <f>+PL!AY3</f>
        <v>12</v>
      </c>
      <c r="AZ3" s="350">
        <f>+PL!AZ3</f>
        <v>1</v>
      </c>
      <c r="BA3" s="350">
        <f>+PL!BA3</f>
        <v>2</v>
      </c>
      <c r="BB3" s="350">
        <f>+PL!BB3</f>
        <v>3</v>
      </c>
      <c r="BC3" s="350">
        <f>+PL!BC3</f>
        <v>4</v>
      </c>
      <c r="BD3" s="350">
        <f>+PL!BD3</f>
        <v>5</v>
      </c>
      <c r="BE3" s="350">
        <f>+PL!BE3</f>
        <v>6</v>
      </c>
      <c r="BF3" s="350">
        <f>+PL!BF3</f>
        <v>7</v>
      </c>
      <c r="BG3" s="350">
        <f>+PL!BG3</f>
        <v>8</v>
      </c>
      <c r="BH3" s="350">
        <f>+PL!BH3</f>
        <v>9</v>
      </c>
      <c r="BI3" s="350">
        <f>+PL!BI3</f>
        <v>10</v>
      </c>
      <c r="BJ3" s="350">
        <f>+PL!BJ3</f>
        <v>11</v>
      </c>
      <c r="BK3" s="350">
        <f>+PL!BK3</f>
        <v>12</v>
      </c>
      <c r="BL3" s="349"/>
      <c r="BM3" s="350">
        <f>+PL!BM3</f>
        <v>12</v>
      </c>
      <c r="BN3" s="350">
        <f>+PL!BN3</f>
        <v>12</v>
      </c>
      <c r="BO3" s="350">
        <f>+PL!BO3</f>
        <v>12</v>
      </c>
      <c r="BP3" s="350">
        <f>+PL!BP3</f>
        <v>12</v>
      </c>
      <c r="BQ3" s="350">
        <f>+PL!BQ3</f>
        <v>12</v>
      </c>
    </row>
    <row r="4" spans="1:69" ht="18" customHeight="1">
      <c r="A4" s="413" t="s">
        <v>412</v>
      </c>
      <c r="B4" s="414"/>
      <c r="C4" s="415"/>
      <c r="D4" s="352">
        <f>+PL!D4</f>
        <v>44562</v>
      </c>
      <c r="E4" s="352">
        <f>+PL!E4</f>
        <v>44593</v>
      </c>
      <c r="F4" s="352">
        <f>+PL!F4</f>
        <v>44621</v>
      </c>
      <c r="G4" s="352">
        <f>+PL!G4</f>
        <v>44652</v>
      </c>
      <c r="H4" s="352">
        <f>+PL!H4</f>
        <v>44682</v>
      </c>
      <c r="I4" s="352">
        <f>+PL!I4</f>
        <v>44713</v>
      </c>
      <c r="J4" s="352">
        <f>+PL!J4</f>
        <v>44743</v>
      </c>
      <c r="K4" s="352">
        <f>+PL!K4</f>
        <v>44774</v>
      </c>
      <c r="L4" s="352">
        <f>+PL!L4</f>
        <v>44805</v>
      </c>
      <c r="M4" s="352">
        <f>+PL!M4</f>
        <v>44835</v>
      </c>
      <c r="N4" s="352">
        <f>+PL!N4</f>
        <v>44866</v>
      </c>
      <c r="O4" s="352">
        <f>+PL!O4</f>
        <v>44896</v>
      </c>
      <c r="P4" s="352">
        <f>+PL!P4</f>
        <v>44927</v>
      </c>
      <c r="Q4" s="352">
        <f>+PL!Q4</f>
        <v>44958</v>
      </c>
      <c r="R4" s="352">
        <f>+PL!R4</f>
        <v>44986</v>
      </c>
      <c r="S4" s="352">
        <f>+PL!S4</f>
        <v>45017</v>
      </c>
      <c r="T4" s="352">
        <f>+PL!T4</f>
        <v>45047</v>
      </c>
      <c r="U4" s="352">
        <f>+PL!U4</f>
        <v>45078</v>
      </c>
      <c r="V4" s="352">
        <f>+PL!V4</f>
        <v>45108</v>
      </c>
      <c r="W4" s="352">
        <f>+PL!W4</f>
        <v>45139</v>
      </c>
      <c r="X4" s="352">
        <f>+PL!X4</f>
        <v>45170</v>
      </c>
      <c r="Y4" s="352">
        <f>+PL!Y4</f>
        <v>45200</v>
      </c>
      <c r="Z4" s="352">
        <f>+PL!Z4</f>
        <v>45231</v>
      </c>
      <c r="AA4" s="352">
        <f>+PL!AA4</f>
        <v>45261</v>
      </c>
      <c r="AB4" s="352">
        <f>+PL!AB4</f>
        <v>45292</v>
      </c>
      <c r="AC4" s="352">
        <f>+PL!AC4</f>
        <v>45323</v>
      </c>
      <c r="AD4" s="352">
        <f>+PL!AD4</f>
        <v>45352</v>
      </c>
      <c r="AE4" s="352">
        <f>+PL!AE4</f>
        <v>45383</v>
      </c>
      <c r="AF4" s="352">
        <f>+PL!AF4</f>
        <v>45413</v>
      </c>
      <c r="AG4" s="352">
        <f>+PL!AG4</f>
        <v>45444</v>
      </c>
      <c r="AH4" s="352">
        <f>+PL!AH4</f>
        <v>45474</v>
      </c>
      <c r="AI4" s="352">
        <f>+PL!AI4</f>
        <v>45505</v>
      </c>
      <c r="AJ4" s="352">
        <f>+PL!AJ4</f>
        <v>45536</v>
      </c>
      <c r="AK4" s="352">
        <f>+PL!AK4</f>
        <v>45566</v>
      </c>
      <c r="AL4" s="352">
        <f>+PL!AL4</f>
        <v>45597</v>
      </c>
      <c r="AM4" s="352">
        <f>+PL!AM4</f>
        <v>45627</v>
      </c>
      <c r="AN4" s="352">
        <f>+PL!AN4</f>
        <v>45658</v>
      </c>
      <c r="AO4" s="352">
        <f>+PL!AO4</f>
        <v>45689</v>
      </c>
      <c r="AP4" s="352">
        <f>+PL!AP4</f>
        <v>45717</v>
      </c>
      <c r="AQ4" s="352">
        <f>+PL!AQ4</f>
        <v>45748</v>
      </c>
      <c r="AR4" s="352">
        <f>+PL!AR4</f>
        <v>45778</v>
      </c>
      <c r="AS4" s="352">
        <f>+PL!AS4</f>
        <v>45809</v>
      </c>
      <c r="AT4" s="352">
        <f>+PL!AT4</f>
        <v>45839</v>
      </c>
      <c r="AU4" s="352">
        <f>+PL!AU4</f>
        <v>45870</v>
      </c>
      <c r="AV4" s="352">
        <f>+PL!AV4</f>
        <v>45901</v>
      </c>
      <c r="AW4" s="352">
        <f>+PL!AW4</f>
        <v>45931</v>
      </c>
      <c r="AX4" s="352">
        <f>+PL!AX4</f>
        <v>45962</v>
      </c>
      <c r="AY4" s="352">
        <f>+PL!AY4</f>
        <v>45992</v>
      </c>
      <c r="AZ4" s="352">
        <f>+PL!AZ4</f>
        <v>46023</v>
      </c>
      <c r="BA4" s="352">
        <f>+PL!BA4</f>
        <v>46054</v>
      </c>
      <c r="BB4" s="352">
        <f>+PL!BB4</f>
        <v>46082</v>
      </c>
      <c r="BC4" s="352">
        <f>+PL!BC4</f>
        <v>46113</v>
      </c>
      <c r="BD4" s="352">
        <f>+PL!BD4</f>
        <v>46143</v>
      </c>
      <c r="BE4" s="352">
        <f>+PL!BE4</f>
        <v>46174</v>
      </c>
      <c r="BF4" s="352">
        <f>+PL!BF4</f>
        <v>46204</v>
      </c>
      <c r="BG4" s="352">
        <f>+PL!BG4</f>
        <v>46235</v>
      </c>
      <c r="BH4" s="352">
        <f>+PL!BH4</f>
        <v>46266</v>
      </c>
      <c r="BI4" s="352">
        <f>+PL!BI4</f>
        <v>46296</v>
      </c>
      <c r="BJ4" s="352">
        <f>+PL!BJ4</f>
        <v>46327</v>
      </c>
      <c r="BK4" s="352">
        <f>+PL!BK4</f>
        <v>46357</v>
      </c>
      <c r="BL4" s="416"/>
      <c r="BM4" s="352">
        <f>+Assumptions!$AA$11</f>
        <v>44896</v>
      </c>
      <c r="BN4" s="352">
        <f t="shared" ref="BN4:BQ4" si="1">+EOMONTH(BM4,12)</f>
        <v>45291</v>
      </c>
      <c r="BO4" s="352">
        <f t="shared" si="1"/>
        <v>45657</v>
      </c>
      <c r="BP4" s="352">
        <f t="shared" si="1"/>
        <v>46022</v>
      </c>
      <c r="BQ4" s="352">
        <f t="shared" si="1"/>
        <v>46387</v>
      </c>
    </row>
    <row r="5" spans="1:69" ht="18" customHeight="1">
      <c r="A5" s="417"/>
      <c r="B5" s="418"/>
      <c r="C5" s="419"/>
      <c r="D5" s="396"/>
      <c r="E5" s="419"/>
      <c r="F5" s="419"/>
      <c r="G5" s="419"/>
      <c r="H5" s="419"/>
      <c r="I5" s="419"/>
      <c r="J5" s="419"/>
      <c r="K5" s="419"/>
      <c r="L5" s="419"/>
      <c r="M5" s="419"/>
      <c r="N5" s="419"/>
      <c r="O5" s="419"/>
      <c r="P5" s="419"/>
      <c r="Q5" s="419"/>
      <c r="R5" s="419"/>
      <c r="S5" s="419"/>
      <c r="T5" s="419"/>
      <c r="U5" s="419"/>
      <c r="V5" s="419"/>
      <c r="W5" s="419"/>
      <c r="X5" s="419"/>
      <c r="Y5" s="419"/>
      <c r="Z5" s="419"/>
      <c r="AA5" s="419"/>
      <c r="AB5" s="419"/>
      <c r="AC5" s="419"/>
      <c r="AD5" s="419"/>
      <c r="AE5" s="419"/>
      <c r="AF5" s="419"/>
      <c r="AG5" s="419"/>
      <c r="AH5" s="419"/>
      <c r="AI5" s="419"/>
      <c r="AJ5" s="419"/>
      <c r="AK5" s="419"/>
      <c r="AL5" s="419"/>
      <c r="AM5" s="419"/>
      <c r="AN5" s="419"/>
      <c r="AO5" s="419"/>
      <c r="AP5" s="419"/>
      <c r="AQ5" s="419"/>
      <c r="AR5" s="419"/>
      <c r="AS5" s="419"/>
      <c r="AT5" s="419"/>
      <c r="AU5" s="419"/>
      <c r="AV5" s="419"/>
      <c r="AW5" s="419"/>
      <c r="AX5" s="419"/>
      <c r="AY5" s="419"/>
      <c r="AZ5" s="419"/>
      <c r="BA5" s="419"/>
      <c r="BB5" s="419"/>
      <c r="BC5" s="419"/>
      <c r="BD5" s="419"/>
      <c r="BE5" s="419"/>
      <c r="BF5" s="419"/>
      <c r="BG5" s="419"/>
      <c r="BH5" s="419"/>
      <c r="BI5" s="419"/>
      <c r="BJ5" s="419"/>
      <c r="BK5" s="419"/>
      <c r="BL5" s="19"/>
      <c r="BM5" s="419"/>
      <c r="BN5" s="419"/>
      <c r="BO5" s="419"/>
      <c r="BP5" s="419"/>
      <c r="BQ5" s="419"/>
    </row>
    <row r="6" spans="1:69" ht="28">
      <c r="A6" s="363">
        <v>1</v>
      </c>
      <c r="B6" s="420" t="s">
        <v>413</v>
      </c>
      <c r="C6" s="419"/>
      <c r="D6" s="395"/>
      <c r="E6" s="421"/>
      <c r="F6" s="421"/>
      <c r="G6" s="421"/>
      <c r="H6" s="421"/>
      <c r="I6" s="421"/>
      <c r="J6" s="421"/>
      <c r="K6" s="421"/>
      <c r="L6" s="421"/>
      <c r="M6" s="421"/>
      <c r="N6" s="421"/>
      <c r="O6" s="421"/>
      <c r="P6" s="421"/>
      <c r="Q6" s="421"/>
      <c r="R6" s="421"/>
      <c r="S6" s="421"/>
      <c r="T6" s="421"/>
      <c r="U6" s="421"/>
      <c r="V6" s="421"/>
      <c r="W6" s="421"/>
      <c r="X6" s="421"/>
      <c r="Y6" s="421"/>
      <c r="Z6" s="421"/>
      <c r="AA6" s="421"/>
      <c r="AB6" s="421"/>
      <c r="AC6" s="421"/>
      <c r="AD6" s="421"/>
      <c r="AE6" s="421"/>
      <c r="AF6" s="421"/>
      <c r="AG6" s="421"/>
      <c r="AH6" s="421"/>
      <c r="AI6" s="421"/>
      <c r="AJ6" s="421"/>
      <c r="AK6" s="421"/>
      <c r="AL6" s="421"/>
      <c r="AM6" s="421"/>
      <c r="AN6" s="421"/>
      <c r="AO6" s="421"/>
      <c r="AP6" s="421"/>
      <c r="AQ6" s="421"/>
      <c r="AR6" s="421"/>
      <c r="AS6" s="421"/>
      <c r="AT6" s="421"/>
      <c r="AU6" s="421"/>
      <c r="AV6" s="421"/>
      <c r="AW6" s="421"/>
      <c r="AX6" s="421"/>
      <c r="AY6" s="421"/>
      <c r="AZ6" s="421"/>
      <c r="BA6" s="421"/>
      <c r="BB6" s="421"/>
      <c r="BC6" s="421"/>
      <c r="BD6" s="421"/>
      <c r="BE6" s="421"/>
      <c r="BF6" s="421"/>
      <c r="BG6" s="421"/>
      <c r="BH6" s="421"/>
      <c r="BI6" s="421"/>
      <c r="BJ6" s="421"/>
      <c r="BK6" s="421"/>
      <c r="BL6" s="422"/>
      <c r="BM6" s="421"/>
      <c r="BN6" s="421"/>
      <c r="BO6" s="421"/>
      <c r="BP6" s="421"/>
      <c r="BQ6" s="421"/>
    </row>
    <row r="7" spans="1:69" ht="18" customHeight="1">
      <c r="A7" s="417"/>
      <c r="B7" s="418"/>
      <c r="C7" s="419"/>
      <c r="D7" s="396"/>
      <c r="E7" s="419"/>
      <c r="F7" s="419"/>
      <c r="G7" s="419"/>
      <c r="H7" s="419"/>
      <c r="I7" s="419"/>
      <c r="J7" s="419"/>
      <c r="K7" s="419"/>
      <c r="L7" s="419"/>
      <c r="M7" s="419"/>
      <c r="N7" s="419"/>
      <c r="O7" s="419"/>
      <c r="P7" s="419"/>
      <c r="Q7" s="419"/>
      <c r="R7" s="419"/>
      <c r="S7" s="419"/>
      <c r="T7" s="419"/>
      <c r="U7" s="419"/>
      <c r="V7" s="419"/>
      <c r="W7" s="419"/>
      <c r="X7" s="419"/>
      <c r="Y7" s="419"/>
      <c r="Z7" s="419"/>
      <c r="AA7" s="419"/>
      <c r="AB7" s="419"/>
      <c r="AC7" s="419"/>
      <c r="AD7" s="419"/>
      <c r="AE7" s="419"/>
      <c r="AF7" s="419"/>
      <c r="AG7" s="419"/>
      <c r="AH7" s="419"/>
      <c r="AI7" s="419"/>
      <c r="AJ7" s="419"/>
      <c r="AK7" s="419"/>
      <c r="AL7" s="419"/>
      <c r="AM7" s="419"/>
      <c r="AN7" s="419"/>
      <c r="AO7" s="419"/>
      <c r="AP7" s="419"/>
      <c r="AQ7" s="419"/>
      <c r="AR7" s="419"/>
      <c r="AS7" s="419"/>
      <c r="AT7" s="419"/>
      <c r="AU7" s="419"/>
      <c r="AV7" s="419"/>
      <c r="AW7" s="419"/>
      <c r="AX7" s="419"/>
      <c r="AY7" s="419"/>
      <c r="AZ7" s="419"/>
      <c r="BA7" s="419"/>
      <c r="BB7" s="419"/>
      <c r="BC7" s="419"/>
      <c r="BD7" s="419"/>
      <c r="BE7" s="419"/>
      <c r="BF7" s="419"/>
      <c r="BG7" s="419"/>
      <c r="BH7" s="419"/>
      <c r="BI7" s="419"/>
      <c r="BJ7" s="419"/>
      <c r="BK7" s="419"/>
      <c r="BL7" s="422"/>
      <c r="BM7" s="419"/>
      <c r="BN7" s="419"/>
      <c r="BO7" s="419"/>
      <c r="BP7" s="419"/>
      <c r="BQ7" s="419"/>
    </row>
    <row r="8" spans="1:69" ht="18" customHeight="1">
      <c r="A8" s="397"/>
      <c r="B8" s="41" t="s">
        <v>414</v>
      </c>
      <c r="C8" s="41"/>
      <c r="D8" s="366">
        <f>+PL!D12+BS!E37+BS!D14-BS!E14</f>
        <v>17160.032500000001</v>
      </c>
      <c r="E8" s="366">
        <f>+PL!E12+BS!F37+BS!E14-BS!F14</f>
        <v>27105.270850000001</v>
      </c>
      <c r="F8" s="366">
        <f>+PL!F12+BS!G37+BS!F14-BS!G14</f>
        <v>30375.839430000007</v>
      </c>
      <c r="G8" s="366">
        <f>+PL!G12+BS!H37+BS!G14-BS!H14</f>
        <v>33556.762133600001</v>
      </c>
      <c r="H8" s="366">
        <f>+PL!H12+BS!I37+BS!H14-BS!I14</f>
        <v>37584.453589632009</v>
      </c>
      <c r="I8" s="366">
        <f>+PL!I12+BS!J37+BS!I14-BS!J14</f>
        <v>42094.108020387852</v>
      </c>
      <c r="J8" s="366">
        <f>+PL!J12+BS!K37+BS!J14-BS!K14</f>
        <v>47145.680982834405</v>
      </c>
      <c r="K8" s="366">
        <f>+PL!K12+BS!L37+BS!K14-BS!L14</f>
        <v>52803.002700774545</v>
      </c>
      <c r="L8" s="366">
        <f>+PL!L12+BS!M37+BS!L14-BS!M14</f>
        <v>59139.483024867484</v>
      </c>
      <c r="M8" s="366">
        <f>+PL!M12+BS!N37+BS!M14-BS!N14</f>
        <v>66235.900987851579</v>
      </c>
      <c r="N8" s="366">
        <f>+PL!N12+BS!O37+BS!N14-BS!O14</f>
        <v>74184.289106393771</v>
      </c>
      <c r="O8" s="366">
        <f>+PL!O12+BS!P37+BS!O14-BS!P14</f>
        <v>83085.923799161043</v>
      </c>
      <c r="P8" s="366">
        <f>+PL!P12+BS!Q37+BS!P14-BS!Q14</f>
        <v>95364.599904030838</v>
      </c>
      <c r="Q8" s="366">
        <f>+PL!Q12+BS!R37+BS!Q14-BS!R14</f>
        <v>109462.82192883057</v>
      </c>
      <c r="R8" s="366">
        <f>+PL!R12+BS!S37+BS!R14-BS!S14</f>
        <v>125652.21910205364</v>
      </c>
      <c r="S8" s="366">
        <f>+PL!S12+BS!T37+BS!S14-BS!T14</f>
        <v>144499.90196736169</v>
      </c>
      <c r="T8" s="366">
        <f>+PL!T12+BS!U37+BS!T14-BS!U14</f>
        <v>166173.93726246594</v>
      </c>
      <c r="U8" s="366">
        <f>+PL!U12+BS!V37+BS!U14-BS!V14</f>
        <v>191100.97785183584</v>
      </c>
      <c r="V8" s="366">
        <f>+PL!V12+BS!W37+BS!V14-BS!W14</f>
        <v>219765.32452961121</v>
      </c>
      <c r="W8" s="366">
        <f>+PL!W12+BS!X37+BS!W14-BS!X14</f>
        <v>252730.97320905281</v>
      </c>
      <c r="X8" s="366">
        <f>+PL!X12+BS!Y37+BS!X14-BS!Y14</f>
        <v>290639.86919041077</v>
      </c>
      <c r="Y8" s="366">
        <f>+PL!Y12+BS!Z37+BS!Y14-BS!Z14</f>
        <v>334236.54956897232</v>
      </c>
      <c r="Z8" s="366">
        <f>+PL!Z12+BS!AA37+BS!Z14-BS!AA14</f>
        <v>384371.38200431812</v>
      </c>
      <c r="AA8" s="366">
        <f>+PL!AA12+BS!AB37+BS!AA14-BS!AB14</f>
        <v>442027.63930496579</v>
      </c>
      <c r="AB8" s="366">
        <f>+PL!AB12+BS!AC37+BS!AB14-BS!AC14</f>
        <v>528914.95907709608</v>
      </c>
      <c r="AC8" s="366">
        <f>+PL!AC12+BS!AD37+BS!AC14-BS!AD14</f>
        <v>632952.93159032275</v>
      </c>
      <c r="AD8" s="366">
        <f>+PL!AD12+BS!AE37+BS!AD14-BS!AE14</f>
        <v>757537.54571086587</v>
      </c>
      <c r="AE8" s="366">
        <f>+PL!AE12+BS!AF37+BS!AE14-BS!AF14</f>
        <v>909044.85485303914</v>
      </c>
      <c r="AF8" s="366">
        <f>+PL!AF12+BS!AG37+BS!AF14-BS!AG14</f>
        <v>1090853.2258236469</v>
      </c>
      <c r="AG8" s="366">
        <f>+PL!AG12+BS!AH37+BS!AG14-BS!AH14</f>
        <v>1309024.8709883764</v>
      </c>
      <c r="AH8" s="366">
        <f>+PL!AH12+BS!AI37+BS!AH14-BS!AI14</f>
        <v>1570829.6451860517</v>
      </c>
      <c r="AI8" s="366">
        <f>+PL!AI12+BS!AJ37+BS!AI14-BS!AJ14</f>
        <v>1884995.1742232619</v>
      </c>
      <c r="AJ8" s="366">
        <f>+PL!AJ12+BS!AK37+BS!AJ14-BS!AK14</f>
        <v>2261993.8090679138</v>
      </c>
      <c r="AK8" s="366">
        <f>+PL!AK12+BS!AL37+BS!AK14-BS!AL14</f>
        <v>2714392.5708814971</v>
      </c>
      <c r="AL8" s="366">
        <f>+PL!AL12+BS!AM37+BS!AL14-BS!AM14</f>
        <v>3257271.8850577953</v>
      </c>
      <c r="AM8" s="366">
        <f>+PL!AM12+BS!AN37+BS!AM14-BS!AN14</f>
        <v>3908725.8620693549</v>
      </c>
      <c r="AN8" s="366">
        <f>+PL!AN12+BS!AO37+BS!AN14-BS!AO14</f>
        <v>4323414.4069144251</v>
      </c>
      <c r="AO8" s="366">
        <f>+PL!AO12+BS!AP37+BS!AO14-BS!AP14</f>
        <v>4784333.8779716277</v>
      </c>
      <c r="AP8" s="366">
        <f>+PL!AP12+BS!AQ37+BS!AP14-BS!AQ14</f>
        <v>5297060.7822077032</v>
      </c>
      <c r="AQ8" s="366">
        <f>+PL!AQ12+BS!AR37+BS!AQ14-BS!AR14</f>
        <v>5826767.060428475</v>
      </c>
      <c r="AR8" s="366">
        <f>+PL!AR12+BS!AS37+BS!AR14-BS!AS14</f>
        <v>6409443.7664713208</v>
      </c>
      <c r="AS8" s="366">
        <f>+PL!AS12+BS!AT37+BS!AS14-BS!AT14</f>
        <v>7050388.3431184553</v>
      </c>
      <c r="AT8" s="366">
        <f>+PL!AT12+BS!AU37+BS!AT14-BS!AU14</f>
        <v>7755427.7774303015</v>
      </c>
      <c r="AU8" s="366">
        <f>+PL!AU12+BS!AV37+BS!AU14-BS!AV14</f>
        <v>8530970.3551733308</v>
      </c>
      <c r="AV8" s="366">
        <f>+PL!AV12+BS!AW37+BS!AV14-BS!AW14</f>
        <v>9384066.8906906657</v>
      </c>
      <c r="AW8" s="366">
        <f>+PL!AW12+BS!AX37+BS!AW14-BS!AX14</f>
        <v>10322473.879759733</v>
      </c>
      <c r="AX8" s="366">
        <f>+PL!AX12+BS!AY37+BS!AX14-BS!AY14</f>
        <v>11354721.067735707</v>
      </c>
      <c r="AY8" s="366">
        <f>+PL!AY12+BS!AZ37+BS!AY14-BS!AZ14</f>
        <v>12490192.974509278</v>
      </c>
      <c r="AZ8" s="366">
        <f>+PL!AZ12+BS!BA37+BS!AZ14-BS!BA14</f>
        <v>13048023.261013504</v>
      </c>
      <c r="BA8" s="366">
        <f>+PL!BA12+BS!BB37+BS!BA14-BS!BB14</f>
        <v>13633988.187730283</v>
      </c>
      <c r="BB8" s="366">
        <f>+PL!BB12+BS!BC37+BS!BB14-BS!BC14</f>
        <v>14249795.399143361</v>
      </c>
      <c r="BC8" s="366">
        <f>+PL!BC12+BS!BD37+BS!BC14-BS!BD14</f>
        <v>14819787.775109094</v>
      </c>
      <c r="BD8" s="366">
        <f>+PL!BD12+BS!BE37+BS!BD14-BS!BE14</f>
        <v>15412579.046113458</v>
      </c>
      <c r="BE8" s="366">
        <f>+PL!BE12+BS!BF37+BS!BE14-BS!BF14</f>
        <v>16029082.727957999</v>
      </c>
      <c r="BF8" s="366">
        <f>+PL!BF12+BS!BG37+BS!BF14-BS!BG14</f>
        <v>16670245.237076316</v>
      </c>
      <c r="BG8" s="366">
        <f>+PL!BG12+BS!BH37+BS!BG14-BS!BH14</f>
        <v>17337055.126559369</v>
      </c>
      <c r="BH8" s="366">
        <f>+PL!BH12+BS!BI37+BS!BH14-BS!BI14</f>
        <v>18030537.371621743</v>
      </c>
      <c r="BI8" s="366">
        <f>+PL!BI12+BS!BJ37+BS!BI14-BS!BJ14</f>
        <v>18751759.706486616</v>
      </c>
      <c r="BJ8" s="366">
        <f>+PL!BJ12+BS!BK37+BS!BJ14-BS!BK14</f>
        <v>19501830.014746077</v>
      </c>
      <c r="BK8" s="366">
        <f>+PL!BK12+BS!BL37+BS!BK14-BS!BL14</f>
        <v>20281902.775335927</v>
      </c>
      <c r="BL8" s="46"/>
      <c r="BM8" s="366">
        <f t="shared" ref="BM8:BQ8" si="2">+SUMIF($D$1:$BK$1,BM$1,$D8:$BK8)</f>
        <v>570470.74712550268</v>
      </c>
      <c r="BN8" s="366">
        <f t="shared" si="2"/>
        <v>2756026.1958239097</v>
      </c>
      <c r="BO8" s="366">
        <f t="shared" si="2"/>
        <v>20826537.334529221</v>
      </c>
      <c r="BP8" s="366">
        <f t="shared" si="2"/>
        <v>93529261.182411015</v>
      </c>
      <c r="BQ8" s="366">
        <f t="shared" si="2"/>
        <v>197766586.62889373</v>
      </c>
    </row>
    <row r="9" spans="1:69" ht="18" customHeight="1">
      <c r="A9" s="397"/>
      <c r="B9" s="41" t="s">
        <v>415</v>
      </c>
      <c r="C9" s="41"/>
      <c r="D9" s="376">
        <f>+PL!D17+BS!D15-BS!E15+BS!D16-BS!E16+BS!E34-BS!D34</f>
        <v>-89.280390000000011</v>
      </c>
      <c r="E9" s="376">
        <f>+PL!E17+BS!E15-BS!F15+BS!E16-BS!F16+BS!F34-BS!E34</f>
        <v>-320.81420140000006</v>
      </c>
      <c r="F9" s="376">
        <f>+PL!F17+BS!F15-BS!G15+BS!F16-BS!G16+BS!G34-BS!F34</f>
        <v>-359.81187575200016</v>
      </c>
      <c r="G9" s="376">
        <f>+PL!G17+BS!G15-BS!H15+BS!G16-BS!H16+BS!H34-BS!G34</f>
        <v>-389.99007605824005</v>
      </c>
      <c r="H9" s="376">
        <f>+PL!H17+BS!H15-BS!I15+BS!H16-BS!I16+BS!I34-BS!H34</f>
        <v>-436.78888518522899</v>
      </c>
      <c r="I9" s="376">
        <f>+PL!I17+BS!I15-BS!J15+BS!I16-BS!J16+BS!J34-BS!I34</f>
        <v>-489.20355140745642</v>
      </c>
      <c r="J9" s="376">
        <f>+PL!J17+BS!J15-BS!K15+BS!J16-BS!K16+BS!K34-BS!J34</f>
        <v>-547.90797757635119</v>
      </c>
      <c r="K9" s="376">
        <f>+PL!K17+BS!K15-BS!L15+BS!K16-BS!L16+BS!L34-BS!K34</f>
        <v>-613.65693488551346</v>
      </c>
      <c r="L9" s="376">
        <f>+PL!L17+BS!L15-BS!M15+BS!L16-BS!M16+BS!M34-BS!L34</f>
        <v>-687.29576707177534</v>
      </c>
      <c r="M9" s="376">
        <f>+PL!M17+BS!M15-BS!N15+BS!M16-BS!N16+BS!N34-BS!M34</f>
        <v>-769.77125912038821</v>
      </c>
      <c r="N9" s="376">
        <f>+PL!N17+BS!N15-BS!O15+BS!N16-BS!O16+BS!O34-BS!N34</f>
        <v>-862.14381021483496</v>
      </c>
      <c r="O9" s="376">
        <f>+PL!O17+BS!O15-BS!P15+BS!O16-BS!P16+BS!P34-BS!O34</f>
        <v>-965.60106744061522</v>
      </c>
      <c r="P9" s="376">
        <f>+PL!P17+BS!P15-BS!Q15+BS!P16-BS!Q16+BS!Q34-BS!P34</f>
        <v>-1105.2832785365854</v>
      </c>
      <c r="Q9" s="376">
        <f>+PL!Q17+BS!Q15-BS!R15+BS!Q16-BS!R16+BS!R34-BS!Q34</f>
        <v>-1265.2988674145361</v>
      </c>
      <c r="R9" s="376">
        <f>+PL!R17+BS!R15-BS!S15+BS!R16-BS!S16+BS!S34-BS!R34</f>
        <v>-1448.6235662758752</v>
      </c>
      <c r="S9" s="376">
        <f>+PL!S17+BS!S15-BS!T15+BS!S16-BS!T16+BS!T34-BS!S34</f>
        <v>-1665.9171012172562</v>
      </c>
      <c r="T9" s="376">
        <f>+PL!T17+BS!T15-BS!U15+BS!T16-BS!U16+BS!U34-BS!T34</f>
        <v>-1915.8046663998448</v>
      </c>
      <c r="U9" s="376">
        <f>+PL!U17+BS!U15-BS!V15+BS!U16-BS!V16+BS!V34-BS!U34</f>
        <v>-2203.1753663598211</v>
      </c>
      <c r="V9" s="376">
        <f>+PL!V17+BS!V15-BS!W15+BS!V16-BS!W16+BS!W34-BS!V34</f>
        <v>-2533.6516713137944</v>
      </c>
      <c r="W9" s="376">
        <f>+PL!W17+BS!W15-BS!X15+BS!W16-BS!X16+BS!X34-BS!W34</f>
        <v>-2913.6994220108627</v>
      </c>
      <c r="X9" s="376">
        <f>+PL!X17+BS!X15-BS!Y15+BS!X16-BS!Y16+BS!Y34-BS!X34</f>
        <v>-3350.754335312492</v>
      </c>
      <c r="Y9" s="376">
        <f>+PL!Y17+BS!Y15-BS!Z15+BS!Y16-BS!Z16+BS!Z34-BS!Y34</f>
        <v>-3853.3674856093653</v>
      </c>
      <c r="Z9" s="376">
        <f>+PL!Z17+BS!Z15-BS!AA15+BS!Z16-BS!AA16+BS!AA34-BS!Z34</f>
        <v>-4431.3726084507689</v>
      </c>
      <c r="AA9" s="376">
        <f>+PL!AA17+BS!AA15-BS!AB15+BS!AA16-BS!AB16+BS!AB34-BS!AA34</f>
        <v>-5096.0784997183846</v>
      </c>
      <c r="AB9" s="376">
        <f>+PL!AB17+BS!AB15-BS!AC15+BS!AB16-BS!AC16+BS!AC34-BS!AB34</f>
        <v>-6072.8067731738975</v>
      </c>
      <c r="AC9" s="376">
        <f>+PL!AC17+BS!AC15-BS!AD15+BS!AC16-BS!AD16+BS!AD34-BS!AC34</f>
        <v>-7238.5075873472879</v>
      </c>
      <c r="AD9" s="376">
        <f>+PL!AD17+BS!AD15-BS!AE15+BS!AD16-BS!AE16+BS!AE34-BS!AD34</f>
        <v>-8630.0194832861489</v>
      </c>
      <c r="AE9" s="376">
        <f>+PL!AE17+BS!AE15-BS!AF15+BS!AE16-BS!AF16+BS!AF34-BS!AE34</f>
        <v>-10356.023379943377</v>
      </c>
      <c r="AF9" s="376">
        <f>+PL!AF17+BS!AF15-BS!AG15+BS!AF16-BS!AG16+BS!AG34-BS!AF34</f>
        <v>-12427.228055932053</v>
      </c>
      <c r="AG9" s="376">
        <f>+PL!AG17+BS!AG15-BS!AH15+BS!AG16-BS!AH16+BS!AH34-BS!AG34</f>
        <v>-14912.673667118463</v>
      </c>
      <c r="AH9" s="376">
        <f>+PL!AH17+BS!AH15-BS!AI15+BS!AH16-BS!AI16+BS!AI34-BS!AH34</f>
        <v>-17895.208400542157</v>
      </c>
      <c r="AI9" s="376">
        <f>+PL!AI17+BS!AI15-BS!AJ15+BS!AI16-BS!AJ16+BS!AJ34-BS!AI34</f>
        <v>-21474.250080650585</v>
      </c>
      <c r="AJ9" s="376">
        <f>+PL!AJ17+BS!AJ15-BS!AK15+BS!AJ16-BS!AK16+BS!AK34-BS!AJ34</f>
        <v>-25769.100096780701</v>
      </c>
      <c r="AK9" s="376">
        <f>+PL!AK17+BS!AK15-BS!AL15+BS!AK16-BS!AL16+BS!AL34-BS!AK34</f>
        <v>-30922.92011613684</v>
      </c>
      <c r="AL9" s="376">
        <f>+PL!AL17+BS!AL15-BS!AM15+BS!AL16-BS!AM16+BS!AM34-BS!AL34</f>
        <v>-37107.504139364202</v>
      </c>
      <c r="AM9" s="376">
        <f>+PL!AM17+BS!AM15-BS!AN15+BS!AM16-BS!AN16+BS!AN34-BS!AM34</f>
        <v>-44529.004967237051</v>
      </c>
      <c r="AN9" s="376">
        <f>+PL!AN17+BS!AN15-BS!AO15+BS!AN16-BS!AO16+BS!AO34-BS!AN34</f>
        <v>-49648.73550582851</v>
      </c>
      <c r="AO9" s="376">
        <f>+PL!AO17+BS!AO15-BS!AP15+BS!AO16-BS!AP16+BS!AP34-BS!AO34</f>
        <v>-55413.805106652653</v>
      </c>
      <c r="AP9" s="376">
        <f>+PL!AP17+BS!AP15-BS!AQ15+BS!AP16-BS!AQ16+BS!AQ34-BS!AP34</f>
        <v>-61915.420877607467</v>
      </c>
      <c r="AQ9" s="376">
        <f>+PL!AQ17+BS!AQ15-BS!AR15+BS!AQ16-BS!AR16+BS!AR34-BS!AQ34</f>
        <v>-68106.96296536822</v>
      </c>
      <c r="AR9" s="376">
        <f>+PL!AR17+BS!AR15-BS!AS15+BS!AR16-BS!AS16+BS!AS34-BS!AR34</f>
        <v>-74917.659261905064</v>
      </c>
      <c r="AS9" s="376">
        <f>+PL!AS17+BS!AS15-BS!AT15+BS!AS16-BS!AT16+BS!AT34-BS!AS34</f>
        <v>-82409.425188095571</v>
      </c>
      <c r="AT9" s="376">
        <f>+PL!AT17+BS!AT15-BS!AU15+BS!AT16-BS!AU16+BS!AU34-BS!AT34</f>
        <v>-90650.367706905148</v>
      </c>
      <c r="AU9" s="376">
        <f>+PL!AU17+BS!AU15-BS!AV15+BS!AU16-BS!AV16+BS!AV34-BS!AU34</f>
        <v>-99715.404477595643</v>
      </c>
      <c r="AV9" s="376">
        <f>+PL!AV17+BS!AV15-BS!AW15+BS!AV16-BS!AW16+BS!AW34-BS!AV34</f>
        <v>-109686.94492535524</v>
      </c>
      <c r="AW9" s="376">
        <f>+PL!AW17+BS!AW15-BS!AX15+BS!AW16-BS!AX16+BS!AX34-BS!AW34</f>
        <v>-120655.63941789076</v>
      </c>
      <c r="AX9" s="376">
        <f>+PL!AX17+BS!AX15-BS!AY15+BS!AX16-BS!AY16+BS!AY34-BS!AX34</f>
        <v>-132721.20335967984</v>
      </c>
      <c r="AY9" s="376">
        <f>+PL!AY17+BS!AY15-BS!AZ15+BS!AY16-BS!AZ16+BS!AZ34-BS!AY34</f>
        <v>-145993.32369564782</v>
      </c>
      <c r="AZ9" s="376">
        <f>+PL!AZ17+BS!AZ15-BS!BA15+BS!AZ16-BS!BA16+BS!BA34-BS!AZ34</f>
        <v>-153463.26949414166</v>
      </c>
      <c r="BA9" s="376">
        <f>+PL!BA17+BS!BA15-BS!BB15+BS!BA16-BS!BB16+BS!BB34-BS!BA34</f>
        <v>-161395.03440964204</v>
      </c>
      <c r="BB9" s="376">
        <f>+PL!BB17+BS!BB15-BS!BC15+BS!BB16-BS!BC16+BS!BC34-BS!BB34</f>
        <v>-169823.39333533595</v>
      </c>
      <c r="BC9" s="376">
        <f>+PL!BC17+BS!BC15-BS!BD15+BS!BC16-BS!BD16+BS!BD34-BS!BC34</f>
        <v>-176616.32906874939</v>
      </c>
      <c r="BD9" s="376">
        <f>+PL!BD17+BS!BD15-BS!BE15+BS!BD16-BS!BE16+BS!BE34-BS!BD34</f>
        <v>-183680.98223149931</v>
      </c>
      <c r="BE9" s="376">
        <f>+PL!BE17+BS!BE15-BS!BF15+BS!BE16-BS!BF16+BS!BF34-BS!BE34</f>
        <v>-191028.22152075934</v>
      </c>
      <c r="BF9" s="376">
        <f>+PL!BF17+BS!BF15-BS!BG15+BS!BF16-BS!BG16+BS!BG34-BS!BF34</f>
        <v>-198669.35038158973</v>
      </c>
      <c r="BG9" s="376">
        <f>+PL!BG17+BS!BG15-BS!BH15+BS!BG16-BS!BH16+BS!BH34-BS!BG34</f>
        <v>-206616.12439685327</v>
      </c>
      <c r="BH9" s="376">
        <f>+PL!BH17+BS!BH15-BS!BI15+BS!BH16-BS!BI16+BS!BI34-BS!BH34</f>
        <v>-214880.76937272743</v>
      </c>
      <c r="BI9" s="376">
        <f>+PL!BI17+BS!BI15-BS!BJ15+BS!BI16-BS!BJ16+BS!BJ34-BS!BI34</f>
        <v>-223476.00014763654</v>
      </c>
      <c r="BJ9" s="376">
        <f>+PL!BJ17+BS!BJ15-BS!BK15+BS!BJ16-BS!BK16+BS!BK34-BS!BJ34</f>
        <v>-232415.04015354198</v>
      </c>
      <c r="BK9" s="376">
        <f>+PL!BK17+BS!BK15-BS!BL15+BS!BK16-BS!BL16+BS!BL34-BS!BK34</f>
        <v>-241711.64175968361</v>
      </c>
      <c r="BL9" s="46"/>
      <c r="BM9" s="376">
        <f>+SUMIF($D$1:$BK$1,BM$1,$D9:$BK9)</f>
        <v>-6532.2657961124041</v>
      </c>
      <c r="BN9" s="376">
        <f t="shared" ref="BM9:BQ9" si="3">+SUMIF($D$1:$BK$1,BN$1,$D9:$BK9)</f>
        <v>-31783.026868619585</v>
      </c>
      <c r="BO9" s="376">
        <f t="shared" si="3"/>
        <v>-237335.24674751278</v>
      </c>
      <c r="BP9" s="376">
        <f t="shared" si="3"/>
        <v>-1091834.892488532</v>
      </c>
      <c r="BQ9" s="376">
        <f t="shared" si="3"/>
        <v>-2353776.1562721599</v>
      </c>
    </row>
    <row r="10" spans="1:69" ht="18" customHeight="1">
      <c r="A10" s="397"/>
      <c r="B10" s="41" t="s">
        <v>416</v>
      </c>
      <c r="C10" s="41"/>
      <c r="D10" s="369">
        <f ca="1">+PL!D26+BS!E35-BS!D35</f>
        <v>-3900258.3209100002</v>
      </c>
      <c r="E10" s="369">
        <f ca="1">+PL!E26+BS!F35-BS!E35</f>
        <v>-2071822.5998091996</v>
      </c>
      <c r="F10" s="369">
        <f ca="1">+PL!F26+BS!G35-BS!F35</f>
        <v>-571861.311786304</v>
      </c>
      <c r="G10" s="369">
        <f ca="1">+PL!G26+BS!H35-BS!G35</f>
        <v>-571904.66920066043</v>
      </c>
      <c r="H10" s="369">
        <f ca="1">+PL!H26+BS!I35-BS!H35</f>
        <v>-571953.22950473975</v>
      </c>
      <c r="I10" s="369">
        <f ca="1">+PL!I26+BS!J35-BS!I35</f>
        <v>-572007.61704530846</v>
      </c>
      <c r="J10" s="369">
        <f ca="1">+PL!J26+BS!K35-BS!J35</f>
        <v>-572068.53109074547</v>
      </c>
      <c r="K10" s="369">
        <f ca="1">+PL!K26+BS!L35-BS!K35</f>
        <v>-621136.75482163508</v>
      </c>
      <c r="L10" s="369">
        <f ca="1">+PL!L26+BS!M35-BS!L35</f>
        <v>-642213.16540023114</v>
      </c>
      <c r="M10" s="369">
        <f ca="1">+PL!M26+BS!N35-BS!M35</f>
        <v>-642298.74524825893</v>
      </c>
      <c r="N10" s="369">
        <f ca="1">+PL!N26+BS!O35-BS!N35</f>
        <v>-642394.59467804991</v>
      </c>
      <c r="O10" s="369">
        <f ca="1">+PL!O26+BS!P35-BS!O35</f>
        <v>-642501.94603941601</v>
      </c>
      <c r="P10" s="369">
        <f ca="1">+PL!P26+BS!Q35-BS!P35</f>
        <v>-712620.58587181545</v>
      </c>
      <c r="Q10" s="369">
        <f ca="1">+PL!Q26+BS!R35-BS!Q35</f>
        <v>-742782.17375258775</v>
      </c>
      <c r="R10" s="369">
        <f ca="1">+PL!R26+BS!S35-BS!R35</f>
        <v>-742979.49981547589</v>
      </c>
      <c r="S10" s="369">
        <f ca="1">+PL!S26+BS!T35-BS!S35</f>
        <v>-743206.42478779727</v>
      </c>
      <c r="T10" s="369">
        <f ca="1">+PL!T26+BS!U35-BS!T35</f>
        <v>-743467.38850596687</v>
      </c>
      <c r="U10" s="369">
        <f ca="1">+PL!U26+BS!V35-BS!U35</f>
        <v>-743767.49678186188</v>
      </c>
      <c r="V10" s="369">
        <f ca="1">+PL!V26+BS!W35-BS!V35</f>
        <v>-14744112.621299144</v>
      </c>
      <c r="W10" s="369">
        <f ca="1">+PL!W26+BS!X35-BS!W35</f>
        <v>-6744509.5144940102</v>
      </c>
      <c r="X10" s="369">
        <f ca="1">+PL!X26+BS!Y35-BS!X35</f>
        <v>-744965.94166811416</v>
      </c>
      <c r="Y10" s="369">
        <f ca="1">+PL!Y26+BS!Z35-BS!Y35</f>
        <v>-745490.83291833126</v>
      </c>
      <c r="Z10" s="369">
        <f ca="1">+PL!Z26+BS!AA35-BS!Z35</f>
        <v>-746094.45785608096</v>
      </c>
      <c r="AA10" s="369">
        <f ca="1">+PL!AA26+BS!AB35-BS!AA35</f>
        <v>-746788.62653449306</v>
      </c>
      <c r="AB10" s="369">
        <f ca="1">+PL!AB26+BS!AC35-BS!AB35</f>
        <v>-805269.44137561449</v>
      </c>
      <c r="AC10" s="369">
        <f ca="1">+PL!AC26+BS!AD35-BS!AC35</f>
        <v>-831170.26298407069</v>
      </c>
      <c r="AD10" s="369">
        <f ca="1">+PL!AD26+BS!AE35-BS!AD35</f>
        <v>-832685.64891421807</v>
      </c>
      <c r="AE10" s="369">
        <f ca="1">+PL!AE26+BS!AF35-BS!AE35</f>
        <v>-834504.11203039507</v>
      </c>
      <c r="AF10" s="369">
        <f ca="1">+PL!AF26+BS!AG35-BS!AF35</f>
        <v>-836686.26776980737</v>
      </c>
      <c r="AG10" s="369">
        <f ca="1">+PL!AG26+BS!AH35-BS!AG35</f>
        <v>-839304.85465710214</v>
      </c>
      <c r="AH10" s="369">
        <f ca="1">+PL!AH26+BS!AI35-BS!AH35</f>
        <v>-14842447.158921855</v>
      </c>
      <c r="AI10" s="369">
        <f ca="1">+PL!AI26+BS!AJ35-BS!AI35</f>
        <v>-6846217.9240395604</v>
      </c>
      <c r="AJ10" s="369">
        <f ca="1">+PL!AJ26+BS!AK35-BS!AJ35</f>
        <v>-850742.84218080575</v>
      </c>
      <c r="AK10" s="369">
        <f ca="1">+PL!AK26+BS!AL35-BS!AK35</f>
        <v>-856172.74395030038</v>
      </c>
      <c r="AL10" s="369">
        <f ca="1">+PL!AL26+BS!AM35-BS!AL35</f>
        <v>-862688.62607369362</v>
      </c>
      <c r="AM10" s="369">
        <f ca="1">+PL!AM26+BS!AN35-BS!AM35</f>
        <v>-870507.68462176574</v>
      </c>
      <c r="AN10" s="369">
        <f ca="1">+PL!AN26+BS!AO35-BS!AN35</f>
        <v>-943422.19127574342</v>
      </c>
      <c r="AO10" s="369">
        <f ca="1">+PL!AO26+BS!AP35-BS!AO35</f>
        <v>-977415.57873665099</v>
      </c>
      <c r="AP10" s="369">
        <f ca="1">+PL!AP26+BS!AQ35-BS!AP35</f>
        <v>-983228.01994364953</v>
      </c>
      <c r="AQ10" s="369">
        <f ca="1">+PL!AQ26+BS!AR35-BS!AQ35</f>
        <v>-989621.70527134766</v>
      </c>
      <c r="AR10" s="369">
        <f ca="1">+PL!AR26+BS!AS35-BS!AR35</f>
        <v>-996654.75913181598</v>
      </c>
      <c r="AS10" s="369">
        <f ca="1">+PL!AS26+BS!AT35-BS!AS35</f>
        <v>-1004391.1183783307</v>
      </c>
      <c r="AT10" s="369">
        <f ca="1">+PL!AT26+BS!AU35-BS!AT35</f>
        <v>-15012901.113549495</v>
      </c>
      <c r="AU10" s="369">
        <f ca="1">+PL!AU26+BS!AV35-BS!AU35</f>
        <v>-7022262.1082377806</v>
      </c>
      <c r="AV10" s="369">
        <f ca="1">+PL!AV26+BS!AW35-BS!AV35</f>
        <v>-1032559.2023948916</v>
      </c>
      <c r="AW10" s="369">
        <f ca="1">+PL!AW26+BS!AX35-BS!AW35</f>
        <v>-1043886.0059677142</v>
      </c>
      <c r="AX10" s="369">
        <f ca="1">+PL!AX26+BS!AY35-BS!AX35</f>
        <v>-1056345.489897819</v>
      </c>
      <c r="AY10" s="369">
        <f ca="1">+PL!AY26+BS!AZ35-BS!AY35</f>
        <v>-1070050.9222209342</v>
      </c>
      <c r="AZ10" s="369">
        <f ca="1">+PL!AZ26+BS!BA35-BS!AZ35</f>
        <v>-1157014.1795303104</v>
      </c>
      <c r="BA10" s="369">
        <f ca="1">+PL!BA26+BS!BB35-BS!BA35</f>
        <v>-1196985.8261781894</v>
      </c>
      <c r="BB10" s="369">
        <f ca="1">+PL!BB26+BS!BC35-BS!BB35</f>
        <v>-1203613.7998919839</v>
      </c>
      <c r="BC10" s="369">
        <f ca="1">+PL!BC26+BS!BD35-BS!BC35</f>
        <v>-1210506.8925543297</v>
      </c>
      <c r="BD10" s="369">
        <f ca="1">+PL!BD26+BS!BE35-BS!BD35</f>
        <v>-1217675.7089231696</v>
      </c>
      <c r="BE10" s="369">
        <f ca="1">+PL!BE26+BS!BF35-BS!BE35</f>
        <v>-1225131.277946763</v>
      </c>
      <c r="BF10" s="369">
        <f ca="1">+PL!BF26+BS!BG35-BS!BF35</f>
        <v>-29232885.069731303</v>
      </c>
      <c r="BG10" s="369">
        <f ca="1">+PL!BG26+BS!BH35-BS!BG35</f>
        <v>-13240949.013187218</v>
      </c>
      <c r="BH10" s="369">
        <f ca="1">+PL!BH26+BS!BI35-BS!BH35</f>
        <v>-1249335.5143813745</v>
      </c>
      <c r="BI10" s="369">
        <f ca="1">+PL!BI26+BS!BJ35-BS!BI35</f>
        <v>-1258057.4756232961</v>
      </c>
      <c r="BJ10" s="369">
        <f ca="1">+PL!BJ26+BS!BK35-BS!BJ35</f>
        <v>-1267128.3153148948</v>
      </c>
      <c r="BK10" s="369">
        <f ca="1">+PL!BK26+BS!BL35-BS!BK35</f>
        <v>-1276561.9885941569</v>
      </c>
      <c r="BL10" s="46"/>
      <c r="BM10" s="369">
        <f t="shared" ref="BM10:BQ10" ca="1" si="4">+SUMIF($D$1:$BK$1,BM$1,$D10:$BK10)</f>
        <v>-12022421.485534549</v>
      </c>
      <c r="BN10" s="369">
        <f t="shared" ca="1" si="4"/>
        <v>-28900785.564285677</v>
      </c>
      <c r="BO10" s="369">
        <f t="shared" ca="1" si="4"/>
        <v>-30108397.567519188</v>
      </c>
      <c r="BP10" s="369">
        <f t="shared" ca="1" si="4"/>
        <v>-32132738.215006173</v>
      </c>
      <c r="BQ10" s="369">
        <f t="shared" ca="1" si="4"/>
        <v>-54735845.061856985</v>
      </c>
    </row>
    <row r="11" spans="1:69" ht="28">
      <c r="A11" s="375"/>
      <c r="B11" s="423" t="s">
        <v>417</v>
      </c>
      <c r="C11" s="371"/>
      <c r="D11" s="371">
        <f t="shared" ref="D11:BK11" ca="1" si="5">SUM(D8:D10)</f>
        <v>-3883187.5688000005</v>
      </c>
      <c r="E11" s="371">
        <f t="shared" ca="1" si="5"/>
        <v>-2045038.1431605995</v>
      </c>
      <c r="F11" s="371">
        <f t="shared" ca="1" si="5"/>
        <v>-541845.284232056</v>
      </c>
      <c r="G11" s="371">
        <f t="shared" ca="1" si="5"/>
        <v>-538737.89714311867</v>
      </c>
      <c r="H11" s="371">
        <f t="shared" ca="1" si="5"/>
        <v>-534805.56480029295</v>
      </c>
      <c r="I11" s="371">
        <f t="shared" ca="1" si="5"/>
        <v>-530402.71257632808</v>
      </c>
      <c r="J11" s="371">
        <f t="shared" ca="1" si="5"/>
        <v>-525470.75808548741</v>
      </c>
      <c r="K11" s="371">
        <f t="shared" ca="1" si="5"/>
        <v>-568947.40905574604</v>
      </c>
      <c r="L11" s="371">
        <f t="shared" ca="1" si="5"/>
        <v>-583760.97814243543</v>
      </c>
      <c r="M11" s="371">
        <f t="shared" ca="1" si="5"/>
        <v>-576832.6155195277</v>
      </c>
      <c r="N11" s="371">
        <f t="shared" ca="1" si="5"/>
        <v>-569072.44938187092</v>
      </c>
      <c r="O11" s="371">
        <f t="shared" ca="1" si="5"/>
        <v>-560381.62330769561</v>
      </c>
      <c r="P11" s="371">
        <f t="shared" ca="1" si="5"/>
        <v>-618361.26924632117</v>
      </c>
      <c r="Q11" s="371">
        <f t="shared" ca="1" si="5"/>
        <v>-634584.65069117176</v>
      </c>
      <c r="R11" s="371">
        <f t="shared" ca="1" si="5"/>
        <v>-618775.90427969815</v>
      </c>
      <c r="S11" s="371">
        <f t="shared" ca="1" si="5"/>
        <v>-600372.4399216529</v>
      </c>
      <c r="T11" s="371">
        <f t="shared" ca="1" si="5"/>
        <v>-579209.25590990076</v>
      </c>
      <c r="U11" s="371">
        <f t="shared" ca="1" si="5"/>
        <v>-554869.69429638586</v>
      </c>
      <c r="V11" s="371">
        <f t="shared" ca="1" si="5"/>
        <v>-14526880.948440846</v>
      </c>
      <c r="W11" s="371">
        <f t="shared" ca="1" si="5"/>
        <v>-6494692.2407069681</v>
      </c>
      <c r="X11" s="371">
        <f t="shared" ca="1" si="5"/>
        <v>-457676.82681301585</v>
      </c>
      <c r="Y11" s="371">
        <f t="shared" ca="1" si="5"/>
        <v>-415107.65083496831</v>
      </c>
      <c r="Z11" s="371">
        <f t="shared" ca="1" si="5"/>
        <v>-366154.44846021361</v>
      </c>
      <c r="AA11" s="371">
        <f t="shared" ca="1" si="5"/>
        <v>-309857.06572924566</v>
      </c>
      <c r="AB11" s="371">
        <f t="shared" ca="1" si="5"/>
        <v>-282427.28907169233</v>
      </c>
      <c r="AC11" s="371">
        <f t="shared" ca="1" si="5"/>
        <v>-205455.83898109524</v>
      </c>
      <c r="AD11" s="371">
        <f t="shared" ca="1" si="5"/>
        <v>-83778.12268663838</v>
      </c>
      <c r="AE11" s="371">
        <f t="shared" ca="1" si="5"/>
        <v>64184.719442700734</v>
      </c>
      <c r="AF11" s="371">
        <f t="shared" ca="1" si="5"/>
        <v>241739.72999790742</v>
      </c>
      <c r="AG11" s="371">
        <f t="shared" ca="1" si="5"/>
        <v>454807.34266415588</v>
      </c>
      <c r="AH11" s="371">
        <f t="shared" ca="1" si="5"/>
        <v>-13289512.722136345</v>
      </c>
      <c r="AI11" s="371">
        <f t="shared" ca="1" si="5"/>
        <v>-4982696.9998969492</v>
      </c>
      <c r="AJ11" s="371">
        <f t="shared" ca="1" si="5"/>
        <v>1385481.8667903272</v>
      </c>
      <c r="AK11" s="371">
        <f t="shared" ca="1" si="5"/>
        <v>1827296.9068150599</v>
      </c>
      <c r="AL11" s="371">
        <f t="shared" ca="1" si="5"/>
        <v>2357475.7548447372</v>
      </c>
      <c r="AM11" s="371">
        <f t="shared" ca="1" si="5"/>
        <v>2993689.1724803522</v>
      </c>
      <c r="AN11" s="371">
        <f t="shared" ca="1" si="5"/>
        <v>3330343.4801328531</v>
      </c>
      <c r="AO11" s="371">
        <f t="shared" ca="1" si="5"/>
        <v>3751504.4941283241</v>
      </c>
      <c r="AP11" s="371">
        <f t="shared" ca="1" si="5"/>
        <v>4251917.3413864458</v>
      </c>
      <c r="AQ11" s="371">
        <f t="shared" ca="1" si="5"/>
        <v>4769038.3921917593</v>
      </c>
      <c r="AR11" s="371">
        <f t="shared" ca="1" si="5"/>
        <v>5337871.3480775999</v>
      </c>
      <c r="AS11" s="371">
        <f t="shared" ca="1" si="5"/>
        <v>5963587.799552029</v>
      </c>
      <c r="AT11" s="371">
        <f t="shared" ca="1" si="5"/>
        <v>-7348123.7038260987</v>
      </c>
      <c r="AU11" s="371">
        <f t="shared" ca="1" si="5"/>
        <v>1408992.8424579538</v>
      </c>
      <c r="AV11" s="371">
        <f t="shared" ca="1" si="5"/>
        <v>8241820.7433704194</v>
      </c>
      <c r="AW11" s="371">
        <f t="shared" ca="1" si="5"/>
        <v>9157932.2343741283</v>
      </c>
      <c r="AX11" s="371">
        <f t="shared" ca="1" si="5"/>
        <v>10165654.374478208</v>
      </c>
      <c r="AY11" s="371">
        <f t="shared" ca="1" si="5"/>
        <v>11274148.728592696</v>
      </c>
      <c r="AZ11" s="371">
        <f t="shared" ca="1" si="5"/>
        <v>11737545.81198905</v>
      </c>
      <c r="BA11" s="371">
        <f t="shared" ca="1" si="5"/>
        <v>12275607.327142451</v>
      </c>
      <c r="BB11" s="371">
        <f t="shared" ca="1" si="5"/>
        <v>12876358.20591604</v>
      </c>
      <c r="BC11" s="371">
        <f t="shared" ca="1" si="5"/>
        <v>13432664.553486014</v>
      </c>
      <c r="BD11" s="371">
        <f t="shared" ca="1" si="5"/>
        <v>14011222.354958788</v>
      </c>
      <c r="BE11" s="371">
        <f t="shared" ca="1" si="5"/>
        <v>14612923.228490477</v>
      </c>
      <c r="BF11" s="371">
        <f t="shared" ca="1" si="5"/>
        <v>-12761309.183036577</v>
      </c>
      <c r="BG11" s="371">
        <f t="shared" ca="1" si="5"/>
        <v>3889489.9889752977</v>
      </c>
      <c r="BH11" s="371">
        <f t="shared" ca="1" si="5"/>
        <v>16566321.08786764</v>
      </c>
      <c r="BI11" s="371">
        <f t="shared" ca="1" si="5"/>
        <v>17270226.230715685</v>
      </c>
      <c r="BJ11" s="371">
        <f t="shared" ca="1" si="5"/>
        <v>18002286.65927764</v>
      </c>
      <c r="BK11" s="371">
        <f t="shared" ca="1" si="5"/>
        <v>18763629.144982088</v>
      </c>
      <c r="BL11" s="67"/>
      <c r="BM11" s="371">
        <f ca="1">SUM(BM8:BM10)</f>
        <v>-11458483.004205158</v>
      </c>
      <c r="BN11" s="371">
        <f t="shared" ref="BM11:BQ11" ca="1" si="6">SUM(BN8:BN10)</f>
        <v>-26176542.395330388</v>
      </c>
      <c r="BO11" s="371">
        <f t="shared" ca="1" si="6"/>
        <v>-9519195.4797374792</v>
      </c>
      <c r="BP11" s="371">
        <f t="shared" ca="1" si="6"/>
        <v>60304688.074916303</v>
      </c>
      <c r="BQ11" s="371">
        <f t="shared" ca="1" si="6"/>
        <v>140676965.41076458</v>
      </c>
    </row>
    <row r="12" spans="1:69" ht="18" customHeight="1">
      <c r="A12" s="397"/>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6"/>
      <c r="BM12" s="41"/>
      <c r="BN12" s="41"/>
      <c r="BO12" s="41"/>
      <c r="BP12" s="41"/>
      <c r="BQ12" s="41"/>
    </row>
    <row r="13" spans="1:69" ht="18" customHeight="1">
      <c r="A13" s="397"/>
      <c r="B13" s="41" t="s">
        <v>418</v>
      </c>
      <c r="C13" s="41"/>
      <c r="D13" s="366">
        <f>-Assumptions!AA416</f>
        <v>0</v>
      </c>
      <c r="E13" s="366">
        <f>-Assumptions!AB416</f>
        <v>0</v>
      </c>
      <c r="F13" s="366">
        <f>-Assumptions!AC416</f>
        <v>0</v>
      </c>
      <c r="G13" s="366">
        <f>-Assumptions!AD416</f>
        <v>0</v>
      </c>
      <c r="H13" s="366">
        <f>-Assumptions!AE416</f>
        <v>0</v>
      </c>
      <c r="I13" s="366">
        <f>-Assumptions!AF416</f>
        <v>0</v>
      </c>
      <c r="J13" s="366">
        <f>-Assumptions!AG416</f>
        <v>0</v>
      </c>
      <c r="K13" s="366">
        <f>-Assumptions!AH416</f>
        <v>0</v>
      </c>
      <c r="L13" s="366">
        <f>-Assumptions!AI416</f>
        <v>0</v>
      </c>
      <c r="M13" s="366">
        <f>-Assumptions!AJ416</f>
        <v>0</v>
      </c>
      <c r="N13" s="366">
        <f>-Assumptions!AK416</f>
        <v>0</v>
      </c>
      <c r="O13" s="366">
        <f ca="1">-Assumptions!AL416</f>
        <v>0</v>
      </c>
      <c r="P13" s="366">
        <f>-Assumptions!AM416</f>
        <v>0</v>
      </c>
      <c r="Q13" s="366">
        <f>-Assumptions!AN416</f>
        <v>0</v>
      </c>
      <c r="R13" s="366">
        <f>-Assumptions!AO416</f>
        <v>0</v>
      </c>
      <c r="S13" s="366">
        <f>-Assumptions!AP416</f>
        <v>0</v>
      </c>
      <c r="T13" s="366">
        <f>-Assumptions!AQ416</f>
        <v>0</v>
      </c>
      <c r="U13" s="366">
        <f>-Assumptions!AR416</f>
        <v>0</v>
      </c>
      <c r="V13" s="366">
        <f>-Assumptions!AS416</f>
        <v>0</v>
      </c>
      <c r="W13" s="366">
        <f>-Assumptions!AT416</f>
        <v>0</v>
      </c>
      <c r="X13" s="366">
        <f>-Assumptions!AU416</f>
        <v>0</v>
      </c>
      <c r="Y13" s="366">
        <f>-Assumptions!AV416</f>
        <v>0</v>
      </c>
      <c r="Z13" s="366">
        <f>-Assumptions!AW416</f>
        <v>0</v>
      </c>
      <c r="AA13" s="366">
        <f ca="1">-Assumptions!AX416</f>
        <v>0</v>
      </c>
      <c r="AB13" s="366">
        <f>-Assumptions!AY416</f>
        <v>0</v>
      </c>
      <c r="AC13" s="366">
        <f>-Assumptions!AZ416</f>
        <v>0</v>
      </c>
      <c r="AD13" s="366">
        <f>-Assumptions!BA416</f>
        <v>0</v>
      </c>
      <c r="AE13" s="366">
        <f>-Assumptions!BB416</f>
        <v>0</v>
      </c>
      <c r="AF13" s="366">
        <f>-Assumptions!BC416</f>
        <v>0</v>
      </c>
      <c r="AG13" s="366">
        <f>-Assumptions!BD416</f>
        <v>0</v>
      </c>
      <c r="AH13" s="366">
        <f>-Assumptions!BE416</f>
        <v>0</v>
      </c>
      <c r="AI13" s="366">
        <f>-Assumptions!BF416</f>
        <v>0</v>
      </c>
      <c r="AJ13" s="366">
        <f>-Assumptions!BG416</f>
        <v>0</v>
      </c>
      <c r="AK13" s="366">
        <f>-Assumptions!BH416</f>
        <v>0</v>
      </c>
      <c r="AL13" s="366">
        <f>-Assumptions!BI416</f>
        <v>0</v>
      </c>
      <c r="AM13" s="366">
        <f ca="1">-Assumptions!BJ416</f>
        <v>0</v>
      </c>
      <c r="AN13" s="366">
        <f>-Assumptions!BK416</f>
        <v>0</v>
      </c>
      <c r="AO13" s="366">
        <f>-Assumptions!BL416</f>
        <v>0</v>
      </c>
      <c r="AP13" s="366">
        <f>-Assumptions!BM416</f>
        <v>0</v>
      </c>
      <c r="AQ13" s="366">
        <f>-Assumptions!BN416</f>
        <v>0</v>
      </c>
      <c r="AR13" s="366">
        <f>-Assumptions!BO416</f>
        <v>0</v>
      </c>
      <c r="AS13" s="366">
        <f>-Assumptions!BP416</f>
        <v>0</v>
      </c>
      <c r="AT13" s="366">
        <f>-Assumptions!BQ416</f>
        <v>0</v>
      </c>
      <c r="AU13" s="366">
        <f>-Assumptions!BR416</f>
        <v>0</v>
      </c>
      <c r="AV13" s="366">
        <f>-Assumptions!BS416</f>
        <v>0</v>
      </c>
      <c r="AW13" s="366">
        <f>-Assumptions!BT416</f>
        <v>0</v>
      </c>
      <c r="AX13" s="366">
        <f>-Assumptions!BU416</f>
        <v>0</v>
      </c>
      <c r="AY13" s="366">
        <f ca="1">-Assumptions!BV416</f>
        <v>0</v>
      </c>
      <c r="AZ13" s="366">
        <f>-Assumptions!BW416</f>
        <v>0</v>
      </c>
      <c r="BA13" s="366">
        <f>-Assumptions!BX416</f>
        <v>0</v>
      </c>
      <c r="BB13" s="366">
        <f>-Assumptions!BY416</f>
        <v>0</v>
      </c>
      <c r="BC13" s="366">
        <f>-Assumptions!BZ416</f>
        <v>0</v>
      </c>
      <c r="BD13" s="366">
        <f>-Assumptions!CA416</f>
        <v>0</v>
      </c>
      <c r="BE13" s="366">
        <f>-Assumptions!CB416</f>
        <v>0</v>
      </c>
      <c r="BF13" s="366">
        <f>-Assumptions!CC416</f>
        <v>0</v>
      </c>
      <c r="BG13" s="366">
        <f>-Assumptions!CD416</f>
        <v>0</v>
      </c>
      <c r="BH13" s="366">
        <f>-Assumptions!CE416</f>
        <v>0</v>
      </c>
      <c r="BI13" s="366">
        <f>-Assumptions!CF416</f>
        <v>0</v>
      </c>
      <c r="BJ13" s="366">
        <f>-Assumptions!CG416</f>
        <v>0</v>
      </c>
      <c r="BK13" s="366">
        <f ca="1">-Assumptions!CH416</f>
        <v>0</v>
      </c>
      <c r="BL13" s="46"/>
      <c r="BM13" s="366">
        <f t="shared" ref="BM13:BQ13" ca="1" si="7">+SUMIF($D$1:$BK$1,BM$1,$D13:$BK13)</f>
        <v>0</v>
      </c>
      <c r="BN13" s="366">
        <f t="shared" ca="1" si="7"/>
        <v>0</v>
      </c>
      <c r="BO13" s="366">
        <f t="shared" ca="1" si="7"/>
        <v>0</v>
      </c>
      <c r="BP13" s="366">
        <f t="shared" ca="1" si="7"/>
        <v>0</v>
      </c>
      <c r="BQ13" s="366">
        <f t="shared" ca="1" si="7"/>
        <v>0</v>
      </c>
    </row>
    <row r="14" spans="1:69" ht="18" customHeight="1">
      <c r="A14" s="397"/>
      <c r="B14" s="41" t="s">
        <v>419</v>
      </c>
      <c r="C14" s="41"/>
      <c r="D14" s="376">
        <f>-BS!C37-Assumptions!AA38</f>
        <v>0</v>
      </c>
      <c r="E14" s="376">
        <f>-BS!E37</f>
        <v>-3720</v>
      </c>
      <c r="F14" s="376">
        <f>-BS!F37</f>
        <v>-4166</v>
      </c>
      <c r="G14" s="376">
        <f>-BS!G37</f>
        <v>-4666</v>
      </c>
      <c r="H14" s="376">
        <f>-BS!H37</f>
        <v>-5226</v>
      </c>
      <c r="I14" s="376">
        <f>-BS!I37</f>
        <v>-5854</v>
      </c>
      <c r="J14" s="376">
        <f>-BS!J37</f>
        <v>-6556</v>
      </c>
      <c r="K14" s="376">
        <f>-BS!K37</f>
        <v>-7343</v>
      </c>
      <c r="L14" s="376">
        <f>-BS!L37</f>
        <v>-8224</v>
      </c>
      <c r="M14" s="376">
        <f>-BS!M37</f>
        <v>-9211</v>
      </c>
      <c r="N14" s="376">
        <f>-BS!N37</f>
        <v>-10316</v>
      </c>
      <c r="O14" s="376">
        <f>-BS!O37</f>
        <v>-11554</v>
      </c>
      <c r="P14" s="376">
        <f>-BS!P37</f>
        <v>-12940</v>
      </c>
      <c r="Q14" s="376">
        <f>-BS!Q37</f>
        <v>-14881</v>
      </c>
      <c r="R14" s="376">
        <f>-BS!R37</f>
        <v>-17113</v>
      </c>
      <c r="S14" s="376">
        <f>-BS!S37</f>
        <v>-19681</v>
      </c>
      <c r="T14" s="376">
        <f>-BS!T37</f>
        <v>-22633</v>
      </c>
      <c r="U14" s="376">
        <f>-BS!U37</f>
        <v>-26027</v>
      </c>
      <c r="V14" s="376">
        <f>-BS!V37</f>
        <v>-29932</v>
      </c>
      <c r="W14" s="376">
        <f>-BS!W37</f>
        <v>-34421</v>
      </c>
      <c r="X14" s="376">
        <f>-BS!X37</f>
        <v>-39585</v>
      </c>
      <c r="Y14" s="376">
        <f>-BS!Y37</f>
        <v>-45522</v>
      </c>
      <c r="Z14" s="376">
        <f>-BS!Z37</f>
        <v>-52351</v>
      </c>
      <c r="AA14" s="376">
        <f>-BS!AA37</f>
        <v>-60203</v>
      </c>
      <c r="AB14" s="376">
        <f>-BS!AB37</f>
        <v>-69234</v>
      </c>
      <c r="AC14" s="376">
        <f>-BS!AC37</f>
        <v>-83080</v>
      </c>
      <c r="AD14" s="376">
        <f>-BS!AD37</f>
        <v>-99696</v>
      </c>
      <c r="AE14" s="376">
        <f>-BS!AE37</f>
        <v>-119636</v>
      </c>
      <c r="AF14" s="376">
        <f>-BS!AF37</f>
        <v>-143563</v>
      </c>
      <c r="AG14" s="376">
        <f>-BS!AG37</f>
        <v>-172275</v>
      </c>
      <c r="AH14" s="376">
        <f>-BS!AH37</f>
        <v>-206731</v>
      </c>
      <c r="AI14" s="376">
        <f>-BS!AI37</f>
        <v>-248077</v>
      </c>
      <c r="AJ14" s="376">
        <f>-BS!AJ37</f>
        <v>-297692</v>
      </c>
      <c r="AK14" s="376">
        <f>-BS!AK37</f>
        <v>-357230</v>
      </c>
      <c r="AL14" s="376">
        <f>-BS!AL37</f>
        <v>-428676</v>
      </c>
      <c r="AM14" s="376">
        <f>-BS!AM37</f>
        <v>-514412</v>
      </c>
      <c r="AN14" s="376">
        <f>-BS!AN37</f>
        <v>-617294</v>
      </c>
      <c r="AO14" s="376">
        <f>-BS!AO37</f>
        <v>-679024</v>
      </c>
      <c r="AP14" s="376">
        <f>-BS!AP37</f>
        <v>-746926</v>
      </c>
      <c r="AQ14" s="376">
        <f>-BS!AQ37</f>
        <v>-821618</v>
      </c>
      <c r="AR14" s="376">
        <f>-BS!AR37</f>
        <v>-903780</v>
      </c>
      <c r="AS14" s="376">
        <f>-BS!AS37</f>
        <v>-994158</v>
      </c>
      <c r="AT14" s="376">
        <f>-BS!AT37</f>
        <v>-1093574</v>
      </c>
      <c r="AU14" s="376">
        <f>-BS!AU37</f>
        <v>-1202932</v>
      </c>
      <c r="AV14" s="376">
        <f>-BS!AV37</f>
        <v>-1323225</v>
      </c>
      <c r="AW14" s="376">
        <f>-BS!AW37</f>
        <v>-1455547</v>
      </c>
      <c r="AX14" s="376">
        <f>-BS!AX37</f>
        <v>-1601102</v>
      </c>
      <c r="AY14" s="376">
        <f>-BS!AY37</f>
        <v>-1761212</v>
      </c>
      <c r="AZ14" s="376">
        <f>-BS!AZ37</f>
        <v>-1937333</v>
      </c>
      <c r="BA14" s="376">
        <f>-BS!BA37</f>
        <v>-2014827</v>
      </c>
      <c r="BB14" s="376">
        <f>-BS!BB37</f>
        <v>-2095420</v>
      </c>
      <c r="BC14" s="376">
        <f>-BS!BC37</f>
        <v>-2179236</v>
      </c>
      <c r="BD14" s="376">
        <f>-BS!BD37</f>
        <v>-2266406</v>
      </c>
      <c r="BE14" s="376">
        <f>-BS!BE37</f>
        <v>-2357062</v>
      </c>
      <c r="BF14" s="376">
        <f>-BS!BF37</f>
        <v>-2451345</v>
      </c>
      <c r="BG14" s="376">
        <f>-BS!BG37</f>
        <v>-2549398</v>
      </c>
      <c r="BH14" s="376">
        <f>-BS!BH37</f>
        <v>-2651374</v>
      </c>
      <c r="BI14" s="376">
        <f>-BS!BI37</f>
        <v>-2757429</v>
      </c>
      <c r="BJ14" s="376">
        <f>-BS!BJ37</f>
        <v>-2867727</v>
      </c>
      <c r="BK14" s="376">
        <f>-BS!BK37</f>
        <v>-2982436</v>
      </c>
      <c r="BL14" s="46"/>
      <c r="BM14" s="376">
        <f t="shared" ref="BM14:BQ14" si="8">+SUMIF($D$1:$BK$1,BM$1,$D14:$BK14)</f>
        <v>-76836</v>
      </c>
      <c r="BN14" s="376">
        <f t="shared" si="8"/>
        <v>-375289</v>
      </c>
      <c r="BO14" s="376">
        <f t="shared" si="8"/>
        <v>-2740302</v>
      </c>
      <c r="BP14" s="376">
        <f t="shared" si="8"/>
        <v>-13200392</v>
      </c>
      <c r="BQ14" s="376">
        <f t="shared" si="8"/>
        <v>-29109993</v>
      </c>
    </row>
    <row r="15" spans="1:69" ht="18" customHeight="1">
      <c r="A15" s="397"/>
      <c r="B15" s="41" t="s">
        <v>420</v>
      </c>
      <c r="C15" s="41"/>
      <c r="D15" s="369">
        <f ca="1">+Assumptions!AA462</f>
        <v>0</v>
      </c>
      <c r="E15" s="369">
        <f ca="1">+Assumptions!AB462</f>
        <v>0</v>
      </c>
      <c r="F15" s="369">
        <f ca="1">+Assumptions!AC462</f>
        <v>0</v>
      </c>
      <c r="G15" s="369">
        <f ca="1">+Assumptions!AD462</f>
        <v>0</v>
      </c>
      <c r="H15" s="369">
        <f ca="1">+Assumptions!AE462</f>
        <v>0</v>
      </c>
      <c r="I15" s="369">
        <f ca="1">+Assumptions!AF462</f>
        <v>0</v>
      </c>
      <c r="J15" s="369">
        <f ca="1">+Assumptions!AG462</f>
        <v>0</v>
      </c>
      <c r="K15" s="369">
        <f ca="1">+Assumptions!AH462</f>
        <v>0</v>
      </c>
      <c r="L15" s="369">
        <f ca="1">+Assumptions!AI462</f>
        <v>0</v>
      </c>
      <c r="M15" s="369">
        <f ca="1">+Assumptions!AJ462</f>
        <v>0</v>
      </c>
      <c r="N15" s="369">
        <f ca="1">+Assumptions!AK462</f>
        <v>0</v>
      </c>
      <c r="O15" s="369">
        <f ca="1">+Assumptions!AL462</f>
        <v>0</v>
      </c>
      <c r="P15" s="369">
        <f ca="1">+Assumptions!AM462</f>
        <v>0</v>
      </c>
      <c r="Q15" s="369">
        <f ca="1">+Assumptions!AN462</f>
        <v>0</v>
      </c>
      <c r="R15" s="369">
        <f ca="1">+Assumptions!AO462</f>
        <v>0</v>
      </c>
      <c r="S15" s="369">
        <f ca="1">+Assumptions!AP462</f>
        <v>0</v>
      </c>
      <c r="T15" s="369">
        <f ca="1">+Assumptions!AQ462</f>
        <v>0</v>
      </c>
      <c r="U15" s="369">
        <f ca="1">+Assumptions!AR462</f>
        <v>0</v>
      </c>
      <c r="V15" s="369">
        <f ca="1">+Assumptions!AS462</f>
        <v>0</v>
      </c>
      <c r="W15" s="369">
        <f ca="1">+Assumptions!AT462</f>
        <v>0</v>
      </c>
      <c r="X15" s="369">
        <f ca="1">+Assumptions!AU462</f>
        <v>0</v>
      </c>
      <c r="Y15" s="369">
        <f ca="1">+Assumptions!AV462</f>
        <v>0</v>
      </c>
      <c r="Z15" s="369">
        <f ca="1">+Assumptions!AW462</f>
        <v>0</v>
      </c>
      <c r="AA15" s="369">
        <f ca="1">+Assumptions!AX462</f>
        <v>0</v>
      </c>
      <c r="AB15" s="369">
        <f ca="1">+Assumptions!AY462</f>
        <v>0</v>
      </c>
      <c r="AC15" s="369">
        <f ca="1">+Assumptions!AZ462</f>
        <v>0</v>
      </c>
      <c r="AD15" s="369">
        <f ca="1">+Assumptions!BA462</f>
        <v>0</v>
      </c>
      <c r="AE15" s="369">
        <f ca="1">+Assumptions!BB462</f>
        <v>0</v>
      </c>
      <c r="AF15" s="369">
        <f ca="1">+Assumptions!BC462</f>
        <v>0</v>
      </c>
      <c r="AG15" s="369">
        <f ca="1">+Assumptions!BD462</f>
        <v>0</v>
      </c>
      <c r="AH15" s="369">
        <f ca="1">+Assumptions!BE462</f>
        <v>0</v>
      </c>
      <c r="AI15" s="369">
        <f ca="1">+Assumptions!BF462</f>
        <v>0</v>
      </c>
      <c r="AJ15" s="369">
        <f ca="1">+Assumptions!BG462</f>
        <v>0</v>
      </c>
      <c r="AK15" s="369">
        <f ca="1">+Assumptions!BH462</f>
        <v>0</v>
      </c>
      <c r="AL15" s="369">
        <f ca="1">+Assumptions!BI462</f>
        <v>0</v>
      </c>
      <c r="AM15" s="369">
        <f ca="1">+Assumptions!BJ462</f>
        <v>0</v>
      </c>
      <c r="AN15" s="369">
        <f ca="1">+Assumptions!BK462</f>
        <v>0</v>
      </c>
      <c r="AO15" s="369">
        <f ca="1">+Assumptions!BL462</f>
        <v>0</v>
      </c>
      <c r="AP15" s="369">
        <f ca="1">+Assumptions!BM462</f>
        <v>0</v>
      </c>
      <c r="AQ15" s="369">
        <f ca="1">+Assumptions!BN462</f>
        <v>0</v>
      </c>
      <c r="AR15" s="369">
        <f ca="1">+Assumptions!BO462</f>
        <v>0</v>
      </c>
      <c r="AS15" s="369">
        <f ca="1">+Assumptions!BP462</f>
        <v>0</v>
      </c>
      <c r="AT15" s="369">
        <f ca="1">+Assumptions!BQ462</f>
        <v>0</v>
      </c>
      <c r="AU15" s="369">
        <f ca="1">+Assumptions!BR462</f>
        <v>0</v>
      </c>
      <c r="AV15" s="369">
        <f ca="1">+Assumptions!BS462</f>
        <v>0</v>
      </c>
      <c r="AW15" s="369">
        <f ca="1">+Assumptions!BT462</f>
        <v>0</v>
      </c>
      <c r="AX15" s="369">
        <f ca="1">+Assumptions!BU462</f>
        <v>0</v>
      </c>
      <c r="AY15" s="369">
        <f ca="1">+Assumptions!BV462</f>
        <v>0</v>
      </c>
      <c r="AZ15" s="369">
        <f ca="1">+Assumptions!BW462</f>
        <v>0</v>
      </c>
      <c r="BA15" s="369">
        <f ca="1">+Assumptions!BX462</f>
        <v>0</v>
      </c>
      <c r="BB15" s="369">
        <f ca="1">+Assumptions!BY462</f>
        <v>-8294998.9106021142</v>
      </c>
      <c r="BC15" s="369">
        <f ca="1">+Assumptions!BZ462</f>
        <v>0</v>
      </c>
      <c r="BD15" s="369">
        <f ca="1">+Assumptions!CA462</f>
        <v>0</v>
      </c>
      <c r="BE15" s="369">
        <f ca="1">+Assumptions!CB462</f>
        <v>0</v>
      </c>
      <c r="BF15" s="369">
        <f ca="1">+Assumptions!CC462</f>
        <v>0</v>
      </c>
      <c r="BG15" s="369">
        <f ca="1">+Assumptions!CD462</f>
        <v>0</v>
      </c>
      <c r="BH15" s="369">
        <f ca="1">+Assumptions!CE462</f>
        <v>0</v>
      </c>
      <c r="BI15" s="369">
        <f ca="1">+Assumptions!CF462</f>
        <v>0</v>
      </c>
      <c r="BJ15" s="369">
        <f ca="1">+Assumptions!CG462</f>
        <v>0</v>
      </c>
      <c r="BK15" s="369">
        <f ca="1">+Assumptions!CH462</f>
        <v>0</v>
      </c>
      <c r="BL15" s="46"/>
      <c r="BM15" s="369">
        <f t="shared" ref="BM15:BQ15" ca="1" si="9">+SUMIF($D$1:$BK$1,BM$1,$D15:$BK15)</f>
        <v>0</v>
      </c>
      <c r="BN15" s="369">
        <f t="shared" ca="1" si="9"/>
        <v>0</v>
      </c>
      <c r="BO15" s="369">
        <f t="shared" ca="1" si="9"/>
        <v>0</v>
      </c>
      <c r="BP15" s="369">
        <f t="shared" ca="1" si="9"/>
        <v>0</v>
      </c>
      <c r="BQ15" s="369">
        <f t="shared" ca="1" si="9"/>
        <v>-8294998.9106021142</v>
      </c>
    </row>
    <row r="16" spans="1:69" ht="18" customHeight="1">
      <c r="A16" s="375"/>
      <c r="B16" s="371"/>
      <c r="C16" s="371"/>
      <c r="D16" s="371">
        <f t="shared" ref="D16:BK16" ca="1" si="10">SUM(D13:D15)</f>
        <v>0</v>
      </c>
      <c r="E16" s="371">
        <f t="shared" ca="1" si="10"/>
        <v>-3720</v>
      </c>
      <c r="F16" s="371">
        <f t="shared" ca="1" si="10"/>
        <v>-4166</v>
      </c>
      <c r="G16" s="371">
        <f t="shared" ca="1" si="10"/>
        <v>-4666</v>
      </c>
      <c r="H16" s="371">
        <f t="shared" ca="1" si="10"/>
        <v>-5226</v>
      </c>
      <c r="I16" s="371">
        <f t="shared" ca="1" si="10"/>
        <v>-5854</v>
      </c>
      <c r="J16" s="371">
        <f t="shared" ca="1" si="10"/>
        <v>-6556</v>
      </c>
      <c r="K16" s="371">
        <f t="shared" ca="1" si="10"/>
        <v>-7343</v>
      </c>
      <c r="L16" s="371">
        <f t="shared" ca="1" si="10"/>
        <v>-8224</v>
      </c>
      <c r="M16" s="371">
        <f t="shared" ca="1" si="10"/>
        <v>-9211</v>
      </c>
      <c r="N16" s="371">
        <f t="shared" ca="1" si="10"/>
        <v>-10316</v>
      </c>
      <c r="O16" s="371">
        <f t="shared" ca="1" si="10"/>
        <v>-11554</v>
      </c>
      <c r="P16" s="371">
        <f t="shared" ca="1" si="10"/>
        <v>-12940</v>
      </c>
      <c r="Q16" s="371">
        <f t="shared" ca="1" si="10"/>
        <v>-14881</v>
      </c>
      <c r="R16" s="371">
        <f t="shared" ca="1" si="10"/>
        <v>-17113</v>
      </c>
      <c r="S16" s="371">
        <f t="shared" ca="1" si="10"/>
        <v>-19681</v>
      </c>
      <c r="T16" s="371">
        <f t="shared" ca="1" si="10"/>
        <v>-22633</v>
      </c>
      <c r="U16" s="371">
        <f t="shared" ca="1" si="10"/>
        <v>-26027</v>
      </c>
      <c r="V16" s="371">
        <f t="shared" ca="1" si="10"/>
        <v>-29932</v>
      </c>
      <c r="W16" s="371">
        <f t="shared" ca="1" si="10"/>
        <v>-34421</v>
      </c>
      <c r="X16" s="371">
        <f t="shared" ca="1" si="10"/>
        <v>-39585</v>
      </c>
      <c r="Y16" s="371">
        <f t="shared" ca="1" si="10"/>
        <v>-45522</v>
      </c>
      <c r="Z16" s="371">
        <f t="shared" ca="1" si="10"/>
        <v>-52351</v>
      </c>
      <c r="AA16" s="371">
        <f t="shared" ca="1" si="10"/>
        <v>-60203</v>
      </c>
      <c r="AB16" s="371">
        <f t="shared" ca="1" si="10"/>
        <v>-69234</v>
      </c>
      <c r="AC16" s="371">
        <f t="shared" ca="1" si="10"/>
        <v>-83080</v>
      </c>
      <c r="AD16" s="371">
        <f t="shared" ca="1" si="10"/>
        <v>-99696</v>
      </c>
      <c r="AE16" s="371">
        <f t="shared" ca="1" si="10"/>
        <v>-119636</v>
      </c>
      <c r="AF16" s="371">
        <f t="shared" ca="1" si="10"/>
        <v>-143563</v>
      </c>
      <c r="AG16" s="371">
        <f t="shared" ca="1" si="10"/>
        <v>-172275</v>
      </c>
      <c r="AH16" s="371">
        <f t="shared" ca="1" si="10"/>
        <v>-206731</v>
      </c>
      <c r="AI16" s="371">
        <f t="shared" ca="1" si="10"/>
        <v>-248077</v>
      </c>
      <c r="AJ16" s="371">
        <f t="shared" ca="1" si="10"/>
        <v>-297692</v>
      </c>
      <c r="AK16" s="371">
        <f t="shared" ca="1" si="10"/>
        <v>-357230</v>
      </c>
      <c r="AL16" s="371">
        <f t="shared" ca="1" si="10"/>
        <v>-428676</v>
      </c>
      <c r="AM16" s="371">
        <f t="shared" ca="1" si="10"/>
        <v>-514412</v>
      </c>
      <c r="AN16" s="371">
        <f t="shared" ca="1" si="10"/>
        <v>-617294</v>
      </c>
      <c r="AO16" s="371">
        <f t="shared" ca="1" si="10"/>
        <v>-679024</v>
      </c>
      <c r="AP16" s="371">
        <f t="shared" ca="1" si="10"/>
        <v>-746926</v>
      </c>
      <c r="AQ16" s="371">
        <f t="shared" ca="1" si="10"/>
        <v>-821618</v>
      </c>
      <c r="AR16" s="371">
        <f t="shared" ca="1" si="10"/>
        <v>-903780</v>
      </c>
      <c r="AS16" s="371">
        <f t="shared" ca="1" si="10"/>
        <v>-994158</v>
      </c>
      <c r="AT16" s="371">
        <f t="shared" ca="1" si="10"/>
        <v>-1093574</v>
      </c>
      <c r="AU16" s="371">
        <f t="shared" ca="1" si="10"/>
        <v>-1202932</v>
      </c>
      <c r="AV16" s="371">
        <f t="shared" ca="1" si="10"/>
        <v>-1323225</v>
      </c>
      <c r="AW16" s="371">
        <f t="shared" ca="1" si="10"/>
        <v>-1455547</v>
      </c>
      <c r="AX16" s="371">
        <f t="shared" ca="1" si="10"/>
        <v>-1601102</v>
      </c>
      <c r="AY16" s="371">
        <f t="shared" ca="1" si="10"/>
        <v>-1761212</v>
      </c>
      <c r="AZ16" s="371">
        <f t="shared" ca="1" si="10"/>
        <v>-1937333</v>
      </c>
      <c r="BA16" s="371">
        <f t="shared" ca="1" si="10"/>
        <v>-2014827</v>
      </c>
      <c r="BB16" s="371">
        <f t="shared" ca="1" si="10"/>
        <v>-10390418.910602115</v>
      </c>
      <c r="BC16" s="371">
        <f t="shared" ca="1" si="10"/>
        <v>-2179236</v>
      </c>
      <c r="BD16" s="371">
        <f t="shared" ca="1" si="10"/>
        <v>-2266406</v>
      </c>
      <c r="BE16" s="371">
        <f t="shared" ca="1" si="10"/>
        <v>-2357062</v>
      </c>
      <c r="BF16" s="371">
        <f t="shared" ca="1" si="10"/>
        <v>-2451345</v>
      </c>
      <c r="BG16" s="371">
        <f t="shared" ca="1" si="10"/>
        <v>-2549398</v>
      </c>
      <c r="BH16" s="371">
        <f t="shared" ca="1" si="10"/>
        <v>-2651374</v>
      </c>
      <c r="BI16" s="371">
        <f t="shared" ca="1" si="10"/>
        <v>-2757429</v>
      </c>
      <c r="BJ16" s="371">
        <f t="shared" ca="1" si="10"/>
        <v>-2867727</v>
      </c>
      <c r="BK16" s="371">
        <f t="shared" ca="1" si="10"/>
        <v>-2982436</v>
      </c>
      <c r="BL16" s="67"/>
      <c r="BM16" s="371">
        <f t="shared" ref="BM16:BQ16" ca="1" si="11">SUM(BM13:BM15)</f>
        <v>-76836</v>
      </c>
      <c r="BN16" s="371">
        <f t="shared" ca="1" si="11"/>
        <v>-375289</v>
      </c>
      <c r="BO16" s="371">
        <f t="shared" ca="1" si="11"/>
        <v>-2740302</v>
      </c>
      <c r="BP16" s="371">
        <f t="shared" ca="1" si="11"/>
        <v>-13200392</v>
      </c>
      <c r="BQ16" s="371">
        <f t="shared" ca="1" si="11"/>
        <v>-37404991.910602115</v>
      </c>
    </row>
    <row r="17" spans="1:69" ht="18" customHeight="1">
      <c r="A17" s="397"/>
      <c r="B17" s="397"/>
      <c r="C17" s="397"/>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6"/>
      <c r="BM17" s="41"/>
      <c r="BN17" s="41"/>
      <c r="BO17" s="41"/>
      <c r="BP17" s="41"/>
      <c r="BQ17" s="41"/>
    </row>
    <row r="18" spans="1:69" ht="28">
      <c r="A18" s="424"/>
      <c r="B18" s="425" t="s">
        <v>421</v>
      </c>
      <c r="C18" s="424"/>
      <c r="D18" s="57">
        <f t="shared" ref="D18:BK18" ca="1" si="12">+D16+D11</f>
        <v>-3883187.5688000005</v>
      </c>
      <c r="E18" s="57">
        <f t="shared" ca="1" si="12"/>
        <v>-2048758.1431605995</v>
      </c>
      <c r="F18" s="57">
        <f t="shared" ca="1" si="12"/>
        <v>-546011.284232056</v>
      </c>
      <c r="G18" s="57">
        <f t="shared" ca="1" si="12"/>
        <v>-543403.89714311867</v>
      </c>
      <c r="H18" s="57">
        <f t="shared" ca="1" si="12"/>
        <v>-540031.56480029295</v>
      </c>
      <c r="I18" s="57">
        <f t="shared" ca="1" si="12"/>
        <v>-536256.71257632808</v>
      </c>
      <c r="J18" s="57">
        <f t="shared" ca="1" si="12"/>
        <v>-532026.75808548741</v>
      </c>
      <c r="K18" s="57">
        <f t="shared" ca="1" si="12"/>
        <v>-576290.40905574604</v>
      </c>
      <c r="L18" s="57">
        <f t="shared" ca="1" si="12"/>
        <v>-591984.97814243543</v>
      </c>
      <c r="M18" s="57">
        <f t="shared" ca="1" si="12"/>
        <v>-586043.6155195277</v>
      </c>
      <c r="N18" s="57">
        <f t="shared" ca="1" si="12"/>
        <v>-579388.44938187092</v>
      </c>
      <c r="O18" s="57">
        <f t="shared" ca="1" si="12"/>
        <v>-571935.62330769561</v>
      </c>
      <c r="P18" s="57">
        <f t="shared" ca="1" si="12"/>
        <v>-631301.26924632117</v>
      </c>
      <c r="Q18" s="57">
        <f t="shared" ca="1" si="12"/>
        <v>-649465.65069117176</v>
      </c>
      <c r="R18" s="57">
        <f t="shared" ca="1" si="12"/>
        <v>-635888.90427969815</v>
      </c>
      <c r="S18" s="57">
        <f t="shared" ca="1" si="12"/>
        <v>-620053.4399216529</v>
      </c>
      <c r="T18" s="57">
        <f t="shared" ca="1" si="12"/>
        <v>-601842.25590990076</v>
      </c>
      <c r="U18" s="57">
        <f t="shared" ca="1" si="12"/>
        <v>-580896.69429638586</v>
      </c>
      <c r="V18" s="57">
        <f t="shared" ca="1" si="12"/>
        <v>-14556812.948440846</v>
      </c>
      <c r="W18" s="57">
        <f t="shared" ca="1" si="12"/>
        <v>-6529113.2407069681</v>
      </c>
      <c r="X18" s="57">
        <f t="shared" ca="1" si="12"/>
        <v>-497261.82681301585</v>
      </c>
      <c r="Y18" s="57">
        <f t="shared" ca="1" si="12"/>
        <v>-460629.65083496831</v>
      </c>
      <c r="Z18" s="57">
        <f t="shared" ca="1" si="12"/>
        <v>-418505.44846021361</v>
      </c>
      <c r="AA18" s="57">
        <f t="shared" ca="1" si="12"/>
        <v>-370060.06572924566</v>
      </c>
      <c r="AB18" s="57">
        <f t="shared" ca="1" si="12"/>
        <v>-351661.28907169233</v>
      </c>
      <c r="AC18" s="57">
        <f t="shared" ca="1" si="12"/>
        <v>-288535.83898109524</v>
      </c>
      <c r="AD18" s="57">
        <f t="shared" ca="1" si="12"/>
        <v>-183474.12268663838</v>
      </c>
      <c r="AE18" s="57">
        <f t="shared" ca="1" si="12"/>
        <v>-55451.280557299266</v>
      </c>
      <c r="AF18" s="57">
        <f t="shared" ca="1" si="12"/>
        <v>98176.729997907416</v>
      </c>
      <c r="AG18" s="57">
        <f t="shared" ca="1" si="12"/>
        <v>282532.34266415588</v>
      </c>
      <c r="AH18" s="57">
        <f t="shared" ca="1" si="12"/>
        <v>-13496243.722136345</v>
      </c>
      <c r="AI18" s="57">
        <f t="shared" ca="1" si="12"/>
        <v>-5230773.9998969492</v>
      </c>
      <c r="AJ18" s="57">
        <f t="shared" ca="1" si="12"/>
        <v>1087789.8667903272</v>
      </c>
      <c r="AK18" s="57">
        <f t="shared" ca="1" si="12"/>
        <v>1470066.9068150599</v>
      </c>
      <c r="AL18" s="57">
        <f t="shared" ca="1" si="12"/>
        <v>1928799.7548447372</v>
      </c>
      <c r="AM18" s="57">
        <f t="shared" ca="1" si="12"/>
        <v>2479277.1724803522</v>
      </c>
      <c r="AN18" s="57">
        <f t="shared" ca="1" si="12"/>
        <v>2713049.4801328531</v>
      </c>
      <c r="AO18" s="57">
        <f t="shared" ca="1" si="12"/>
        <v>3072480.4941283241</v>
      </c>
      <c r="AP18" s="57">
        <f t="shared" ca="1" si="12"/>
        <v>3504991.3413864458</v>
      </c>
      <c r="AQ18" s="57">
        <f t="shared" ca="1" si="12"/>
        <v>3947420.3921917593</v>
      </c>
      <c r="AR18" s="57">
        <f t="shared" ca="1" si="12"/>
        <v>4434091.3480775999</v>
      </c>
      <c r="AS18" s="57">
        <f t="shared" ca="1" si="12"/>
        <v>4969429.799552029</v>
      </c>
      <c r="AT18" s="57">
        <f t="shared" ca="1" si="12"/>
        <v>-8441697.7038260996</v>
      </c>
      <c r="AU18" s="57">
        <f t="shared" ca="1" si="12"/>
        <v>206060.84245795384</v>
      </c>
      <c r="AV18" s="57">
        <f t="shared" ca="1" si="12"/>
        <v>6918595.7433704194</v>
      </c>
      <c r="AW18" s="57">
        <f t="shared" ca="1" si="12"/>
        <v>7702385.2343741283</v>
      </c>
      <c r="AX18" s="57">
        <f t="shared" ca="1" si="12"/>
        <v>8564552.3744782079</v>
      </c>
      <c r="AY18" s="57">
        <f t="shared" ca="1" si="12"/>
        <v>9512936.7285926957</v>
      </c>
      <c r="AZ18" s="57">
        <f t="shared" ca="1" si="12"/>
        <v>9800212.8119890504</v>
      </c>
      <c r="BA18" s="57">
        <f t="shared" ca="1" si="12"/>
        <v>10260780.327142451</v>
      </c>
      <c r="BB18" s="57">
        <f t="shared" ca="1" si="12"/>
        <v>2485939.2953139246</v>
      </c>
      <c r="BC18" s="57">
        <f t="shared" ca="1" si="12"/>
        <v>11253428.553486014</v>
      </c>
      <c r="BD18" s="57">
        <f t="shared" ca="1" si="12"/>
        <v>11744816.354958788</v>
      </c>
      <c r="BE18" s="57">
        <f t="shared" ca="1" si="12"/>
        <v>12255861.228490477</v>
      </c>
      <c r="BF18" s="57">
        <f t="shared" ca="1" si="12"/>
        <v>-15212654.183036577</v>
      </c>
      <c r="BG18" s="57">
        <f t="shared" ca="1" si="12"/>
        <v>1340091.9889752977</v>
      </c>
      <c r="BH18" s="57">
        <f t="shared" ca="1" si="12"/>
        <v>13914947.08786764</v>
      </c>
      <c r="BI18" s="57">
        <f t="shared" ca="1" si="12"/>
        <v>14512797.230715685</v>
      </c>
      <c r="BJ18" s="57">
        <f t="shared" ca="1" si="12"/>
        <v>15134559.65927764</v>
      </c>
      <c r="BK18" s="57">
        <f t="shared" ca="1" si="12"/>
        <v>15781193.144982088</v>
      </c>
      <c r="BL18" s="407"/>
      <c r="BM18" s="57">
        <f ca="1">+BM16+BM11</f>
        <v>-11535319.004205158</v>
      </c>
      <c r="BN18" s="57">
        <f t="shared" ref="BM18:BQ18" ca="1" si="13">+BN16+BN11</f>
        <v>-26551831.395330388</v>
      </c>
      <c r="BO18" s="57">
        <f t="shared" ca="1" si="13"/>
        <v>-12259497.479737479</v>
      </c>
      <c r="BP18" s="57">
        <f t="shared" ca="1" si="13"/>
        <v>47104296.074916303</v>
      </c>
      <c r="BQ18" s="57">
        <f t="shared" ca="1" si="13"/>
        <v>103271973.50016245</v>
      </c>
    </row>
    <row r="19" spans="1:69" ht="18" customHeight="1">
      <c r="A19" s="417"/>
      <c r="B19" s="418"/>
      <c r="C19" s="426"/>
      <c r="D19" s="426"/>
      <c r="E19" s="426"/>
      <c r="F19" s="426"/>
      <c r="G19" s="426"/>
      <c r="H19" s="426"/>
      <c r="I19" s="426"/>
      <c r="J19" s="426"/>
      <c r="K19" s="426"/>
      <c r="L19" s="426"/>
      <c r="M19" s="426"/>
      <c r="N19" s="426"/>
      <c r="O19" s="426"/>
      <c r="P19" s="426"/>
      <c r="Q19" s="426"/>
      <c r="R19" s="426"/>
      <c r="S19" s="426"/>
      <c r="T19" s="426"/>
      <c r="U19" s="426"/>
      <c r="V19" s="426"/>
      <c r="W19" s="426"/>
      <c r="X19" s="426"/>
      <c r="Y19" s="426"/>
      <c r="Z19" s="426"/>
      <c r="AA19" s="426"/>
      <c r="AB19" s="426"/>
      <c r="AC19" s="426"/>
      <c r="AD19" s="426"/>
      <c r="AE19" s="426"/>
      <c r="AF19" s="426"/>
      <c r="AG19" s="426"/>
      <c r="AH19" s="426"/>
      <c r="AI19" s="426"/>
      <c r="AJ19" s="426"/>
      <c r="AK19" s="426"/>
      <c r="AL19" s="426"/>
      <c r="AM19" s="426"/>
      <c r="AN19" s="426"/>
      <c r="AO19" s="426"/>
      <c r="AP19" s="426"/>
      <c r="AQ19" s="426"/>
      <c r="AR19" s="426"/>
      <c r="AS19" s="426"/>
      <c r="AT19" s="426"/>
      <c r="AU19" s="426"/>
      <c r="AV19" s="426"/>
      <c r="AW19" s="426"/>
      <c r="AX19" s="426"/>
      <c r="AY19" s="426"/>
      <c r="AZ19" s="426"/>
      <c r="BA19" s="426"/>
      <c r="BB19" s="426"/>
      <c r="BC19" s="426"/>
      <c r="BD19" s="426"/>
      <c r="BE19" s="426"/>
      <c r="BF19" s="426"/>
      <c r="BG19" s="426"/>
      <c r="BH19" s="426"/>
      <c r="BI19" s="426"/>
      <c r="BJ19" s="426"/>
      <c r="BK19" s="426"/>
      <c r="BL19" s="78"/>
      <c r="BM19" s="426"/>
      <c r="BN19" s="426"/>
      <c r="BO19" s="426"/>
      <c r="BP19" s="426"/>
      <c r="BQ19" s="426"/>
    </row>
    <row r="20" spans="1:69" ht="28">
      <c r="A20" s="363">
        <v>2</v>
      </c>
      <c r="B20" s="420" t="s">
        <v>422</v>
      </c>
      <c r="C20" s="427"/>
      <c r="D20" s="427"/>
      <c r="E20" s="427"/>
      <c r="F20" s="427"/>
      <c r="G20" s="427"/>
      <c r="H20" s="427"/>
      <c r="I20" s="427"/>
      <c r="J20" s="427"/>
      <c r="K20" s="427"/>
      <c r="L20" s="427"/>
      <c r="M20" s="427"/>
      <c r="N20" s="427"/>
      <c r="O20" s="427"/>
      <c r="P20" s="427"/>
      <c r="Q20" s="427"/>
      <c r="R20" s="427"/>
      <c r="S20" s="427"/>
      <c r="T20" s="427"/>
      <c r="U20" s="427"/>
      <c r="V20" s="427"/>
      <c r="W20" s="427"/>
      <c r="X20" s="427"/>
      <c r="Y20" s="427"/>
      <c r="Z20" s="427"/>
      <c r="AA20" s="427"/>
      <c r="AB20" s="427"/>
      <c r="AC20" s="427"/>
      <c r="AD20" s="427"/>
      <c r="AE20" s="427"/>
      <c r="AF20" s="427"/>
      <c r="AG20" s="427"/>
      <c r="AH20" s="427"/>
      <c r="AI20" s="427"/>
      <c r="AJ20" s="427"/>
      <c r="AK20" s="427"/>
      <c r="AL20" s="427"/>
      <c r="AM20" s="427"/>
      <c r="AN20" s="427"/>
      <c r="AO20" s="427"/>
      <c r="AP20" s="427"/>
      <c r="AQ20" s="427"/>
      <c r="AR20" s="427"/>
      <c r="AS20" s="427"/>
      <c r="AT20" s="427"/>
      <c r="AU20" s="427"/>
      <c r="AV20" s="427"/>
      <c r="AW20" s="427"/>
      <c r="AX20" s="427"/>
      <c r="AY20" s="427"/>
      <c r="AZ20" s="427"/>
      <c r="BA20" s="427"/>
      <c r="BB20" s="427"/>
      <c r="BC20" s="427"/>
      <c r="BD20" s="427"/>
      <c r="BE20" s="427"/>
      <c r="BF20" s="427"/>
      <c r="BG20" s="427"/>
      <c r="BH20" s="427"/>
      <c r="BI20" s="427"/>
      <c r="BJ20" s="427"/>
      <c r="BK20" s="427"/>
      <c r="BL20" s="78"/>
      <c r="BM20" s="427"/>
      <c r="BN20" s="427"/>
      <c r="BO20" s="427"/>
      <c r="BP20" s="427"/>
      <c r="BQ20" s="427"/>
    </row>
    <row r="21" spans="1:69" ht="18" customHeight="1">
      <c r="A21" s="417"/>
      <c r="B21" s="418"/>
      <c r="C21" s="426"/>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6"/>
      <c r="AN21" s="426"/>
      <c r="AO21" s="426"/>
      <c r="AP21" s="426"/>
      <c r="AQ21" s="426"/>
      <c r="AR21" s="426"/>
      <c r="AS21" s="426"/>
      <c r="AT21" s="426"/>
      <c r="AU21" s="426"/>
      <c r="AV21" s="426"/>
      <c r="AW21" s="426"/>
      <c r="AX21" s="426"/>
      <c r="AY21" s="426"/>
      <c r="AZ21" s="426"/>
      <c r="BA21" s="426"/>
      <c r="BB21" s="426"/>
      <c r="BC21" s="426"/>
      <c r="BD21" s="426"/>
      <c r="BE21" s="426"/>
      <c r="BF21" s="426"/>
      <c r="BG21" s="426"/>
      <c r="BH21" s="426"/>
      <c r="BI21" s="426"/>
      <c r="BJ21" s="426"/>
      <c r="BK21" s="426"/>
      <c r="BL21" s="78"/>
      <c r="BM21" s="426"/>
      <c r="BN21" s="426"/>
      <c r="BO21" s="426"/>
      <c r="BP21" s="426"/>
      <c r="BQ21" s="426"/>
    </row>
    <row r="22" spans="1:69" ht="18" customHeight="1">
      <c r="A22" s="397"/>
      <c r="B22" s="41" t="s">
        <v>423</v>
      </c>
      <c r="C22" s="41"/>
      <c r="D22" s="428">
        <f>-Assumptions!AA314</f>
        <v>-100000</v>
      </c>
      <c r="E22" s="428">
        <f>-Assumptions!AB314</f>
        <v>0</v>
      </c>
      <c r="F22" s="428">
        <f>-Assumptions!AC314</f>
        <v>0</v>
      </c>
      <c r="G22" s="428">
        <f>-Assumptions!AD314</f>
        <v>0</v>
      </c>
      <c r="H22" s="428">
        <f>-Assumptions!AE314</f>
        <v>0</v>
      </c>
      <c r="I22" s="428">
        <f>-Assumptions!AF314</f>
        <v>0</v>
      </c>
      <c r="J22" s="428">
        <f>-Assumptions!AG314</f>
        <v>-4000000</v>
      </c>
      <c r="K22" s="428">
        <f>-Assumptions!AH314</f>
        <v>0</v>
      </c>
      <c r="L22" s="428">
        <f>-Assumptions!AI314</f>
        <v>0</v>
      </c>
      <c r="M22" s="428">
        <f>-Assumptions!AJ314</f>
        <v>0</v>
      </c>
      <c r="N22" s="428">
        <f>-Assumptions!AK314</f>
        <v>0</v>
      </c>
      <c r="O22" s="428">
        <f>-Assumptions!AL314</f>
        <v>0</v>
      </c>
      <c r="P22" s="428">
        <f>-Assumptions!AM314</f>
        <v>0</v>
      </c>
      <c r="Q22" s="428">
        <f>-Assumptions!AN314</f>
        <v>0</v>
      </c>
      <c r="R22" s="428">
        <f>-Assumptions!AO314</f>
        <v>0</v>
      </c>
      <c r="S22" s="428">
        <f>-Assumptions!AP314</f>
        <v>0</v>
      </c>
      <c r="T22" s="428">
        <f>-Assumptions!AQ314</f>
        <v>0</v>
      </c>
      <c r="U22" s="428">
        <f>-Assumptions!AR314</f>
        <v>0</v>
      </c>
      <c r="V22" s="428">
        <f>-Assumptions!AS314</f>
        <v>-2000000</v>
      </c>
      <c r="W22" s="428">
        <f>-Assumptions!AT314</f>
        <v>0</v>
      </c>
      <c r="X22" s="428">
        <f>-Assumptions!AU314</f>
        <v>0</v>
      </c>
      <c r="Y22" s="428">
        <f>-Assumptions!AV314</f>
        <v>0</v>
      </c>
      <c r="Z22" s="428">
        <f>-Assumptions!AW314</f>
        <v>0</v>
      </c>
      <c r="AA22" s="428">
        <f>-Assumptions!AX314</f>
        <v>0</v>
      </c>
      <c r="AB22" s="428">
        <f>-Assumptions!AY314</f>
        <v>0</v>
      </c>
      <c r="AC22" s="428">
        <f>-Assumptions!AZ314</f>
        <v>0</v>
      </c>
      <c r="AD22" s="428">
        <f>-Assumptions!BA314</f>
        <v>0</v>
      </c>
      <c r="AE22" s="428">
        <f>-Assumptions!BB314</f>
        <v>0</v>
      </c>
      <c r="AF22" s="428">
        <f>-Assumptions!BC314</f>
        <v>0</v>
      </c>
      <c r="AG22" s="428">
        <f>-Assumptions!BD314</f>
        <v>0</v>
      </c>
      <c r="AH22" s="428">
        <f>-Assumptions!BE314</f>
        <v>-2000000</v>
      </c>
      <c r="AI22" s="428">
        <f>-Assumptions!BF314</f>
        <v>0</v>
      </c>
      <c r="AJ22" s="428">
        <f>-Assumptions!BG314</f>
        <v>0</v>
      </c>
      <c r="AK22" s="428">
        <f>-Assumptions!BH314</f>
        <v>0</v>
      </c>
      <c r="AL22" s="428">
        <f>-Assumptions!BI314</f>
        <v>0</v>
      </c>
      <c r="AM22" s="428">
        <f>-Assumptions!BJ314</f>
        <v>0</v>
      </c>
      <c r="AN22" s="428">
        <f>-Assumptions!BK314</f>
        <v>0</v>
      </c>
      <c r="AO22" s="428">
        <f>-Assumptions!BL314</f>
        <v>0</v>
      </c>
      <c r="AP22" s="428">
        <f>-Assumptions!BM314</f>
        <v>0</v>
      </c>
      <c r="AQ22" s="428">
        <f>-Assumptions!BN314</f>
        <v>0</v>
      </c>
      <c r="AR22" s="428">
        <f>-Assumptions!BO314</f>
        <v>0</v>
      </c>
      <c r="AS22" s="428">
        <f>-Assumptions!BP314</f>
        <v>0</v>
      </c>
      <c r="AT22" s="428">
        <f>-Assumptions!BQ314</f>
        <v>0</v>
      </c>
      <c r="AU22" s="428">
        <f>-Assumptions!BR314</f>
        <v>0</v>
      </c>
      <c r="AV22" s="428">
        <f>-Assumptions!BS314</f>
        <v>0</v>
      </c>
      <c r="AW22" s="428">
        <f>-Assumptions!BT314</f>
        <v>0</v>
      </c>
      <c r="AX22" s="428">
        <f>-Assumptions!BU314</f>
        <v>0</v>
      </c>
      <c r="AY22" s="428">
        <f>-Assumptions!BV314</f>
        <v>0</v>
      </c>
      <c r="AZ22" s="428">
        <f>-Assumptions!BW314</f>
        <v>0</v>
      </c>
      <c r="BA22" s="428">
        <f>-Assumptions!BX314</f>
        <v>0</v>
      </c>
      <c r="BB22" s="428">
        <f>-Assumptions!BY314</f>
        <v>0</v>
      </c>
      <c r="BC22" s="428">
        <f>-Assumptions!BZ314</f>
        <v>0</v>
      </c>
      <c r="BD22" s="428">
        <f>-Assumptions!CA314</f>
        <v>0</v>
      </c>
      <c r="BE22" s="428">
        <f>-Assumptions!CB314</f>
        <v>0</v>
      </c>
      <c r="BF22" s="428">
        <f>-Assumptions!CC314</f>
        <v>0</v>
      </c>
      <c r="BG22" s="428">
        <f>-Assumptions!CD314</f>
        <v>0</v>
      </c>
      <c r="BH22" s="428">
        <f>-Assumptions!CE314</f>
        <v>0</v>
      </c>
      <c r="BI22" s="428">
        <f>-Assumptions!CF314</f>
        <v>0</v>
      </c>
      <c r="BJ22" s="428">
        <f>-Assumptions!CG314</f>
        <v>0</v>
      </c>
      <c r="BK22" s="428">
        <f>-Assumptions!CH314</f>
        <v>0</v>
      </c>
      <c r="BL22" s="46"/>
      <c r="BM22" s="428">
        <f t="shared" ref="BM22:BQ22" si="14">+SUMIF($D$1:$BK$1,BM$1,$D22:$BK22)</f>
        <v>-4100000</v>
      </c>
      <c r="BN22" s="428">
        <f t="shared" si="14"/>
        <v>-2000000</v>
      </c>
      <c r="BO22" s="428">
        <f t="shared" si="14"/>
        <v>-2000000</v>
      </c>
      <c r="BP22" s="428">
        <f t="shared" si="14"/>
        <v>0</v>
      </c>
      <c r="BQ22" s="428">
        <f t="shared" si="14"/>
        <v>0</v>
      </c>
    </row>
    <row r="23" spans="1:69" ht="18" customHeight="1">
      <c r="A23" s="397"/>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6"/>
      <c r="BM23" s="41"/>
      <c r="BN23" s="41"/>
      <c r="BO23" s="41"/>
      <c r="BP23" s="41"/>
      <c r="BQ23" s="41"/>
    </row>
    <row r="24" spans="1:69" ht="15.75" customHeight="1">
      <c r="A24" s="424"/>
      <c r="B24" s="425" t="s">
        <v>424</v>
      </c>
      <c r="C24" s="424"/>
      <c r="D24" s="57">
        <f t="shared" ref="D24:BK24" si="15">SUM(D22:D23)</f>
        <v>-100000</v>
      </c>
      <c r="E24" s="57">
        <f t="shared" si="15"/>
        <v>0</v>
      </c>
      <c r="F24" s="57">
        <f t="shared" si="15"/>
        <v>0</v>
      </c>
      <c r="G24" s="57">
        <f t="shared" si="15"/>
        <v>0</v>
      </c>
      <c r="H24" s="57">
        <f t="shared" si="15"/>
        <v>0</v>
      </c>
      <c r="I24" s="57">
        <f t="shared" si="15"/>
        <v>0</v>
      </c>
      <c r="J24" s="57">
        <f t="shared" si="15"/>
        <v>-4000000</v>
      </c>
      <c r="K24" s="57">
        <f t="shared" si="15"/>
        <v>0</v>
      </c>
      <c r="L24" s="57">
        <f t="shared" si="15"/>
        <v>0</v>
      </c>
      <c r="M24" s="57">
        <f t="shared" si="15"/>
        <v>0</v>
      </c>
      <c r="N24" s="57">
        <f t="shared" si="15"/>
        <v>0</v>
      </c>
      <c r="O24" s="57">
        <f t="shared" si="15"/>
        <v>0</v>
      </c>
      <c r="P24" s="57">
        <f t="shared" si="15"/>
        <v>0</v>
      </c>
      <c r="Q24" s="57">
        <f t="shared" si="15"/>
        <v>0</v>
      </c>
      <c r="R24" s="57">
        <f t="shared" si="15"/>
        <v>0</v>
      </c>
      <c r="S24" s="57">
        <f t="shared" si="15"/>
        <v>0</v>
      </c>
      <c r="T24" s="57">
        <f t="shared" si="15"/>
        <v>0</v>
      </c>
      <c r="U24" s="57">
        <f t="shared" si="15"/>
        <v>0</v>
      </c>
      <c r="V24" s="57">
        <f t="shared" si="15"/>
        <v>-2000000</v>
      </c>
      <c r="W24" s="57">
        <f t="shared" si="15"/>
        <v>0</v>
      </c>
      <c r="X24" s="57">
        <f t="shared" si="15"/>
        <v>0</v>
      </c>
      <c r="Y24" s="57">
        <f t="shared" si="15"/>
        <v>0</v>
      </c>
      <c r="Z24" s="57">
        <f t="shared" si="15"/>
        <v>0</v>
      </c>
      <c r="AA24" s="57">
        <f t="shared" si="15"/>
        <v>0</v>
      </c>
      <c r="AB24" s="57">
        <f t="shared" si="15"/>
        <v>0</v>
      </c>
      <c r="AC24" s="57">
        <f t="shared" si="15"/>
        <v>0</v>
      </c>
      <c r="AD24" s="57">
        <f t="shared" si="15"/>
        <v>0</v>
      </c>
      <c r="AE24" s="57">
        <f t="shared" si="15"/>
        <v>0</v>
      </c>
      <c r="AF24" s="57">
        <f t="shared" si="15"/>
        <v>0</v>
      </c>
      <c r="AG24" s="57">
        <f t="shared" si="15"/>
        <v>0</v>
      </c>
      <c r="AH24" s="57">
        <f t="shared" si="15"/>
        <v>-2000000</v>
      </c>
      <c r="AI24" s="57">
        <f t="shared" si="15"/>
        <v>0</v>
      </c>
      <c r="AJ24" s="57">
        <f t="shared" si="15"/>
        <v>0</v>
      </c>
      <c r="AK24" s="57">
        <f t="shared" si="15"/>
        <v>0</v>
      </c>
      <c r="AL24" s="57">
        <f t="shared" si="15"/>
        <v>0</v>
      </c>
      <c r="AM24" s="57">
        <f t="shared" si="15"/>
        <v>0</v>
      </c>
      <c r="AN24" s="57">
        <f t="shared" si="15"/>
        <v>0</v>
      </c>
      <c r="AO24" s="57">
        <f t="shared" si="15"/>
        <v>0</v>
      </c>
      <c r="AP24" s="57">
        <f t="shared" si="15"/>
        <v>0</v>
      </c>
      <c r="AQ24" s="57">
        <f t="shared" si="15"/>
        <v>0</v>
      </c>
      <c r="AR24" s="57">
        <f t="shared" si="15"/>
        <v>0</v>
      </c>
      <c r="AS24" s="57">
        <f t="shared" si="15"/>
        <v>0</v>
      </c>
      <c r="AT24" s="57">
        <f t="shared" si="15"/>
        <v>0</v>
      </c>
      <c r="AU24" s="57">
        <f t="shared" si="15"/>
        <v>0</v>
      </c>
      <c r="AV24" s="57">
        <f t="shared" si="15"/>
        <v>0</v>
      </c>
      <c r="AW24" s="57">
        <f t="shared" si="15"/>
        <v>0</v>
      </c>
      <c r="AX24" s="57">
        <f t="shared" si="15"/>
        <v>0</v>
      </c>
      <c r="AY24" s="57">
        <f t="shared" si="15"/>
        <v>0</v>
      </c>
      <c r="AZ24" s="57">
        <f t="shared" si="15"/>
        <v>0</v>
      </c>
      <c r="BA24" s="57">
        <f t="shared" si="15"/>
        <v>0</v>
      </c>
      <c r="BB24" s="57">
        <f t="shared" si="15"/>
        <v>0</v>
      </c>
      <c r="BC24" s="57">
        <f t="shared" si="15"/>
        <v>0</v>
      </c>
      <c r="BD24" s="57">
        <f t="shared" si="15"/>
        <v>0</v>
      </c>
      <c r="BE24" s="57">
        <f t="shared" si="15"/>
        <v>0</v>
      </c>
      <c r="BF24" s="57">
        <f t="shared" si="15"/>
        <v>0</v>
      </c>
      <c r="BG24" s="57">
        <f t="shared" si="15"/>
        <v>0</v>
      </c>
      <c r="BH24" s="57">
        <f t="shared" si="15"/>
        <v>0</v>
      </c>
      <c r="BI24" s="57">
        <f t="shared" si="15"/>
        <v>0</v>
      </c>
      <c r="BJ24" s="57">
        <f t="shared" si="15"/>
        <v>0</v>
      </c>
      <c r="BK24" s="57">
        <f t="shared" si="15"/>
        <v>0</v>
      </c>
      <c r="BL24" s="407"/>
      <c r="BM24" s="57">
        <f t="shared" ref="BM24:BQ24" si="16">SUM(BM22:BM23)</f>
        <v>-4100000</v>
      </c>
      <c r="BN24" s="57">
        <f t="shared" si="16"/>
        <v>-2000000</v>
      </c>
      <c r="BO24" s="57">
        <f t="shared" si="16"/>
        <v>-2000000</v>
      </c>
      <c r="BP24" s="57">
        <f t="shared" si="16"/>
        <v>0</v>
      </c>
      <c r="BQ24" s="57">
        <f t="shared" si="16"/>
        <v>0</v>
      </c>
    </row>
    <row r="25" spans="1:69" ht="18" customHeight="1">
      <c r="A25" s="417"/>
      <c r="B25" s="418"/>
      <c r="C25" s="426"/>
      <c r="D25" s="426"/>
      <c r="E25" s="426"/>
      <c r="F25" s="426"/>
      <c r="G25" s="426"/>
      <c r="H25" s="426"/>
      <c r="I25" s="426"/>
      <c r="J25" s="426"/>
      <c r="K25" s="426"/>
      <c r="L25" s="426"/>
      <c r="M25" s="426"/>
      <c r="N25" s="426"/>
      <c r="O25" s="426"/>
      <c r="P25" s="426"/>
      <c r="Q25" s="426"/>
      <c r="R25" s="426"/>
      <c r="S25" s="426"/>
      <c r="T25" s="426"/>
      <c r="U25" s="426"/>
      <c r="V25" s="426"/>
      <c r="W25" s="426"/>
      <c r="X25" s="426"/>
      <c r="Y25" s="426"/>
      <c r="Z25" s="426"/>
      <c r="AA25" s="426"/>
      <c r="AB25" s="426"/>
      <c r="AC25" s="426"/>
      <c r="AD25" s="426"/>
      <c r="AE25" s="426"/>
      <c r="AF25" s="426"/>
      <c r="AG25" s="426"/>
      <c r="AH25" s="426"/>
      <c r="AI25" s="426"/>
      <c r="AJ25" s="426"/>
      <c r="AK25" s="426"/>
      <c r="AL25" s="426"/>
      <c r="AM25" s="426"/>
      <c r="AN25" s="426"/>
      <c r="AO25" s="426"/>
      <c r="AP25" s="426"/>
      <c r="AQ25" s="426"/>
      <c r="AR25" s="426"/>
      <c r="AS25" s="426"/>
      <c r="AT25" s="426"/>
      <c r="AU25" s="426"/>
      <c r="AV25" s="426"/>
      <c r="AW25" s="426"/>
      <c r="AX25" s="426"/>
      <c r="AY25" s="426"/>
      <c r="AZ25" s="426"/>
      <c r="BA25" s="426"/>
      <c r="BB25" s="426"/>
      <c r="BC25" s="426"/>
      <c r="BD25" s="426"/>
      <c r="BE25" s="426"/>
      <c r="BF25" s="426"/>
      <c r="BG25" s="426"/>
      <c r="BH25" s="426"/>
      <c r="BI25" s="426"/>
      <c r="BJ25" s="426"/>
      <c r="BK25" s="426"/>
      <c r="BL25" s="78"/>
      <c r="BM25" s="426"/>
      <c r="BN25" s="426"/>
      <c r="BO25" s="426"/>
      <c r="BP25" s="426"/>
      <c r="BQ25" s="426"/>
    </row>
    <row r="26" spans="1:69" ht="18" customHeight="1">
      <c r="A26" s="417"/>
      <c r="B26" s="418"/>
      <c r="C26" s="426"/>
      <c r="D26" s="426"/>
      <c r="E26" s="426"/>
      <c r="F26" s="426"/>
      <c r="G26" s="426"/>
      <c r="H26" s="426"/>
      <c r="I26" s="426"/>
      <c r="J26" s="426"/>
      <c r="K26" s="426"/>
      <c r="L26" s="426"/>
      <c r="M26" s="426"/>
      <c r="N26" s="426"/>
      <c r="O26" s="426"/>
      <c r="P26" s="426"/>
      <c r="Q26" s="426"/>
      <c r="R26" s="426"/>
      <c r="S26" s="426"/>
      <c r="T26" s="426"/>
      <c r="U26" s="426"/>
      <c r="V26" s="426"/>
      <c r="W26" s="426"/>
      <c r="X26" s="426"/>
      <c r="Y26" s="426"/>
      <c r="Z26" s="426"/>
      <c r="AA26" s="426"/>
      <c r="AB26" s="426"/>
      <c r="AC26" s="426"/>
      <c r="AD26" s="426"/>
      <c r="AE26" s="426"/>
      <c r="AF26" s="426"/>
      <c r="AG26" s="426"/>
      <c r="AH26" s="426"/>
      <c r="AI26" s="426"/>
      <c r="AJ26" s="426"/>
      <c r="AK26" s="426"/>
      <c r="AL26" s="426"/>
      <c r="AM26" s="426"/>
      <c r="AN26" s="426"/>
      <c r="AO26" s="426"/>
      <c r="AP26" s="426"/>
      <c r="AQ26" s="426"/>
      <c r="AR26" s="426"/>
      <c r="AS26" s="426"/>
      <c r="AT26" s="426"/>
      <c r="AU26" s="426"/>
      <c r="AV26" s="426"/>
      <c r="AW26" s="426"/>
      <c r="AX26" s="426"/>
      <c r="AY26" s="426"/>
      <c r="AZ26" s="426"/>
      <c r="BA26" s="426"/>
      <c r="BB26" s="426"/>
      <c r="BC26" s="426"/>
      <c r="BD26" s="426"/>
      <c r="BE26" s="426"/>
      <c r="BF26" s="426"/>
      <c r="BG26" s="426"/>
      <c r="BH26" s="426"/>
      <c r="BI26" s="426"/>
      <c r="BJ26" s="426"/>
      <c r="BK26" s="426"/>
      <c r="BL26" s="78"/>
      <c r="BM26" s="426"/>
      <c r="BN26" s="426"/>
      <c r="BO26" s="426"/>
      <c r="BP26" s="426"/>
      <c r="BQ26" s="426"/>
    </row>
    <row r="27" spans="1:69" ht="15.75" customHeight="1">
      <c r="A27" s="363">
        <v>3</v>
      </c>
      <c r="B27" s="420" t="s">
        <v>425</v>
      </c>
      <c r="C27" s="427"/>
      <c r="D27" s="427"/>
      <c r="E27" s="427"/>
      <c r="F27" s="427"/>
      <c r="G27" s="427"/>
      <c r="H27" s="427"/>
      <c r="I27" s="427"/>
      <c r="J27" s="427"/>
      <c r="K27" s="427"/>
      <c r="L27" s="427"/>
      <c r="M27" s="427"/>
      <c r="N27" s="427"/>
      <c r="O27" s="427"/>
      <c r="P27" s="427"/>
      <c r="Q27" s="427"/>
      <c r="R27" s="427"/>
      <c r="S27" s="427"/>
      <c r="T27" s="427"/>
      <c r="U27" s="427"/>
      <c r="V27" s="427"/>
      <c r="W27" s="427"/>
      <c r="X27" s="427"/>
      <c r="Y27" s="427"/>
      <c r="Z27" s="427"/>
      <c r="AA27" s="427"/>
      <c r="AB27" s="427"/>
      <c r="AC27" s="427"/>
      <c r="AD27" s="427"/>
      <c r="AE27" s="427"/>
      <c r="AF27" s="427"/>
      <c r="AG27" s="427"/>
      <c r="AH27" s="427"/>
      <c r="AI27" s="427"/>
      <c r="AJ27" s="427"/>
      <c r="AK27" s="427"/>
      <c r="AL27" s="427"/>
      <c r="AM27" s="427"/>
      <c r="AN27" s="427"/>
      <c r="AO27" s="427"/>
      <c r="AP27" s="427"/>
      <c r="AQ27" s="427"/>
      <c r="AR27" s="427"/>
      <c r="AS27" s="427"/>
      <c r="AT27" s="427"/>
      <c r="AU27" s="427"/>
      <c r="AV27" s="427"/>
      <c r="AW27" s="427"/>
      <c r="AX27" s="427"/>
      <c r="AY27" s="427"/>
      <c r="AZ27" s="427"/>
      <c r="BA27" s="427"/>
      <c r="BB27" s="427"/>
      <c r="BC27" s="427"/>
      <c r="BD27" s="427"/>
      <c r="BE27" s="427"/>
      <c r="BF27" s="427"/>
      <c r="BG27" s="427"/>
      <c r="BH27" s="427"/>
      <c r="BI27" s="427"/>
      <c r="BJ27" s="427"/>
      <c r="BK27" s="427"/>
      <c r="BL27" s="78"/>
      <c r="BM27" s="427"/>
      <c r="BN27" s="427"/>
      <c r="BO27" s="427"/>
      <c r="BP27" s="427"/>
      <c r="BQ27" s="427"/>
    </row>
    <row r="28" spans="1:69" ht="18" customHeight="1">
      <c r="A28" s="417"/>
      <c r="B28" s="418"/>
      <c r="C28" s="426"/>
      <c r="D28" s="426"/>
      <c r="E28" s="426"/>
      <c r="F28" s="426"/>
      <c r="G28" s="426"/>
      <c r="H28" s="426"/>
      <c r="I28" s="426"/>
      <c r="J28" s="426"/>
      <c r="K28" s="426"/>
      <c r="L28" s="426"/>
      <c r="M28" s="426"/>
      <c r="N28" s="426"/>
      <c r="O28" s="426"/>
      <c r="P28" s="426"/>
      <c r="Q28" s="426"/>
      <c r="R28" s="426"/>
      <c r="S28" s="426"/>
      <c r="T28" s="426"/>
      <c r="U28" s="426"/>
      <c r="V28" s="426"/>
      <c r="W28" s="426"/>
      <c r="X28" s="426"/>
      <c r="Y28" s="426"/>
      <c r="Z28" s="426"/>
      <c r="AA28" s="426"/>
      <c r="AB28" s="426"/>
      <c r="AC28" s="426"/>
      <c r="AD28" s="426"/>
      <c r="AE28" s="426"/>
      <c r="AF28" s="426"/>
      <c r="AG28" s="426"/>
      <c r="AH28" s="426"/>
      <c r="AI28" s="426"/>
      <c r="AJ28" s="426"/>
      <c r="AK28" s="426"/>
      <c r="AL28" s="426"/>
      <c r="AM28" s="426"/>
      <c r="AN28" s="426"/>
      <c r="AO28" s="426"/>
      <c r="AP28" s="426"/>
      <c r="AQ28" s="426"/>
      <c r="AR28" s="426"/>
      <c r="AS28" s="426"/>
      <c r="AT28" s="426"/>
      <c r="AU28" s="426"/>
      <c r="AV28" s="426"/>
      <c r="AW28" s="426"/>
      <c r="AX28" s="426"/>
      <c r="AY28" s="426"/>
      <c r="AZ28" s="426"/>
      <c r="BA28" s="426"/>
      <c r="BB28" s="426"/>
      <c r="BC28" s="426"/>
      <c r="BD28" s="426"/>
      <c r="BE28" s="426"/>
      <c r="BF28" s="426"/>
      <c r="BG28" s="426"/>
      <c r="BH28" s="426"/>
      <c r="BI28" s="426"/>
      <c r="BJ28" s="426"/>
      <c r="BK28" s="426"/>
      <c r="BL28" s="78"/>
      <c r="BM28" s="426"/>
      <c r="BN28" s="426"/>
      <c r="BO28" s="426"/>
      <c r="BP28" s="426"/>
      <c r="BQ28" s="426"/>
    </row>
    <row r="29" spans="1:69" ht="18" customHeight="1">
      <c r="A29" s="397"/>
      <c r="B29" s="41" t="s">
        <v>426</v>
      </c>
      <c r="C29" s="41"/>
      <c r="D29" s="366">
        <f>+BS!E27-BS!D27</f>
        <v>16000000</v>
      </c>
      <c r="E29" s="366">
        <f>+BS!F27-BS!E27</f>
        <v>0</v>
      </c>
      <c r="F29" s="366">
        <f>+BS!G27-BS!F27</f>
        <v>0</v>
      </c>
      <c r="G29" s="366">
        <f>+BS!H27-BS!G27</f>
        <v>0</v>
      </c>
      <c r="H29" s="366">
        <f>+BS!I27-BS!H27</f>
        <v>0</v>
      </c>
      <c r="I29" s="366">
        <f>+BS!J27-BS!I27</f>
        <v>0</v>
      </c>
      <c r="J29" s="366">
        <f>+BS!K27-BS!J27</f>
        <v>0</v>
      </c>
      <c r="K29" s="366">
        <f>+BS!L27-BS!K27</f>
        <v>0</v>
      </c>
      <c r="L29" s="366">
        <f>+BS!M27-BS!L27</f>
        <v>0</v>
      </c>
      <c r="M29" s="366">
        <f>+BS!N27-BS!M27</f>
        <v>0</v>
      </c>
      <c r="N29" s="366">
        <f>+BS!O27-BS!N27</f>
        <v>0</v>
      </c>
      <c r="O29" s="366">
        <f>+BS!P27-BS!O27</f>
        <v>0</v>
      </c>
      <c r="P29" s="366">
        <f>+BS!Q27-BS!P27</f>
        <v>40000000</v>
      </c>
      <c r="Q29" s="366">
        <f>+BS!R27-BS!Q27</f>
        <v>0</v>
      </c>
      <c r="R29" s="366">
        <f>+BS!S27-BS!R27</f>
        <v>0</v>
      </c>
      <c r="S29" s="366">
        <f>+BS!T27-BS!S27</f>
        <v>0</v>
      </c>
      <c r="T29" s="366">
        <f>+BS!U27-BS!T27</f>
        <v>0</v>
      </c>
      <c r="U29" s="366">
        <f>+BS!V27-BS!U27</f>
        <v>0</v>
      </c>
      <c r="V29" s="366">
        <f>+BS!W27-BS!V27</f>
        <v>0</v>
      </c>
      <c r="W29" s="366">
        <f>+BS!X27-BS!W27</f>
        <v>0</v>
      </c>
      <c r="X29" s="366">
        <f>+BS!Y27-BS!X27</f>
        <v>0</v>
      </c>
      <c r="Y29" s="366">
        <f>+BS!Z27-BS!Y27</f>
        <v>0</v>
      </c>
      <c r="Z29" s="366">
        <f>+BS!AA27-BS!Z27</f>
        <v>0</v>
      </c>
      <c r="AA29" s="366">
        <f>+BS!AB27-BS!AA27</f>
        <v>0</v>
      </c>
      <c r="AB29" s="366">
        <f>+BS!AC27-BS!AB27</f>
        <v>0</v>
      </c>
      <c r="AC29" s="366">
        <f>+BS!AD27-BS!AC27</f>
        <v>0</v>
      </c>
      <c r="AD29" s="366">
        <f>+BS!AE27-BS!AD27</f>
        <v>0</v>
      </c>
      <c r="AE29" s="366">
        <f>+BS!AF27-BS!AE27</f>
        <v>0</v>
      </c>
      <c r="AF29" s="366">
        <f>+BS!AG27-BS!AF27</f>
        <v>0</v>
      </c>
      <c r="AG29" s="366">
        <f>+BS!AH27-BS!AG27</f>
        <v>0</v>
      </c>
      <c r="AH29" s="366">
        <f>+BS!AI27-BS!AH27</f>
        <v>80000000</v>
      </c>
      <c r="AI29" s="366">
        <f>+BS!AJ27-BS!AI27</f>
        <v>0</v>
      </c>
      <c r="AJ29" s="366">
        <f>+BS!AK27-BS!AJ27</f>
        <v>0</v>
      </c>
      <c r="AK29" s="366">
        <f>+BS!AL27-BS!AK27</f>
        <v>0</v>
      </c>
      <c r="AL29" s="366">
        <f>+BS!AM27-BS!AL27</f>
        <v>0</v>
      </c>
      <c r="AM29" s="366">
        <f>+BS!AN27-BS!AM27</f>
        <v>0</v>
      </c>
      <c r="AN29" s="366">
        <f>+BS!AO27-BS!AN27</f>
        <v>0</v>
      </c>
      <c r="AO29" s="366">
        <f>+BS!AP27-BS!AO27</f>
        <v>0</v>
      </c>
      <c r="AP29" s="366">
        <f>+BS!AQ27-BS!AP27</f>
        <v>0</v>
      </c>
      <c r="AQ29" s="366">
        <f>+BS!AR27-BS!AQ27</f>
        <v>0</v>
      </c>
      <c r="AR29" s="366">
        <f>+BS!AS27-BS!AR27</f>
        <v>0</v>
      </c>
      <c r="AS29" s="366">
        <f>+BS!AT27-BS!AS27</f>
        <v>0</v>
      </c>
      <c r="AT29" s="366">
        <f>+BS!AU27-BS!AT27</f>
        <v>0</v>
      </c>
      <c r="AU29" s="366">
        <f>+BS!AV27-BS!AU27</f>
        <v>0</v>
      </c>
      <c r="AV29" s="366">
        <f>+BS!AW27-BS!AV27</f>
        <v>0</v>
      </c>
      <c r="AW29" s="366">
        <f>+BS!AX27-BS!AW27</f>
        <v>0</v>
      </c>
      <c r="AX29" s="366">
        <f>+BS!AY27-BS!AX27</f>
        <v>0</v>
      </c>
      <c r="AY29" s="366">
        <f>+BS!AZ27-BS!AY27</f>
        <v>0</v>
      </c>
      <c r="AZ29" s="366">
        <f>+BS!BA27-BS!AZ27</f>
        <v>0</v>
      </c>
      <c r="BA29" s="366">
        <f>+BS!BB27-BS!BA27</f>
        <v>0</v>
      </c>
      <c r="BB29" s="366">
        <f>+BS!BC27-BS!BB27</f>
        <v>0</v>
      </c>
      <c r="BC29" s="366">
        <f>+BS!BD27-BS!BC27</f>
        <v>0</v>
      </c>
      <c r="BD29" s="366">
        <f>+BS!BE27-BS!BD27</f>
        <v>0</v>
      </c>
      <c r="BE29" s="366">
        <f>+BS!BF27-BS!BE27</f>
        <v>0</v>
      </c>
      <c r="BF29" s="366">
        <f>+BS!BG27-BS!BF27</f>
        <v>0</v>
      </c>
      <c r="BG29" s="366">
        <f>+BS!BH27-BS!BG27</f>
        <v>0</v>
      </c>
      <c r="BH29" s="366">
        <f>+BS!BI27-BS!BH27</f>
        <v>0</v>
      </c>
      <c r="BI29" s="366">
        <f>+BS!BJ27-BS!BI27</f>
        <v>0</v>
      </c>
      <c r="BJ29" s="366">
        <f>+BS!BK27-BS!BJ27</f>
        <v>0</v>
      </c>
      <c r="BK29" s="366">
        <f>+BS!BL27-BS!BK27</f>
        <v>0</v>
      </c>
      <c r="BL29" s="46"/>
      <c r="BM29" s="366">
        <f t="shared" ref="BM29:BQ29" si="17">+SUMIF($D$1:$BK$1,BM$1,$D29:$BK29)</f>
        <v>16000000</v>
      </c>
      <c r="BN29" s="366">
        <f t="shared" si="17"/>
        <v>40000000</v>
      </c>
      <c r="BO29" s="366">
        <f t="shared" si="17"/>
        <v>80000000</v>
      </c>
      <c r="BP29" s="366">
        <f t="shared" si="17"/>
        <v>0</v>
      </c>
      <c r="BQ29" s="366">
        <f t="shared" si="17"/>
        <v>0</v>
      </c>
    </row>
    <row r="30" spans="1:69" ht="18" customHeight="1">
      <c r="A30" s="397"/>
      <c r="B30" s="41" t="s">
        <v>427</v>
      </c>
      <c r="C30" s="41"/>
      <c r="D30" s="376">
        <f>+Assumptions!AA371+Assumptions!AA381+Assumptions!AA391+Assumptions!AA401</f>
        <v>0</v>
      </c>
      <c r="E30" s="376">
        <f>+Assumptions!AB371+Assumptions!AB381+Assumptions!AB391+Assumptions!AB401</f>
        <v>0</v>
      </c>
      <c r="F30" s="376">
        <f>+Assumptions!AC371+Assumptions!AC381+Assumptions!AC391+Assumptions!AC401</f>
        <v>0</v>
      </c>
      <c r="G30" s="376">
        <f>+Assumptions!AD371+Assumptions!AD381+Assumptions!AD391+Assumptions!AD401</f>
        <v>0</v>
      </c>
      <c r="H30" s="376">
        <f>+Assumptions!AE371+Assumptions!AE381+Assumptions!AE391+Assumptions!AE401</f>
        <v>0</v>
      </c>
      <c r="I30" s="376">
        <f>+Assumptions!AF371+Assumptions!AF381+Assumptions!AF391+Assumptions!AF401</f>
        <v>0</v>
      </c>
      <c r="J30" s="376">
        <f>+Assumptions!AG371+Assumptions!AG381+Assumptions!AG391+Assumptions!AG401</f>
        <v>0</v>
      </c>
      <c r="K30" s="376">
        <f>+Assumptions!AH371+Assumptions!AH381+Assumptions!AH391+Assumptions!AH401</f>
        <v>0</v>
      </c>
      <c r="L30" s="376">
        <f>+Assumptions!AI371+Assumptions!AI381+Assumptions!AI391+Assumptions!AI401</f>
        <v>0</v>
      </c>
      <c r="M30" s="376">
        <f>+Assumptions!AJ371+Assumptions!AJ381+Assumptions!AJ391+Assumptions!AJ401</f>
        <v>0</v>
      </c>
      <c r="N30" s="376">
        <f>+Assumptions!AK371+Assumptions!AK381+Assumptions!AK391+Assumptions!AK401</f>
        <v>0</v>
      </c>
      <c r="O30" s="376">
        <f>+Assumptions!AL371+Assumptions!AL381+Assumptions!AL391+Assumptions!AL401</f>
        <v>0</v>
      </c>
      <c r="P30" s="376">
        <f>+Assumptions!AM371+Assumptions!AM381+Assumptions!AM391+Assumptions!AM401</f>
        <v>0</v>
      </c>
      <c r="Q30" s="376">
        <f>+Assumptions!AN371+Assumptions!AN381+Assumptions!AN391+Assumptions!AN401</f>
        <v>0</v>
      </c>
      <c r="R30" s="376">
        <f>+Assumptions!AO371+Assumptions!AO381+Assumptions!AO391+Assumptions!AO401</f>
        <v>0</v>
      </c>
      <c r="S30" s="376">
        <f>+Assumptions!AP371+Assumptions!AP381+Assumptions!AP391+Assumptions!AP401</f>
        <v>0</v>
      </c>
      <c r="T30" s="376">
        <f>+Assumptions!AQ371+Assumptions!AQ381+Assumptions!AQ391+Assumptions!AQ401</f>
        <v>0</v>
      </c>
      <c r="U30" s="376">
        <f>+Assumptions!AR371+Assumptions!AR381+Assumptions!AR391+Assumptions!AR401</f>
        <v>0</v>
      </c>
      <c r="V30" s="376">
        <f>+Assumptions!AS371+Assumptions!AS381+Assumptions!AS391+Assumptions!AS401</f>
        <v>0</v>
      </c>
      <c r="W30" s="376">
        <f>+Assumptions!AT371+Assumptions!AT381+Assumptions!AT391+Assumptions!AT401</f>
        <v>0</v>
      </c>
      <c r="X30" s="376">
        <f>+Assumptions!AU371+Assumptions!AU381+Assumptions!AU391+Assumptions!AU401</f>
        <v>0</v>
      </c>
      <c r="Y30" s="376">
        <f>+Assumptions!AV371+Assumptions!AV381+Assumptions!AV391+Assumptions!AV401</f>
        <v>0</v>
      </c>
      <c r="Z30" s="376">
        <f>+Assumptions!AW371+Assumptions!AW381+Assumptions!AW391+Assumptions!AW401</f>
        <v>0</v>
      </c>
      <c r="AA30" s="376">
        <f>+Assumptions!AX371+Assumptions!AX381+Assumptions!AX391+Assumptions!AX401</f>
        <v>0</v>
      </c>
      <c r="AB30" s="376">
        <f>+Assumptions!AY371+Assumptions!AY381+Assumptions!AY391+Assumptions!AY401</f>
        <v>0</v>
      </c>
      <c r="AC30" s="376">
        <f>+Assumptions!AZ371+Assumptions!AZ381+Assumptions!AZ391+Assumptions!AZ401</f>
        <v>0</v>
      </c>
      <c r="AD30" s="376">
        <f>+Assumptions!BA371+Assumptions!BA381+Assumptions!BA391+Assumptions!BA401</f>
        <v>0</v>
      </c>
      <c r="AE30" s="376">
        <f>+Assumptions!BB371+Assumptions!BB381+Assumptions!BB391+Assumptions!BB401</f>
        <v>0</v>
      </c>
      <c r="AF30" s="376">
        <f>+Assumptions!BC371+Assumptions!BC381+Assumptions!BC391+Assumptions!BC401</f>
        <v>0</v>
      </c>
      <c r="AG30" s="376">
        <f>+Assumptions!BD371+Assumptions!BD381+Assumptions!BD391+Assumptions!BD401</f>
        <v>0</v>
      </c>
      <c r="AH30" s="376">
        <f>+Assumptions!BE371+Assumptions!BE381+Assumptions!BE391+Assumptions!BE401</f>
        <v>0</v>
      </c>
      <c r="AI30" s="376">
        <f>+Assumptions!BF371+Assumptions!BF381+Assumptions!BF391+Assumptions!BF401</f>
        <v>0</v>
      </c>
      <c r="AJ30" s="376">
        <f>+Assumptions!BG371+Assumptions!BG381+Assumptions!BG391+Assumptions!BG401</f>
        <v>0</v>
      </c>
      <c r="AK30" s="376">
        <f>+Assumptions!BH371+Assumptions!BH381+Assumptions!BH391+Assumptions!BH401</f>
        <v>0</v>
      </c>
      <c r="AL30" s="376">
        <f>+Assumptions!BI371+Assumptions!BI381+Assumptions!BI391+Assumptions!BI401</f>
        <v>0</v>
      </c>
      <c r="AM30" s="376">
        <f>+Assumptions!BJ371+Assumptions!BJ381+Assumptions!BJ391+Assumptions!BJ401</f>
        <v>0</v>
      </c>
      <c r="AN30" s="376">
        <f>+Assumptions!BK371+Assumptions!BK381+Assumptions!BK391+Assumptions!BK401</f>
        <v>0</v>
      </c>
      <c r="AO30" s="376">
        <f>+Assumptions!BL371+Assumptions!BL381+Assumptions!BL391+Assumptions!BL401</f>
        <v>0</v>
      </c>
      <c r="AP30" s="376">
        <f>+Assumptions!BM371+Assumptions!BM381+Assumptions!BM391+Assumptions!BM401</f>
        <v>0</v>
      </c>
      <c r="AQ30" s="376">
        <f>+Assumptions!BN371+Assumptions!BN381+Assumptions!BN391+Assumptions!BN401</f>
        <v>0</v>
      </c>
      <c r="AR30" s="376">
        <f>+Assumptions!BO371+Assumptions!BO381+Assumptions!BO391+Assumptions!BO401</f>
        <v>0</v>
      </c>
      <c r="AS30" s="376">
        <f>+Assumptions!BP371+Assumptions!BP381+Assumptions!BP391+Assumptions!BP401</f>
        <v>0</v>
      </c>
      <c r="AT30" s="376">
        <f>+Assumptions!BQ371+Assumptions!BQ381+Assumptions!BQ391+Assumptions!BQ401</f>
        <v>0</v>
      </c>
      <c r="AU30" s="376">
        <f>+Assumptions!BR371+Assumptions!BR381+Assumptions!BR391+Assumptions!BR401</f>
        <v>0</v>
      </c>
      <c r="AV30" s="376">
        <f>+Assumptions!BS371+Assumptions!BS381+Assumptions!BS391+Assumptions!BS401</f>
        <v>0</v>
      </c>
      <c r="AW30" s="376">
        <f>+Assumptions!BT371+Assumptions!BT381+Assumptions!BT391+Assumptions!BT401</f>
        <v>0</v>
      </c>
      <c r="AX30" s="376">
        <f>+Assumptions!BU371+Assumptions!BU381+Assumptions!BU391+Assumptions!BU401</f>
        <v>0</v>
      </c>
      <c r="AY30" s="376">
        <f>+Assumptions!BV371+Assumptions!BV381+Assumptions!BV391+Assumptions!BV401</f>
        <v>0</v>
      </c>
      <c r="AZ30" s="376">
        <f>+Assumptions!BW371+Assumptions!BW381+Assumptions!BW391+Assumptions!BW401</f>
        <v>0</v>
      </c>
      <c r="BA30" s="376">
        <f>+Assumptions!BX371+Assumptions!BX381+Assumptions!BX391+Assumptions!BX401</f>
        <v>0</v>
      </c>
      <c r="BB30" s="376">
        <f>+Assumptions!BY371+Assumptions!BY381+Assumptions!BY391+Assumptions!BY401</f>
        <v>0</v>
      </c>
      <c r="BC30" s="376">
        <f>+Assumptions!BZ371+Assumptions!BZ381+Assumptions!BZ391+Assumptions!BZ401</f>
        <v>0</v>
      </c>
      <c r="BD30" s="376">
        <f>+Assumptions!CA371+Assumptions!CA381+Assumptions!CA391+Assumptions!CA401</f>
        <v>0</v>
      </c>
      <c r="BE30" s="376">
        <f>+Assumptions!CB371+Assumptions!CB381+Assumptions!CB391+Assumptions!CB401</f>
        <v>0</v>
      </c>
      <c r="BF30" s="376">
        <f>+Assumptions!CC371+Assumptions!CC381+Assumptions!CC391+Assumptions!CC401</f>
        <v>0</v>
      </c>
      <c r="BG30" s="376">
        <f>+Assumptions!CD371+Assumptions!CD381+Assumptions!CD391+Assumptions!CD401</f>
        <v>0</v>
      </c>
      <c r="BH30" s="376">
        <f>+Assumptions!CE371+Assumptions!CE381+Assumptions!CE391+Assumptions!CE401</f>
        <v>0</v>
      </c>
      <c r="BI30" s="376">
        <f>+Assumptions!CF371+Assumptions!CF381+Assumptions!CF391+Assumptions!CF401</f>
        <v>0</v>
      </c>
      <c r="BJ30" s="376">
        <f>+Assumptions!CG371+Assumptions!CG381+Assumptions!CG391+Assumptions!CG401</f>
        <v>0</v>
      </c>
      <c r="BK30" s="376">
        <f>+Assumptions!CH371+Assumptions!CH381+Assumptions!CH391+Assumptions!CH401</f>
        <v>0</v>
      </c>
      <c r="BL30" s="46"/>
      <c r="BM30" s="376">
        <f t="shared" ref="BM30:BQ30" si="18">+SUMIF($D$1:$BK$1,BM$1,$D30:$BK30)</f>
        <v>0</v>
      </c>
      <c r="BN30" s="376">
        <f t="shared" si="18"/>
        <v>0</v>
      </c>
      <c r="BO30" s="376">
        <f t="shared" si="18"/>
        <v>0</v>
      </c>
      <c r="BP30" s="376">
        <f t="shared" si="18"/>
        <v>0</v>
      </c>
      <c r="BQ30" s="376">
        <f t="shared" si="18"/>
        <v>0</v>
      </c>
    </row>
    <row r="31" spans="1:69" ht="18" customHeight="1">
      <c r="A31" s="397"/>
      <c r="B31" s="41" t="s">
        <v>428</v>
      </c>
      <c r="C31" s="41"/>
      <c r="D31" s="369">
        <f>+Assumptions!AA373+Assumptions!AA383+Assumptions!AA393+Assumptions!AA403</f>
        <v>0</v>
      </c>
      <c r="E31" s="369">
        <f>+Assumptions!AB373+Assumptions!AB383+Assumptions!AB393+Assumptions!AB403</f>
        <v>0</v>
      </c>
      <c r="F31" s="369">
        <f>+Assumptions!AC373+Assumptions!AC383+Assumptions!AC393+Assumptions!AC403</f>
        <v>0</v>
      </c>
      <c r="G31" s="369">
        <f>+Assumptions!AD373+Assumptions!AD383+Assumptions!AD393+Assumptions!AD403</f>
        <v>0</v>
      </c>
      <c r="H31" s="369">
        <f>+Assumptions!AE373+Assumptions!AE383+Assumptions!AE393+Assumptions!AE403</f>
        <v>0</v>
      </c>
      <c r="I31" s="369">
        <f>+Assumptions!AF373+Assumptions!AF383+Assumptions!AF393+Assumptions!AF403</f>
        <v>0</v>
      </c>
      <c r="J31" s="369">
        <f>+Assumptions!AG373+Assumptions!AG383+Assumptions!AG393+Assumptions!AG403</f>
        <v>0</v>
      </c>
      <c r="K31" s="369">
        <f>+Assumptions!AH373+Assumptions!AH383+Assumptions!AH393+Assumptions!AH403</f>
        <v>0</v>
      </c>
      <c r="L31" s="369">
        <f>+Assumptions!AI373+Assumptions!AI383+Assumptions!AI393+Assumptions!AI403</f>
        <v>0</v>
      </c>
      <c r="M31" s="369">
        <f>+Assumptions!AJ373+Assumptions!AJ383+Assumptions!AJ393+Assumptions!AJ403</f>
        <v>0</v>
      </c>
      <c r="N31" s="369">
        <f>+Assumptions!AK373+Assumptions!AK383+Assumptions!AK393+Assumptions!AK403</f>
        <v>0</v>
      </c>
      <c r="O31" s="369">
        <f>+Assumptions!AL373+Assumptions!AL383+Assumptions!AL393+Assumptions!AL403</f>
        <v>0</v>
      </c>
      <c r="P31" s="369">
        <f>+Assumptions!AM373+Assumptions!AM383+Assumptions!AM393+Assumptions!AM403</f>
        <v>0</v>
      </c>
      <c r="Q31" s="369">
        <f>+Assumptions!AN373+Assumptions!AN383+Assumptions!AN393+Assumptions!AN403</f>
        <v>0</v>
      </c>
      <c r="R31" s="369">
        <f>+Assumptions!AO373+Assumptions!AO383+Assumptions!AO393+Assumptions!AO403</f>
        <v>0</v>
      </c>
      <c r="S31" s="369">
        <f>+Assumptions!AP373+Assumptions!AP383+Assumptions!AP393+Assumptions!AP403</f>
        <v>0</v>
      </c>
      <c r="T31" s="369">
        <f>+Assumptions!AQ373+Assumptions!AQ383+Assumptions!AQ393+Assumptions!AQ403</f>
        <v>0</v>
      </c>
      <c r="U31" s="369">
        <f>+Assumptions!AR373+Assumptions!AR383+Assumptions!AR393+Assumptions!AR403</f>
        <v>0</v>
      </c>
      <c r="V31" s="369">
        <f>+Assumptions!AS373+Assumptions!AS383+Assumptions!AS393+Assumptions!AS403</f>
        <v>0</v>
      </c>
      <c r="W31" s="369">
        <f>+Assumptions!AT373+Assumptions!AT383+Assumptions!AT393+Assumptions!AT403</f>
        <v>0</v>
      </c>
      <c r="X31" s="369">
        <f>+Assumptions!AU373+Assumptions!AU383+Assumptions!AU393+Assumptions!AU403</f>
        <v>0</v>
      </c>
      <c r="Y31" s="369">
        <f>+Assumptions!AV373+Assumptions!AV383+Assumptions!AV393+Assumptions!AV403</f>
        <v>0</v>
      </c>
      <c r="Z31" s="369">
        <f>+Assumptions!AW373+Assumptions!AW383+Assumptions!AW393+Assumptions!AW403</f>
        <v>0</v>
      </c>
      <c r="AA31" s="369">
        <f>+Assumptions!AX373+Assumptions!AX383+Assumptions!AX393+Assumptions!AX403</f>
        <v>0</v>
      </c>
      <c r="AB31" s="369">
        <f>+Assumptions!AY373+Assumptions!AY383+Assumptions!AY393+Assumptions!AY403</f>
        <v>0</v>
      </c>
      <c r="AC31" s="369">
        <f>+Assumptions!AZ373+Assumptions!AZ383+Assumptions!AZ393+Assumptions!AZ403</f>
        <v>0</v>
      </c>
      <c r="AD31" s="369">
        <f>+Assumptions!BA373+Assumptions!BA383+Assumptions!BA393+Assumptions!BA403</f>
        <v>0</v>
      </c>
      <c r="AE31" s="369">
        <f>+Assumptions!BB373+Assumptions!BB383+Assumptions!BB393+Assumptions!BB403</f>
        <v>0</v>
      </c>
      <c r="AF31" s="369">
        <f>+Assumptions!BC373+Assumptions!BC383+Assumptions!BC393+Assumptions!BC403</f>
        <v>0</v>
      </c>
      <c r="AG31" s="369">
        <f>+Assumptions!BD373+Assumptions!BD383+Assumptions!BD393+Assumptions!BD403</f>
        <v>0</v>
      </c>
      <c r="AH31" s="369">
        <f>+Assumptions!BE373+Assumptions!BE383+Assumptions!BE393+Assumptions!BE403</f>
        <v>0</v>
      </c>
      <c r="AI31" s="369">
        <f>+Assumptions!BF373+Assumptions!BF383+Assumptions!BF393+Assumptions!BF403</f>
        <v>0</v>
      </c>
      <c r="AJ31" s="369">
        <f>+Assumptions!BG373+Assumptions!BG383+Assumptions!BG393+Assumptions!BG403</f>
        <v>0</v>
      </c>
      <c r="AK31" s="369">
        <f>+Assumptions!BH373+Assumptions!BH383+Assumptions!BH393+Assumptions!BH403</f>
        <v>0</v>
      </c>
      <c r="AL31" s="369">
        <f>+Assumptions!BI373+Assumptions!BI383+Assumptions!BI393+Assumptions!BI403</f>
        <v>0</v>
      </c>
      <c r="AM31" s="369">
        <f>+Assumptions!BJ373+Assumptions!BJ383+Assumptions!BJ393+Assumptions!BJ403</f>
        <v>0</v>
      </c>
      <c r="AN31" s="369">
        <f>+Assumptions!BK373+Assumptions!BK383+Assumptions!BK393+Assumptions!BK403</f>
        <v>0</v>
      </c>
      <c r="AO31" s="369">
        <f>+Assumptions!BL373+Assumptions!BL383+Assumptions!BL393+Assumptions!BL403</f>
        <v>0</v>
      </c>
      <c r="AP31" s="369">
        <f>+Assumptions!BM373+Assumptions!BM383+Assumptions!BM393+Assumptions!BM403</f>
        <v>0</v>
      </c>
      <c r="AQ31" s="369">
        <f>+Assumptions!BN373+Assumptions!BN383+Assumptions!BN393+Assumptions!BN403</f>
        <v>0</v>
      </c>
      <c r="AR31" s="369">
        <f>+Assumptions!BO373+Assumptions!BO383+Assumptions!BO393+Assumptions!BO403</f>
        <v>0</v>
      </c>
      <c r="AS31" s="369">
        <f>+Assumptions!BP373+Assumptions!BP383+Assumptions!BP393+Assumptions!BP403</f>
        <v>0</v>
      </c>
      <c r="AT31" s="369">
        <f>+Assumptions!BQ373+Assumptions!BQ383+Assumptions!BQ393+Assumptions!BQ403</f>
        <v>0</v>
      </c>
      <c r="AU31" s="369">
        <f>+Assumptions!BR373+Assumptions!BR383+Assumptions!BR393+Assumptions!BR403</f>
        <v>0</v>
      </c>
      <c r="AV31" s="369">
        <f>+Assumptions!BS373+Assumptions!BS383+Assumptions!BS393+Assumptions!BS403</f>
        <v>0</v>
      </c>
      <c r="AW31" s="369">
        <f>+Assumptions!BT373+Assumptions!BT383+Assumptions!BT393+Assumptions!BT403</f>
        <v>0</v>
      </c>
      <c r="AX31" s="369">
        <f>+Assumptions!BU373+Assumptions!BU383+Assumptions!BU393+Assumptions!BU403</f>
        <v>0</v>
      </c>
      <c r="AY31" s="369">
        <f>+Assumptions!BV373+Assumptions!BV383+Assumptions!BV393+Assumptions!BV403</f>
        <v>0</v>
      </c>
      <c r="AZ31" s="369">
        <f>+Assumptions!BW373+Assumptions!BW383+Assumptions!BW393+Assumptions!BW403</f>
        <v>0</v>
      </c>
      <c r="BA31" s="369">
        <f>+Assumptions!BX373+Assumptions!BX383+Assumptions!BX393+Assumptions!BX403</f>
        <v>0</v>
      </c>
      <c r="BB31" s="369">
        <f>+Assumptions!BY373+Assumptions!BY383+Assumptions!BY393+Assumptions!BY403</f>
        <v>0</v>
      </c>
      <c r="BC31" s="369">
        <f>+Assumptions!BZ373+Assumptions!BZ383+Assumptions!BZ393+Assumptions!BZ403</f>
        <v>0</v>
      </c>
      <c r="BD31" s="369">
        <f>+Assumptions!CA373+Assumptions!CA383+Assumptions!CA393+Assumptions!CA403</f>
        <v>0</v>
      </c>
      <c r="BE31" s="369">
        <f>+Assumptions!CB373+Assumptions!CB383+Assumptions!CB393+Assumptions!CB403</f>
        <v>0</v>
      </c>
      <c r="BF31" s="369">
        <f>+Assumptions!CC373+Assumptions!CC383+Assumptions!CC393+Assumptions!CC403</f>
        <v>0</v>
      </c>
      <c r="BG31" s="369">
        <f>+Assumptions!CD373+Assumptions!CD383+Assumptions!CD393+Assumptions!CD403</f>
        <v>0</v>
      </c>
      <c r="BH31" s="369">
        <f>+Assumptions!CE373+Assumptions!CE383+Assumptions!CE393+Assumptions!CE403</f>
        <v>0</v>
      </c>
      <c r="BI31" s="369">
        <f>+Assumptions!CF373+Assumptions!CF383+Assumptions!CF393+Assumptions!CF403</f>
        <v>0</v>
      </c>
      <c r="BJ31" s="369">
        <f>+Assumptions!CG373+Assumptions!CG383+Assumptions!CG393+Assumptions!CG403</f>
        <v>0</v>
      </c>
      <c r="BK31" s="369">
        <f>+Assumptions!CH373+Assumptions!CH383+Assumptions!CH393+Assumptions!CH403</f>
        <v>0</v>
      </c>
      <c r="BL31" s="46"/>
      <c r="BM31" s="369">
        <f t="shared" ref="BM31:BQ31" si="19">+SUMIF($D$1:$BK$1,BM$1,$D31:$BK31)</f>
        <v>0</v>
      </c>
      <c r="BN31" s="369">
        <f t="shared" si="19"/>
        <v>0</v>
      </c>
      <c r="BO31" s="369">
        <f t="shared" si="19"/>
        <v>0</v>
      </c>
      <c r="BP31" s="369">
        <f t="shared" si="19"/>
        <v>0</v>
      </c>
      <c r="BQ31" s="369">
        <f t="shared" si="19"/>
        <v>0</v>
      </c>
    </row>
    <row r="32" spans="1:69" ht="18" customHeight="1">
      <c r="A32" s="397"/>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6"/>
      <c r="BM32" s="41"/>
      <c r="BN32" s="41"/>
      <c r="BO32" s="41"/>
      <c r="BP32" s="41"/>
      <c r="BQ32" s="41"/>
    </row>
    <row r="33" spans="1:69" ht="15.75" customHeight="1">
      <c r="A33" s="424"/>
      <c r="B33" s="425" t="s">
        <v>429</v>
      </c>
      <c r="C33" s="424"/>
      <c r="D33" s="57">
        <f t="shared" ref="D33:BK33" si="20">SUM(D29:D31)</f>
        <v>16000000</v>
      </c>
      <c r="E33" s="57">
        <f t="shared" si="20"/>
        <v>0</v>
      </c>
      <c r="F33" s="57">
        <f t="shared" si="20"/>
        <v>0</v>
      </c>
      <c r="G33" s="57">
        <f t="shared" si="20"/>
        <v>0</v>
      </c>
      <c r="H33" s="57">
        <f t="shared" si="20"/>
        <v>0</v>
      </c>
      <c r="I33" s="57">
        <f t="shared" si="20"/>
        <v>0</v>
      </c>
      <c r="J33" s="57">
        <f t="shared" si="20"/>
        <v>0</v>
      </c>
      <c r="K33" s="57">
        <f t="shared" si="20"/>
        <v>0</v>
      </c>
      <c r="L33" s="57">
        <f t="shared" si="20"/>
        <v>0</v>
      </c>
      <c r="M33" s="57">
        <f t="shared" si="20"/>
        <v>0</v>
      </c>
      <c r="N33" s="57">
        <f t="shared" si="20"/>
        <v>0</v>
      </c>
      <c r="O33" s="57">
        <f t="shared" si="20"/>
        <v>0</v>
      </c>
      <c r="P33" s="57">
        <f t="shared" si="20"/>
        <v>40000000</v>
      </c>
      <c r="Q33" s="57">
        <f t="shared" si="20"/>
        <v>0</v>
      </c>
      <c r="R33" s="57">
        <f t="shared" si="20"/>
        <v>0</v>
      </c>
      <c r="S33" s="57">
        <f t="shared" si="20"/>
        <v>0</v>
      </c>
      <c r="T33" s="57">
        <f t="shared" si="20"/>
        <v>0</v>
      </c>
      <c r="U33" s="57">
        <f t="shared" si="20"/>
        <v>0</v>
      </c>
      <c r="V33" s="57">
        <f t="shared" si="20"/>
        <v>0</v>
      </c>
      <c r="W33" s="57">
        <f t="shared" si="20"/>
        <v>0</v>
      </c>
      <c r="X33" s="57">
        <f t="shared" si="20"/>
        <v>0</v>
      </c>
      <c r="Y33" s="57">
        <f t="shared" si="20"/>
        <v>0</v>
      </c>
      <c r="Z33" s="57">
        <f t="shared" si="20"/>
        <v>0</v>
      </c>
      <c r="AA33" s="57">
        <f t="shared" si="20"/>
        <v>0</v>
      </c>
      <c r="AB33" s="57">
        <f t="shared" si="20"/>
        <v>0</v>
      </c>
      <c r="AC33" s="57">
        <f t="shared" si="20"/>
        <v>0</v>
      </c>
      <c r="AD33" s="57">
        <f t="shared" si="20"/>
        <v>0</v>
      </c>
      <c r="AE33" s="57">
        <f t="shared" si="20"/>
        <v>0</v>
      </c>
      <c r="AF33" s="57">
        <f t="shared" si="20"/>
        <v>0</v>
      </c>
      <c r="AG33" s="57">
        <f t="shared" si="20"/>
        <v>0</v>
      </c>
      <c r="AH33" s="57">
        <f t="shared" si="20"/>
        <v>80000000</v>
      </c>
      <c r="AI33" s="57">
        <f t="shared" si="20"/>
        <v>0</v>
      </c>
      <c r="AJ33" s="57">
        <f t="shared" si="20"/>
        <v>0</v>
      </c>
      <c r="AK33" s="57">
        <f t="shared" si="20"/>
        <v>0</v>
      </c>
      <c r="AL33" s="57">
        <f t="shared" si="20"/>
        <v>0</v>
      </c>
      <c r="AM33" s="57">
        <f t="shared" si="20"/>
        <v>0</v>
      </c>
      <c r="AN33" s="57">
        <f t="shared" si="20"/>
        <v>0</v>
      </c>
      <c r="AO33" s="57">
        <f t="shared" si="20"/>
        <v>0</v>
      </c>
      <c r="AP33" s="57">
        <f t="shared" si="20"/>
        <v>0</v>
      </c>
      <c r="AQ33" s="57">
        <f t="shared" si="20"/>
        <v>0</v>
      </c>
      <c r="AR33" s="57">
        <f t="shared" si="20"/>
        <v>0</v>
      </c>
      <c r="AS33" s="57">
        <f t="shared" si="20"/>
        <v>0</v>
      </c>
      <c r="AT33" s="57">
        <f t="shared" si="20"/>
        <v>0</v>
      </c>
      <c r="AU33" s="57">
        <f t="shared" si="20"/>
        <v>0</v>
      </c>
      <c r="AV33" s="57">
        <f t="shared" si="20"/>
        <v>0</v>
      </c>
      <c r="AW33" s="57">
        <f t="shared" si="20"/>
        <v>0</v>
      </c>
      <c r="AX33" s="57">
        <f t="shared" si="20"/>
        <v>0</v>
      </c>
      <c r="AY33" s="57">
        <f t="shared" si="20"/>
        <v>0</v>
      </c>
      <c r="AZ33" s="57">
        <f t="shared" si="20"/>
        <v>0</v>
      </c>
      <c r="BA33" s="57">
        <f t="shared" si="20"/>
        <v>0</v>
      </c>
      <c r="BB33" s="57">
        <f t="shared" si="20"/>
        <v>0</v>
      </c>
      <c r="BC33" s="57">
        <f t="shared" si="20"/>
        <v>0</v>
      </c>
      <c r="BD33" s="57">
        <f t="shared" si="20"/>
        <v>0</v>
      </c>
      <c r="BE33" s="57">
        <f t="shared" si="20"/>
        <v>0</v>
      </c>
      <c r="BF33" s="57">
        <f t="shared" si="20"/>
        <v>0</v>
      </c>
      <c r="BG33" s="57">
        <f t="shared" si="20"/>
        <v>0</v>
      </c>
      <c r="BH33" s="57">
        <f t="shared" si="20"/>
        <v>0</v>
      </c>
      <c r="BI33" s="57">
        <f t="shared" si="20"/>
        <v>0</v>
      </c>
      <c r="BJ33" s="57">
        <f t="shared" si="20"/>
        <v>0</v>
      </c>
      <c r="BK33" s="57">
        <f t="shared" si="20"/>
        <v>0</v>
      </c>
      <c r="BL33" s="407"/>
      <c r="BM33" s="57">
        <f t="shared" ref="BM33:BQ33" si="21">SUM(BM29:BM31)</f>
        <v>16000000</v>
      </c>
      <c r="BN33" s="57">
        <f t="shared" si="21"/>
        <v>40000000</v>
      </c>
      <c r="BO33" s="57">
        <f t="shared" si="21"/>
        <v>80000000</v>
      </c>
      <c r="BP33" s="57">
        <f t="shared" si="21"/>
        <v>0</v>
      </c>
      <c r="BQ33" s="57">
        <f t="shared" si="21"/>
        <v>0</v>
      </c>
    </row>
    <row r="34" spans="1:69" ht="18" customHeight="1">
      <c r="A34" s="397"/>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6"/>
      <c r="BM34" s="41"/>
      <c r="BN34" s="41"/>
      <c r="BO34" s="41"/>
      <c r="BP34" s="41"/>
      <c r="BQ34" s="41"/>
    </row>
    <row r="35" spans="1:69" ht="15.75" customHeight="1">
      <c r="A35" s="375"/>
      <c r="B35" s="429" t="s">
        <v>430</v>
      </c>
      <c r="C35" s="371"/>
      <c r="D35" s="371">
        <f t="shared" ref="D35:BK35" ca="1" si="22">+D24+D33+D18</f>
        <v>12016812.4312</v>
      </c>
      <c r="E35" s="371">
        <f t="shared" ca="1" si="22"/>
        <v>-2048758.1431605995</v>
      </c>
      <c r="F35" s="371">
        <f t="shared" ca="1" si="22"/>
        <v>-546011.284232056</v>
      </c>
      <c r="G35" s="371">
        <f t="shared" ca="1" si="22"/>
        <v>-543403.89714311867</v>
      </c>
      <c r="H35" s="371">
        <f t="shared" ca="1" si="22"/>
        <v>-540031.56480029295</v>
      </c>
      <c r="I35" s="371">
        <f t="shared" ca="1" si="22"/>
        <v>-536256.71257632808</v>
      </c>
      <c r="J35" s="371">
        <f t="shared" ca="1" si="22"/>
        <v>-4532026.7580854874</v>
      </c>
      <c r="K35" s="371">
        <f t="shared" ca="1" si="22"/>
        <v>-576290.40905574604</v>
      </c>
      <c r="L35" s="371">
        <f t="shared" ca="1" si="22"/>
        <v>-591984.97814243543</v>
      </c>
      <c r="M35" s="371">
        <f t="shared" ca="1" si="22"/>
        <v>-586043.6155195277</v>
      </c>
      <c r="N35" s="371">
        <f t="shared" ca="1" si="22"/>
        <v>-579388.44938187092</v>
      </c>
      <c r="O35" s="371">
        <f t="shared" ca="1" si="22"/>
        <v>-571935.62330769561</v>
      </c>
      <c r="P35" s="371">
        <f t="shared" ca="1" si="22"/>
        <v>39368698.730753675</v>
      </c>
      <c r="Q35" s="371">
        <f t="shared" ca="1" si="22"/>
        <v>-649465.65069117176</v>
      </c>
      <c r="R35" s="371">
        <f t="shared" ca="1" si="22"/>
        <v>-635888.90427969815</v>
      </c>
      <c r="S35" s="371">
        <f t="shared" ca="1" si="22"/>
        <v>-620053.4399216529</v>
      </c>
      <c r="T35" s="371">
        <f t="shared" ca="1" si="22"/>
        <v>-601842.25590990076</v>
      </c>
      <c r="U35" s="371">
        <f t="shared" ca="1" si="22"/>
        <v>-580896.69429638586</v>
      </c>
      <c r="V35" s="371">
        <f t="shared" ca="1" si="22"/>
        <v>-16556812.948440846</v>
      </c>
      <c r="W35" s="371">
        <f t="shared" ca="1" si="22"/>
        <v>-6529113.2407069681</v>
      </c>
      <c r="X35" s="371">
        <f t="shared" ca="1" si="22"/>
        <v>-497261.82681301585</v>
      </c>
      <c r="Y35" s="371">
        <f t="shared" ca="1" si="22"/>
        <v>-460629.65083496831</v>
      </c>
      <c r="Z35" s="371">
        <f t="shared" ca="1" si="22"/>
        <v>-418505.44846021361</v>
      </c>
      <c r="AA35" s="371">
        <f t="shared" ca="1" si="22"/>
        <v>-370060.06572924566</v>
      </c>
      <c r="AB35" s="371">
        <f t="shared" ca="1" si="22"/>
        <v>-351661.28907169233</v>
      </c>
      <c r="AC35" s="371">
        <f t="shared" ca="1" si="22"/>
        <v>-288535.83898109524</v>
      </c>
      <c r="AD35" s="371">
        <f t="shared" ca="1" si="22"/>
        <v>-183474.12268663838</v>
      </c>
      <c r="AE35" s="371">
        <f t="shared" ca="1" si="22"/>
        <v>-55451.280557299266</v>
      </c>
      <c r="AF35" s="371">
        <f t="shared" ca="1" si="22"/>
        <v>98176.729997907416</v>
      </c>
      <c r="AG35" s="371">
        <f t="shared" ca="1" si="22"/>
        <v>282532.34266415588</v>
      </c>
      <c r="AH35" s="371">
        <f t="shared" ca="1" si="22"/>
        <v>64503756.277863652</v>
      </c>
      <c r="AI35" s="371">
        <f t="shared" ca="1" si="22"/>
        <v>-5230773.9998969492</v>
      </c>
      <c r="AJ35" s="371">
        <f t="shared" ca="1" si="22"/>
        <v>1087789.8667903272</v>
      </c>
      <c r="AK35" s="371">
        <f t="shared" ca="1" si="22"/>
        <v>1470066.9068150599</v>
      </c>
      <c r="AL35" s="371">
        <f t="shared" ca="1" si="22"/>
        <v>1928799.7548447372</v>
      </c>
      <c r="AM35" s="371">
        <f t="shared" ca="1" si="22"/>
        <v>2479277.1724803522</v>
      </c>
      <c r="AN35" s="371">
        <f t="shared" ca="1" si="22"/>
        <v>2713049.4801328531</v>
      </c>
      <c r="AO35" s="371">
        <f t="shared" ca="1" si="22"/>
        <v>3072480.4941283241</v>
      </c>
      <c r="AP35" s="371">
        <f t="shared" ca="1" si="22"/>
        <v>3504991.3413864458</v>
      </c>
      <c r="AQ35" s="371">
        <f t="shared" ca="1" si="22"/>
        <v>3947420.3921917593</v>
      </c>
      <c r="AR35" s="371">
        <f t="shared" ca="1" si="22"/>
        <v>4434091.3480775999</v>
      </c>
      <c r="AS35" s="371">
        <f t="shared" ca="1" si="22"/>
        <v>4969429.799552029</v>
      </c>
      <c r="AT35" s="371">
        <f t="shared" ca="1" si="22"/>
        <v>-8441697.7038260996</v>
      </c>
      <c r="AU35" s="371">
        <f t="shared" ca="1" si="22"/>
        <v>206060.84245795384</v>
      </c>
      <c r="AV35" s="371">
        <f t="shared" ca="1" si="22"/>
        <v>6918595.7433704194</v>
      </c>
      <c r="AW35" s="371">
        <f t="shared" ca="1" si="22"/>
        <v>7702385.2343741283</v>
      </c>
      <c r="AX35" s="371">
        <f t="shared" ca="1" si="22"/>
        <v>8564552.3744782079</v>
      </c>
      <c r="AY35" s="371">
        <f t="shared" ca="1" si="22"/>
        <v>9512936.7285926957</v>
      </c>
      <c r="AZ35" s="371">
        <f t="shared" ca="1" si="22"/>
        <v>9800212.8119890504</v>
      </c>
      <c r="BA35" s="371">
        <f t="shared" ca="1" si="22"/>
        <v>10260780.327142451</v>
      </c>
      <c r="BB35" s="371">
        <f t="shared" ca="1" si="22"/>
        <v>2485939.2953139246</v>
      </c>
      <c r="BC35" s="371">
        <f t="shared" ca="1" si="22"/>
        <v>11253428.553486014</v>
      </c>
      <c r="BD35" s="371">
        <f t="shared" ca="1" si="22"/>
        <v>11744816.354958788</v>
      </c>
      <c r="BE35" s="371">
        <f t="shared" ca="1" si="22"/>
        <v>12255861.228490477</v>
      </c>
      <c r="BF35" s="371">
        <f t="shared" ca="1" si="22"/>
        <v>-15212654.183036577</v>
      </c>
      <c r="BG35" s="371">
        <f t="shared" ca="1" si="22"/>
        <v>1340091.9889752977</v>
      </c>
      <c r="BH35" s="371">
        <f t="shared" ca="1" si="22"/>
        <v>13914947.08786764</v>
      </c>
      <c r="BI35" s="371">
        <f t="shared" ca="1" si="22"/>
        <v>14512797.230715685</v>
      </c>
      <c r="BJ35" s="371">
        <f t="shared" ca="1" si="22"/>
        <v>15134559.65927764</v>
      </c>
      <c r="BK35" s="371">
        <f t="shared" ca="1" si="22"/>
        <v>15781193.144982088</v>
      </c>
      <c r="BL35" s="67"/>
      <c r="BM35" s="371">
        <f t="shared" ref="BM35:BQ35" ca="1" si="23">ROUND(+BM24+BM33+BM18,0)</f>
        <v>364681</v>
      </c>
      <c r="BN35" s="371">
        <f t="shared" ca="1" si="23"/>
        <v>11448169</v>
      </c>
      <c r="BO35" s="371">
        <f t="shared" ca="1" si="23"/>
        <v>65740503</v>
      </c>
      <c r="BP35" s="371">
        <f t="shared" ca="1" si="23"/>
        <v>47104296</v>
      </c>
      <c r="BQ35" s="371">
        <f t="shared" ca="1" si="23"/>
        <v>103271974</v>
      </c>
    </row>
    <row r="36" spans="1:69" ht="18" customHeight="1">
      <c r="A36" s="397"/>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6"/>
      <c r="BM36" s="41"/>
      <c r="BN36" s="41"/>
      <c r="BO36" s="41"/>
      <c r="BP36" s="41"/>
      <c r="BQ36" s="41"/>
    </row>
    <row r="37" spans="1:69" ht="15.75" customHeight="1">
      <c r="A37" s="397"/>
      <c r="B37" s="430" t="s">
        <v>431</v>
      </c>
      <c r="C37" s="41"/>
      <c r="D37" s="41">
        <f>+BS!D18</f>
        <v>0</v>
      </c>
      <c r="E37" s="41">
        <f ca="1">+BS!E18</f>
        <v>12016812.4312</v>
      </c>
      <c r="F37" s="41">
        <f ca="1">+BS!F18</f>
        <v>9968054.2880393993</v>
      </c>
      <c r="G37" s="41">
        <f ca="1">+BS!G18</f>
        <v>9422043.0038073435</v>
      </c>
      <c r="H37" s="41">
        <f ca="1">+BS!H18</f>
        <v>8878639.1066642255</v>
      </c>
      <c r="I37" s="41">
        <f ca="1">+BS!I18</f>
        <v>8338607.5418639323</v>
      </c>
      <c r="J37" s="41">
        <f ca="1">+BS!J18</f>
        <v>7802350.8292876044</v>
      </c>
      <c r="K37" s="41">
        <f ca="1">+BS!K18</f>
        <v>3270324.071202117</v>
      </c>
      <c r="L37" s="41">
        <f ca="1">+BS!L18</f>
        <v>2694033.6621463709</v>
      </c>
      <c r="M37" s="41">
        <f ca="1">+BS!M18</f>
        <v>2102048.6840039352</v>
      </c>
      <c r="N37" s="41">
        <f ca="1">+BS!N18</f>
        <v>1516005.0684844074</v>
      </c>
      <c r="O37" s="41">
        <f ca="1">+BS!O18</f>
        <v>936616.61910253647</v>
      </c>
      <c r="P37" s="41">
        <f ca="1">+BS!P18</f>
        <v>364680.99579484086</v>
      </c>
      <c r="Q37" s="41">
        <f ca="1">+BS!Q18</f>
        <v>39733379.726548515</v>
      </c>
      <c r="R37" s="41">
        <f ca="1">+BS!R18</f>
        <v>39083914.075857341</v>
      </c>
      <c r="S37" s="41">
        <f ca="1">+BS!S18</f>
        <v>38448025.17157764</v>
      </c>
      <c r="T37" s="41">
        <f ca="1">+BS!T18</f>
        <v>37827971.731655985</v>
      </c>
      <c r="U37" s="41">
        <f ca="1">+BS!U18</f>
        <v>37226129.475746088</v>
      </c>
      <c r="V37" s="41">
        <f ca="1">+BS!V18</f>
        <v>36645232.781449705</v>
      </c>
      <c r="W37" s="41">
        <f ca="1">+BS!W18</f>
        <v>20088419.833008859</v>
      </c>
      <c r="X37" s="41">
        <f ca="1">+BS!X18</f>
        <v>13559306.59230189</v>
      </c>
      <c r="Y37" s="41">
        <f ca="1">+BS!Y18</f>
        <v>13062044.765488874</v>
      </c>
      <c r="Z37" s="41">
        <f ca="1">+BS!Z18</f>
        <v>12601415.114653906</v>
      </c>
      <c r="AA37" s="41">
        <f ca="1">+BS!AA18</f>
        <v>12182909.666193692</v>
      </c>
      <c r="AB37" s="41">
        <f ca="1">+BS!AB18</f>
        <v>11812849.600464446</v>
      </c>
      <c r="AC37" s="41">
        <f ca="1">+BS!AC18</f>
        <v>11461188.311392754</v>
      </c>
      <c r="AD37" s="41">
        <f ca="1">+BS!AD18</f>
        <v>11172652.472411659</v>
      </c>
      <c r="AE37" s="41">
        <f ca="1">+BS!AE18</f>
        <v>10989178.349725021</v>
      </c>
      <c r="AF37" s="41">
        <f ca="1">+BS!AF18</f>
        <v>10933727.069167722</v>
      </c>
      <c r="AG37" s="41">
        <f ca="1">+BS!AG18</f>
        <v>11031903.799165629</v>
      </c>
      <c r="AH37" s="41">
        <f ca="1">+BS!AH18</f>
        <v>11314436.141829785</v>
      </c>
      <c r="AI37" s="41">
        <f ca="1">+BS!AI18</f>
        <v>75818192.41969344</v>
      </c>
      <c r="AJ37" s="41">
        <f ca="1">+BS!AJ18</f>
        <v>70587418.419796497</v>
      </c>
      <c r="AK37" s="41">
        <f ca="1">+BS!AK18</f>
        <v>71675208.286586821</v>
      </c>
      <c r="AL37" s="41">
        <f ca="1">+BS!AL18</f>
        <v>73145275.193401888</v>
      </c>
      <c r="AM37" s="41">
        <f ca="1">+BS!AM18</f>
        <v>75074074.948246628</v>
      </c>
      <c r="AN37" s="41">
        <f ca="1">+BS!AN18</f>
        <v>77553352.120726973</v>
      </c>
      <c r="AO37" s="41">
        <f ca="1">+BS!AO18</f>
        <v>80266401.600859821</v>
      </c>
      <c r="AP37" s="41">
        <f ca="1">+BS!AP18</f>
        <v>83338882.094988137</v>
      </c>
      <c r="AQ37" s="41">
        <f ca="1">+BS!AQ18</f>
        <v>86843873.43637459</v>
      </c>
      <c r="AR37" s="41">
        <f ca="1">+BS!AR18</f>
        <v>90791293.828566343</v>
      </c>
      <c r="AS37" s="41">
        <f ca="1">+BS!AS18</f>
        <v>95225385.176643938</v>
      </c>
      <c r="AT37" s="41">
        <f ca="1">+BS!AT18</f>
        <v>100194814.97619596</v>
      </c>
      <c r="AU37" s="41">
        <f ca="1">+BS!AU18</f>
        <v>91753117.272369862</v>
      </c>
      <c r="AV37" s="41">
        <f ca="1">+BS!AV18</f>
        <v>91959178.114827812</v>
      </c>
      <c r="AW37" s="41">
        <f ca="1">+BS!AW18</f>
        <v>98877773.858198225</v>
      </c>
      <c r="AX37" s="41">
        <f ca="1">+BS!AX18</f>
        <v>106580159.09257236</v>
      </c>
      <c r="AY37" s="41">
        <f ca="1">+BS!AY18</f>
        <v>115144711.46705057</v>
      </c>
      <c r="AZ37" s="41">
        <f ca="1">+BS!AZ18</f>
        <v>124657648.19564326</v>
      </c>
      <c r="BA37" s="41">
        <f ca="1">+BS!BA18</f>
        <v>134457861.00763232</v>
      </c>
      <c r="BB37" s="41">
        <f ca="1">+BS!BB18</f>
        <v>144718641.33477476</v>
      </c>
      <c r="BC37" s="41">
        <f ca="1">+BS!BC18</f>
        <v>147204580.63008869</v>
      </c>
      <c r="BD37" s="41">
        <f ca="1">+BS!BD18</f>
        <v>158458009.18357471</v>
      </c>
      <c r="BE37" s="41">
        <f ca="1">+BS!BE18</f>
        <v>170202825.53853351</v>
      </c>
      <c r="BF37" s="41">
        <f ca="1">+BS!BF18</f>
        <v>182458686.76702398</v>
      </c>
      <c r="BG37" s="41">
        <f ca="1">+BS!BG18</f>
        <v>167246032.58398741</v>
      </c>
      <c r="BH37" s="41">
        <f ca="1">+BS!BH18</f>
        <v>168586124.5729627</v>
      </c>
      <c r="BI37" s="41">
        <f ca="1">+BS!BI18</f>
        <v>182501071.66083035</v>
      </c>
      <c r="BJ37" s="41">
        <f ca="1">+BS!BJ18</f>
        <v>197013868.89154604</v>
      </c>
      <c r="BK37" s="41">
        <f ca="1">+BS!BK18</f>
        <v>212148428.55082369</v>
      </c>
      <c r="BL37" s="46"/>
      <c r="BM37" s="41">
        <f>+D37</f>
        <v>0</v>
      </c>
      <c r="BN37" s="41">
        <f t="shared" ref="BN37:BQ37" ca="1" si="24">+BM39</f>
        <v>364681</v>
      </c>
      <c r="BO37" s="41">
        <f t="shared" ca="1" si="24"/>
        <v>11812850</v>
      </c>
      <c r="BP37" s="41">
        <f t="shared" ca="1" si="24"/>
        <v>77553353</v>
      </c>
      <c r="BQ37" s="41">
        <f t="shared" ca="1" si="24"/>
        <v>124657649</v>
      </c>
    </row>
    <row r="38" spans="1:69" ht="18" customHeight="1">
      <c r="A38" s="397"/>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6"/>
      <c r="BM38" s="41"/>
      <c r="BN38" s="41"/>
      <c r="BO38" s="41"/>
      <c r="BP38" s="41"/>
      <c r="BQ38" s="41"/>
    </row>
    <row r="39" spans="1:69" ht="15.75" customHeight="1">
      <c r="A39" s="424"/>
      <c r="B39" s="425" t="s">
        <v>432</v>
      </c>
      <c r="C39" s="424"/>
      <c r="D39" s="431">
        <f t="shared" ref="D39:BK39" ca="1" si="25">+D35+D37</f>
        <v>12016812.4312</v>
      </c>
      <c r="E39" s="431">
        <f t="shared" ca="1" si="25"/>
        <v>9968054.2880393993</v>
      </c>
      <c r="F39" s="431">
        <f t="shared" ca="1" si="25"/>
        <v>9422043.0038073435</v>
      </c>
      <c r="G39" s="431">
        <f t="shared" ca="1" si="25"/>
        <v>8878639.1066642255</v>
      </c>
      <c r="H39" s="431">
        <f t="shared" ca="1" si="25"/>
        <v>8338607.5418639323</v>
      </c>
      <c r="I39" s="431">
        <f t="shared" ca="1" si="25"/>
        <v>7802350.8292876044</v>
      </c>
      <c r="J39" s="431">
        <f t="shared" ca="1" si="25"/>
        <v>3270324.071202117</v>
      </c>
      <c r="K39" s="431">
        <f t="shared" ca="1" si="25"/>
        <v>2694033.6621463709</v>
      </c>
      <c r="L39" s="431">
        <f t="shared" ca="1" si="25"/>
        <v>2102048.6840039352</v>
      </c>
      <c r="M39" s="431">
        <f t="shared" ca="1" si="25"/>
        <v>1516005.0684844074</v>
      </c>
      <c r="N39" s="431">
        <f t="shared" ca="1" si="25"/>
        <v>936616.61910253647</v>
      </c>
      <c r="O39" s="431">
        <f t="shared" ca="1" si="25"/>
        <v>364680.99579484086</v>
      </c>
      <c r="P39" s="431">
        <f t="shared" ca="1" si="25"/>
        <v>39733379.726548515</v>
      </c>
      <c r="Q39" s="431">
        <f t="shared" ca="1" si="25"/>
        <v>39083914.075857341</v>
      </c>
      <c r="R39" s="431">
        <f t="shared" ca="1" si="25"/>
        <v>38448025.17157764</v>
      </c>
      <c r="S39" s="431">
        <f t="shared" ca="1" si="25"/>
        <v>37827971.731655985</v>
      </c>
      <c r="T39" s="431">
        <f t="shared" ca="1" si="25"/>
        <v>37226129.475746088</v>
      </c>
      <c r="U39" s="431">
        <f t="shared" ca="1" si="25"/>
        <v>36645232.781449705</v>
      </c>
      <c r="V39" s="431">
        <f t="shared" ca="1" si="25"/>
        <v>20088419.833008859</v>
      </c>
      <c r="W39" s="431">
        <f t="shared" ca="1" si="25"/>
        <v>13559306.59230189</v>
      </c>
      <c r="X39" s="431">
        <f t="shared" ca="1" si="25"/>
        <v>13062044.765488874</v>
      </c>
      <c r="Y39" s="431">
        <f t="shared" ca="1" si="25"/>
        <v>12601415.114653906</v>
      </c>
      <c r="Z39" s="431">
        <f t="shared" ca="1" si="25"/>
        <v>12182909.666193692</v>
      </c>
      <c r="AA39" s="431">
        <f t="shared" ca="1" si="25"/>
        <v>11812849.600464446</v>
      </c>
      <c r="AB39" s="431">
        <f t="shared" ca="1" si="25"/>
        <v>11461188.311392754</v>
      </c>
      <c r="AC39" s="431">
        <f t="shared" ca="1" si="25"/>
        <v>11172652.472411659</v>
      </c>
      <c r="AD39" s="431">
        <f t="shared" ca="1" si="25"/>
        <v>10989178.349725021</v>
      </c>
      <c r="AE39" s="431">
        <f t="shared" ca="1" si="25"/>
        <v>10933727.069167722</v>
      </c>
      <c r="AF39" s="431">
        <f t="shared" ca="1" si="25"/>
        <v>11031903.799165629</v>
      </c>
      <c r="AG39" s="431">
        <f t="shared" ca="1" si="25"/>
        <v>11314436.141829785</v>
      </c>
      <c r="AH39" s="431">
        <f t="shared" ca="1" si="25"/>
        <v>75818192.41969344</v>
      </c>
      <c r="AI39" s="431">
        <f t="shared" ca="1" si="25"/>
        <v>70587418.419796497</v>
      </c>
      <c r="AJ39" s="431">
        <f t="shared" ca="1" si="25"/>
        <v>71675208.286586821</v>
      </c>
      <c r="AK39" s="431">
        <f t="shared" ca="1" si="25"/>
        <v>73145275.193401888</v>
      </c>
      <c r="AL39" s="431">
        <f t="shared" ca="1" si="25"/>
        <v>75074074.948246628</v>
      </c>
      <c r="AM39" s="431">
        <f t="shared" ca="1" si="25"/>
        <v>77553352.120726973</v>
      </c>
      <c r="AN39" s="431">
        <f t="shared" ca="1" si="25"/>
        <v>80266401.600859821</v>
      </c>
      <c r="AO39" s="431">
        <f t="shared" ca="1" si="25"/>
        <v>83338882.094988137</v>
      </c>
      <c r="AP39" s="431">
        <f t="shared" ca="1" si="25"/>
        <v>86843873.43637459</v>
      </c>
      <c r="AQ39" s="431">
        <f t="shared" ca="1" si="25"/>
        <v>90791293.828566343</v>
      </c>
      <c r="AR39" s="431">
        <f t="shared" ca="1" si="25"/>
        <v>95225385.176643938</v>
      </c>
      <c r="AS39" s="431">
        <f t="shared" ca="1" si="25"/>
        <v>100194814.97619596</v>
      </c>
      <c r="AT39" s="431">
        <f t="shared" ca="1" si="25"/>
        <v>91753117.272369862</v>
      </c>
      <c r="AU39" s="431">
        <f t="shared" ca="1" si="25"/>
        <v>91959178.114827812</v>
      </c>
      <c r="AV39" s="431">
        <f t="shared" ca="1" si="25"/>
        <v>98877773.858198225</v>
      </c>
      <c r="AW39" s="431">
        <f t="shared" ca="1" si="25"/>
        <v>106580159.09257236</v>
      </c>
      <c r="AX39" s="431">
        <f t="shared" ca="1" si="25"/>
        <v>115144711.46705057</v>
      </c>
      <c r="AY39" s="431">
        <f t="shared" ca="1" si="25"/>
        <v>124657648.19564326</v>
      </c>
      <c r="AZ39" s="431">
        <f t="shared" ca="1" si="25"/>
        <v>134457861.00763232</v>
      </c>
      <c r="BA39" s="431">
        <f t="shared" ca="1" si="25"/>
        <v>144718641.33477476</v>
      </c>
      <c r="BB39" s="431">
        <f t="shared" ca="1" si="25"/>
        <v>147204580.63008869</v>
      </c>
      <c r="BC39" s="431">
        <f t="shared" ca="1" si="25"/>
        <v>158458009.18357471</v>
      </c>
      <c r="BD39" s="431">
        <f t="shared" ca="1" si="25"/>
        <v>170202825.53853351</v>
      </c>
      <c r="BE39" s="431">
        <f t="shared" ca="1" si="25"/>
        <v>182458686.76702398</v>
      </c>
      <c r="BF39" s="431">
        <f t="shared" ca="1" si="25"/>
        <v>167246032.58398741</v>
      </c>
      <c r="BG39" s="431">
        <f t="shared" ca="1" si="25"/>
        <v>168586124.5729627</v>
      </c>
      <c r="BH39" s="431">
        <f t="shared" ca="1" si="25"/>
        <v>182501071.66083035</v>
      </c>
      <c r="BI39" s="431">
        <f t="shared" ca="1" si="25"/>
        <v>197013868.89154604</v>
      </c>
      <c r="BJ39" s="431">
        <f t="shared" ca="1" si="25"/>
        <v>212148428.55082369</v>
      </c>
      <c r="BK39" s="431">
        <f t="shared" ca="1" si="25"/>
        <v>227929621.69580579</v>
      </c>
      <c r="BL39" s="407"/>
      <c r="BM39" s="431">
        <f t="shared" ref="BM39:BQ39" ca="1" si="26">+BM35+BM37</f>
        <v>364681</v>
      </c>
      <c r="BN39" s="431">
        <f t="shared" ca="1" si="26"/>
        <v>11812850</v>
      </c>
      <c r="BO39" s="431">
        <f t="shared" ca="1" si="26"/>
        <v>77553353</v>
      </c>
      <c r="BP39" s="431">
        <f t="shared" ca="1" si="26"/>
        <v>124657649</v>
      </c>
      <c r="BQ39" s="431">
        <f t="shared" ca="1" si="26"/>
        <v>227929623</v>
      </c>
    </row>
    <row r="40" spans="1:69" ht="18" customHeight="1">
      <c r="A40" s="424"/>
      <c r="B40" s="425"/>
      <c r="C40" s="424"/>
      <c r="D40" s="377">
        <f ca="1">BS!E41</f>
        <v>0</v>
      </c>
      <c r="E40" s="377">
        <f ca="1">BS!F41</f>
        <v>0</v>
      </c>
      <c r="F40" s="377">
        <f ca="1">BS!G41</f>
        <v>0</v>
      </c>
      <c r="G40" s="377">
        <f ca="1">BS!H41</f>
        <v>0</v>
      </c>
      <c r="H40" s="377">
        <f ca="1">BS!I41</f>
        <v>0</v>
      </c>
      <c r="I40" s="377">
        <f ca="1">BS!J41</f>
        <v>0</v>
      </c>
      <c r="J40" s="377">
        <f ca="1">BS!K41</f>
        <v>0</v>
      </c>
      <c r="K40" s="377">
        <f ca="1">BS!L41</f>
        <v>0</v>
      </c>
      <c r="L40" s="377">
        <f ca="1">BS!M41</f>
        <v>0</v>
      </c>
      <c r="M40" s="377">
        <f ca="1">BS!N41</f>
        <v>0</v>
      </c>
      <c r="N40" s="377">
        <f ca="1">BS!O41</f>
        <v>0</v>
      </c>
      <c r="O40" s="377">
        <f ca="1">BS!P41</f>
        <v>0</v>
      </c>
      <c r="P40" s="377">
        <f ca="1">BS!Q41</f>
        <v>0</v>
      </c>
      <c r="Q40" s="377">
        <f ca="1">BS!R41</f>
        <v>0</v>
      </c>
      <c r="R40" s="377">
        <f ca="1">BS!S41</f>
        <v>0</v>
      </c>
      <c r="S40" s="377">
        <f ca="1">BS!T41</f>
        <v>0</v>
      </c>
      <c r="T40" s="377">
        <f ca="1">BS!U41</f>
        <v>0</v>
      </c>
      <c r="U40" s="377">
        <f ca="1">BS!V41</f>
        <v>0</v>
      </c>
      <c r="V40" s="377">
        <f ca="1">BS!W41</f>
        <v>0</v>
      </c>
      <c r="W40" s="377">
        <f ca="1">BS!X41</f>
        <v>0</v>
      </c>
      <c r="X40" s="377">
        <f ca="1">BS!Y41</f>
        <v>0</v>
      </c>
      <c r="Y40" s="377">
        <f ca="1">BS!Z41</f>
        <v>0</v>
      </c>
      <c r="Z40" s="377">
        <f ca="1">BS!AA41</f>
        <v>0</v>
      </c>
      <c r="AA40" s="377">
        <f ca="1">BS!AB41</f>
        <v>0</v>
      </c>
      <c r="AB40" s="377">
        <f ca="1">BS!AC41</f>
        <v>0</v>
      </c>
      <c r="AC40" s="377">
        <f ca="1">BS!AD41</f>
        <v>0</v>
      </c>
      <c r="AD40" s="377">
        <f ca="1">BS!AE41</f>
        <v>0</v>
      </c>
      <c r="AE40" s="377">
        <f ca="1">BS!AF41</f>
        <v>0</v>
      </c>
      <c r="AF40" s="377">
        <f ca="1">BS!AG41</f>
        <v>0</v>
      </c>
      <c r="AG40" s="377">
        <f ca="1">BS!AH41</f>
        <v>0</v>
      </c>
      <c r="AH40" s="377">
        <f ca="1">BS!AI41</f>
        <v>0</v>
      </c>
      <c r="AI40" s="377">
        <f ca="1">BS!AJ41</f>
        <v>0</v>
      </c>
      <c r="AJ40" s="377">
        <f ca="1">BS!AK41</f>
        <v>0</v>
      </c>
      <c r="AK40" s="377">
        <f ca="1">BS!AL41</f>
        <v>0</v>
      </c>
      <c r="AL40" s="377">
        <f ca="1">BS!AM41</f>
        <v>0</v>
      </c>
      <c r="AM40" s="377">
        <f ca="1">BS!AN41</f>
        <v>0</v>
      </c>
      <c r="AN40" s="377">
        <f ca="1">BS!AO41</f>
        <v>0</v>
      </c>
      <c r="AO40" s="377">
        <f ca="1">BS!AP41</f>
        <v>0</v>
      </c>
      <c r="AP40" s="377">
        <f ca="1">BS!AQ41</f>
        <v>0</v>
      </c>
      <c r="AQ40" s="377">
        <f ca="1">BS!AR41</f>
        <v>0</v>
      </c>
      <c r="AR40" s="377">
        <f ca="1">BS!AS41</f>
        <v>0</v>
      </c>
      <c r="AS40" s="377">
        <f ca="1">BS!AT41</f>
        <v>0</v>
      </c>
      <c r="AT40" s="377">
        <f ca="1">BS!AU41</f>
        <v>0</v>
      </c>
      <c r="AU40" s="377">
        <f ca="1">BS!AV41</f>
        <v>0</v>
      </c>
      <c r="AV40" s="377">
        <f ca="1">BS!AW41</f>
        <v>0</v>
      </c>
      <c r="AW40" s="377">
        <f ca="1">BS!AX41</f>
        <v>0</v>
      </c>
      <c r="AX40" s="377">
        <f ca="1">BS!AY41</f>
        <v>0</v>
      </c>
      <c r="AY40" s="377">
        <f ca="1">BS!AZ41</f>
        <v>0</v>
      </c>
      <c r="AZ40" s="377">
        <f ca="1">BS!BA41</f>
        <v>0</v>
      </c>
      <c r="BA40" s="377">
        <f ca="1">BS!BB41</f>
        <v>0</v>
      </c>
      <c r="BB40" s="377">
        <f ca="1">BS!BC41</f>
        <v>0</v>
      </c>
      <c r="BC40" s="377">
        <f ca="1">BS!BD41</f>
        <v>0</v>
      </c>
      <c r="BD40" s="377">
        <f ca="1">BS!BE41</f>
        <v>0</v>
      </c>
      <c r="BE40" s="377">
        <f ca="1">BS!BF41</f>
        <v>0</v>
      </c>
      <c r="BF40" s="377">
        <f ca="1">BS!BG41</f>
        <v>0</v>
      </c>
      <c r="BG40" s="377">
        <f ca="1">BS!BH41</f>
        <v>0</v>
      </c>
      <c r="BH40" s="377">
        <f ca="1">BS!BI41</f>
        <v>0</v>
      </c>
      <c r="BI40" s="377">
        <f ca="1">BS!BJ41</f>
        <v>0</v>
      </c>
      <c r="BJ40" s="377">
        <f ca="1">BS!BK41</f>
        <v>0</v>
      </c>
      <c r="BK40" s="377">
        <f ca="1">BS!BL41</f>
        <v>0</v>
      </c>
      <c r="BL40" s="407"/>
      <c r="BM40" s="377">
        <f ca="1">BS!BO41</f>
        <v>0</v>
      </c>
      <c r="BN40" s="377">
        <f ca="1">BS!BP41</f>
        <v>0</v>
      </c>
      <c r="BO40" s="377">
        <f ca="1">BS!BQ41</f>
        <v>0</v>
      </c>
      <c r="BP40" s="377">
        <f ca="1">BS!BR41</f>
        <v>0</v>
      </c>
      <c r="BQ40" s="377">
        <f ca="1">BS!BS41</f>
        <v>0</v>
      </c>
    </row>
    <row r="41" spans="1:69" ht="18" customHeight="1">
      <c r="A41" s="432"/>
      <c r="B41" s="433"/>
      <c r="C41" s="409"/>
      <c r="D41" s="409"/>
      <c r="E41" s="409"/>
      <c r="F41" s="409"/>
      <c r="G41" s="409"/>
      <c r="H41" s="409"/>
      <c r="I41" s="409"/>
      <c r="J41" s="409"/>
      <c r="K41" s="409"/>
      <c r="L41" s="409"/>
      <c r="M41" s="409"/>
      <c r="N41" s="409"/>
      <c r="O41" s="409"/>
      <c r="P41" s="409"/>
      <c r="Q41" s="409"/>
      <c r="R41" s="409"/>
      <c r="S41" s="409"/>
      <c r="T41" s="409"/>
      <c r="U41" s="409"/>
      <c r="V41" s="409"/>
      <c r="W41" s="409"/>
      <c r="X41" s="409"/>
      <c r="Y41" s="409"/>
      <c r="Z41" s="409"/>
      <c r="AA41" s="409"/>
      <c r="AB41" s="409"/>
      <c r="AC41" s="409"/>
      <c r="AD41" s="409"/>
      <c r="AE41" s="409"/>
      <c r="AF41" s="409"/>
      <c r="AG41" s="409"/>
      <c r="AH41" s="409"/>
      <c r="AI41" s="409"/>
      <c r="AJ41" s="409"/>
      <c r="AK41" s="409"/>
      <c r="AL41" s="409"/>
      <c r="AM41" s="409"/>
      <c r="AN41" s="409"/>
      <c r="AO41" s="409"/>
      <c r="AP41" s="409"/>
      <c r="AQ41" s="409"/>
      <c r="AR41" s="409"/>
      <c r="AS41" s="409"/>
      <c r="AT41" s="409"/>
      <c r="AU41" s="409"/>
      <c r="AV41" s="409"/>
      <c r="AW41" s="409"/>
      <c r="AX41" s="409"/>
      <c r="AY41" s="409"/>
      <c r="AZ41" s="409"/>
      <c r="BA41" s="409"/>
      <c r="BB41" s="409"/>
      <c r="BC41" s="409"/>
      <c r="BD41" s="409"/>
      <c r="BE41" s="409"/>
      <c r="BF41" s="409"/>
      <c r="BG41" s="409"/>
      <c r="BH41" s="409"/>
      <c r="BI41" s="409"/>
      <c r="BJ41" s="409"/>
      <c r="BK41" s="409"/>
      <c r="BL41" s="409"/>
      <c r="BM41" s="409"/>
      <c r="BN41" s="409"/>
      <c r="BO41" s="409"/>
      <c r="BP41" s="409"/>
      <c r="BQ41" s="409"/>
    </row>
    <row r="42" spans="1:69" ht="18" customHeight="1">
      <c r="A42" s="434"/>
      <c r="B42" s="19"/>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row>
    <row r="43" spans="1:69" ht="18" customHeight="1">
      <c r="A43" s="434"/>
      <c r="B43" s="19"/>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row>
    <row r="44" spans="1:69" ht="15.75" customHeight="1">
      <c r="A44" s="434"/>
      <c r="B44" s="435" t="s">
        <v>433</v>
      </c>
      <c r="C44" s="78"/>
      <c r="D44" s="436" t="s">
        <v>434</v>
      </c>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78"/>
      <c r="BN44" s="78"/>
      <c r="BO44" s="78"/>
      <c r="BP44" s="20"/>
      <c r="BQ44" s="20"/>
    </row>
    <row r="45" spans="1:69" ht="18" customHeight="1">
      <c r="A45" s="434">
        <v>1</v>
      </c>
      <c r="B45" s="437">
        <f t="array" ref="B45:B104">+TRANSPOSE(D4:BK4)</f>
        <v>44562</v>
      </c>
      <c r="C45" s="78"/>
      <c r="D45" s="438">
        <f t="array" aca="1" ref="D45:D104" ca="1">+TRANSPOSE(D39:BK39)</f>
        <v>12016812.4312</v>
      </c>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8"/>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20"/>
      <c r="BQ45" s="20"/>
    </row>
    <row r="46" spans="1:69" ht="18" customHeight="1">
      <c r="A46" s="434">
        <f t="shared" ref="A46:A104" si="27">+A45+1</f>
        <v>2</v>
      </c>
      <c r="B46" s="437">
        <v>44593</v>
      </c>
      <c r="C46" s="78"/>
      <c r="D46" s="438">
        <f ca="1"/>
        <v>9968054.2880393993</v>
      </c>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20"/>
      <c r="BQ46" s="20"/>
    </row>
    <row r="47" spans="1:69" ht="18" customHeight="1">
      <c r="A47" s="434">
        <f t="shared" si="27"/>
        <v>3</v>
      </c>
      <c r="B47" s="437">
        <v>44621</v>
      </c>
      <c r="C47" s="78"/>
      <c r="D47" s="438">
        <f ca="1"/>
        <v>9422043.0038073435</v>
      </c>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8"/>
      <c r="BF47" s="78"/>
      <c r="BG47" s="78"/>
      <c r="BH47" s="78"/>
      <c r="BI47" s="78"/>
      <c r="BJ47" s="78"/>
      <c r="BK47" s="78"/>
      <c r="BL47" s="78"/>
      <c r="BM47" s="78"/>
      <c r="BN47" s="78"/>
      <c r="BO47" s="78"/>
      <c r="BP47" s="20"/>
      <c r="BQ47" s="20"/>
    </row>
    <row r="48" spans="1:69" ht="18" customHeight="1">
      <c r="A48" s="434">
        <f t="shared" si="27"/>
        <v>4</v>
      </c>
      <c r="B48" s="437">
        <v>44652</v>
      </c>
      <c r="C48" s="403"/>
      <c r="D48" s="438">
        <f ca="1"/>
        <v>8878639.1066642255</v>
      </c>
      <c r="E48" s="403"/>
      <c r="F48" s="403"/>
      <c r="G48" s="403"/>
      <c r="H48" s="403"/>
      <c r="I48" s="403"/>
      <c r="J48" s="403"/>
      <c r="K48" s="403"/>
      <c r="L48" s="403"/>
      <c r="M48" s="403"/>
      <c r="N48" s="403"/>
      <c r="O48" s="403"/>
      <c r="P48" s="403"/>
      <c r="Q48" s="403"/>
      <c r="R48" s="403"/>
      <c r="S48" s="403"/>
      <c r="T48" s="403"/>
      <c r="U48" s="403"/>
      <c r="V48" s="403"/>
      <c r="W48" s="403"/>
      <c r="X48" s="403"/>
      <c r="Y48" s="403"/>
      <c r="Z48" s="403"/>
      <c r="AA48" s="403"/>
      <c r="AB48" s="403"/>
      <c r="AC48" s="403"/>
      <c r="AD48" s="403"/>
      <c r="AE48" s="403"/>
      <c r="AF48" s="403"/>
      <c r="AG48" s="403"/>
      <c r="AH48" s="403"/>
      <c r="AI48" s="403"/>
      <c r="AJ48" s="403"/>
      <c r="AK48" s="403"/>
      <c r="AL48" s="403"/>
      <c r="AM48" s="403"/>
      <c r="AN48" s="403"/>
      <c r="AO48" s="403"/>
      <c r="AP48" s="403"/>
      <c r="AQ48" s="403"/>
      <c r="AR48" s="403"/>
      <c r="AS48" s="403"/>
      <c r="AT48" s="403"/>
      <c r="AU48" s="403"/>
      <c r="AV48" s="403"/>
      <c r="AW48" s="403"/>
      <c r="AX48" s="403"/>
      <c r="AY48" s="403"/>
      <c r="AZ48" s="403"/>
      <c r="BA48" s="403"/>
      <c r="BB48" s="403"/>
      <c r="BC48" s="403"/>
      <c r="BD48" s="403"/>
      <c r="BE48" s="403"/>
      <c r="BF48" s="403"/>
      <c r="BG48" s="403"/>
      <c r="BH48" s="403"/>
      <c r="BI48" s="403"/>
      <c r="BJ48" s="403"/>
      <c r="BK48" s="403"/>
      <c r="BL48" s="403"/>
      <c r="BM48" s="403"/>
      <c r="BN48" s="403"/>
      <c r="BO48" s="403"/>
      <c r="BP48" s="20"/>
      <c r="BQ48" s="20"/>
    </row>
    <row r="49" spans="1:69" ht="18" customHeight="1">
      <c r="A49" s="434">
        <f t="shared" si="27"/>
        <v>5</v>
      </c>
      <c r="B49" s="437">
        <v>44682</v>
      </c>
      <c r="C49" s="403"/>
      <c r="D49" s="438">
        <f ca="1"/>
        <v>8338607.5418639323</v>
      </c>
      <c r="E49" s="403"/>
      <c r="F49" s="403"/>
      <c r="G49" s="403"/>
      <c r="H49" s="403"/>
      <c r="I49" s="403"/>
      <c r="J49" s="403"/>
      <c r="K49" s="403"/>
      <c r="L49" s="403"/>
      <c r="M49" s="403"/>
      <c r="N49" s="403"/>
      <c r="O49" s="403"/>
      <c r="P49" s="403"/>
      <c r="Q49" s="403"/>
      <c r="R49" s="403"/>
      <c r="S49" s="403"/>
      <c r="T49" s="403"/>
      <c r="U49" s="403"/>
      <c r="V49" s="403"/>
      <c r="W49" s="403"/>
      <c r="X49" s="403"/>
      <c r="Y49" s="403"/>
      <c r="Z49" s="403"/>
      <c r="AA49" s="403"/>
      <c r="AB49" s="403"/>
      <c r="AC49" s="403"/>
      <c r="AD49" s="403"/>
      <c r="AE49" s="403"/>
      <c r="AF49" s="403"/>
      <c r="AG49" s="403"/>
      <c r="AH49" s="403"/>
      <c r="AI49" s="403"/>
      <c r="AJ49" s="403"/>
      <c r="AK49" s="403"/>
      <c r="AL49" s="403"/>
      <c r="AM49" s="403"/>
      <c r="AN49" s="403"/>
      <c r="AO49" s="403"/>
      <c r="AP49" s="403"/>
      <c r="AQ49" s="403"/>
      <c r="AR49" s="403"/>
      <c r="AS49" s="403"/>
      <c r="AT49" s="403"/>
      <c r="AU49" s="403"/>
      <c r="AV49" s="403"/>
      <c r="AW49" s="403"/>
      <c r="AX49" s="403"/>
      <c r="AY49" s="403"/>
      <c r="AZ49" s="403"/>
      <c r="BA49" s="403"/>
      <c r="BB49" s="403"/>
      <c r="BC49" s="403"/>
      <c r="BD49" s="403"/>
      <c r="BE49" s="403"/>
      <c r="BF49" s="403"/>
      <c r="BG49" s="403"/>
      <c r="BH49" s="403"/>
      <c r="BI49" s="403"/>
      <c r="BJ49" s="403"/>
      <c r="BK49" s="403"/>
      <c r="BL49" s="403"/>
      <c r="BM49" s="403"/>
      <c r="BN49" s="403"/>
      <c r="BO49" s="403"/>
      <c r="BP49" s="20"/>
      <c r="BQ49" s="20"/>
    </row>
    <row r="50" spans="1:69" ht="18" customHeight="1">
      <c r="A50" s="434">
        <f t="shared" si="27"/>
        <v>6</v>
      </c>
      <c r="B50" s="437">
        <v>44713</v>
      </c>
      <c r="C50" s="406"/>
      <c r="D50" s="438">
        <f ca="1"/>
        <v>7802350.8292876044</v>
      </c>
      <c r="E50" s="406"/>
      <c r="F50" s="406"/>
      <c r="G50" s="406"/>
      <c r="H50" s="406"/>
      <c r="I50" s="406"/>
      <c r="J50" s="406"/>
      <c r="K50" s="406"/>
      <c r="L50" s="406"/>
      <c r="M50" s="406"/>
      <c r="N50" s="406"/>
      <c r="O50" s="406"/>
      <c r="P50" s="406"/>
      <c r="Q50" s="406"/>
      <c r="R50" s="406"/>
      <c r="S50" s="406"/>
      <c r="T50" s="406"/>
      <c r="U50" s="406"/>
      <c r="V50" s="406"/>
      <c r="W50" s="406"/>
      <c r="X50" s="406"/>
      <c r="Y50" s="406"/>
      <c r="Z50" s="406"/>
      <c r="AA50" s="406"/>
      <c r="AB50" s="406"/>
      <c r="AC50" s="406"/>
      <c r="AD50" s="406"/>
      <c r="AE50" s="406"/>
      <c r="AF50" s="406"/>
      <c r="AG50" s="406"/>
      <c r="AH50" s="406"/>
      <c r="AI50" s="406"/>
      <c r="AJ50" s="406"/>
      <c r="AK50" s="406"/>
      <c r="AL50" s="406"/>
      <c r="AM50" s="406"/>
      <c r="AN50" s="406"/>
      <c r="AO50" s="406"/>
      <c r="AP50" s="406"/>
      <c r="AQ50" s="406"/>
      <c r="AR50" s="406"/>
      <c r="AS50" s="406"/>
      <c r="AT50" s="406"/>
      <c r="AU50" s="406"/>
      <c r="AV50" s="406"/>
      <c r="AW50" s="406"/>
      <c r="AX50" s="406"/>
      <c r="AY50" s="406"/>
      <c r="AZ50" s="406"/>
      <c r="BA50" s="406"/>
      <c r="BB50" s="406"/>
      <c r="BC50" s="406"/>
      <c r="BD50" s="406"/>
      <c r="BE50" s="406"/>
      <c r="BF50" s="406"/>
      <c r="BG50" s="406"/>
      <c r="BH50" s="406"/>
      <c r="BI50" s="406"/>
      <c r="BJ50" s="406"/>
      <c r="BK50" s="406"/>
      <c r="BL50" s="406"/>
      <c r="BM50" s="406"/>
      <c r="BN50" s="406"/>
      <c r="BO50" s="406"/>
      <c r="BP50" s="20"/>
      <c r="BQ50" s="20"/>
    </row>
    <row r="51" spans="1:69" ht="18" customHeight="1">
      <c r="A51" s="434">
        <f t="shared" si="27"/>
        <v>7</v>
      </c>
      <c r="B51" s="437">
        <v>44743</v>
      </c>
      <c r="C51" s="406"/>
      <c r="D51" s="438">
        <f ca="1"/>
        <v>3270324.071202117</v>
      </c>
      <c r="E51" s="406"/>
      <c r="F51" s="406"/>
      <c r="G51" s="406"/>
      <c r="H51" s="406"/>
      <c r="I51" s="406"/>
      <c r="J51" s="406"/>
      <c r="K51" s="406"/>
      <c r="L51" s="406"/>
      <c r="M51" s="406"/>
      <c r="N51" s="406"/>
      <c r="O51" s="406"/>
      <c r="P51" s="406"/>
      <c r="Q51" s="406"/>
      <c r="R51" s="406"/>
      <c r="S51" s="406"/>
      <c r="T51" s="406"/>
      <c r="U51" s="406"/>
      <c r="V51" s="406"/>
      <c r="W51" s="406"/>
      <c r="X51" s="406"/>
      <c r="Y51" s="406"/>
      <c r="Z51" s="406"/>
      <c r="AA51" s="406"/>
      <c r="AB51" s="406"/>
      <c r="AC51" s="406"/>
      <c r="AD51" s="406"/>
      <c r="AE51" s="406"/>
      <c r="AF51" s="406"/>
      <c r="AG51" s="406"/>
      <c r="AH51" s="406"/>
      <c r="AI51" s="406"/>
      <c r="AJ51" s="406"/>
      <c r="AK51" s="406"/>
      <c r="AL51" s="406"/>
      <c r="AM51" s="406"/>
      <c r="AN51" s="406"/>
      <c r="AO51" s="406"/>
      <c r="AP51" s="406"/>
      <c r="AQ51" s="406"/>
      <c r="AR51" s="406"/>
      <c r="AS51" s="406"/>
      <c r="AT51" s="406"/>
      <c r="AU51" s="406"/>
      <c r="AV51" s="406"/>
      <c r="AW51" s="406"/>
      <c r="AX51" s="406"/>
      <c r="AY51" s="406"/>
      <c r="AZ51" s="406"/>
      <c r="BA51" s="406"/>
      <c r="BB51" s="406"/>
      <c r="BC51" s="406"/>
      <c r="BD51" s="406"/>
      <c r="BE51" s="406"/>
      <c r="BF51" s="406"/>
      <c r="BG51" s="406"/>
      <c r="BH51" s="406"/>
      <c r="BI51" s="406"/>
      <c r="BJ51" s="406"/>
      <c r="BK51" s="406"/>
      <c r="BL51" s="406"/>
      <c r="BM51" s="406"/>
      <c r="BN51" s="406"/>
      <c r="BO51" s="406"/>
      <c r="BP51" s="20"/>
      <c r="BQ51" s="20"/>
    </row>
    <row r="52" spans="1:69" ht="18" customHeight="1">
      <c r="A52" s="434">
        <f t="shared" si="27"/>
        <v>8</v>
      </c>
      <c r="B52" s="437">
        <v>44774</v>
      </c>
      <c r="C52" s="406"/>
      <c r="D52" s="438">
        <f ca="1"/>
        <v>2694033.6621463709</v>
      </c>
      <c r="E52" s="406"/>
      <c r="F52" s="406"/>
      <c r="G52" s="406"/>
      <c r="H52" s="406"/>
      <c r="I52" s="406"/>
      <c r="J52" s="406"/>
      <c r="K52" s="406"/>
      <c r="L52" s="406"/>
      <c r="M52" s="406"/>
      <c r="N52" s="406"/>
      <c r="O52" s="406"/>
      <c r="P52" s="406"/>
      <c r="Q52" s="406"/>
      <c r="R52" s="406"/>
      <c r="S52" s="406"/>
      <c r="T52" s="406"/>
      <c r="U52" s="406"/>
      <c r="V52" s="406"/>
      <c r="W52" s="406"/>
      <c r="X52" s="406"/>
      <c r="Y52" s="406"/>
      <c r="Z52" s="406"/>
      <c r="AA52" s="406"/>
      <c r="AB52" s="406"/>
      <c r="AC52" s="406"/>
      <c r="AD52" s="406"/>
      <c r="AE52" s="406"/>
      <c r="AF52" s="406"/>
      <c r="AG52" s="406"/>
      <c r="AH52" s="406"/>
      <c r="AI52" s="406"/>
      <c r="AJ52" s="406"/>
      <c r="AK52" s="406"/>
      <c r="AL52" s="406"/>
      <c r="AM52" s="406"/>
      <c r="AN52" s="406"/>
      <c r="AO52" s="406"/>
      <c r="AP52" s="406"/>
      <c r="AQ52" s="406"/>
      <c r="AR52" s="406"/>
      <c r="AS52" s="406"/>
      <c r="AT52" s="406"/>
      <c r="AU52" s="406"/>
      <c r="AV52" s="406"/>
      <c r="AW52" s="406"/>
      <c r="AX52" s="406"/>
      <c r="AY52" s="406"/>
      <c r="AZ52" s="406"/>
      <c r="BA52" s="406"/>
      <c r="BB52" s="406"/>
      <c r="BC52" s="406"/>
      <c r="BD52" s="406"/>
      <c r="BE52" s="406"/>
      <c r="BF52" s="406"/>
      <c r="BG52" s="406"/>
      <c r="BH52" s="406"/>
      <c r="BI52" s="406"/>
      <c r="BJ52" s="406"/>
      <c r="BK52" s="406"/>
      <c r="BL52" s="406"/>
      <c r="BM52" s="406"/>
      <c r="BN52" s="406"/>
      <c r="BO52" s="406"/>
      <c r="BP52" s="20"/>
      <c r="BQ52" s="20"/>
    </row>
    <row r="53" spans="1:69" ht="18" customHeight="1">
      <c r="A53" s="434">
        <f t="shared" si="27"/>
        <v>9</v>
      </c>
      <c r="B53" s="437">
        <v>44805</v>
      </c>
      <c r="C53" s="406"/>
      <c r="D53" s="438">
        <f ca="1"/>
        <v>2102048.6840039352</v>
      </c>
      <c r="E53" s="406"/>
      <c r="F53" s="406"/>
      <c r="G53" s="406"/>
      <c r="H53" s="406"/>
      <c r="I53" s="406"/>
      <c r="J53" s="406"/>
      <c r="K53" s="406"/>
      <c r="L53" s="406"/>
      <c r="M53" s="406"/>
      <c r="N53" s="406"/>
      <c r="O53" s="406"/>
      <c r="P53" s="406"/>
      <c r="Q53" s="406"/>
      <c r="R53" s="406"/>
      <c r="S53" s="406"/>
      <c r="T53" s="406"/>
      <c r="U53" s="406"/>
      <c r="V53" s="406"/>
      <c r="W53" s="406"/>
      <c r="X53" s="406"/>
      <c r="Y53" s="406"/>
      <c r="Z53" s="406"/>
      <c r="AA53" s="406"/>
      <c r="AB53" s="406"/>
      <c r="AC53" s="406"/>
      <c r="AD53" s="406"/>
      <c r="AE53" s="406"/>
      <c r="AF53" s="406"/>
      <c r="AG53" s="406"/>
      <c r="AH53" s="406"/>
      <c r="AI53" s="406"/>
      <c r="AJ53" s="406"/>
      <c r="AK53" s="406"/>
      <c r="AL53" s="406"/>
      <c r="AM53" s="406"/>
      <c r="AN53" s="406"/>
      <c r="AO53" s="406"/>
      <c r="AP53" s="406"/>
      <c r="AQ53" s="406"/>
      <c r="AR53" s="406"/>
      <c r="AS53" s="406"/>
      <c r="AT53" s="406"/>
      <c r="AU53" s="406"/>
      <c r="AV53" s="406"/>
      <c r="AW53" s="406"/>
      <c r="AX53" s="406"/>
      <c r="AY53" s="406"/>
      <c r="AZ53" s="406"/>
      <c r="BA53" s="406"/>
      <c r="BB53" s="406"/>
      <c r="BC53" s="406"/>
      <c r="BD53" s="406"/>
      <c r="BE53" s="406"/>
      <c r="BF53" s="406"/>
      <c r="BG53" s="406"/>
      <c r="BH53" s="406"/>
      <c r="BI53" s="406"/>
      <c r="BJ53" s="406"/>
      <c r="BK53" s="406"/>
      <c r="BL53" s="406"/>
      <c r="BM53" s="406"/>
      <c r="BN53" s="406"/>
      <c r="BO53" s="406"/>
      <c r="BP53" s="20"/>
      <c r="BQ53" s="20"/>
    </row>
    <row r="54" spans="1:69" ht="18" customHeight="1">
      <c r="A54" s="434">
        <f t="shared" si="27"/>
        <v>10</v>
      </c>
      <c r="B54" s="437">
        <v>44835</v>
      </c>
      <c r="C54" s="406"/>
      <c r="D54" s="438">
        <f ca="1"/>
        <v>1516005.0684844074</v>
      </c>
      <c r="E54" s="406"/>
      <c r="F54" s="406"/>
      <c r="G54" s="406"/>
      <c r="H54" s="406"/>
      <c r="I54" s="406"/>
      <c r="J54" s="406"/>
      <c r="K54" s="406"/>
      <c r="L54" s="406"/>
      <c r="M54" s="406"/>
      <c r="N54" s="406"/>
      <c r="O54" s="406"/>
      <c r="P54" s="406"/>
      <c r="Q54" s="406"/>
      <c r="R54" s="406"/>
      <c r="S54" s="406"/>
      <c r="T54" s="406"/>
      <c r="U54" s="406"/>
      <c r="V54" s="406"/>
      <c r="W54" s="406"/>
      <c r="X54" s="406"/>
      <c r="Y54" s="406"/>
      <c r="Z54" s="406"/>
      <c r="AA54" s="406"/>
      <c r="AB54" s="406"/>
      <c r="AC54" s="406"/>
      <c r="AD54" s="406"/>
      <c r="AE54" s="406"/>
      <c r="AF54" s="406"/>
      <c r="AG54" s="406"/>
      <c r="AH54" s="406"/>
      <c r="AI54" s="406"/>
      <c r="AJ54" s="406"/>
      <c r="AK54" s="406"/>
      <c r="AL54" s="406"/>
      <c r="AM54" s="406"/>
      <c r="AN54" s="406"/>
      <c r="AO54" s="406"/>
      <c r="AP54" s="406"/>
      <c r="AQ54" s="406"/>
      <c r="AR54" s="406"/>
      <c r="AS54" s="406"/>
      <c r="AT54" s="406"/>
      <c r="AU54" s="406"/>
      <c r="AV54" s="406"/>
      <c r="AW54" s="406"/>
      <c r="AX54" s="406"/>
      <c r="AY54" s="406"/>
      <c r="AZ54" s="406"/>
      <c r="BA54" s="406"/>
      <c r="BB54" s="406"/>
      <c r="BC54" s="406"/>
      <c r="BD54" s="406"/>
      <c r="BE54" s="406"/>
      <c r="BF54" s="406"/>
      <c r="BG54" s="406"/>
      <c r="BH54" s="406"/>
      <c r="BI54" s="406"/>
      <c r="BJ54" s="406"/>
      <c r="BK54" s="406"/>
      <c r="BL54" s="406"/>
      <c r="BM54" s="406"/>
      <c r="BN54" s="406"/>
      <c r="BO54" s="406"/>
      <c r="BP54" s="20"/>
      <c r="BQ54" s="20"/>
    </row>
    <row r="55" spans="1:69" ht="18" customHeight="1">
      <c r="A55" s="434">
        <f t="shared" si="27"/>
        <v>11</v>
      </c>
      <c r="B55" s="437">
        <v>44866</v>
      </c>
      <c r="C55" s="406"/>
      <c r="D55" s="438">
        <f ca="1"/>
        <v>936616.61910253647</v>
      </c>
      <c r="E55" s="406"/>
      <c r="F55" s="406"/>
      <c r="G55" s="406"/>
      <c r="H55" s="406"/>
      <c r="I55" s="406"/>
      <c r="J55" s="406"/>
      <c r="K55" s="406"/>
      <c r="L55" s="406"/>
      <c r="M55" s="406"/>
      <c r="N55" s="406"/>
      <c r="O55" s="406"/>
      <c r="P55" s="406"/>
      <c r="Q55" s="406"/>
      <c r="R55" s="406"/>
      <c r="S55" s="406"/>
      <c r="T55" s="406"/>
      <c r="U55" s="406"/>
      <c r="V55" s="406"/>
      <c r="W55" s="406"/>
      <c r="X55" s="406"/>
      <c r="Y55" s="406"/>
      <c r="Z55" s="406"/>
      <c r="AA55" s="406"/>
      <c r="AB55" s="406"/>
      <c r="AC55" s="406"/>
      <c r="AD55" s="406"/>
      <c r="AE55" s="406"/>
      <c r="AF55" s="406"/>
      <c r="AG55" s="406"/>
      <c r="AH55" s="406"/>
      <c r="AI55" s="406"/>
      <c r="AJ55" s="406"/>
      <c r="AK55" s="406"/>
      <c r="AL55" s="406"/>
      <c r="AM55" s="406"/>
      <c r="AN55" s="406"/>
      <c r="AO55" s="406"/>
      <c r="AP55" s="406"/>
      <c r="AQ55" s="406"/>
      <c r="AR55" s="406"/>
      <c r="AS55" s="406"/>
      <c r="AT55" s="406"/>
      <c r="AU55" s="406"/>
      <c r="AV55" s="406"/>
      <c r="AW55" s="406"/>
      <c r="AX55" s="406"/>
      <c r="AY55" s="406"/>
      <c r="AZ55" s="406"/>
      <c r="BA55" s="406"/>
      <c r="BB55" s="406"/>
      <c r="BC55" s="406"/>
      <c r="BD55" s="406"/>
      <c r="BE55" s="406"/>
      <c r="BF55" s="406"/>
      <c r="BG55" s="406"/>
      <c r="BH55" s="406"/>
      <c r="BI55" s="406"/>
      <c r="BJ55" s="406"/>
      <c r="BK55" s="406"/>
      <c r="BL55" s="406"/>
      <c r="BM55" s="406"/>
      <c r="BN55" s="406"/>
      <c r="BO55" s="406"/>
      <c r="BP55" s="20"/>
      <c r="BQ55" s="20"/>
    </row>
    <row r="56" spans="1:69" ht="18" customHeight="1">
      <c r="A56" s="434">
        <f t="shared" si="27"/>
        <v>12</v>
      </c>
      <c r="B56" s="437">
        <v>44896</v>
      </c>
      <c r="C56" s="406"/>
      <c r="D56" s="438">
        <f ca="1"/>
        <v>364680.99579484086</v>
      </c>
      <c r="E56" s="406"/>
      <c r="F56" s="406"/>
      <c r="G56" s="406"/>
      <c r="H56" s="406"/>
      <c r="I56" s="406"/>
      <c r="J56" s="406"/>
      <c r="K56" s="406"/>
      <c r="L56" s="406"/>
      <c r="M56" s="406"/>
      <c r="N56" s="406"/>
      <c r="O56" s="406"/>
      <c r="P56" s="406"/>
      <c r="Q56" s="406"/>
      <c r="R56" s="406"/>
      <c r="S56" s="406"/>
      <c r="T56" s="406"/>
      <c r="U56" s="406"/>
      <c r="V56" s="406"/>
      <c r="W56" s="406"/>
      <c r="X56" s="406"/>
      <c r="Y56" s="406"/>
      <c r="Z56" s="406"/>
      <c r="AA56" s="406"/>
      <c r="AB56" s="406"/>
      <c r="AC56" s="406"/>
      <c r="AD56" s="406"/>
      <c r="AE56" s="406"/>
      <c r="AF56" s="406"/>
      <c r="AG56" s="406"/>
      <c r="AH56" s="406"/>
      <c r="AI56" s="406"/>
      <c r="AJ56" s="406"/>
      <c r="AK56" s="406"/>
      <c r="AL56" s="406"/>
      <c r="AM56" s="406"/>
      <c r="AN56" s="406"/>
      <c r="AO56" s="406"/>
      <c r="AP56" s="406"/>
      <c r="AQ56" s="406"/>
      <c r="AR56" s="406"/>
      <c r="AS56" s="406"/>
      <c r="AT56" s="406"/>
      <c r="AU56" s="406"/>
      <c r="AV56" s="406"/>
      <c r="AW56" s="406"/>
      <c r="AX56" s="406"/>
      <c r="AY56" s="406"/>
      <c r="AZ56" s="406"/>
      <c r="BA56" s="406"/>
      <c r="BB56" s="406"/>
      <c r="BC56" s="406"/>
      <c r="BD56" s="406"/>
      <c r="BE56" s="406"/>
      <c r="BF56" s="406"/>
      <c r="BG56" s="406"/>
      <c r="BH56" s="406"/>
      <c r="BI56" s="406"/>
      <c r="BJ56" s="406"/>
      <c r="BK56" s="406"/>
      <c r="BL56" s="406"/>
      <c r="BM56" s="406"/>
      <c r="BN56" s="406"/>
      <c r="BO56" s="406"/>
      <c r="BP56" s="20"/>
      <c r="BQ56" s="20"/>
    </row>
    <row r="57" spans="1:69" ht="18" customHeight="1">
      <c r="A57" s="434">
        <f t="shared" si="27"/>
        <v>13</v>
      </c>
      <c r="B57" s="437">
        <v>44927</v>
      </c>
      <c r="C57" s="406"/>
      <c r="D57" s="438">
        <f ca="1"/>
        <v>39733379.726548515</v>
      </c>
      <c r="E57" s="406"/>
      <c r="F57" s="406"/>
      <c r="G57" s="406"/>
      <c r="H57" s="406"/>
      <c r="I57" s="406"/>
      <c r="J57" s="406"/>
      <c r="K57" s="406"/>
      <c r="L57" s="406"/>
      <c r="M57" s="406"/>
      <c r="N57" s="406"/>
      <c r="O57" s="406"/>
      <c r="P57" s="406"/>
      <c r="Q57" s="406"/>
      <c r="R57" s="406"/>
      <c r="S57" s="406"/>
      <c r="T57" s="406"/>
      <c r="U57" s="406"/>
      <c r="V57" s="406"/>
      <c r="W57" s="406"/>
      <c r="X57" s="406"/>
      <c r="Y57" s="406"/>
      <c r="Z57" s="406"/>
      <c r="AA57" s="406"/>
      <c r="AB57" s="406"/>
      <c r="AC57" s="406"/>
      <c r="AD57" s="406"/>
      <c r="AE57" s="406"/>
      <c r="AF57" s="406"/>
      <c r="AG57" s="406"/>
      <c r="AH57" s="406"/>
      <c r="AI57" s="406"/>
      <c r="AJ57" s="406"/>
      <c r="AK57" s="406"/>
      <c r="AL57" s="406"/>
      <c r="AM57" s="406"/>
      <c r="AN57" s="406"/>
      <c r="AO57" s="406"/>
      <c r="AP57" s="406"/>
      <c r="AQ57" s="406"/>
      <c r="AR57" s="406"/>
      <c r="AS57" s="406"/>
      <c r="AT57" s="406"/>
      <c r="AU57" s="406"/>
      <c r="AV57" s="406"/>
      <c r="AW57" s="406"/>
      <c r="AX57" s="406"/>
      <c r="AY57" s="406"/>
      <c r="AZ57" s="406"/>
      <c r="BA57" s="406"/>
      <c r="BB57" s="406"/>
      <c r="BC57" s="406"/>
      <c r="BD57" s="406"/>
      <c r="BE57" s="406"/>
      <c r="BF57" s="406"/>
      <c r="BG57" s="406"/>
      <c r="BH57" s="406"/>
      <c r="BI57" s="406"/>
      <c r="BJ57" s="406"/>
      <c r="BK57" s="406"/>
      <c r="BL57" s="406"/>
      <c r="BM57" s="406"/>
      <c r="BN57" s="406"/>
      <c r="BO57" s="406"/>
      <c r="BP57" s="20"/>
      <c r="BQ57" s="20"/>
    </row>
    <row r="58" spans="1:69" ht="18" customHeight="1">
      <c r="A58" s="434">
        <f t="shared" si="27"/>
        <v>14</v>
      </c>
      <c r="B58" s="437">
        <v>44958</v>
      </c>
      <c r="C58" s="19"/>
      <c r="D58" s="438">
        <f ca="1"/>
        <v>39083914.075857341</v>
      </c>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20"/>
      <c r="BQ58" s="20"/>
    </row>
    <row r="59" spans="1:69" ht="18" customHeight="1">
      <c r="A59" s="434">
        <f t="shared" si="27"/>
        <v>15</v>
      </c>
      <c r="B59" s="437">
        <v>44986</v>
      </c>
      <c r="C59" s="19"/>
      <c r="D59" s="438">
        <f ca="1"/>
        <v>38448025.17157764</v>
      </c>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20"/>
      <c r="BQ59" s="20"/>
    </row>
    <row r="60" spans="1:69" ht="18" customHeight="1">
      <c r="A60" s="434">
        <f t="shared" si="27"/>
        <v>16</v>
      </c>
      <c r="B60" s="437">
        <v>45017</v>
      </c>
      <c r="C60" s="19"/>
      <c r="D60" s="438">
        <f ca="1"/>
        <v>37827971.731655985</v>
      </c>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20"/>
      <c r="BQ60" s="20"/>
    </row>
    <row r="61" spans="1:69" ht="18" customHeight="1">
      <c r="A61" s="434">
        <f t="shared" si="27"/>
        <v>17</v>
      </c>
      <c r="B61" s="437">
        <v>45047</v>
      </c>
      <c r="C61" s="19"/>
      <c r="D61" s="438">
        <f ca="1"/>
        <v>37226129.475746088</v>
      </c>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20"/>
      <c r="BQ61" s="20"/>
    </row>
    <row r="62" spans="1:69" ht="18" customHeight="1">
      <c r="A62" s="434">
        <f t="shared" si="27"/>
        <v>18</v>
      </c>
      <c r="B62" s="437">
        <v>45078</v>
      </c>
      <c r="C62" s="19"/>
      <c r="D62" s="438">
        <f ca="1"/>
        <v>36645232.781449705</v>
      </c>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20"/>
      <c r="BQ62" s="20"/>
    </row>
    <row r="63" spans="1:69" ht="18" customHeight="1">
      <c r="A63" s="434">
        <f t="shared" si="27"/>
        <v>19</v>
      </c>
      <c r="B63" s="437">
        <v>45108</v>
      </c>
      <c r="C63" s="19"/>
      <c r="D63" s="438">
        <f ca="1"/>
        <v>20088419.833008859</v>
      </c>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20"/>
      <c r="BQ63" s="20"/>
    </row>
    <row r="64" spans="1:69" ht="18" customHeight="1">
      <c r="A64" s="434">
        <f t="shared" si="27"/>
        <v>20</v>
      </c>
      <c r="B64" s="437">
        <v>45139</v>
      </c>
      <c r="C64" s="19"/>
      <c r="D64" s="438">
        <f ca="1"/>
        <v>13559306.59230189</v>
      </c>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20"/>
      <c r="BQ64" s="20"/>
    </row>
    <row r="65" spans="1:69" ht="18" customHeight="1">
      <c r="A65" s="434">
        <f t="shared" si="27"/>
        <v>21</v>
      </c>
      <c r="B65" s="437">
        <v>45170</v>
      </c>
      <c r="C65" s="19"/>
      <c r="D65" s="438">
        <f ca="1"/>
        <v>13062044.765488874</v>
      </c>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20"/>
      <c r="BQ65" s="20"/>
    </row>
    <row r="66" spans="1:69" ht="18" customHeight="1">
      <c r="A66" s="434">
        <f t="shared" si="27"/>
        <v>22</v>
      </c>
      <c r="B66" s="437">
        <v>45200</v>
      </c>
      <c r="C66" s="19"/>
      <c r="D66" s="438">
        <f ca="1"/>
        <v>12601415.114653906</v>
      </c>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20"/>
      <c r="BQ66" s="20"/>
    </row>
    <row r="67" spans="1:69" ht="18" customHeight="1">
      <c r="A67" s="434">
        <f t="shared" si="27"/>
        <v>23</v>
      </c>
      <c r="B67" s="437">
        <v>45231</v>
      </c>
      <c r="C67" s="19"/>
      <c r="D67" s="438">
        <f ca="1"/>
        <v>12182909.666193692</v>
      </c>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20"/>
      <c r="BQ67" s="20"/>
    </row>
    <row r="68" spans="1:69" ht="18" customHeight="1">
      <c r="A68" s="434">
        <f t="shared" si="27"/>
        <v>24</v>
      </c>
      <c r="B68" s="437">
        <v>45261</v>
      </c>
      <c r="C68" s="19"/>
      <c r="D68" s="438">
        <f ca="1"/>
        <v>11812849.600464446</v>
      </c>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20"/>
      <c r="BQ68" s="20"/>
    </row>
    <row r="69" spans="1:69" ht="18" customHeight="1">
      <c r="A69" s="434">
        <f t="shared" si="27"/>
        <v>25</v>
      </c>
      <c r="B69" s="437">
        <v>45292</v>
      </c>
      <c r="C69" s="19"/>
      <c r="D69" s="438">
        <f ca="1"/>
        <v>11461188.311392754</v>
      </c>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20"/>
      <c r="BQ69" s="20"/>
    </row>
    <row r="70" spans="1:69" ht="18" customHeight="1">
      <c r="A70" s="434">
        <f t="shared" si="27"/>
        <v>26</v>
      </c>
      <c r="B70" s="437">
        <v>45323</v>
      </c>
      <c r="C70" s="19"/>
      <c r="D70" s="438">
        <f ca="1"/>
        <v>11172652.472411659</v>
      </c>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20"/>
      <c r="BQ70" s="20"/>
    </row>
    <row r="71" spans="1:69" ht="18" customHeight="1">
      <c r="A71" s="434">
        <f t="shared" si="27"/>
        <v>27</v>
      </c>
      <c r="B71" s="437">
        <v>45352</v>
      </c>
      <c r="C71" s="19"/>
      <c r="D71" s="438">
        <f ca="1"/>
        <v>10989178.349725021</v>
      </c>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20"/>
      <c r="BQ71" s="20"/>
    </row>
    <row r="72" spans="1:69" ht="18" customHeight="1">
      <c r="A72" s="434">
        <f t="shared" si="27"/>
        <v>28</v>
      </c>
      <c r="B72" s="437">
        <v>45383</v>
      </c>
      <c r="C72" s="19"/>
      <c r="D72" s="438">
        <f ca="1"/>
        <v>10933727.069167722</v>
      </c>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20"/>
      <c r="BQ72" s="20"/>
    </row>
    <row r="73" spans="1:69" ht="18" customHeight="1">
      <c r="A73" s="434">
        <f t="shared" si="27"/>
        <v>29</v>
      </c>
      <c r="B73" s="437">
        <v>45413</v>
      </c>
      <c r="C73" s="19"/>
      <c r="D73" s="438">
        <f ca="1"/>
        <v>11031903.799165629</v>
      </c>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20"/>
      <c r="BQ73" s="20"/>
    </row>
    <row r="74" spans="1:69" ht="18" customHeight="1">
      <c r="A74" s="434">
        <f t="shared" si="27"/>
        <v>30</v>
      </c>
      <c r="B74" s="437">
        <v>45444</v>
      </c>
      <c r="C74" s="19"/>
      <c r="D74" s="438">
        <f ca="1"/>
        <v>11314436.141829785</v>
      </c>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20"/>
      <c r="BQ74" s="20"/>
    </row>
    <row r="75" spans="1:69" ht="18" customHeight="1">
      <c r="A75" s="434">
        <f t="shared" si="27"/>
        <v>31</v>
      </c>
      <c r="B75" s="437">
        <v>45474</v>
      </c>
      <c r="C75" s="19"/>
      <c r="D75" s="438">
        <f ca="1"/>
        <v>75818192.41969344</v>
      </c>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20"/>
      <c r="BQ75" s="20"/>
    </row>
    <row r="76" spans="1:69" ht="18" customHeight="1">
      <c r="A76" s="434">
        <f t="shared" si="27"/>
        <v>32</v>
      </c>
      <c r="B76" s="437">
        <v>45505</v>
      </c>
      <c r="C76" s="19"/>
      <c r="D76" s="438">
        <f ca="1"/>
        <v>70587418.419796497</v>
      </c>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20"/>
      <c r="BQ76" s="20"/>
    </row>
    <row r="77" spans="1:69" ht="18" customHeight="1">
      <c r="A77" s="434">
        <f t="shared" si="27"/>
        <v>33</v>
      </c>
      <c r="B77" s="437">
        <v>45536</v>
      </c>
      <c r="C77" s="19"/>
      <c r="D77" s="438">
        <f ca="1"/>
        <v>71675208.286586821</v>
      </c>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20"/>
      <c r="BQ77" s="20"/>
    </row>
    <row r="78" spans="1:69" ht="18" customHeight="1">
      <c r="A78" s="434">
        <f t="shared" si="27"/>
        <v>34</v>
      </c>
      <c r="B78" s="437">
        <v>45566</v>
      </c>
      <c r="C78" s="19"/>
      <c r="D78" s="438">
        <f ca="1"/>
        <v>73145275.193401888</v>
      </c>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20"/>
      <c r="BQ78" s="20"/>
    </row>
    <row r="79" spans="1:69" ht="18" customHeight="1">
      <c r="A79" s="434">
        <f t="shared" si="27"/>
        <v>35</v>
      </c>
      <c r="B79" s="437">
        <v>45597</v>
      </c>
      <c r="C79" s="19"/>
      <c r="D79" s="438">
        <f ca="1"/>
        <v>75074074.948246628</v>
      </c>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20"/>
      <c r="BQ79" s="20"/>
    </row>
    <row r="80" spans="1:69" ht="18" customHeight="1">
      <c r="A80" s="434">
        <f t="shared" si="27"/>
        <v>36</v>
      </c>
      <c r="B80" s="437">
        <v>45627</v>
      </c>
      <c r="C80" s="19"/>
      <c r="D80" s="438">
        <f ca="1"/>
        <v>77553352.120726973</v>
      </c>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20"/>
      <c r="BQ80" s="20"/>
    </row>
    <row r="81" spans="1:69" ht="18" customHeight="1">
      <c r="A81" s="434">
        <f t="shared" si="27"/>
        <v>37</v>
      </c>
      <c r="B81" s="437">
        <v>45658</v>
      </c>
      <c r="C81" s="19"/>
      <c r="D81" s="438">
        <f ca="1"/>
        <v>80266401.600859821</v>
      </c>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20"/>
      <c r="BQ81" s="20"/>
    </row>
    <row r="82" spans="1:69" ht="18" customHeight="1">
      <c r="A82" s="434">
        <f t="shared" si="27"/>
        <v>38</v>
      </c>
      <c r="B82" s="437">
        <v>45689</v>
      </c>
      <c r="C82" s="19"/>
      <c r="D82" s="438">
        <f ca="1"/>
        <v>83338882.094988137</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20"/>
      <c r="BQ82" s="20"/>
    </row>
    <row r="83" spans="1:69" ht="18" customHeight="1">
      <c r="A83" s="434">
        <f t="shared" si="27"/>
        <v>39</v>
      </c>
      <c r="B83" s="437">
        <v>45717</v>
      </c>
      <c r="C83" s="19"/>
      <c r="D83" s="438">
        <f ca="1"/>
        <v>86843873.43637459</v>
      </c>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20"/>
      <c r="BQ83" s="20"/>
    </row>
    <row r="84" spans="1:69" ht="18" customHeight="1">
      <c r="A84" s="434">
        <f t="shared" si="27"/>
        <v>40</v>
      </c>
      <c r="B84" s="437">
        <v>45748</v>
      </c>
      <c r="C84" s="19"/>
      <c r="D84" s="438">
        <f ca="1"/>
        <v>90791293.828566343</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20"/>
      <c r="BQ84" s="20"/>
    </row>
    <row r="85" spans="1:69" ht="18" customHeight="1">
      <c r="A85" s="434">
        <f t="shared" si="27"/>
        <v>41</v>
      </c>
      <c r="B85" s="437">
        <v>45778</v>
      </c>
      <c r="C85" s="19"/>
      <c r="D85" s="438">
        <f ca="1"/>
        <v>95225385.176643938</v>
      </c>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20"/>
      <c r="BQ85" s="20"/>
    </row>
    <row r="86" spans="1:69" ht="18" customHeight="1">
      <c r="A86" s="434">
        <f t="shared" si="27"/>
        <v>42</v>
      </c>
      <c r="B86" s="437">
        <v>45809</v>
      </c>
      <c r="C86" s="19"/>
      <c r="D86" s="438">
        <f ca="1"/>
        <v>100194814.97619596</v>
      </c>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20"/>
      <c r="BQ86" s="20"/>
    </row>
    <row r="87" spans="1:69" ht="18" customHeight="1">
      <c r="A87" s="434">
        <f t="shared" si="27"/>
        <v>43</v>
      </c>
      <c r="B87" s="437">
        <v>45839</v>
      </c>
      <c r="C87" s="19"/>
      <c r="D87" s="438">
        <f ca="1"/>
        <v>91753117.272369862</v>
      </c>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20"/>
      <c r="BQ87" s="20"/>
    </row>
    <row r="88" spans="1:69" ht="18" customHeight="1">
      <c r="A88" s="434">
        <f t="shared" si="27"/>
        <v>44</v>
      </c>
      <c r="B88" s="437">
        <v>45870</v>
      </c>
      <c r="C88" s="19"/>
      <c r="D88" s="438">
        <f ca="1"/>
        <v>91959178.114827812</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20"/>
      <c r="BQ88" s="20"/>
    </row>
    <row r="89" spans="1:69" ht="18" customHeight="1">
      <c r="A89" s="434">
        <f t="shared" si="27"/>
        <v>45</v>
      </c>
      <c r="B89" s="437">
        <v>45901</v>
      </c>
      <c r="C89" s="19"/>
      <c r="D89" s="438">
        <f ca="1"/>
        <v>98877773.858198225</v>
      </c>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20"/>
      <c r="BQ89" s="20"/>
    </row>
    <row r="90" spans="1:69" ht="18" customHeight="1">
      <c r="A90" s="434">
        <f t="shared" si="27"/>
        <v>46</v>
      </c>
      <c r="B90" s="437">
        <v>45931</v>
      </c>
      <c r="C90" s="19"/>
      <c r="D90" s="438">
        <f ca="1"/>
        <v>106580159.09257236</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20"/>
      <c r="BQ90" s="20"/>
    </row>
    <row r="91" spans="1:69" ht="18" customHeight="1">
      <c r="A91" s="434">
        <f t="shared" si="27"/>
        <v>47</v>
      </c>
      <c r="B91" s="437">
        <v>45962</v>
      </c>
      <c r="C91" s="19"/>
      <c r="D91" s="438">
        <f ca="1"/>
        <v>115144711.46705057</v>
      </c>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20"/>
      <c r="BQ91" s="20"/>
    </row>
    <row r="92" spans="1:69" ht="18" customHeight="1">
      <c r="A92" s="434">
        <f t="shared" si="27"/>
        <v>48</v>
      </c>
      <c r="B92" s="437">
        <v>45992</v>
      </c>
      <c r="C92" s="19"/>
      <c r="D92" s="438">
        <f ca="1"/>
        <v>124657648.19564326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20"/>
      <c r="BQ92" s="20"/>
    </row>
    <row r="93" spans="1:69" ht="18" customHeight="1">
      <c r="A93" s="434">
        <f t="shared" si="27"/>
        <v>49</v>
      </c>
      <c r="B93" s="437">
        <v>46023</v>
      </c>
      <c r="C93" s="19"/>
      <c r="D93" s="438">
        <f ca="1"/>
        <v>134457861.00763232</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20"/>
      <c r="BQ93" s="20"/>
    </row>
    <row r="94" spans="1:69" ht="18" customHeight="1">
      <c r="A94" s="434">
        <f t="shared" si="27"/>
        <v>50</v>
      </c>
      <c r="B94" s="437">
        <v>46054</v>
      </c>
      <c r="C94" s="19"/>
      <c r="D94" s="438">
        <f ca="1"/>
        <v>144718641.33477476</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20"/>
      <c r="BQ94" s="20"/>
    </row>
    <row r="95" spans="1:69" ht="18" customHeight="1">
      <c r="A95" s="434">
        <f t="shared" si="27"/>
        <v>51</v>
      </c>
      <c r="B95" s="437">
        <v>46082</v>
      </c>
      <c r="C95" s="19"/>
      <c r="D95" s="438">
        <f ca="1"/>
        <v>147204580.63008869</v>
      </c>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20"/>
      <c r="BQ95" s="20"/>
    </row>
    <row r="96" spans="1:69" ht="18" customHeight="1">
      <c r="A96" s="434">
        <f t="shared" si="27"/>
        <v>52</v>
      </c>
      <c r="B96" s="437">
        <v>46113</v>
      </c>
      <c r="C96" s="19"/>
      <c r="D96" s="438">
        <f ca="1"/>
        <v>158458009.18357471</v>
      </c>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20"/>
      <c r="BQ96" s="20"/>
    </row>
    <row r="97" spans="1:69" ht="18" customHeight="1">
      <c r="A97" s="434">
        <f t="shared" si="27"/>
        <v>53</v>
      </c>
      <c r="B97" s="437">
        <v>46143</v>
      </c>
      <c r="C97" s="19"/>
      <c r="D97" s="438">
        <f ca="1"/>
        <v>170202825.53853351</v>
      </c>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20"/>
      <c r="BQ97" s="20"/>
    </row>
    <row r="98" spans="1:69" ht="18" customHeight="1">
      <c r="A98" s="434">
        <f t="shared" si="27"/>
        <v>54</v>
      </c>
      <c r="B98" s="437">
        <v>46174</v>
      </c>
      <c r="C98" s="19"/>
      <c r="D98" s="438">
        <f ca="1"/>
        <v>182458686.76702398</v>
      </c>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20"/>
      <c r="BQ98" s="20"/>
    </row>
    <row r="99" spans="1:69" ht="18" customHeight="1">
      <c r="A99" s="434">
        <f t="shared" si="27"/>
        <v>55</v>
      </c>
      <c r="B99" s="437">
        <v>46204</v>
      </c>
      <c r="C99" s="19"/>
      <c r="D99" s="438">
        <f ca="1"/>
        <v>167246032.58398741</v>
      </c>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20"/>
      <c r="BQ99" s="20"/>
    </row>
    <row r="100" spans="1:69" ht="18" customHeight="1">
      <c r="A100" s="434">
        <f t="shared" si="27"/>
        <v>56</v>
      </c>
      <c r="B100" s="437">
        <v>46235</v>
      </c>
      <c r="C100" s="19"/>
      <c r="D100" s="438">
        <f ca="1"/>
        <v>168586124.5729627</v>
      </c>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20"/>
      <c r="BQ100" s="20"/>
    </row>
    <row r="101" spans="1:69" ht="18" customHeight="1">
      <c r="A101" s="434">
        <f t="shared" si="27"/>
        <v>57</v>
      </c>
      <c r="B101" s="437">
        <v>46266</v>
      </c>
      <c r="C101" s="19"/>
      <c r="D101" s="438">
        <f ca="1"/>
        <v>182501071.66083035</v>
      </c>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20"/>
      <c r="BQ101" s="20"/>
    </row>
    <row r="102" spans="1:69" ht="18" customHeight="1">
      <c r="A102" s="434">
        <f t="shared" si="27"/>
        <v>58</v>
      </c>
      <c r="B102" s="437">
        <v>46296</v>
      </c>
      <c r="C102" s="19"/>
      <c r="D102" s="438">
        <f ca="1"/>
        <v>197013868.89154604</v>
      </c>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20"/>
      <c r="BQ102" s="20"/>
    </row>
    <row r="103" spans="1:69" ht="18" customHeight="1">
      <c r="A103" s="434">
        <f t="shared" si="27"/>
        <v>59</v>
      </c>
      <c r="B103" s="437">
        <v>46327</v>
      </c>
      <c r="C103" s="19"/>
      <c r="D103" s="438">
        <f ca="1"/>
        <v>212148428.55082369</v>
      </c>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20"/>
      <c r="BQ103" s="20"/>
    </row>
    <row r="104" spans="1:69" ht="18" customHeight="1">
      <c r="A104" s="434">
        <f t="shared" si="27"/>
        <v>60</v>
      </c>
      <c r="B104" s="437">
        <v>46357</v>
      </c>
      <c r="C104" s="19"/>
      <c r="D104" s="438">
        <f ca="1"/>
        <v>227929621.69580579</v>
      </c>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20"/>
      <c r="BQ104" s="20"/>
    </row>
    <row r="105" spans="1:69" ht="18" customHeight="1">
      <c r="A105" s="439"/>
      <c r="B105" s="440"/>
      <c r="C105" s="440"/>
      <c r="D105" s="441"/>
      <c r="E105" s="440"/>
      <c r="F105" s="440"/>
      <c r="G105" s="440"/>
      <c r="H105" s="440"/>
      <c r="I105" s="440"/>
      <c r="J105" s="440"/>
      <c r="K105" s="440"/>
      <c r="L105" s="440"/>
      <c r="M105" s="440"/>
      <c r="N105" s="440"/>
      <c r="O105" s="440"/>
      <c r="P105" s="440"/>
      <c r="Q105" s="440"/>
      <c r="R105" s="440"/>
      <c r="S105" s="440"/>
      <c r="T105" s="440"/>
      <c r="U105" s="440"/>
      <c r="V105" s="440"/>
      <c r="W105" s="440"/>
      <c r="X105" s="440"/>
      <c r="Y105" s="440"/>
      <c r="Z105" s="440"/>
      <c r="AA105" s="440"/>
      <c r="AB105" s="440"/>
      <c r="AC105" s="440"/>
      <c r="AD105" s="440"/>
      <c r="AE105" s="440"/>
      <c r="AF105" s="440"/>
      <c r="AG105" s="440"/>
      <c r="AH105" s="440"/>
      <c r="AI105" s="440"/>
      <c r="AJ105" s="440"/>
      <c r="AK105" s="440"/>
      <c r="AL105" s="440"/>
      <c r="AM105" s="440"/>
      <c r="AN105" s="440"/>
      <c r="AO105" s="440"/>
      <c r="AP105" s="440"/>
      <c r="AQ105" s="440"/>
      <c r="AR105" s="440"/>
      <c r="AS105" s="440"/>
      <c r="AT105" s="440"/>
      <c r="AU105" s="440"/>
      <c r="AV105" s="440"/>
      <c r="AW105" s="440"/>
      <c r="AX105" s="440"/>
      <c r="AY105" s="440"/>
      <c r="AZ105" s="440"/>
      <c r="BA105" s="440"/>
      <c r="BB105" s="440"/>
      <c r="BC105" s="440"/>
      <c r="BD105" s="440"/>
      <c r="BE105" s="440"/>
      <c r="BF105" s="440"/>
      <c r="BG105" s="440"/>
      <c r="BH105" s="440"/>
      <c r="BI105" s="440"/>
      <c r="BJ105" s="440"/>
      <c r="BK105" s="440"/>
      <c r="BL105" s="440"/>
      <c r="BM105" s="440"/>
      <c r="BN105" s="440"/>
      <c r="BO105" s="440"/>
      <c r="BP105" s="440"/>
      <c r="BQ105" s="440"/>
    </row>
    <row r="106" spans="1:69" ht="18" customHeight="1">
      <c r="A106" s="439"/>
      <c r="B106" s="440"/>
      <c r="C106" s="440"/>
      <c r="D106" s="441"/>
      <c r="E106" s="440"/>
      <c r="F106" s="440"/>
      <c r="G106" s="440"/>
      <c r="H106" s="440"/>
      <c r="I106" s="440"/>
      <c r="J106" s="440"/>
      <c r="K106" s="440"/>
      <c r="L106" s="440"/>
      <c r="M106" s="440"/>
      <c r="N106" s="440"/>
      <c r="O106" s="440"/>
      <c r="P106" s="440"/>
      <c r="Q106" s="440"/>
      <c r="R106" s="440"/>
      <c r="S106" s="440"/>
      <c r="T106" s="440"/>
      <c r="U106" s="440"/>
      <c r="V106" s="440"/>
      <c r="W106" s="440"/>
      <c r="X106" s="440"/>
      <c r="Y106" s="440"/>
      <c r="Z106" s="440"/>
      <c r="AA106" s="440"/>
      <c r="AB106" s="440"/>
      <c r="AC106" s="440"/>
      <c r="AD106" s="440"/>
      <c r="AE106" s="440"/>
      <c r="AF106" s="440"/>
      <c r="AG106" s="440"/>
      <c r="AH106" s="440"/>
      <c r="AI106" s="440"/>
      <c r="AJ106" s="440"/>
      <c r="AK106" s="440"/>
      <c r="AL106" s="440"/>
      <c r="AM106" s="440"/>
      <c r="AN106" s="440"/>
      <c r="AO106" s="440"/>
      <c r="AP106" s="440"/>
      <c r="AQ106" s="440"/>
      <c r="AR106" s="440"/>
      <c r="AS106" s="440"/>
      <c r="AT106" s="440"/>
      <c r="AU106" s="440"/>
      <c r="AV106" s="440"/>
      <c r="AW106" s="440"/>
      <c r="AX106" s="440"/>
      <c r="AY106" s="440"/>
      <c r="AZ106" s="440"/>
      <c r="BA106" s="440"/>
      <c r="BB106" s="440"/>
      <c r="BC106" s="440"/>
      <c r="BD106" s="440"/>
      <c r="BE106" s="440"/>
      <c r="BF106" s="440"/>
      <c r="BG106" s="440"/>
      <c r="BH106" s="440"/>
      <c r="BI106" s="440"/>
      <c r="BJ106" s="440"/>
      <c r="BK106" s="440"/>
      <c r="BL106" s="440"/>
      <c r="BM106" s="440"/>
      <c r="BN106" s="440"/>
      <c r="BO106" s="440"/>
      <c r="BP106" s="440"/>
      <c r="BQ106" s="440"/>
    </row>
    <row r="107" spans="1:69" ht="18" customHeight="1">
      <c r="A107" s="439"/>
      <c r="B107" s="440"/>
      <c r="C107" s="440"/>
      <c r="D107" s="441"/>
      <c r="E107" s="440"/>
      <c r="F107" s="440"/>
      <c r="G107" s="440"/>
      <c r="H107" s="440"/>
      <c r="I107" s="440"/>
      <c r="J107" s="440"/>
      <c r="K107" s="440"/>
      <c r="L107" s="440"/>
      <c r="M107" s="440"/>
      <c r="N107" s="440"/>
      <c r="O107" s="440"/>
      <c r="P107" s="440"/>
      <c r="Q107" s="440"/>
      <c r="R107" s="440"/>
      <c r="S107" s="440"/>
      <c r="T107" s="440"/>
      <c r="U107" s="440"/>
      <c r="V107" s="440"/>
      <c r="W107" s="440"/>
      <c r="X107" s="440"/>
      <c r="Y107" s="440"/>
      <c r="Z107" s="440"/>
      <c r="AA107" s="440"/>
      <c r="AB107" s="440"/>
      <c r="AC107" s="440"/>
      <c r="AD107" s="440"/>
      <c r="AE107" s="440"/>
      <c r="AF107" s="440"/>
      <c r="AG107" s="440"/>
      <c r="AH107" s="440"/>
      <c r="AI107" s="440"/>
      <c r="AJ107" s="440"/>
      <c r="AK107" s="440"/>
      <c r="AL107" s="440"/>
      <c r="AM107" s="440"/>
      <c r="AN107" s="440"/>
      <c r="AO107" s="440"/>
      <c r="AP107" s="440"/>
      <c r="AQ107" s="440"/>
      <c r="AR107" s="440"/>
      <c r="AS107" s="440"/>
      <c r="AT107" s="440"/>
      <c r="AU107" s="440"/>
      <c r="AV107" s="440"/>
      <c r="AW107" s="440"/>
      <c r="AX107" s="440"/>
      <c r="AY107" s="440"/>
      <c r="AZ107" s="440"/>
      <c r="BA107" s="440"/>
      <c r="BB107" s="440"/>
      <c r="BC107" s="440"/>
      <c r="BD107" s="440"/>
      <c r="BE107" s="440"/>
      <c r="BF107" s="440"/>
      <c r="BG107" s="440"/>
      <c r="BH107" s="440"/>
      <c r="BI107" s="440"/>
      <c r="BJ107" s="440"/>
      <c r="BK107" s="440"/>
      <c r="BL107" s="440"/>
      <c r="BM107" s="440"/>
      <c r="BN107" s="440"/>
      <c r="BO107" s="440"/>
      <c r="BP107" s="440"/>
      <c r="BQ107" s="440"/>
    </row>
    <row r="108" spans="1:69" ht="18" customHeight="1">
      <c r="A108" s="439"/>
      <c r="B108" s="440"/>
      <c r="C108" s="440"/>
      <c r="D108" s="441"/>
      <c r="E108" s="440"/>
      <c r="F108" s="440"/>
      <c r="G108" s="440"/>
      <c r="H108" s="440"/>
      <c r="I108" s="440"/>
      <c r="J108" s="440"/>
      <c r="K108" s="440"/>
      <c r="L108" s="440"/>
      <c r="M108" s="440"/>
      <c r="N108" s="440"/>
      <c r="O108" s="440"/>
      <c r="P108" s="440"/>
      <c r="Q108" s="440"/>
      <c r="R108" s="440"/>
      <c r="S108" s="440"/>
      <c r="T108" s="440"/>
      <c r="U108" s="440"/>
      <c r="V108" s="440"/>
      <c r="W108" s="440"/>
      <c r="X108" s="440"/>
      <c r="Y108" s="440"/>
      <c r="Z108" s="440"/>
      <c r="AA108" s="440"/>
      <c r="AB108" s="440"/>
      <c r="AC108" s="440"/>
      <c r="AD108" s="440"/>
      <c r="AE108" s="440"/>
      <c r="AF108" s="440"/>
      <c r="AG108" s="440"/>
      <c r="AH108" s="440"/>
      <c r="AI108" s="440"/>
      <c r="AJ108" s="440"/>
      <c r="AK108" s="440"/>
      <c r="AL108" s="440"/>
      <c r="AM108" s="440"/>
      <c r="AN108" s="440"/>
      <c r="AO108" s="440"/>
      <c r="AP108" s="440"/>
      <c r="AQ108" s="440"/>
      <c r="AR108" s="440"/>
      <c r="AS108" s="440"/>
      <c r="AT108" s="440"/>
      <c r="AU108" s="440"/>
      <c r="AV108" s="440"/>
      <c r="AW108" s="440"/>
      <c r="AX108" s="440"/>
      <c r="AY108" s="440"/>
      <c r="AZ108" s="440"/>
      <c r="BA108" s="440"/>
      <c r="BB108" s="440"/>
      <c r="BC108" s="440"/>
      <c r="BD108" s="440"/>
      <c r="BE108" s="440"/>
      <c r="BF108" s="440"/>
      <c r="BG108" s="440"/>
      <c r="BH108" s="440"/>
      <c r="BI108" s="440"/>
      <c r="BJ108" s="440"/>
      <c r="BK108" s="440"/>
      <c r="BL108" s="440"/>
      <c r="BM108" s="440"/>
      <c r="BN108" s="440"/>
      <c r="BO108" s="440"/>
      <c r="BP108" s="440"/>
      <c r="BQ108" s="440"/>
    </row>
    <row r="109" spans="1:69" ht="18" customHeight="1">
      <c r="A109" s="439"/>
      <c r="B109" s="440"/>
      <c r="C109" s="440"/>
      <c r="D109" s="441"/>
      <c r="E109" s="440"/>
      <c r="F109" s="440"/>
      <c r="G109" s="440"/>
      <c r="H109" s="440"/>
      <c r="I109" s="440"/>
      <c r="J109" s="440"/>
      <c r="K109" s="440"/>
      <c r="L109" s="440"/>
      <c r="M109" s="440"/>
      <c r="N109" s="440"/>
      <c r="O109" s="440"/>
      <c r="P109" s="440"/>
      <c r="Q109" s="440"/>
      <c r="R109" s="440"/>
      <c r="S109" s="440"/>
      <c r="T109" s="440"/>
      <c r="U109" s="440"/>
      <c r="V109" s="440"/>
      <c r="W109" s="440"/>
      <c r="X109" s="440"/>
      <c r="Y109" s="440"/>
      <c r="Z109" s="440"/>
      <c r="AA109" s="440"/>
      <c r="AB109" s="440"/>
      <c r="AC109" s="440"/>
      <c r="AD109" s="440"/>
      <c r="AE109" s="440"/>
      <c r="AF109" s="440"/>
      <c r="AG109" s="440"/>
      <c r="AH109" s="440"/>
      <c r="AI109" s="440"/>
      <c r="AJ109" s="440"/>
      <c r="AK109" s="440"/>
      <c r="AL109" s="440"/>
      <c r="AM109" s="440"/>
      <c r="AN109" s="440"/>
      <c r="AO109" s="440"/>
      <c r="AP109" s="440"/>
      <c r="AQ109" s="440"/>
      <c r="AR109" s="440"/>
      <c r="AS109" s="440"/>
      <c r="AT109" s="440"/>
      <c r="AU109" s="440"/>
      <c r="AV109" s="440"/>
      <c r="AW109" s="440"/>
      <c r="AX109" s="440"/>
      <c r="AY109" s="440"/>
      <c r="AZ109" s="440"/>
      <c r="BA109" s="440"/>
      <c r="BB109" s="440"/>
      <c r="BC109" s="440"/>
      <c r="BD109" s="440"/>
      <c r="BE109" s="440"/>
      <c r="BF109" s="440"/>
      <c r="BG109" s="440"/>
      <c r="BH109" s="440"/>
      <c r="BI109" s="440"/>
      <c r="BJ109" s="440"/>
      <c r="BK109" s="440"/>
      <c r="BL109" s="440"/>
      <c r="BM109" s="440"/>
      <c r="BN109" s="440"/>
      <c r="BO109" s="440"/>
      <c r="BP109" s="440"/>
      <c r="BQ109" s="440"/>
    </row>
    <row r="110" spans="1:69" ht="18" customHeight="1">
      <c r="A110" s="439"/>
      <c r="B110" s="440"/>
      <c r="C110" s="440"/>
      <c r="D110" s="441"/>
      <c r="E110" s="440"/>
      <c r="F110" s="440"/>
      <c r="G110" s="440"/>
      <c r="H110" s="440"/>
      <c r="I110" s="440"/>
      <c r="J110" s="440"/>
      <c r="K110" s="440"/>
      <c r="L110" s="440"/>
      <c r="M110" s="440"/>
      <c r="N110" s="440"/>
      <c r="O110" s="440"/>
      <c r="P110" s="440"/>
      <c r="Q110" s="440"/>
      <c r="R110" s="440"/>
      <c r="S110" s="440"/>
      <c r="T110" s="440"/>
      <c r="U110" s="440"/>
      <c r="V110" s="440"/>
      <c r="W110" s="440"/>
      <c r="X110" s="440"/>
      <c r="Y110" s="440"/>
      <c r="Z110" s="440"/>
      <c r="AA110" s="440"/>
      <c r="AB110" s="440"/>
      <c r="AC110" s="440"/>
      <c r="AD110" s="440"/>
      <c r="AE110" s="440"/>
      <c r="AF110" s="440"/>
      <c r="AG110" s="440"/>
      <c r="AH110" s="440"/>
      <c r="AI110" s="440"/>
      <c r="AJ110" s="440"/>
      <c r="AK110" s="440"/>
      <c r="AL110" s="440"/>
      <c r="AM110" s="440"/>
      <c r="AN110" s="440"/>
      <c r="AO110" s="440"/>
      <c r="AP110" s="440"/>
      <c r="AQ110" s="440"/>
      <c r="AR110" s="440"/>
      <c r="AS110" s="440"/>
      <c r="AT110" s="440"/>
      <c r="AU110" s="440"/>
      <c r="AV110" s="440"/>
      <c r="AW110" s="440"/>
      <c r="AX110" s="440"/>
      <c r="AY110" s="440"/>
      <c r="AZ110" s="440"/>
      <c r="BA110" s="440"/>
      <c r="BB110" s="440"/>
      <c r="BC110" s="440"/>
      <c r="BD110" s="440"/>
      <c r="BE110" s="440"/>
      <c r="BF110" s="440"/>
      <c r="BG110" s="440"/>
      <c r="BH110" s="440"/>
      <c r="BI110" s="440"/>
      <c r="BJ110" s="440"/>
      <c r="BK110" s="440"/>
      <c r="BL110" s="440"/>
      <c r="BM110" s="440"/>
      <c r="BN110" s="440"/>
      <c r="BO110" s="440"/>
      <c r="BP110" s="440"/>
      <c r="BQ110" s="440"/>
    </row>
    <row r="111" spans="1:69" ht="18" customHeight="1">
      <c r="A111" s="439"/>
      <c r="B111" s="440"/>
      <c r="C111" s="440"/>
      <c r="D111" s="441"/>
      <c r="E111" s="440"/>
      <c r="F111" s="440"/>
      <c r="G111" s="440"/>
      <c r="H111" s="440"/>
      <c r="I111" s="440"/>
      <c r="J111" s="440"/>
      <c r="K111" s="440"/>
      <c r="L111" s="440"/>
      <c r="M111" s="440"/>
      <c r="N111" s="440"/>
      <c r="O111" s="440"/>
      <c r="P111" s="440"/>
      <c r="Q111" s="440"/>
      <c r="R111" s="440"/>
      <c r="S111" s="440"/>
      <c r="T111" s="440"/>
      <c r="U111" s="440"/>
      <c r="V111" s="440"/>
      <c r="W111" s="440"/>
      <c r="X111" s="440"/>
      <c r="Y111" s="440"/>
      <c r="Z111" s="440"/>
      <c r="AA111" s="440"/>
      <c r="AB111" s="440"/>
      <c r="AC111" s="440"/>
      <c r="AD111" s="440"/>
      <c r="AE111" s="440"/>
      <c r="AF111" s="440"/>
      <c r="AG111" s="440"/>
      <c r="AH111" s="440"/>
      <c r="AI111" s="440"/>
      <c r="AJ111" s="440"/>
      <c r="AK111" s="440"/>
      <c r="AL111" s="440"/>
      <c r="AM111" s="440"/>
      <c r="AN111" s="440"/>
      <c r="AO111" s="440"/>
      <c r="AP111" s="440"/>
      <c r="AQ111" s="440"/>
      <c r="AR111" s="440"/>
      <c r="AS111" s="440"/>
      <c r="AT111" s="440"/>
      <c r="AU111" s="440"/>
      <c r="AV111" s="440"/>
      <c r="AW111" s="440"/>
      <c r="AX111" s="440"/>
      <c r="AY111" s="440"/>
      <c r="AZ111" s="440"/>
      <c r="BA111" s="440"/>
      <c r="BB111" s="440"/>
      <c r="BC111" s="440"/>
      <c r="BD111" s="440"/>
      <c r="BE111" s="440"/>
      <c r="BF111" s="440"/>
      <c r="BG111" s="440"/>
      <c r="BH111" s="440"/>
      <c r="BI111" s="440"/>
      <c r="BJ111" s="440"/>
      <c r="BK111" s="440"/>
      <c r="BL111" s="440"/>
      <c r="BM111" s="440"/>
      <c r="BN111" s="440"/>
      <c r="BO111" s="440"/>
      <c r="BP111" s="440"/>
      <c r="BQ111" s="440"/>
    </row>
    <row r="112" spans="1:69" ht="18" customHeight="1">
      <c r="A112" s="439"/>
      <c r="B112" s="440"/>
      <c r="C112" s="440"/>
      <c r="D112" s="441"/>
      <c r="E112" s="440"/>
      <c r="F112" s="440"/>
      <c r="G112" s="440"/>
      <c r="H112" s="440"/>
      <c r="I112" s="440"/>
      <c r="J112" s="440"/>
      <c r="K112" s="440"/>
      <c r="L112" s="440"/>
      <c r="M112" s="440"/>
      <c r="N112" s="440"/>
      <c r="O112" s="440"/>
      <c r="P112" s="440"/>
      <c r="Q112" s="440"/>
      <c r="R112" s="440"/>
      <c r="S112" s="440"/>
      <c r="T112" s="440"/>
      <c r="U112" s="440"/>
      <c r="V112" s="440"/>
      <c r="W112" s="440"/>
      <c r="X112" s="440"/>
      <c r="Y112" s="440"/>
      <c r="Z112" s="440"/>
      <c r="AA112" s="440"/>
      <c r="AB112" s="440"/>
      <c r="AC112" s="440"/>
      <c r="AD112" s="440"/>
      <c r="AE112" s="440"/>
      <c r="AF112" s="440"/>
      <c r="AG112" s="440"/>
      <c r="AH112" s="440"/>
      <c r="AI112" s="440"/>
      <c r="AJ112" s="440"/>
      <c r="AK112" s="440"/>
      <c r="AL112" s="440"/>
      <c r="AM112" s="440"/>
      <c r="AN112" s="440"/>
      <c r="AO112" s="440"/>
      <c r="AP112" s="440"/>
      <c r="AQ112" s="440"/>
      <c r="AR112" s="440"/>
      <c r="AS112" s="440"/>
      <c r="AT112" s="440"/>
      <c r="AU112" s="440"/>
      <c r="AV112" s="440"/>
      <c r="AW112" s="440"/>
      <c r="AX112" s="440"/>
      <c r="AY112" s="440"/>
      <c r="AZ112" s="440"/>
      <c r="BA112" s="440"/>
      <c r="BB112" s="440"/>
      <c r="BC112" s="440"/>
      <c r="BD112" s="440"/>
      <c r="BE112" s="440"/>
      <c r="BF112" s="440"/>
      <c r="BG112" s="440"/>
      <c r="BH112" s="440"/>
      <c r="BI112" s="440"/>
      <c r="BJ112" s="440"/>
      <c r="BK112" s="440"/>
      <c r="BL112" s="440"/>
      <c r="BM112" s="440"/>
      <c r="BN112" s="440"/>
      <c r="BO112" s="440"/>
      <c r="BP112" s="440"/>
      <c r="BQ112" s="440"/>
    </row>
    <row r="113" spans="1:69" ht="18" customHeight="1">
      <c r="A113" s="439"/>
      <c r="B113" s="440"/>
      <c r="C113" s="440"/>
      <c r="D113" s="441"/>
      <c r="E113" s="440"/>
      <c r="F113" s="440"/>
      <c r="G113" s="440"/>
      <c r="H113" s="440"/>
      <c r="I113" s="440"/>
      <c r="J113" s="440"/>
      <c r="K113" s="440"/>
      <c r="L113" s="440"/>
      <c r="M113" s="440"/>
      <c r="N113" s="440"/>
      <c r="O113" s="440"/>
      <c r="P113" s="440"/>
      <c r="Q113" s="440"/>
      <c r="R113" s="440"/>
      <c r="S113" s="440"/>
      <c r="T113" s="440"/>
      <c r="U113" s="440"/>
      <c r="V113" s="440"/>
      <c r="W113" s="440"/>
      <c r="X113" s="440"/>
      <c r="Y113" s="440"/>
      <c r="Z113" s="440"/>
      <c r="AA113" s="440"/>
      <c r="AB113" s="440"/>
      <c r="AC113" s="440"/>
      <c r="AD113" s="440"/>
      <c r="AE113" s="440"/>
      <c r="AF113" s="440"/>
      <c r="AG113" s="440"/>
      <c r="AH113" s="440"/>
      <c r="AI113" s="440"/>
      <c r="AJ113" s="440"/>
      <c r="AK113" s="440"/>
      <c r="AL113" s="440"/>
      <c r="AM113" s="440"/>
      <c r="AN113" s="440"/>
      <c r="AO113" s="440"/>
      <c r="AP113" s="440"/>
      <c r="AQ113" s="440"/>
      <c r="AR113" s="440"/>
      <c r="AS113" s="440"/>
      <c r="AT113" s="440"/>
      <c r="AU113" s="440"/>
      <c r="AV113" s="440"/>
      <c r="AW113" s="440"/>
      <c r="AX113" s="440"/>
      <c r="AY113" s="440"/>
      <c r="AZ113" s="440"/>
      <c r="BA113" s="440"/>
      <c r="BB113" s="440"/>
      <c r="BC113" s="440"/>
      <c r="BD113" s="440"/>
      <c r="BE113" s="440"/>
      <c r="BF113" s="440"/>
      <c r="BG113" s="440"/>
      <c r="BH113" s="440"/>
      <c r="BI113" s="440"/>
      <c r="BJ113" s="440"/>
      <c r="BK113" s="440"/>
      <c r="BL113" s="440"/>
      <c r="BM113" s="440"/>
      <c r="BN113" s="440"/>
      <c r="BO113" s="440"/>
      <c r="BP113" s="440"/>
      <c r="BQ113" s="440"/>
    </row>
    <row r="114" spans="1:69" ht="18" customHeight="1">
      <c r="A114" s="439"/>
      <c r="B114" s="440"/>
      <c r="C114" s="440"/>
      <c r="D114" s="441"/>
      <c r="E114" s="440"/>
      <c r="F114" s="440"/>
      <c r="G114" s="440"/>
      <c r="H114" s="440"/>
      <c r="I114" s="440"/>
      <c r="J114" s="440"/>
      <c r="K114" s="440"/>
      <c r="L114" s="440"/>
      <c r="M114" s="440"/>
      <c r="N114" s="440"/>
      <c r="O114" s="440"/>
      <c r="P114" s="440"/>
      <c r="Q114" s="440"/>
      <c r="R114" s="440"/>
      <c r="S114" s="440"/>
      <c r="T114" s="440"/>
      <c r="U114" s="440"/>
      <c r="V114" s="440"/>
      <c r="W114" s="440"/>
      <c r="X114" s="440"/>
      <c r="Y114" s="440"/>
      <c r="Z114" s="440"/>
      <c r="AA114" s="440"/>
      <c r="AB114" s="440"/>
      <c r="AC114" s="440"/>
      <c r="AD114" s="440"/>
      <c r="AE114" s="440"/>
      <c r="AF114" s="440"/>
      <c r="AG114" s="440"/>
      <c r="AH114" s="440"/>
      <c r="AI114" s="440"/>
      <c r="AJ114" s="440"/>
      <c r="AK114" s="440"/>
      <c r="AL114" s="440"/>
      <c r="AM114" s="440"/>
      <c r="AN114" s="440"/>
      <c r="AO114" s="440"/>
      <c r="AP114" s="440"/>
      <c r="AQ114" s="440"/>
      <c r="AR114" s="440"/>
      <c r="AS114" s="440"/>
      <c r="AT114" s="440"/>
      <c r="AU114" s="440"/>
      <c r="AV114" s="440"/>
      <c r="AW114" s="440"/>
      <c r="AX114" s="440"/>
      <c r="AY114" s="440"/>
      <c r="AZ114" s="440"/>
      <c r="BA114" s="440"/>
      <c r="BB114" s="440"/>
      <c r="BC114" s="440"/>
      <c r="BD114" s="440"/>
      <c r="BE114" s="440"/>
      <c r="BF114" s="440"/>
      <c r="BG114" s="440"/>
      <c r="BH114" s="440"/>
      <c r="BI114" s="440"/>
      <c r="BJ114" s="440"/>
      <c r="BK114" s="440"/>
      <c r="BL114" s="440"/>
      <c r="BM114" s="440"/>
      <c r="BN114" s="440"/>
      <c r="BO114" s="440"/>
      <c r="BP114" s="440"/>
      <c r="BQ114" s="440"/>
    </row>
    <row r="115" spans="1:69" ht="18" customHeight="1">
      <c r="A115" s="439"/>
      <c r="B115" s="440"/>
      <c r="C115" s="440"/>
      <c r="D115" s="441"/>
      <c r="E115" s="440"/>
      <c r="F115" s="440"/>
      <c r="G115" s="440"/>
      <c r="H115" s="440"/>
      <c r="I115" s="440"/>
      <c r="J115" s="440"/>
      <c r="K115" s="440"/>
      <c r="L115" s="440"/>
      <c r="M115" s="440"/>
      <c r="N115" s="440"/>
      <c r="O115" s="440"/>
      <c r="P115" s="440"/>
      <c r="Q115" s="440"/>
      <c r="R115" s="440"/>
      <c r="S115" s="440"/>
      <c r="T115" s="440"/>
      <c r="U115" s="440"/>
      <c r="V115" s="440"/>
      <c r="W115" s="440"/>
      <c r="X115" s="440"/>
      <c r="Y115" s="440"/>
      <c r="Z115" s="440"/>
      <c r="AA115" s="440"/>
      <c r="AB115" s="440"/>
      <c r="AC115" s="440"/>
      <c r="AD115" s="440"/>
      <c r="AE115" s="440"/>
      <c r="AF115" s="440"/>
      <c r="AG115" s="440"/>
      <c r="AH115" s="440"/>
      <c r="AI115" s="440"/>
      <c r="AJ115" s="440"/>
      <c r="AK115" s="440"/>
      <c r="AL115" s="440"/>
      <c r="AM115" s="440"/>
      <c r="AN115" s="440"/>
      <c r="AO115" s="440"/>
      <c r="AP115" s="440"/>
      <c r="AQ115" s="440"/>
      <c r="AR115" s="440"/>
      <c r="AS115" s="440"/>
      <c r="AT115" s="440"/>
      <c r="AU115" s="440"/>
      <c r="AV115" s="440"/>
      <c r="AW115" s="440"/>
      <c r="AX115" s="440"/>
      <c r="AY115" s="440"/>
      <c r="AZ115" s="440"/>
      <c r="BA115" s="440"/>
      <c r="BB115" s="440"/>
      <c r="BC115" s="440"/>
      <c r="BD115" s="440"/>
      <c r="BE115" s="440"/>
      <c r="BF115" s="440"/>
      <c r="BG115" s="440"/>
      <c r="BH115" s="440"/>
      <c r="BI115" s="440"/>
      <c r="BJ115" s="440"/>
      <c r="BK115" s="440"/>
      <c r="BL115" s="440"/>
      <c r="BM115" s="440"/>
      <c r="BN115" s="440"/>
      <c r="BO115" s="440"/>
      <c r="BP115" s="440"/>
      <c r="BQ115" s="440"/>
    </row>
    <row r="116" spans="1:69" ht="18" customHeight="1">
      <c r="A116" s="439"/>
      <c r="B116" s="440"/>
      <c r="C116" s="440"/>
      <c r="D116" s="441"/>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row>
    <row r="117" spans="1:69" ht="18" customHeight="1">
      <c r="A117" s="439"/>
      <c r="B117" s="440"/>
      <c r="C117" s="440"/>
      <c r="D117" s="441"/>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row>
    <row r="118" spans="1:69" ht="18" customHeight="1">
      <c r="A118" s="439"/>
      <c r="B118" s="440"/>
      <c r="C118" s="440"/>
      <c r="D118" s="441"/>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row>
    <row r="119" spans="1:69" ht="18" customHeight="1">
      <c r="A119" s="439"/>
      <c r="B119" s="440"/>
      <c r="C119" s="440"/>
      <c r="D119" s="441"/>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row>
    <row r="120" spans="1:69" ht="18" customHeight="1">
      <c r="A120" s="439"/>
      <c r="B120" s="440"/>
      <c r="C120" s="440"/>
      <c r="D120" s="441"/>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row>
    <row r="121" spans="1:69" ht="18" customHeight="1">
      <c r="A121" s="439"/>
      <c r="B121" s="440"/>
      <c r="C121" s="440"/>
      <c r="D121" s="441"/>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row>
    <row r="122" spans="1:69" ht="18" customHeight="1">
      <c r="A122" s="439"/>
      <c r="B122" s="440"/>
      <c r="C122" s="440"/>
      <c r="D122" s="441"/>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row>
    <row r="123" spans="1:69" ht="18" customHeight="1">
      <c r="A123" s="439"/>
      <c r="B123" s="440"/>
      <c r="C123" s="440"/>
      <c r="D123" s="441"/>
      <c r="E123" s="440"/>
      <c r="F123" s="440"/>
      <c r="G123" s="440"/>
      <c r="H123" s="440"/>
      <c r="I123" s="440"/>
      <c r="J123" s="440"/>
      <c r="K123" s="440"/>
      <c r="L123" s="440"/>
      <c r="M123" s="440"/>
      <c r="N123" s="440"/>
      <c r="O123" s="440"/>
      <c r="P123" s="440"/>
      <c r="Q123" s="440"/>
      <c r="R123" s="440"/>
      <c r="S123" s="440"/>
      <c r="T123" s="440"/>
      <c r="U123" s="440"/>
      <c r="V123" s="440"/>
      <c r="W123" s="440"/>
      <c r="X123" s="440"/>
      <c r="Y123" s="440"/>
      <c r="Z123" s="440"/>
      <c r="AA123" s="440"/>
      <c r="AB123" s="440"/>
      <c r="AC123" s="440"/>
      <c r="AD123" s="440"/>
      <c r="AE123" s="440"/>
      <c r="AF123" s="440"/>
      <c r="AG123" s="440"/>
      <c r="AH123" s="440"/>
      <c r="AI123" s="440"/>
      <c r="AJ123" s="440"/>
      <c r="AK123" s="440"/>
      <c r="AL123" s="440"/>
      <c r="AM123" s="440"/>
      <c r="AN123" s="440"/>
      <c r="AO123" s="440"/>
      <c r="AP123" s="440"/>
      <c r="AQ123" s="440"/>
      <c r="AR123" s="440"/>
      <c r="AS123" s="440"/>
      <c r="AT123" s="440"/>
      <c r="AU123" s="440"/>
      <c r="AV123" s="440"/>
      <c r="AW123" s="440"/>
      <c r="AX123" s="440"/>
      <c r="AY123" s="440"/>
      <c r="AZ123" s="440"/>
      <c r="BA123" s="440"/>
      <c r="BB123" s="440"/>
      <c r="BC123" s="440"/>
      <c r="BD123" s="440"/>
      <c r="BE123" s="440"/>
      <c r="BF123" s="440"/>
      <c r="BG123" s="440"/>
      <c r="BH123" s="440"/>
      <c r="BI123" s="440"/>
      <c r="BJ123" s="440"/>
      <c r="BK123" s="440"/>
      <c r="BL123" s="440"/>
      <c r="BM123" s="440"/>
      <c r="BN123" s="440"/>
      <c r="BO123" s="440"/>
      <c r="BP123" s="440"/>
      <c r="BQ123" s="440"/>
    </row>
    <row r="124" spans="1:69" ht="18" customHeight="1">
      <c r="A124" s="439"/>
      <c r="B124" s="440"/>
      <c r="C124" s="440"/>
      <c r="D124" s="441"/>
      <c r="E124" s="440"/>
      <c r="F124" s="440"/>
      <c r="G124" s="440"/>
      <c r="H124" s="440"/>
      <c r="I124" s="440"/>
      <c r="J124" s="440"/>
      <c r="K124" s="440"/>
      <c r="L124" s="440"/>
      <c r="M124" s="440"/>
      <c r="N124" s="440"/>
      <c r="O124" s="440"/>
      <c r="P124" s="440"/>
      <c r="Q124" s="440"/>
      <c r="R124" s="440"/>
      <c r="S124" s="440"/>
      <c r="T124" s="440"/>
      <c r="U124" s="440"/>
      <c r="V124" s="440"/>
      <c r="W124" s="440"/>
      <c r="X124" s="440"/>
      <c r="Y124" s="440"/>
      <c r="Z124" s="440"/>
      <c r="AA124" s="440"/>
      <c r="AB124" s="440"/>
      <c r="AC124" s="440"/>
      <c r="AD124" s="440"/>
      <c r="AE124" s="440"/>
      <c r="AF124" s="440"/>
      <c r="AG124" s="440"/>
      <c r="AH124" s="440"/>
      <c r="AI124" s="440"/>
      <c r="AJ124" s="440"/>
      <c r="AK124" s="440"/>
      <c r="AL124" s="440"/>
      <c r="AM124" s="440"/>
      <c r="AN124" s="440"/>
      <c r="AO124" s="440"/>
      <c r="AP124" s="440"/>
      <c r="AQ124" s="440"/>
      <c r="AR124" s="440"/>
      <c r="AS124" s="440"/>
      <c r="AT124" s="440"/>
      <c r="AU124" s="440"/>
      <c r="AV124" s="440"/>
      <c r="AW124" s="440"/>
      <c r="AX124" s="440"/>
      <c r="AY124" s="440"/>
      <c r="AZ124" s="440"/>
      <c r="BA124" s="440"/>
      <c r="BB124" s="440"/>
      <c r="BC124" s="440"/>
      <c r="BD124" s="440"/>
      <c r="BE124" s="440"/>
      <c r="BF124" s="440"/>
      <c r="BG124" s="440"/>
      <c r="BH124" s="440"/>
      <c r="BI124" s="440"/>
      <c r="BJ124" s="440"/>
      <c r="BK124" s="440"/>
      <c r="BL124" s="440"/>
      <c r="BM124" s="440"/>
      <c r="BN124" s="440"/>
      <c r="BO124" s="440"/>
      <c r="BP124" s="440"/>
      <c r="BQ124" s="440"/>
    </row>
    <row r="125" spans="1:69" ht="18" customHeight="1">
      <c r="A125" s="439"/>
      <c r="B125" s="440"/>
      <c r="C125" s="440"/>
      <c r="D125" s="441"/>
      <c r="E125" s="440"/>
      <c r="F125" s="440"/>
      <c r="G125" s="440"/>
      <c r="H125" s="440"/>
      <c r="I125" s="440"/>
      <c r="J125" s="440"/>
      <c r="K125" s="440"/>
      <c r="L125" s="440"/>
      <c r="M125" s="440"/>
      <c r="N125" s="440"/>
      <c r="O125" s="440"/>
      <c r="P125" s="440"/>
      <c r="Q125" s="440"/>
      <c r="R125" s="440"/>
      <c r="S125" s="440"/>
      <c r="T125" s="440"/>
      <c r="U125" s="440"/>
      <c r="V125" s="440"/>
      <c r="W125" s="440"/>
      <c r="X125" s="440"/>
      <c r="Y125" s="440"/>
      <c r="Z125" s="440"/>
      <c r="AA125" s="440"/>
      <c r="AB125" s="440"/>
      <c r="AC125" s="440"/>
      <c r="AD125" s="440"/>
      <c r="AE125" s="440"/>
      <c r="AF125" s="440"/>
      <c r="AG125" s="440"/>
      <c r="AH125" s="440"/>
      <c r="AI125" s="440"/>
      <c r="AJ125" s="440"/>
      <c r="AK125" s="440"/>
      <c r="AL125" s="440"/>
      <c r="AM125" s="440"/>
      <c r="AN125" s="440"/>
      <c r="AO125" s="440"/>
      <c r="AP125" s="440"/>
      <c r="AQ125" s="440"/>
      <c r="AR125" s="440"/>
      <c r="AS125" s="440"/>
      <c r="AT125" s="440"/>
      <c r="AU125" s="440"/>
      <c r="AV125" s="440"/>
      <c r="AW125" s="440"/>
      <c r="AX125" s="440"/>
      <c r="AY125" s="440"/>
      <c r="AZ125" s="440"/>
      <c r="BA125" s="440"/>
      <c r="BB125" s="440"/>
      <c r="BC125" s="440"/>
      <c r="BD125" s="440"/>
      <c r="BE125" s="440"/>
      <c r="BF125" s="440"/>
      <c r="BG125" s="440"/>
      <c r="BH125" s="440"/>
      <c r="BI125" s="440"/>
      <c r="BJ125" s="440"/>
      <c r="BK125" s="440"/>
      <c r="BL125" s="440"/>
      <c r="BM125" s="440"/>
      <c r="BN125" s="440"/>
      <c r="BO125" s="440"/>
      <c r="BP125" s="440"/>
      <c r="BQ125" s="440"/>
    </row>
    <row r="126" spans="1:69" ht="18" customHeight="1">
      <c r="A126" s="439"/>
      <c r="B126" s="440"/>
      <c r="C126" s="440"/>
      <c r="D126" s="441"/>
      <c r="E126" s="440"/>
      <c r="F126" s="440"/>
      <c r="G126" s="440"/>
      <c r="H126" s="440"/>
      <c r="I126" s="440"/>
      <c r="J126" s="440"/>
      <c r="K126" s="440"/>
      <c r="L126" s="440"/>
      <c r="M126" s="440"/>
      <c r="N126" s="440"/>
      <c r="O126" s="440"/>
      <c r="P126" s="440"/>
      <c r="Q126" s="440"/>
      <c r="R126" s="440"/>
      <c r="S126" s="440"/>
      <c r="T126" s="440"/>
      <c r="U126" s="440"/>
      <c r="V126" s="440"/>
      <c r="W126" s="440"/>
      <c r="X126" s="440"/>
      <c r="Y126" s="440"/>
      <c r="Z126" s="440"/>
      <c r="AA126" s="440"/>
      <c r="AB126" s="440"/>
      <c r="AC126" s="440"/>
      <c r="AD126" s="440"/>
      <c r="AE126" s="440"/>
      <c r="AF126" s="440"/>
      <c r="AG126" s="440"/>
      <c r="AH126" s="440"/>
      <c r="AI126" s="440"/>
      <c r="AJ126" s="440"/>
      <c r="AK126" s="440"/>
      <c r="AL126" s="440"/>
      <c r="AM126" s="440"/>
      <c r="AN126" s="440"/>
      <c r="AO126" s="440"/>
      <c r="AP126" s="440"/>
      <c r="AQ126" s="440"/>
      <c r="AR126" s="440"/>
      <c r="AS126" s="440"/>
      <c r="AT126" s="440"/>
      <c r="AU126" s="440"/>
      <c r="AV126" s="440"/>
      <c r="AW126" s="440"/>
      <c r="AX126" s="440"/>
      <c r="AY126" s="440"/>
      <c r="AZ126" s="440"/>
      <c r="BA126" s="440"/>
      <c r="BB126" s="440"/>
      <c r="BC126" s="440"/>
      <c r="BD126" s="440"/>
      <c r="BE126" s="440"/>
      <c r="BF126" s="440"/>
      <c r="BG126" s="440"/>
      <c r="BH126" s="440"/>
      <c r="BI126" s="440"/>
      <c r="BJ126" s="440"/>
      <c r="BK126" s="440"/>
      <c r="BL126" s="440"/>
      <c r="BM126" s="440"/>
      <c r="BN126" s="440"/>
      <c r="BO126" s="440"/>
      <c r="BP126" s="440"/>
      <c r="BQ126" s="440"/>
    </row>
    <row r="127" spans="1:69" ht="18" customHeight="1">
      <c r="A127" s="439"/>
      <c r="B127" s="440"/>
      <c r="C127" s="440"/>
      <c r="D127" s="441"/>
      <c r="E127" s="440"/>
      <c r="F127" s="440"/>
      <c r="G127" s="440"/>
      <c r="H127" s="440"/>
      <c r="I127" s="440"/>
      <c r="J127" s="440"/>
      <c r="K127" s="440"/>
      <c r="L127" s="440"/>
      <c r="M127" s="440"/>
      <c r="N127" s="440"/>
      <c r="O127" s="440"/>
      <c r="P127" s="440"/>
      <c r="Q127" s="440"/>
      <c r="R127" s="440"/>
      <c r="S127" s="440"/>
      <c r="T127" s="440"/>
      <c r="U127" s="440"/>
      <c r="V127" s="440"/>
      <c r="W127" s="440"/>
      <c r="X127" s="440"/>
      <c r="Y127" s="440"/>
      <c r="Z127" s="440"/>
      <c r="AA127" s="440"/>
      <c r="AB127" s="440"/>
      <c r="AC127" s="440"/>
      <c r="AD127" s="440"/>
      <c r="AE127" s="440"/>
      <c r="AF127" s="440"/>
      <c r="AG127" s="440"/>
      <c r="AH127" s="440"/>
      <c r="AI127" s="440"/>
      <c r="AJ127" s="440"/>
      <c r="AK127" s="440"/>
      <c r="AL127" s="440"/>
      <c r="AM127" s="440"/>
      <c r="AN127" s="440"/>
      <c r="AO127" s="440"/>
      <c r="AP127" s="440"/>
      <c r="AQ127" s="440"/>
      <c r="AR127" s="440"/>
      <c r="AS127" s="440"/>
      <c r="AT127" s="440"/>
      <c r="AU127" s="440"/>
      <c r="AV127" s="440"/>
      <c r="AW127" s="440"/>
      <c r="AX127" s="440"/>
      <c r="AY127" s="440"/>
      <c r="AZ127" s="440"/>
      <c r="BA127" s="440"/>
      <c r="BB127" s="440"/>
      <c r="BC127" s="440"/>
      <c r="BD127" s="440"/>
      <c r="BE127" s="440"/>
      <c r="BF127" s="440"/>
      <c r="BG127" s="440"/>
      <c r="BH127" s="440"/>
      <c r="BI127" s="440"/>
      <c r="BJ127" s="440"/>
      <c r="BK127" s="440"/>
      <c r="BL127" s="440"/>
      <c r="BM127" s="440"/>
      <c r="BN127" s="440"/>
      <c r="BO127" s="440"/>
      <c r="BP127" s="440"/>
      <c r="BQ127" s="440"/>
    </row>
    <row r="128" spans="1:69" ht="18" customHeight="1">
      <c r="A128" s="439"/>
      <c r="B128" s="440"/>
      <c r="C128" s="440"/>
      <c r="D128" s="441"/>
      <c r="E128" s="440"/>
      <c r="F128" s="440"/>
      <c r="G128" s="440"/>
      <c r="H128" s="440"/>
      <c r="I128" s="440"/>
      <c r="J128" s="440"/>
      <c r="K128" s="440"/>
      <c r="L128" s="440"/>
      <c r="M128" s="440"/>
      <c r="N128" s="440"/>
      <c r="O128" s="440"/>
      <c r="P128" s="440"/>
      <c r="Q128" s="440"/>
      <c r="R128" s="440"/>
      <c r="S128" s="440"/>
      <c r="T128" s="440"/>
      <c r="U128" s="440"/>
      <c r="V128" s="440"/>
      <c r="W128" s="440"/>
      <c r="X128" s="440"/>
      <c r="Y128" s="440"/>
      <c r="Z128" s="440"/>
      <c r="AA128" s="440"/>
      <c r="AB128" s="440"/>
      <c r="AC128" s="440"/>
      <c r="AD128" s="440"/>
      <c r="AE128" s="440"/>
      <c r="AF128" s="440"/>
      <c r="AG128" s="440"/>
      <c r="AH128" s="440"/>
      <c r="AI128" s="440"/>
      <c r="AJ128" s="440"/>
      <c r="AK128" s="440"/>
      <c r="AL128" s="440"/>
      <c r="AM128" s="440"/>
      <c r="AN128" s="440"/>
      <c r="AO128" s="440"/>
      <c r="AP128" s="440"/>
      <c r="AQ128" s="440"/>
      <c r="AR128" s="440"/>
      <c r="AS128" s="440"/>
      <c r="AT128" s="440"/>
      <c r="AU128" s="440"/>
      <c r="AV128" s="440"/>
      <c r="AW128" s="440"/>
      <c r="AX128" s="440"/>
      <c r="AY128" s="440"/>
      <c r="AZ128" s="440"/>
      <c r="BA128" s="440"/>
      <c r="BB128" s="440"/>
      <c r="BC128" s="440"/>
      <c r="BD128" s="440"/>
      <c r="BE128" s="440"/>
      <c r="BF128" s="440"/>
      <c r="BG128" s="440"/>
      <c r="BH128" s="440"/>
      <c r="BI128" s="440"/>
      <c r="BJ128" s="440"/>
      <c r="BK128" s="440"/>
      <c r="BL128" s="440"/>
      <c r="BM128" s="440"/>
      <c r="BN128" s="440"/>
      <c r="BO128" s="440"/>
      <c r="BP128" s="440"/>
      <c r="BQ128" s="440"/>
    </row>
    <row r="129" spans="1:69" ht="18" customHeight="1">
      <c r="A129" s="439"/>
      <c r="B129" s="440"/>
      <c r="C129" s="440"/>
      <c r="D129" s="441"/>
      <c r="E129" s="440"/>
      <c r="F129" s="440"/>
      <c r="G129" s="440"/>
      <c r="H129" s="440"/>
      <c r="I129" s="440"/>
      <c r="J129" s="440"/>
      <c r="K129" s="440"/>
      <c r="L129" s="440"/>
      <c r="M129" s="440"/>
      <c r="N129" s="440"/>
      <c r="O129" s="440"/>
      <c r="P129" s="440"/>
      <c r="Q129" s="440"/>
      <c r="R129" s="440"/>
      <c r="S129" s="440"/>
      <c r="T129" s="440"/>
      <c r="U129" s="440"/>
      <c r="V129" s="440"/>
      <c r="W129" s="440"/>
      <c r="X129" s="440"/>
      <c r="Y129" s="440"/>
      <c r="Z129" s="440"/>
      <c r="AA129" s="440"/>
      <c r="AB129" s="440"/>
      <c r="AC129" s="440"/>
      <c r="AD129" s="440"/>
      <c r="AE129" s="440"/>
      <c r="AF129" s="440"/>
      <c r="AG129" s="440"/>
      <c r="AH129" s="440"/>
      <c r="AI129" s="440"/>
      <c r="AJ129" s="440"/>
      <c r="AK129" s="440"/>
      <c r="AL129" s="440"/>
      <c r="AM129" s="440"/>
      <c r="AN129" s="440"/>
      <c r="AO129" s="440"/>
      <c r="AP129" s="440"/>
      <c r="AQ129" s="440"/>
      <c r="AR129" s="440"/>
      <c r="AS129" s="440"/>
      <c r="AT129" s="440"/>
      <c r="AU129" s="440"/>
      <c r="AV129" s="440"/>
      <c r="AW129" s="440"/>
      <c r="AX129" s="440"/>
      <c r="AY129" s="440"/>
      <c r="AZ129" s="440"/>
      <c r="BA129" s="440"/>
      <c r="BB129" s="440"/>
      <c r="BC129" s="440"/>
      <c r="BD129" s="440"/>
      <c r="BE129" s="440"/>
      <c r="BF129" s="440"/>
      <c r="BG129" s="440"/>
      <c r="BH129" s="440"/>
      <c r="BI129" s="440"/>
      <c r="BJ129" s="440"/>
      <c r="BK129" s="440"/>
      <c r="BL129" s="440"/>
      <c r="BM129" s="440"/>
      <c r="BN129" s="440"/>
      <c r="BO129" s="440"/>
      <c r="BP129" s="440"/>
      <c r="BQ129" s="440"/>
    </row>
    <row r="130" spans="1:69" ht="18" customHeight="1">
      <c r="A130" s="439"/>
      <c r="B130" s="440"/>
      <c r="C130" s="440"/>
      <c r="D130" s="441"/>
      <c r="E130" s="440"/>
      <c r="F130" s="440"/>
      <c r="G130" s="440"/>
      <c r="H130" s="440"/>
      <c r="I130" s="440"/>
      <c r="J130" s="440"/>
      <c r="K130" s="440"/>
      <c r="L130" s="440"/>
      <c r="M130" s="440"/>
      <c r="N130" s="440"/>
      <c r="O130" s="440"/>
      <c r="P130" s="440"/>
      <c r="Q130" s="440"/>
      <c r="R130" s="440"/>
      <c r="S130" s="440"/>
      <c r="T130" s="440"/>
      <c r="U130" s="440"/>
      <c r="V130" s="440"/>
      <c r="W130" s="440"/>
      <c r="X130" s="440"/>
      <c r="Y130" s="440"/>
      <c r="Z130" s="440"/>
      <c r="AA130" s="440"/>
      <c r="AB130" s="440"/>
      <c r="AC130" s="440"/>
      <c r="AD130" s="440"/>
      <c r="AE130" s="440"/>
      <c r="AF130" s="440"/>
      <c r="AG130" s="440"/>
      <c r="AH130" s="440"/>
      <c r="AI130" s="440"/>
      <c r="AJ130" s="440"/>
      <c r="AK130" s="440"/>
      <c r="AL130" s="440"/>
      <c r="AM130" s="440"/>
      <c r="AN130" s="440"/>
      <c r="AO130" s="440"/>
      <c r="AP130" s="440"/>
      <c r="AQ130" s="440"/>
      <c r="AR130" s="440"/>
      <c r="AS130" s="440"/>
      <c r="AT130" s="440"/>
      <c r="AU130" s="440"/>
      <c r="AV130" s="440"/>
      <c r="AW130" s="440"/>
      <c r="AX130" s="440"/>
      <c r="AY130" s="440"/>
      <c r="AZ130" s="440"/>
      <c r="BA130" s="440"/>
      <c r="BB130" s="440"/>
      <c r="BC130" s="440"/>
      <c r="BD130" s="440"/>
      <c r="BE130" s="440"/>
      <c r="BF130" s="440"/>
      <c r="BG130" s="440"/>
      <c r="BH130" s="440"/>
      <c r="BI130" s="440"/>
      <c r="BJ130" s="440"/>
      <c r="BK130" s="440"/>
      <c r="BL130" s="440"/>
      <c r="BM130" s="440"/>
      <c r="BN130" s="440"/>
      <c r="BO130" s="440"/>
      <c r="BP130" s="440"/>
      <c r="BQ130" s="440"/>
    </row>
    <row r="131" spans="1:69" ht="18" customHeight="1">
      <c r="A131" s="439"/>
      <c r="B131" s="440"/>
      <c r="C131" s="440"/>
      <c r="D131" s="441"/>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row>
    <row r="132" spans="1:69" ht="18" customHeight="1">
      <c r="A132" s="439"/>
      <c r="B132" s="440"/>
      <c r="C132" s="440"/>
      <c r="D132" s="441"/>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row>
    <row r="133" spans="1:69" ht="18" customHeight="1">
      <c r="A133" s="439"/>
      <c r="B133" s="440"/>
      <c r="C133" s="440"/>
      <c r="D133" s="441"/>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row>
    <row r="134" spans="1:69" ht="18" customHeight="1">
      <c r="A134" s="439"/>
      <c r="B134" s="440"/>
      <c r="C134" s="440"/>
      <c r="D134" s="441"/>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row>
    <row r="135" spans="1:69" ht="18" customHeight="1">
      <c r="A135" s="439"/>
      <c r="B135" s="440"/>
      <c r="C135" s="440"/>
      <c r="D135" s="441"/>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row>
    <row r="136" spans="1:69" ht="18" customHeight="1">
      <c r="A136" s="439"/>
      <c r="B136" s="440"/>
      <c r="C136" s="440"/>
      <c r="D136" s="441"/>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row>
    <row r="137" spans="1:69" ht="18" customHeight="1">
      <c r="A137" s="439"/>
      <c r="B137" s="440"/>
      <c r="C137" s="440"/>
      <c r="D137" s="441"/>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row>
    <row r="138" spans="1:69" ht="18" customHeight="1">
      <c r="A138" s="439"/>
      <c r="B138" s="440"/>
      <c r="C138" s="440"/>
      <c r="D138" s="441"/>
      <c r="E138" s="440"/>
      <c r="F138" s="440"/>
      <c r="G138" s="440"/>
      <c r="H138" s="440"/>
      <c r="I138" s="440"/>
      <c r="J138" s="440"/>
      <c r="K138" s="440"/>
      <c r="L138" s="440"/>
      <c r="M138" s="440"/>
      <c r="N138" s="440"/>
      <c r="O138" s="440"/>
      <c r="P138" s="440"/>
      <c r="Q138" s="440"/>
      <c r="R138" s="440"/>
      <c r="S138" s="440"/>
      <c r="T138" s="440"/>
      <c r="U138" s="440"/>
      <c r="V138" s="440"/>
      <c r="W138" s="440"/>
      <c r="X138" s="440"/>
      <c r="Y138" s="440"/>
      <c r="Z138" s="440"/>
      <c r="AA138" s="440"/>
      <c r="AB138" s="440"/>
      <c r="AC138" s="440"/>
      <c r="AD138" s="440"/>
      <c r="AE138" s="440"/>
      <c r="AF138" s="440"/>
      <c r="AG138" s="440"/>
      <c r="AH138" s="440"/>
      <c r="AI138" s="440"/>
      <c r="AJ138" s="440"/>
      <c r="AK138" s="440"/>
      <c r="AL138" s="440"/>
      <c r="AM138" s="440"/>
      <c r="AN138" s="440"/>
      <c r="AO138" s="440"/>
      <c r="AP138" s="440"/>
      <c r="AQ138" s="440"/>
      <c r="AR138" s="440"/>
      <c r="AS138" s="440"/>
      <c r="AT138" s="440"/>
      <c r="AU138" s="440"/>
      <c r="AV138" s="440"/>
      <c r="AW138" s="440"/>
      <c r="AX138" s="440"/>
      <c r="AY138" s="440"/>
      <c r="AZ138" s="440"/>
      <c r="BA138" s="440"/>
      <c r="BB138" s="440"/>
      <c r="BC138" s="440"/>
      <c r="BD138" s="440"/>
      <c r="BE138" s="440"/>
      <c r="BF138" s="440"/>
      <c r="BG138" s="440"/>
      <c r="BH138" s="440"/>
      <c r="BI138" s="440"/>
      <c r="BJ138" s="440"/>
      <c r="BK138" s="440"/>
      <c r="BL138" s="440"/>
      <c r="BM138" s="440"/>
      <c r="BN138" s="440"/>
      <c r="BO138" s="440"/>
      <c r="BP138" s="440"/>
      <c r="BQ138" s="440"/>
    </row>
    <row r="139" spans="1:69" ht="18" customHeight="1">
      <c r="A139" s="439"/>
      <c r="B139" s="440"/>
      <c r="C139" s="440"/>
      <c r="D139" s="441"/>
      <c r="E139" s="440"/>
      <c r="F139" s="440"/>
      <c r="G139" s="440"/>
      <c r="H139" s="440"/>
      <c r="I139" s="440"/>
      <c r="J139" s="440"/>
      <c r="K139" s="440"/>
      <c r="L139" s="440"/>
      <c r="M139" s="440"/>
      <c r="N139" s="440"/>
      <c r="O139" s="440"/>
      <c r="P139" s="440"/>
      <c r="Q139" s="440"/>
      <c r="R139" s="440"/>
      <c r="S139" s="440"/>
      <c r="T139" s="440"/>
      <c r="U139" s="440"/>
      <c r="V139" s="440"/>
      <c r="W139" s="440"/>
      <c r="X139" s="440"/>
      <c r="Y139" s="440"/>
      <c r="Z139" s="440"/>
      <c r="AA139" s="440"/>
      <c r="AB139" s="440"/>
      <c r="AC139" s="440"/>
      <c r="AD139" s="440"/>
      <c r="AE139" s="440"/>
      <c r="AF139" s="440"/>
      <c r="AG139" s="440"/>
      <c r="AH139" s="440"/>
      <c r="AI139" s="440"/>
      <c r="AJ139" s="440"/>
      <c r="AK139" s="440"/>
      <c r="AL139" s="440"/>
      <c r="AM139" s="440"/>
      <c r="AN139" s="440"/>
      <c r="AO139" s="440"/>
      <c r="AP139" s="440"/>
      <c r="AQ139" s="440"/>
      <c r="AR139" s="440"/>
      <c r="AS139" s="440"/>
      <c r="AT139" s="440"/>
      <c r="AU139" s="440"/>
      <c r="AV139" s="440"/>
      <c r="AW139" s="440"/>
      <c r="AX139" s="440"/>
      <c r="AY139" s="440"/>
      <c r="AZ139" s="440"/>
      <c r="BA139" s="440"/>
      <c r="BB139" s="440"/>
      <c r="BC139" s="440"/>
      <c r="BD139" s="440"/>
      <c r="BE139" s="440"/>
      <c r="BF139" s="440"/>
      <c r="BG139" s="440"/>
      <c r="BH139" s="440"/>
      <c r="BI139" s="440"/>
      <c r="BJ139" s="440"/>
      <c r="BK139" s="440"/>
      <c r="BL139" s="440"/>
      <c r="BM139" s="440"/>
      <c r="BN139" s="440"/>
      <c r="BO139" s="440"/>
      <c r="BP139" s="440"/>
      <c r="BQ139" s="440"/>
    </row>
    <row r="140" spans="1:69" ht="18" customHeight="1">
      <c r="A140" s="439"/>
      <c r="B140" s="440"/>
      <c r="C140" s="440"/>
      <c r="D140" s="441"/>
      <c r="E140" s="440"/>
      <c r="F140" s="440"/>
      <c r="G140" s="440"/>
      <c r="H140" s="440"/>
      <c r="I140" s="440"/>
      <c r="J140" s="440"/>
      <c r="K140" s="440"/>
      <c r="L140" s="440"/>
      <c r="M140" s="440"/>
      <c r="N140" s="440"/>
      <c r="O140" s="440"/>
      <c r="P140" s="440"/>
      <c r="Q140" s="440"/>
      <c r="R140" s="440"/>
      <c r="S140" s="440"/>
      <c r="T140" s="440"/>
      <c r="U140" s="440"/>
      <c r="V140" s="440"/>
      <c r="W140" s="440"/>
      <c r="X140" s="440"/>
      <c r="Y140" s="440"/>
      <c r="Z140" s="440"/>
      <c r="AA140" s="440"/>
      <c r="AB140" s="440"/>
      <c r="AC140" s="440"/>
      <c r="AD140" s="440"/>
      <c r="AE140" s="440"/>
      <c r="AF140" s="440"/>
      <c r="AG140" s="440"/>
      <c r="AH140" s="440"/>
      <c r="AI140" s="440"/>
      <c r="AJ140" s="440"/>
      <c r="AK140" s="440"/>
      <c r="AL140" s="440"/>
      <c r="AM140" s="440"/>
      <c r="AN140" s="440"/>
      <c r="AO140" s="440"/>
      <c r="AP140" s="440"/>
      <c r="AQ140" s="440"/>
      <c r="AR140" s="440"/>
      <c r="AS140" s="440"/>
      <c r="AT140" s="440"/>
      <c r="AU140" s="440"/>
      <c r="AV140" s="440"/>
      <c r="AW140" s="440"/>
      <c r="AX140" s="440"/>
      <c r="AY140" s="440"/>
      <c r="AZ140" s="440"/>
      <c r="BA140" s="440"/>
      <c r="BB140" s="440"/>
      <c r="BC140" s="440"/>
      <c r="BD140" s="440"/>
      <c r="BE140" s="440"/>
      <c r="BF140" s="440"/>
      <c r="BG140" s="440"/>
      <c r="BH140" s="440"/>
      <c r="BI140" s="440"/>
      <c r="BJ140" s="440"/>
      <c r="BK140" s="440"/>
      <c r="BL140" s="440"/>
      <c r="BM140" s="440"/>
      <c r="BN140" s="440"/>
      <c r="BO140" s="440"/>
      <c r="BP140" s="440"/>
      <c r="BQ140" s="440"/>
    </row>
    <row r="141" spans="1:69" ht="18" customHeight="1">
      <c r="A141" s="439"/>
      <c r="B141" s="440"/>
      <c r="C141" s="440"/>
      <c r="D141" s="441"/>
      <c r="E141" s="440"/>
      <c r="F141" s="440"/>
      <c r="G141" s="440"/>
      <c r="H141" s="440"/>
      <c r="I141" s="440"/>
      <c r="J141" s="440"/>
      <c r="K141" s="440"/>
      <c r="L141" s="440"/>
      <c r="M141" s="440"/>
      <c r="N141" s="440"/>
      <c r="O141" s="440"/>
      <c r="P141" s="440"/>
      <c r="Q141" s="440"/>
      <c r="R141" s="440"/>
      <c r="S141" s="440"/>
      <c r="T141" s="440"/>
      <c r="U141" s="440"/>
      <c r="V141" s="440"/>
      <c r="W141" s="440"/>
      <c r="X141" s="440"/>
      <c r="Y141" s="440"/>
      <c r="Z141" s="440"/>
      <c r="AA141" s="440"/>
      <c r="AB141" s="440"/>
      <c r="AC141" s="440"/>
      <c r="AD141" s="440"/>
      <c r="AE141" s="440"/>
      <c r="AF141" s="440"/>
      <c r="AG141" s="440"/>
      <c r="AH141" s="440"/>
      <c r="AI141" s="440"/>
      <c r="AJ141" s="440"/>
      <c r="AK141" s="440"/>
      <c r="AL141" s="440"/>
      <c r="AM141" s="440"/>
      <c r="AN141" s="440"/>
      <c r="AO141" s="440"/>
      <c r="AP141" s="440"/>
      <c r="AQ141" s="440"/>
      <c r="AR141" s="440"/>
      <c r="AS141" s="440"/>
      <c r="AT141" s="440"/>
      <c r="AU141" s="440"/>
      <c r="AV141" s="440"/>
      <c r="AW141" s="440"/>
      <c r="AX141" s="440"/>
      <c r="AY141" s="440"/>
      <c r="AZ141" s="440"/>
      <c r="BA141" s="440"/>
      <c r="BB141" s="440"/>
      <c r="BC141" s="440"/>
      <c r="BD141" s="440"/>
      <c r="BE141" s="440"/>
      <c r="BF141" s="440"/>
      <c r="BG141" s="440"/>
      <c r="BH141" s="440"/>
      <c r="BI141" s="440"/>
      <c r="BJ141" s="440"/>
      <c r="BK141" s="440"/>
      <c r="BL141" s="440"/>
      <c r="BM141" s="440"/>
      <c r="BN141" s="440"/>
      <c r="BO141" s="440"/>
      <c r="BP141" s="440"/>
      <c r="BQ141" s="440"/>
    </row>
    <row r="142" spans="1:69" ht="18" customHeight="1">
      <c r="A142" s="439"/>
      <c r="B142" s="440"/>
      <c r="C142" s="440"/>
      <c r="D142" s="441"/>
      <c r="E142" s="440"/>
      <c r="F142" s="440"/>
      <c r="G142" s="440"/>
      <c r="H142" s="440"/>
      <c r="I142" s="440"/>
      <c r="J142" s="440"/>
      <c r="K142" s="440"/>
      <c r="L142" s="440"/>
      <c r="M142" s="440"/>
      <c r="N142" s="440"/>
      <c r="O142" s="440"/>
      <c r="P142" s="440"/>
      <c r="Q142" s="440"/>
      <c r="R142" s="440"/>
      <c r="S142" s="440"/>
      <c r="T142" s="440"/>
      <c r="U142" s="440"/>
      <c r="V142" s="440"/>
      <c r="W142" s="440"/>
      <c r="X142" s="440"/>
      <c r="Y142" s="440"/>
      <c r="Z142" s="440"/>
      <c r="AA142" s="440"/>
      <c r="AB142" s="440"/>
      <c r="AC142" s="440"/>
      <c r="AD142" s="440"/>
      <c r="AE142" s="440"/>
      <c r="AF142" s="440"/>
      <c r="AG142" s="440"/>
      <c r="AH142" s="440"/>
      <c r="AI142" s="440"/>
      <c r="AJ142" s="440"/>
      <c r="AK142" s="440"/>
      <c r="AL142" s="440"/>
      <c r="AM142" s="440"/>
      <c r="AN142" s="440"/>
      <c r="AO142" s="440"/>
      <c r="AP142" s="440"/>
      <c r="AQ142" s="440"/>
      <c r="AR142" s="440"/>
      <c r="AS142" s="440"/>
      <c r="AT142" s="440"/>
      <c r="AU142" s="440"/>
      <c r="AV142" s="440"/>
      <c r="AW142" s="440"/>
      <c r="AX142" s="440"/>
      <c r="AY142" s="440"/>
      <c r="AZ142" s="440"/>
      <c r="BA142" s="440"/>
      <c r="BB142" s="440"/>
      <c r="BC142" s="440"/>
      <c r="BD142" s="440"/>
      <c r="BE142" s="440"/>
      <c r="BF142" s="440"/>
      <c r="BG142" s="440"/>
      <c r="BH142" s="440"/>
      <c r="BI142" s="440"/>
      <c r="BJ142" s="440"/>
      <c r="BK142" s="440"/>
      <c r="BL142" s="440"/>
      <c r="BM142" s="440"/>
      <c r="BN142" s="440"/>
      <c r="BO142" s="440"/>
      <c r="BP142" s="440"/>
      <c r="BQ142" s="440"/>
    </row>
    <row r="143" spans="1:69" ht="18" customHeight="1">
      <c r="A143" s="439"/>
      <c r="B143" s="440"/>
      <c r="C143" s="440"/>
      <c r="D143" s="441"/>
      <c r="E143" s="440"/>
      <c r="F143" s="440"/>
      <c r="G143" s="440"/>
      <c r="H143" s="440"/>
      <c r="I143" s="440"/>
      <c r="J143" s="440"/>
      <c r="K143" s="440"/>
      <c r="L143" s="440"/>
      <c r="M143" s="440"/>
      <c r="N143" s="440"/>
      <c r="O143" s="440"/>
      <c r="P143" s="440"/>
      <c r="Q143" s="440"/>
      <c r="R143" s="440"/>
      <c r="S143" s="440"/>
      <c r="T143" s="440"/>
      <c r="U143" s="440"/>
      <c r="V143" s="440"/>
      <c r="W143" s="440"/>
      <c r="X143" s="440"/>
      <c r="Y143" s="440"/>
      <c r="Z143" s="440"/>
      <c r="AA143" s="440"/>
      <c r="AB143" s="440"/>
      <c r="AC143" s="440"/>
      <c r="AD143" s="440"/>
      <c r="AE143" s="440"/>
      <c r="AF143" s="440"/>
      <c r="AG143" s="440"/>
      <c r="AH143" s="440"/>
      <c r="AI143" s="440"/>
      <c r="AJ143" s="440"/>
      <c r="AK143" s="440"/>
      <c r="AL143" s="440"/>
      <c r="AM143" s="440"/>
      <c r="AN143" s="440"/>
      <c r="AO143" s="440"/>
      <c r="AP143" s="440"/>
      <c r="AQ143" s="440"/>
      <c r="AR143" s="440"/>
      <c r="AS143" s="440"/>
      <c r="AT143" s="440"/>
      <c r="AU143" s="440"/>
      <c r="AV143" s="440"/>
      <c r="AW143" s="440"/>
      <c r="AX143" s="440"/>
      <c r="AY143" s="440"/>
      <c r="AZ143" s="440"/>
      <c r="BA143" s="440"/>
      <c r="BB143" s="440"/>
      <c r="BC143" s="440"/>
      <c r="BD143" s="440"/>
      <c r="BE143" s="440"/>
      <c r="BF143" s="440"/>
      <c r="BG143" s="440"/>
      <c r="BH143" s="440"/>
      <c r="BI143" s="440"/>
      <c r="BJ143" s="440"/>
      <c r="BK143" s="440"/>
      <c r="BL143" s="440"/>
      <c r="BM143" s="440"/>
      <c r="BN143" s="440"/>
      <c r="BO143" s="440"/>
      <c r="BP143" s="440"/>
      <c r="BQ143" s="440"/>
    </row>
    <row r="144" spans="1:69" ht="18" customHeight="1">
      <c r="A144" s="439"/>
      <c r="B144" s="440"/>
      <c r="C144" s="440"/>
      <c r="D144" s="441"/>
      <c r="E144" s="440"/>
      <c r="F144" s="440"/>
      <c r="G144" s="440"/>
      <c r="H144" s="440"/>
      <c r="I144" s="440"/>
      <c r="J144" s="440"/>
      <c r="K144" s="440"/>
      <c r="L144" s="440"/>
      <c r="M144" s="440"/>
      <c r="N144" s="440"/>
      <c r="O144" s="440"/>
      <c r="P144" s="440"/>
      <c r="Q144" s="440"/>
      <c r="R144" s="440"/>
      <c r="S144" s="440"/>
      <c r="T144" s="440"/>
      <c r="U144" s="440"/>
      <c r="V144" s="440"/>
      <c r="W144" s="440"/>
      <c r="X144" s="440"/>
      <c r="Y144" s="440"/>
      <c r="Z144" s="440"/>
      <c r="AA144" s="440"/>
      <c r="AB144" s="440"/>
      <c r="AC144" s="440"/>
      <c r="AD144" s="440"/>
      <c r="AE144" s="440"/>
      <c r="AF144" s="440"/>
      <c r="AG144" s="440"/>
      <c r="AH144" s="440"/>
      <c r="AI144" s="440"/>
      <c r="AJ144" s="440"/>
      <c r="AK144" s="440"/>
      <c r="AL144" s="440"/>
      <c r="AM144" s="440"/>
      <c r="AN144" s="440"/>
      <c r="AO144" s="440"/>
      <c r="AP144" s="440"/>
      <c r="AQ144" s="440"/>
      <c r="AR144" s="440"/>
      <c r="AS144" s="440"/>
      <c r="AT144" s="440"/>
      <c r="AU144" s="440"/>
      <c r="AV144" s="440"/>
      <c r="AW144" s="440"/>
      <c r="AX144" s="440"/>
      <c r="AY144" s="440"/>
      <c r="AZ144" s="440"/>
      <c r="BA144" s="440"/>
      <c r="BB144" s="440"/>
      <c r="BC144" s="440"/>
      <c r="BD144" s="440"/>
      <c r="BE144" s="440"/>
      <c r="BF144" s="440"/>
      <c r="BG144" s="440"/>
      <c r="BH144" s="440"/>
      <c r="BI144" s="440"/>
      <c r="BJ144" s="440"/>
      <c r="BK144" s="440"/>
      <c r="BL144" s="440"/>
      <c r="BM144" s="440"/>
      <c r="BN144" s="440"/>
      <c r="BO144" s="440"/>
      <c r="BP144" s="440"/>
      <c r="BQ144" s="440"/>
    </row>
    <row r="145" spans="1:69" ht="18" customHeight="1">
      <c r="A145" s="439"/>
      <c r="B145" s="440"/>
      <c r="C145" s="440"/>
      <c r="D145" s="441"/>
      <c r="E145" s="440"/>
      <c r="F145" s="440"/>
      <c r="G145" s="440"/>
      <c r="H145" s="440"/>
      <c r="I145" s="440"/>
      <c r="J145" s="440"/>
      <c r="K145" s="440"/>
      <c r="L145" s="440"/>
      <c r="M145" s="440"/>
      <c r="N145" s="440"/>
      <c r="O145" s="440"/>
      <c r="P145" s="440"/>
      <c r="Q145" s="440"/>
      <c r="R145" s="440"/>
      <c r="S145" s="440"/>
      <c r="T145" s="440"/>
      <c r="U145" s="440"/>
      <c r="V145" s="440"/>
      <c r="W145" s="440"/>
      <c r="X145" s="440"/>
      <c r="Y145" s="440"/>
      <c r="Z145" s="440"/>
      <c r="AA145" s="440"/>
      <c r="AB145" s="440"/>
      <c r="AC145" s="440"/>
      <c r="AD145" s="440"/>
      <c r="AE145" s="440"/>
      <c r="AF145" s="440"/>
      <c r="AG145" s="440"/>
      <c r="AH145" s="440"/>
      <c r="AI145" s="440"/>
      <c r="AJ145" s="440"/>
      <c r="AK145" s="440"/>
      <c r="AL145" s="440"/>
      <c r="AM145" s="440"/>
      <c r="AN145" s="440"/>
      <c r="AO145" s="440"/>
      <c r="AP145" s="440"/>
      <c r="AQ145" s="440"/>
      <c r="AR145" s="440"/>
      <c r="AS145" s="440"/>
      <c r="AT145" s="440"/>
      <c r="AU145" s="440"/>
      <c r="AV145" s="440"/>
      <c r="AW145" s="440"/>
      <c r="AX145" s="440"/>
      <c r="AY145" s="440"/>
      <c r="AZ145" s="440"/>
      <c r="BA145" s="440"/>
      <c r="BB145" s="440"/>
      <c r="BC145" s="440"/>
      <c r="BD145" s="440"/>
      <c r="BE145" s="440"/>
      <c r="BF145" s="440"/>
      <c r="BG145" s="440"/>
      <c r="BH145" s="440"/>
      <c r="BI145" s="440"/>
      <c r="BJ145" s="440"/>
      <c r="BK145" s="440"/>
      <c r="BL145" s="440"/>
      <c r="BM145" s="440"/>
      <c r="BN145" s="440"/>
      <c r="BO145" s="440"/>
      <c r="BP145" s="440"/>
      <c r="BQ145" s="440"/>
    </row>
    <row r="146" spans="1:69" ht="18" customHeight="1">
      <c r="A146" s="439"/>
      <c r="B146" s="440"/>
      <c r="C146" s="440"/>
      <c r="D146" s="441"/>
      <c r="E146" s="440"/>
      <c r="F146" s="440"/>
      <c r="G146" s="440"/>
      <c r="H146" s="440"/>
      <c r="I146" s="440"/>
      <c r="J146" s="440"/>
      <c r="K146" s="440"/>
      <c r="L146" s="440"/>
      <c r="M146" s="440"/>
      <c r="N146" s="440"/>
      <c r="O146" s="440"/>
      <c r="P146" s="440"/>
      <c r="Q146" s="440"/>
      <c r="R146" s="440"/>
      <c r="S146" s="440"/>
      <c r="T146" s="440"/>
      <c r="U146" s="440"/>
      <c r="V146" s="440"/>
      <c r="W146" s="440"/>
      <c r="X146" s="440"/>
      <c r="Y146" s="440"/>
      <c r="Z146" s="440"/>
      <c r="AA146" s="440"/>
      <c r="AB146" s="440"/>
      <c r="AC146" s="440"/>
      <c r="AD146" s="440"/>
      <c r="AE146" s="440"/>
      <c r="AF146" s="440"/>
      <c r="AG146" s="440"/>
      <c r="AH146" s="440"/>
      <c r="AI146" s="440"/>
      <c r="AJ146" s="440"/>
      <c r="AK146" s="440"/>
      <c r="AL146" s="440"/>
      <c r="AM146" s="440"/>
      <c r="AN146" s="440"/>
      <c r="AO146" s="440"/>
      <c r="AP146" s="440"/>
      <c r="AQ146" s="440"/>
      <c r="AR146" s="440"/>
      <c r="AS146" s="440"/>
      <c r="AT146" s="440"/>
      <c r="AU146" s="440"/>
      <c r="AV146" s="440"/>
      <c r="AW146" s="440"/>
      <c r="AX146" s="440"/>
      <c r="AY146" s="440"/>
      <c r="AZ146" s="440"/>
      <c r="BA146" s="440"/>
      <c r="BB146" s="440"/>
      <c r="BC146" s="440"/>
      <c r="BD146" s="440"/>
      <c r="BE146" s="440"/>
      <c r="BF146" s="440"/>
      <c r="BG146" s="440"/>
      <c r="BH146" s="440"/>
      <c r="BI146" s="440"/>
      <c r="BJ146" s="440"/>
      <c r="BK146" s="440"/>
      <c r="BL146" s="440"/>
      <c r="BM146" s="440"/>
      <c r="BN146" s="440"/>
      <c r="BO146" s="440"/>
      <c r="BP146" s="440"/>
      <c r="BQ146" s="440"/>
    </row>
    <row r="147" spans="1:69" ht="18" customHeight="1">
      <c r="A147" s="439"/>
      <c r="B147" s="440"/>
      <c r="C147" s="440"/>
      <c r="D147" s="441"/>
      <c r="E147" s="440"/>
      <c r="F147" s="440"/>
      <c r="G147" s="440"/>
      <c r="H147" s="440"/>
      <c r="I147" s="440"/>
      <c r="J147" s="440"/>
      <c r="K147" s="440"/>
      <c r="L147" s="440"/>
      <c r="M147" s="440"/>
      <c r="N147" s="440"/>
      <c r="O147" s="440"/>
      <c r="P147" s="440"/>
      <c r="Q147" s="440"/>
      <c r="R147" s="440"/>
      <c r="S147" s="440"/>
      <c r="T147" s="440"/>
      <c r="U147" s="440"/>
      <c r="V147" s="440"/>
      <c r="W147" s="440"/>
      <c r="X147" s="440"/>
      <c r="Y147" s="440"/>
      <c r="Z147" s="440"/>
      <c r="AA147" s="440"/>
      <c r="AB147" s="440"/>
      <c r="AC147" s="440"/>
      <c r="AD147" s="440"/>
      <c r="AE147" s="440"/>
      <c r="AF147" s="440"/>
      <c r="AG147" s="440"/>
      <c r="AH147" s="440"/>
      <c r="AI147" s="440"/>
      <c r="AJ147" s="440"/>
      <c r="AK147" s="440"/>
      <c r="AL147" s="440"/>
      <c r="AM147" s="440"/>
      <c r="AN147" s="440"/>
      <c r="AO147" s="440"/>
      <c r="AP147" s="440"/>
      <c r="AQ147" s="440"/>
      <c r="AR147" s="440"/>
      <c r="AS147" s="440"/>
      <c r="AT147" s="440"/>
      <c r="AU147" s="440"/>
      <c r="AV147" s="440"/>
      <c r="AW147" s="440"/>
      <c r="AX147" s="440"/>
      <c r="AY147" s="440"/>
      <c r="AZ147" s="440"/>
      <c r="BA147" s="440"/>
      <c r="BB147" s="440"/>
      <c r="BC147" s="440"/>
      <c r="BD147" s="440"/>
      <c r="BE147" s="440"/>
      <c r="BF147" s="440"/>
      <c r="BG147" s="440"/>
      <c r="BH147" s="440"/>
      <c r="BI147" s="440"/>
      <c r="BJ147" s="440"/>
      <c r="BK147" s="440"/>
      <c r="BL147" s="440"/>
      <c r="BM147" s="440"/>
      <c r="BN147" s="440"/>
      <c r="BO147" s="440"/>
      <c r="BP147" s="440"/>
      <c r="BQ147" s="440"/>
    </row>
    <row r="148" spans="1:69" ht="18" customHeight="1">
      <c r="A148" s="439"/>
      <c r="B148" s="440"/>
      <c r="C148" s="440"/>
      <c r="D148" s="441"/>
      <c r="E148" s="440"/>
      <c r="F148" s="440"/>
      <c r="G148" s="440"/>
      <c r="H148" s="440"/>
      <c r="I148" s="440"/>
      <c r="J148" s="440"/>
      <c r="K148" s="440"/>
      <c r="L148" s="440"/>
      <c r="M148" s="440"/>
      <c r="N148" s="440"/>
      <c r="O148" s="440"/>
      <c r="P148" s="440"/>
      <c r="Q148" s="440"/>
      <c r="R148" s="440"/>
      <c r="S148" s="440"/>
      <c r="T148" s="440"/>
      <c r="U148" s="440"/>
      <c r="V148" s="440"/>
      <c r="W148" s="440"/>
      <c r="X148" s="440"/>
      <c r="Y148" s="440"/>
      <c r="Z148" s="440"/>
      <c r="AA148" s="440"/>
      <c r="AB148" s="440"/>
      <c r="AC148" s="440"/>
      <c r="AD148" s="440"/>
      <c r="AE148" s="440"/>
      <c r="AF148" s="440"/>
      <c r="AG148" s="440"/>
      <c r="AH148" s="440"/>
      <c r="AI148" s="440"/>
      <c r="AJ148" s="440"/>
      <c r="AK148" s="440"/>
      <c r="AL148" s="440"/>
      <c r="AM148" s="440"/>
      <c r="AN148" s="440"/>
      <c r="AO148" s="440"/>
      <c r="AP148" s="440"/>
      <c r="AQ148" s="440"/>
      <c r="AR148" s="440"/>
      <c r="AS148" s="440"/>
      <c r="AT148" s="440"/>
      <c r="AU148" s="440"/>
      <c r="AV148" s="440"/>
      <c r="AW148" s="440"/>
      <c r="AX148" s="440"/>
      <c r="AY148" s="440"/>
      <c r="AZ148" s="440"/>
      <c r="BA148" s="440"/>
      <c r="BB148" s="440"/>
      <c r="BC148" s="440"/>
      <c r="BD148" s="440"/>
      <c r="BE148" s="440"/>
      <c r="BF148" s="440"/>
      <c r="BG148" s="440"/>
      <c r="BH148" s="440"/>
      <c r="BI148" s="440"/>
      <c r="BJ148" s="440"/>
      <c r="BK148" s="440"/>
      <c r="BL148" s="440"/>
      <c r="BM148" s="440"/>
      <c r="BN148" s="440"/>
      <c r="BO148" s="440"/>
      <c r="BP148" s="440"/>
      <c r="BQ148" s="440"/>
    </row>
    <row r="149" spans="1:69" ht="18" customHeight="1">
      <c r="A149" s="439"/>
      <c r="B149" s="440"/>
      <c r="C149" s="440"/>
      <c r="D149" s="441"/>
      <c r="E149" s="440"/>
      <c r="F149" s="440"/>
      <c r="G149" s="440"/>
      <c r="H149" s="440"/>
      <c r="I149" s="440"/>
      <c r="J149" s="440"/>
      <c r="K149" s="440"/>
      <c r="L149" s="440"/>
      <c r="M149" s="440"/>
      <c r="N149" s="440"/>
      <c r="O149" s="440"/>
      <c r="P149" s="440"/>
      <c r="Q149" s="440"/>
      <c r="R149" s="440"/>
      <c r="S149" s="440"/>
      <c r="T149" s="440"/>
      <c r="U149" s="440"/>
      <c r="V149" s="440"/>
      <c r="W149" s="440"/>
      <c r="X149" s="440"/>
      <c r="Y149" s="440"/>
      <c r="Z149" s="440"/>
      <c r="AA149" s="440"/>
      <c r="AB149" s="440"/>
      <c r="AC149" s="440"/>
      <c r="AD149" s="440"/>
      <c r="AE149" s="440"/>
      <c r="AF149" s="440"/>
      <c r="AG149" s="440"/>
      <c r="AH149" s="440"/>
      <c r="AI149" s="440"/>
      <c r="AJ149" s="440"/>
      <c r="AK149" s="440"/>
      <c r="AL149" s="440"/>
      <c r="AM149" s="440"/>
      <c r="AN149" s="440"/>
      <c r="AO149" s="440"/>
      <c r="AP149" s="440"/>
      <c r="AQ149" s="440"/>
      <c r="AR149" s="440"/>
      <c r="AS149" s="440"/>
      <c r="AT149" s="440"/>
      <c r="AU149" s="440"/>
      <c r="AV149" s="440"/>
      <c r="AW149" s="440"/>
      <c r="AX149" s="440"/>
      <c r="AY149" s="440"/>
      <c r="AZ149" s="440"/>
      <c r="BA149" s="440"/>
      <c r="BB149" s="440"/>
      <c r="BC149" s="440"/>
      <c r="BD149" s="440"/>
      <c r="BE149" s="440"/>
      <c r="BF149" s="440"/>
      <c r="BG149" s="440"/>
      <c r="BH149" s="440"/>
      <c r="BI149" s="440"/>
      <c r="BJ149" s="440"/>
      <c r="BK149" s="440"/>
      <c r="BL149" s="440"/>
      <c r="BM149" s="440"/>
      <c r="BN149" s="440"/>
      <c r="BO149" s="440"/>
      <c r="BP149" s="440"/>
      <c r="BQ149" s="440"/>
    </row>
    <row r="150" spans="1:69" ht="18" customHeight="1">
      <c r="A150" s="439"/>
      <c r="B150" s="440"/>
      <c r="C150" s="440"/>
      <c r="D150" s="441"/>
      <c r="E150" s="440"/>
      <c r="F150" s="440"/>
      <c r="G150" s="440"/>
      <c r="H150" s="440"/>
      <c r="I150" s="440"/>
      <c r="J150" s="440"/>
      <c r="K150" s="440"/>
      <c r="L150" s="440"/>
      <c r="M150" s="440"/>
      <c r="N150" s="440"/>
      <c r="O150" s="440"/>
      <c r="P150" s="440"/>
      <c r="Q150" s="440"/>
      <c r="R150" s="440"/>
      <c r="S150" s="440"/>
      <c r="T150" s="440"/>
      <c r="U150" s="440"/>
      <c r="V150" s="440"/>
      <c r="W150" s="440"/>
      <c r="X150" s="440"/>
      <c r="Y150" s="440"/>
      <c r="Z150" s="440"/>
      <c r="AA150" s="440"/>
      <c r="AB150" s="440"/>
      <c r="AC150" s="440"/>
      <c r="AD150" s="440"/>
      <c r="AE150" s="440"/>
      <c r="AF150" s="440"/>
      <c r="AG150" s="440"/>
      <c r="AH150" s="440"/>
      <c r="AI150" s="440"/>
      <c r="AJ150" s="440"/>
      <c r="AK150" s="440"/>
      <c r="AL150" s="440"/>
      <c r="AM150" s="440"/>
      <c r="AN150" s="440"/>
      <c r="AO150" s="440"/>
      <c r="AP150" s="440"/>
      <c r="AQ150" s="440"/>
      <c r="AR150" s="440"/>
      <c r="AS150" s="440"/>
      <c r="AT150" s="440"/>
      <c r="AU150" s="440"/>
      <c r="AV150" s="440"/>
      <c r="AW150" s="440"/>
      <c r="AX150" s="440"/>
      <c r="AY150" s="440"/>
      <c r="AZ150" s="440"/>
      <c r="BA150" s="440"/>
      <c r="BB150" s="440"/>
      <c r="BC150" s="440"/>
      <c r="BD150" s="440"/>
      <c r="BE150" s="440"/>
      <c r="BF150" s="440"/>
      <c r="BG150" s="440"/>
      <c r="BH150" s="440"/>
      <c r="BI150" s="440"/>
      <c r="BJ150" s="440"/>
      <c r="BK150" s="440"/>
      <c r="BL150" s="440"/>
      <c r="BM150" s="440"/>
      <c r="BN150" s="440"/>
      <c r="BO150" s="440"/>
      <c r="BP150" s="440"/>
      <c r="BQ150" s="440"/>
    </row>
    <row r="151" spans="1:69" ht="18" customHeight="1">
      <c r="A151" s="439"/>
      <c r="B151" s="440"/>
      <c r="C151" s="440"/>
      <c r="D151" s="441"/>
      <c r="E151" s="440"/>
      <c r="F151" s="440"/>
      <c r="G151" s="440"/>
      <c r="H151" s="440"/>
      <c r="I151" s="440"/>
      <c r="J151" s="440"/>
      <c r="K151" s="440"/>
      <c r="L151" s="440"/>
      <c r="M151" s="440"/>
      <c r="N151" s="440"/>
      <c r="O151" s="440"/>
      <c r="P151" s="440"/>
      <c r="Q151" s="440"/>
      <c r="R151" s="440"/>
      <c r="S151" s="440"/>
      <c r="T151" s="440"/>
      <c r="U151" s="440"/>
      <c r="V151" s="440"/>
      <c r="W151" s="440"/>
      <c r="X151" s="440"/>
      <c r="Y151" s="440"/>
      <c r="Z151" s="440"/>
      <c r="AA151" s="440"/>
      <c r="AB151" s="440"/>
      <c r="AC151" s="440"/>
      <c r="AD151" s="440"/>
      <c r="AE151" s="440"/>
      <c r="AF151" s="440"/>
      <c r="AG151" s="440"/>
      <c r="AH151" s="440"/>
      <c r="AI151" s="440"/>
      <c r="AJ151" s="440"/>
      <c r="AK151" s="440"/>
      <c r="AL151" s="440"/>
      <c r="AM151" s="440"/>
      <c r="AN151" s="440"/>
      <c r="AO151" s="440"/>
      <c r="AP151" s="440"/>
      <c r="AQ151" s="440"/>
      <c r="AR151" s="440"/>
      <c r="AS151" s="440"/>
      <c r="AT151" s="440"/>
      <c r="AU151" s="440"/>
      <c r="AV151" s="440"/>
      <c r="AW151" s="440"/>
      <c r="AX151" s="440"/>
      <c r="AY151" s="440"/>
      <c r="AZ151" s="440"/>
      <c r="BA151" s="440"/>
      <c r="BB151" s="440"/>
      <c r="BC151" s="440"/>
      <c r="BD151" s="440"/>
      <c r="BE151" s="440"/>
      <c r="BF151" s="440"/>
      <c r="BG151" s="440"/>
      <c r="BH151" s="440"/>
      <c r="BI151" s="440"/>
      <c r="BJ151" s="440"/>
      <c r="BK151" s="440"/>
      <c r="BL151" s="440"/>
      <c r="BM151" s="440"/>
      <c r="BN151" s="440"/>
      <c r="BO151" s="440"/>
      <c r="BP151" s="440"/>
      <c r="BQ151" s="440"/>
    </row>
    <row r="152" spans="1:69" ht="18" customHeight="1">
      <c r="A152" s="439"/>
      <c r="B152" s="440"/>
      <c r="C152" s="440"/>
      <c r="D152" s="441"/>
      <c r="E152" s="440"/>
      <c r="F152" s="440"/>
      <c r="G152" s="440"/>
      <c r="H152" s="440"/>
      <c r="I152" s="440"/>
      <c r="J152" s="440"/>
      <c r="K152" s="440"/>
      <c r="L152" s="440"/>
      <c r="M152" s="440"/>
      <c r="N152" s="440"/>
      <c r="O152" s="440"/>
      <c r="P152" s="440"/>
      <c r="Q152" s="440"/>
      <c r="R152" s="440"/>
      <c r="S152" s="440"/>
      <c r="T152" s="440"/>
      <c r="U152" s="440"/>
      <c r="V152" s="440"/>
      <c r="W152" s="440"/>
      <c r="X152" s="440"/>
      <c r="Y152" s="440"/>
      <c r="Z152" s="440"/>
      <c r="AA152" s="440"/>
      <c r="AB152" s="440"/>
      <c r="AC152" s="440"/>
      <c r="AD152" s="440"/>
      <c r="AE152" s="440"/>
      <c r="AF152" s="440"/>
      <c r="AG152" s="440"/>
      <c r="AH152" s="440"/>
      <c r="AI152" s="440"/>
      <c r="AJ152" s="440"/>
      <c r="AK152" s="440"/>
      <c r="AL152" s="440"/>
      <c r="AM152" s="440"/>
      <c r="AN152" s="440"/>
      <c r="AO152" s="440"/>
      <c r="AP152" s="440"/>
      <c r="AQ152" s="440"/>
      <c r="AR152" s="440"/>
      <c r="AS152" s="440"/>
      <c r="AT152" s="440"/>
      <c r="AU152" s="440"/>
      <c r="AV152" s="440"/>
      <c r="AW152" s="440"/>
      <c r="AX152" s="440"/>
      <c r="AY152" s="440"/>
      <c r="AZ152" s="440"/>
      <c r="BA152" s="440"/>
      <c r="BB152" s="440"/>
      <c r="BC152" s="440"/>
      <c r="BD152" s="440"/>
      <c r="BE152" s="440"/>
      <c r="BF152" s="440"/>
      <c r="BG152" s="440"/>
      <c r="BH152" s="440"/>
      <c r="BI152" s="440"/>
      <c r="BJ152" s="440"/>
      <c r="BK152" s="440"/>
      <c r="BL152" s="440"/>
      <c r="BM152" s="440"/>
      <c r="BN152" s="440"/>
      <c r="BO152" s="440"/>
      <c r="BP152" s="440"/>
      <c r="BQ152" s="440"/>
    </row>
    <row r="153" spans="1:69" ht="18" customHeight="1">
      <c r="A153" s="439"/>
      <c r="B153" s="440"/>
      <c r="C153" s="440"/>
      <c r="D153" s="441"/>
      <c r="E153" s="440"/>
      <c r="F153" s="440"/>
      <c r="G153" s="440"/>
      <c r="H153" s="440"/>
      <c r="I153" s="440"/>
      <c r="J153" s="440"/>
      <c r="K153" s="440"/>
      <c r="L153" s="440"/>
      <c r="M153" s="440"/>
      <c r="N153" s="440"/>
      <c r="O153" s="440"/>
      <c r="P153" s="440"/>
      <c r="Q153" s="440"/>
      <c r="R153" s="440"/>
      <c r="S153" s="440"/>
      <c r="T153" s="440"/>
      <c r="U153" s="440"/>
      <c r="V153" s="440"/>
      <c r="W153" s="440"/>
      <c r="X153" s="440"/>
      <c r="Y153" s="440"/>
      <c r="Z153" s="440"/>
      <c r="AA153" s="440"/>
      <c r="AB153" s="440"/>
      <c r="AC153" s="440"/>
      <c r="AD153" s="440"/>
      <c r="AE153" s="440"/>
      <c r="AF153" s="440"/>
      <c r="AG153" s="440"/>
      <c r="AH153" s="440"/>
      <c r="AI153" s="440"/>
      <c r="AJ153" s="440"/>
      <c r="AK153" s="440"/>
      <c r="AL153" s="440"/>
      <c r="AM153" s="440"/>
      <c r="AN153" s="440"/>
      <c r="AO153" s="440"/>
      <c r="AP153" s="440"/>
      <c r="AQ153" s="440"/>
      <c r="AR153" s="440"/>
      <c r="AS153" s="440"/>
      <c r="AT153" s="440"/>
      <c r="AU153" s="440"/>
      <c r="AV153" s="440"/>
      <c r="AW153" s="440"/>
      <c r="AX153" s="440"/>
      <c r="AY153" s="440"/>
      <c r="AZ153" s="440"/>
      <c r="BA153" s="440"/>
      <c r="BB153" s="440"/>
      <c r="BC153" s="440"/>
      <c r="BD153" s="440"/>
      <c r="BE153" s="440"/>
      <c r="BF153" s="440"/>
      <c r="BG153" s="440"/>
      <c r="BH153" s="440"/>
      <c r="BI153" s="440"/>
      <c r="BJ153" s="440"/>
      <c r="BK153" s="440"/>
      <c r="BL153" s="440"/>
      <c r="BM153" s="440"/>
      <c r="BN153" s="440"/>
      <c r="BO153" s="440"/>
      <c r="BP153" s="440"/>
      <c r="BQ153" s="440"/>
    </row>
    <row r="154" spans="1:69" ht="18" customHeight="1">
      <c r="A154" s="439"/>
      <c r="B154" s="440"/>
      <c r="C154" s="440"/>
      <c r="D154" s="441"/>
      <c r="E154" s="440"/>
      <c r="F154" s="440"/>
      <c r="G154" s="440"/>
      <c r="H154" s="440"/>
      <c r="I154" s="440"/>
      <c r="J154" s="440"/>
      <c r="K154" s="440"/>
      <c r="L154" s="440"/>
      <c r="M154" s="440"/>
      <c r="N154" s="440"/>
      <c r="O154" s="440"/>
      <c r="P154" s="440"/>
      <c r="Q154" s="440"/>
      <c r="R154" s="440"/>
      <c r="S154" s="440"/>
      <c r="T154" s="440"/>
      <c r="U154" s="440"/>
      <c r="V154" s="440"/>
      <c r="W154" s="440"/>
      <c r="X154" s="440"/>
      <c r="Y154" s="440"/>
      <c r="Z154" s="440"/>
      <c r="AA154" s="440"/>
      <c r="AB154" s="440"/>
      <c r="AC154" s="440"/>
      <c r="AD154" s="440"/>
      <c r="AE154" s="440"/>
      <c r="AF154" s="440"/>
      <c r="AG154" s="440"/>
      <c r="AH154" s="440"/>
      <c r="AI154" s="440"/>
      <c r="AJ154" s="440"/>
      <c r="AK154" s="440"/>
      <c r="AL154" s="440"/>
      <c r="AM154" s="440"/>
      <c r="AN154" s="440"/>
      <c r="AO154" s="440"/>
      <c r="AP154" s="440"/>
      <c r="AQ154" s="440"/>
      <c r="AR154" s="440"/>
      <c r="AS154" s="440"/>
      <c r="AT154" s="440"/>
      <c r="AU154" s="440"/>
      <c r="AV154" s="440"/>
      <c r="AW154" s="440"/>
      <c r="AX154" s="440"/>
      <c r="AY154" s="440"/>
      <c r="AZ154" s="440"/>
      <c r="BA154" s="440"/>
      <c r="BB154" s="440"/>
      <c r="BC154" s="440"/>
      <c r="BD154" s="440"/>
      <c r="BE154" s="440"/>
      <c r="BF154" s="440"/>
      <c r="BG154" s="440"/>
      <c r="BH154" s="440"/>
      <c r="BI154" s="440"/>
      <c r="BJ154" s="440"/>
      <c r="BK154" s="440"/>
      <c r="BL154" s="440"/>
      <c r="BM154" s="440"/>
      <c r="BN154" s="440"/>
      <c r="BO154" s="440"/>
      <c r="BP154" s="440"/>
      <c r="BQ154" s="440"/>
    </row>
    <row r="155" spans="1:69" ht="18" customHeight="1">
      <c r="A155" s="439"/>
      <c r="B155" s="440"/>
      <c r="C155" s="440"/>
      <c r="D155" s="441"/>
      <c r="E155" s="440"/>
      <c r="F155" s="440"/>
      <c r="G155" s="440"/>
      <c r="H155" s="440"/>
      <c r="I155" s="440"/>
      <c r="J155" s="440"/>
      <c r="K155" s="440"/>
      <c r="L155" s="440"/>
      <c r="M155" s="440"/>
      <c r="N155" s="440"/>
      <c r="O155" s="440"/>
      <c r="P155" s="440"/>
      <c r="Q155" s="440"/>
      <c r="R155" s="440"/>
      <c r="S155" s="440"/>
      <c r="T155" s="440"/>
      <c r="U155" s="440"/>
      <c r="V155" s="440"/>
      <c r="W155" s="440"/>
      <c r="X155" s="440"/>
      <c r="Y155" s="440"/>
      <c r="Z155" s="440"/>
      <c r="AA155" s="440"/>
      <c r="AB155" s="440"/>
      <c r="AC155" s="440"/>
      <c r="AD155" s="440"/>
      <c r="AE155" s="440"/>
      <c r="AF155" s="440"/>
      <c r="AG155" s="440"/>
      <c r="AH155" s="440"/>
      <c r="AI155" s="440"/>
      <c r="AJ155" s="440"/>
      <c r="AK155" s="440"/>
      <c r="AL155" s="440"/>
      <c r="AM155" s="440"/>
      <c r="AN155" s="440"/>
      <c r="AO155" s="440"/>
      <c r="AP155" s="440"/>
      <c r="AQ155" s="440"/>
      <c r="AR155" s="440"/>
      <c r="AS155" s="440"/>
      <c r="AT155" s="440"/>
      <c r="AU155" s="440"/>
      <c r="AV155" s="440"/>
      <c r="AW155" s="440"/>
      <c r="AX155" s="440"/>
      <c r="AY155" s="440"/>
      <c r="AZ155" s="440"/>
      <c r="BA155" s="440"/>
      <c r="BB155" s="440"/>
      <c r="BC155" s="440"/>
      <c r="BD155" s="440"/>
      <c r="BE155" s="440"/>
      <c r="BF155" s="440"/>
      <c r="BG155" s="440"/>
      <c r="BH155" s="440"/>
      <c r="BI155" s="440"/>
      <c r="BJ155" s="440"/>
      <c r="BK155" s="440"/>
      <c r="BL155" s="440"/>
      <c r="BM155" s="440"/>
      <c r="BN155" s="440"/>
      <c r="BO155" s="440"/>
      <c r="BP155" s="440"/>
      <c r="BQ155" s="440"/>
    </row>
    <row r="156" spans="1:69" ht="18" customHeight="1">
      <c r="A156" s="439"/>
      <c r="B156" s="440"/>
      <c r="C156" s="440"/>
      <c r="D156" s="441"/>
      <c r="E156" s="440"/>
      <c r="F156" s="440"/>
      <c r="G156" s="440"/>
      <c r="H156" s="440"/>
      <c r="I156" s="440"/>
      <c r="J156" s="440"/>
      <c r="K156" s="440"/>
      <c r="L156" s="440"/>
      <c r="M156" s="440"/>
      <c r="N156" s="440"/>
      <c r="O156" s="440"/>
      <c r="P156" s="440"/>
      <c r="Q156" s="440"/>
      <c r="R156" s="440"/>
      <c r="S156" s="440"/>
      <c r="T156" s="440"/>
      <c r="U156" s="440"/>
      <c r="V156" s="440"/>
      <c r="W156" s="440"/>
      <c r="X156" s="440"/>
      <c r="Y156" s="440"/>
      <c r="Z156" s="440"/>
      <c r="AA156" s="440"/>
      <c r="AB156" s="440"/>
      <c r="AC156" s="440"/>
      <c r="AD156" s="440"/>
      <c r="AE156" s="440"/>
      <c r="AF156" s="440"/>
      <c r="AG156" s="440"/>
      <c r="AH156" s="440"/>
      <c r="AI156" s="440"/>
      <c r="AJ156" s="440"/>
      <c r="AK156" s="440"/>
      <c r="AL156" s="440"/>
      <c r="AM156" s="440"/>
      <c r="AN156" s="440"/>
      <c r="AO156" s="440"/>
      <c r="AP156" s="440"/>
      <c r="AQ156" s="440"/>
      <c r="AR156" s="440"/>
      <c r="AS156" s="440"/>
      <c r="AT156" s="440"/>
      <c r="AU156" s="440"/>
      <c r="AV156" s="440"/>
      <c r="AW156" s="440"/>
      <c r="AX156" s="440"/>
      <c r="AY156" s="440"/>
      <c r="AZ156" s="440"/>
      <c r="BA156" s="440"/>
      <c r="BB156" s="440"/>
      <c r="BC156" s="440"/>
      <c r="BD156" s="440"/>
      <c r="BE156" s="440"/>
      <c r="BF156" s="440"/>
      <c r="BG156" s="440"/>
      <c r="BH156" s="440"/>
      <c r="BI156" s="440"/>
      <c r="BJ156" s="440"/>
      <c r="BK156" s="440"/>
      <c r="BL156" s="440"/>
      <c r="BM156" s="440"/>
      <c r="BN156" s="440"/>
      <c r="BO156" s="440"/>
      <c r="BP156" s="440"/>
      <c r="BQ156" s="440"/>
    </row>
    <row r="157" spans="1:69" ht="18" customHeight="1">
      <c r="A157" s="439"/>
      <c r="B157" s="440"/>
      <c r="C157" s="440"/>
      <c r="D157" s="441"/>
      <c r="E157" s="440"/>
      <c r="F157" s="440"/>
      <c r="G157" s="440"/>
      <c r="H157" s="440"/>
      <c r="I157" s="440"/>
      <c r="J157" s="440"/>
      <c r="K157" s="440"/>
      <c r="L157" s="440"/>
      <c r="M157" s="440"/>
      <c r="N157" s="440"/>
      <c r="O157" s="440"/>
      <c r="P157" s="440"/>
      <c r="Q157" s="440"/>
      <c r="R157" s="440"/>
      <c r="S157" s="440"/>
      <c r="T157" s="440"/>
      <c r="U157" s="440"/>
      <c r="V157" s="440"/>
      <c r="W157" s="440"/>
      <c r="X157" s="440"/>
      <c r="Y157" s="440"/>
      <c r="Z157" s="440"/>
      <c r="AA157" s="440"/>
      <c r="AB157" s="440"/>
      <c r="AC157" s="440"/>
      <c r="AD157" s="440"/>
      <c r="AE157" s="440"/>
      <c r="AF157" s="440"/>
      <c r="AG157" s="440"/>
      <c r="AH157" s="440"/>
      <c r="AI157" s="440"/>
      <c r="AJ157" s="440"/>
      <c r="AK157" s="440"/>
      <c r="AL157" s="440"/>
      <c r="AM157" s="440"/>
      <c r="AN157" s="440"/>
      <c r="AO157" s="440"/>
      <c r="AP157" s="440"/>
      <c r="AQ157" s="440"/>
      <c r="AR157" s="440"/>
      <c r="AS157" s="440"/>
      <c r="AT157" s="440"/>
      <c r="AU157" s="440"/>
      <c r="AV157" s="440"/>
      <c r="AW157" s="440"/>
      <c r="AX157" s="440"/>
      <c r="AY157" s="440"/>
      <c r="AZ157" s="440"/>
      <c r="BA157" s="440"/>
      <c r="BB157" s="440"/>
      <c r="BC157" s="440"/>
      <c r="BD157" s="440"/>
      <c r="BE157" s="440"/>
      <c r="BF157" s="440"/>
      <c r="BG157" s="440"/>
      <c r="BH157" s="440"/>
      <c r="BI157" s="440"/>
      <c r="BJ157" s="440"/>
      <c r="BK157" s="440"/>
      <c r="BL157" s="440"/>
      <c r="BM157" s="440"/>
      <c r="BN157" s="440"/>
      <c r="BO157" s="440"/>
      <c r="BP157" s="440"/>
      <c r="BQ157" s="440"/>
    </row>
    <row r="158" spans="1:69" ht="18" customHeight="1">
      <c r="A158" s="442"/>
      <c r="B158" s="443"/>
      <c r="C158" s="443"/>
      <c r="D158" s="444"/>
      <c r="E158" s="443"/>
      <c r="F158" s="443"/>
      <c r="G158" s="443"/>
      <c r="H158" s="443"/>
      <c r="I158" s="443"/>
      <c r="J158" s="443"/>
      <c r="K158" s="443"/>
      <c r="L158" s="443"/>
      <c r="M158" s="443"/>
      <c r="N158" s="443"/>
      <c r="O158" s="443"/>
      <c r="P158" s="443"/>
      <c r="Q158" s="443"/>
      <c r="R158" s="443"/>
      <c r="S158" s="443"/>
      <c r="T158" s="443"/>
      <c r="U158" s="443"/>
      <c r="V158" s="443"/>
      <c r="W158" s="443"/>
      <c r="X158" s="443"/>
      <c r="Y158" s="443"/>
      <c r="Z158" s="443"/>
      <c r="AA158" s="443"/>
      <c r="AB158" s="443"/>
      <c r="AC158" s="443"/>
      <c r="AD158" s="443"/>
      <c r="AE158" s="443"/>
      <c r="AF158" s="443"/>
      <c r="AG158" s="443"/>
      <c r="AH158" s="443"/>
      <c r="AI158" s="443"/>
      <c r="AJ158" s="443"/>
      <c r="AK158" s="443"/>
      <c r="AL158" s="443"/>
      <c r="AM158" s="443"/>
      <c r="AN158" s="443"/>
      <c r="AO158" s="443"/>
      <c r="AP158" s="443"/>
      <c r="AQ158" s="443"/>
      <c r="AR158" s="443"/>
      <c r="AS158" s="443"/>
      <c r="AT158" s="443"/>
      <c r="AU158" s="443"/>
      <c r="AV158" s="443"/>
      <c r="AW158" s="443"/>
      <c r="AX158" s="443"/>
      <c r="AY158" s="443"/>
      <c r="AZ158" s="443"/>
      <c r="BA158" s="443"/>
      <c r="BB158" s="443"/>
      <c r="BC158" s="443"/>
      <c r="BD158" s="443"/>
      <c r="BE158" s="443"/>
      <c r="BF158" s="443"/>
      <c r="BG158" s="443"/>
      <c r="BH158" s="443"/>
      <c r="BI158" s="443"/>
      <c r="BJ158" s="443"/>
      <c r="BK158" s="443"/>
      <c r="BL158" s="443"/>
      <c r="BM158" s="443"/>
      <c r="BN158" s="443"/>
      <c r="BO158" s="443"/>
      <c r="BP158" s="443"/>
      <c r="BQ158" s="443"/>
    </row>
    <row r="159" spans="1:69" ht="18" customHeight="1">
      <c r="A159" s="442"/>
      <c r="B159" s="443"/>
      <c r="C159" s="443"/>
      <c r="D159" s="444"/>
      <c r="E159" s="443"/>
      <c r="F159" s="443"/>
      <c r="G159" s="443"/>
      <c r="H159" s="443"/>
      <c r="I159" s="443"/>
      <c r="J159" s="443"/>
      <c r="K159" s="443"/>
      <c r="L159" s="443"/>
      <c r="M159" s="443"/>
      <c r="N159" s="443"/>
      <c r="O159" s="443"/>
      <c r="P159" s="443"/>
      <c r="Q159" s="443"/>
      <c r="R159" s="443"/>
      <c r="S159" s="443"/>
      <c r="T159" s="443"/>
      <c r="U159" s="443"/>
      <c r="V159" s="443"/>
      <c r="W159" s="443"/>
      <c r="X159" s="443"/>
      <c r="Y159" s="443"/>
      <c r="Z159" s="443"/>
      <c r="AA159" s="443"/>
      <c r="AB159" s="443"/>
      <c r="AC159" s="443"/>
      <c r="AD159" s="443"/>
      <c r="AE159" s="443"/>
      <c r="AF159" s="443"/>
      <c r="AG159" s="443"/>
      <c r="AH159" s="443"/>
      <c r="AI159" s="443"/>
      <c r="AJ159" s="443"/>
      <c r="AK159" s="443"/>
      <c r="AL159" s="443"/>
      <c r="AM159" s="443"/>
      <c r="AN159" s="443"/>
      <c r="AO159" s="443"/>
      <c r="AP159" s="443"/>
      <c r="AQ159" s="443"/>
      <c r="AR159" s="443"/>
      <c r="AS159" s="443"/>
      <c r="AT159" s="443"/>
      <c r="AU159" s="443"/>
      <c r="AV159" s="443"/>
      <c r="AW159" s="443"/>
      <c r="AX159" s="443"/>
      <c r="AY159" s="443"/>
      <c r="AZ159" s="443"/>
      <c r="BA159" s="443"/>
      <c r="BB159" s="443"/>
      <c r="BC159" s="443"/>
      <c r="BD159" s="443"/>
      <c r="BE159" s="443"/>
      <c r="BF159" s="443"/>
      <c r="BG159" s="443"/>
      <c r="BH159" s="443"/>
      <c r="BI159" s="443"/>
      <c r="BJ159" s="443"/>
      <c r="BK159" s="443"/>
      <c r="BL159" s="443"/>
      <c r="BM159" s="443"/>
      <c r="BN159" s="443"/>
      <c r="BO159" s="443"/>
      <c r="BP159" s="443"/>
      <c r="BQ159" s="443"/>
    </row>
    <row r="160" spans="1:69" ht="18" customHeight="1">
      <c r="A160" s="442"/>
      <c r="B160" s="443"/>
      <c r="C160" s="443"/>
      <c r="D160" s="444"/>
      <c r="E160" s="443"/>
      <c r="F160" s="443"/>
      <c r="G160" s="443"/>
      <c r="H160" s="443"/>
      <c r="I160" s="443"/>
      <c r="J160" s="443"/>
      <c r="K160" s="443"/>
      <c r="L160" s="443"/>
      <c r="M160" s="443"/>
      <c r="N160" s="443"/>
      <c r="O160" s="443"/>
      <c r="P160" s="443"/>
      <c r="Q160" s="443"/>
      <c r="R160" s="443"/>
      <c r="S160" s="443"/>
      <c r="T160" s="443"/>
      <c r="U160" s="443"/>
      <c r="V160" s="443"/>
      <c r="W160" s="443"/>
      <c r="X160" s="443"/>
      <c r="Y160" s="443"/>
      <c r="Z160" s="443"/>
      <c r="AA160" s="443"/>
      <c r="AB160" s="443"/>
      <c r="AC160" s="443"/>
      <c r="AD160" s="443"/>
      <c r="AE160" s="443"/>
      <c r="AF160" s="443"/>
      <c r="AG160" s="443"/>
      <c r="AH160" s="443"/>
      <c r="AI160" s="443"/>
      <c r="AJ160" s="443"/>
      <c r="AK160" s="443"/>
      <c r="AL160" s="443"/>
      <c r="AM160" s="443"/>
      <c r="AN160" s="443"/>
      <c r="AO160" s="443"/>
      <c r="AP160" s="443"/>
      <c r="AQ160" s="443"/>
      <c r="AR160" s="443"/>
      <c r="AS160" s="443"/>
      <c r="AT160" s="443"/>
      <c r="AU160" s="443"/>
      <c r="AV160" s="443"/>
      <c r="AW160" s="443"/>
      <c r="AX160" s="443"/>
      <c r="AY160" s="443"/>
      <c r="AZ160" s="443"/>
      <c r="BA160" s="443"/>
      <c r="BB160" s="443"/>
      <c r="BC160" s="443"/>
      <c r="BD160" s="443"/>
      <c r="BE160" s="443"/>
      <c r="BF160" s="443"/>
      <c r="BG160" s="443"/>
      <c r="BH160" s="443"/>
      <c r="BI160" s="443"/>
      <c r="BJ160" s="443"/>
      <c r="BK160" s="443"/>
      <c r="BL160" s="443"/>
      <c r="BM160" s="443"/>
      <c r="BN160" s="443"/>
      <c r="BO160" s="443"/>
      <c r="BP160" s="443"/>
      <c r="BQ160" s="443"/>
    </row>
    <row r="161" spans="1:69" ht="18" customHeight="1">
      <c r="A161" s="442"/>
      <c r="B161" s="443"/>
      <c r="C161" s="443"/>
      <c r="D161" s="444"/>
      <c r="E161" s="443"/>
      <c r="F161" s="443"/>
      <c r="G161" s="443"/>
      <c r="H161" s="443"/>
      <c r="I161" s="443"/>
      <c r="J161" s="443"/>
      <c r="K161" s="443"/>
      <c r="L161" s="443"/>
      <c r="M161" s="443"/>
      <c r="N161" s="443"/>
      <c r="O161" s="443"/>
      <c r="P161" s="443"/>
      <c r="Q161" s="443"/>
      <c r="R161" s="443"/>
      <c r="S161" s="443"/>
      <c r="T161" s="443"/>
      <c r="U161" s="443"/>
      <c r="V161" s="443"/>
      <c r="W161" s="443"/>
      <c r="X161" s="443"/>
      <c r="Y161" s="443"/>
      <c r="Z161" s="443"/>
      <c r="AA161" s="443"/>
      <c r="AB161" s="443"/>
      <c r="AC161" s="443"/>
      <c r="AD161" s="443"/>
      <c r="AE161" s="443"/>
      <c r="AF161" s="443"/>
      <c r="AG161" s="443"/>
      <c r="AH161" s="443"/>
      <c r="AI161" s="443"/>
      <c r="AJ161" s="443"/>
      <c r="AK161" s="443"/>
      <c r="AL161" s="443"/>
      <c r="AM161" s="443"/>
      <c r="AN161" s="443"/>
      <c r="AO161" s="443"/>
      <c r="AP161" s="443"/>
      <c r="AQ161" s="443"/>
      <c r="AR161" s="443"/>
      <c r="AS161" s="443"/>
      <c r="AT161" s="443"/>
      <c r="AU161" s="443"/>
      <c r="AV161" s="443"/>
      <c r="AW161" s="443"/>
      <c r="AX161" s="443"/>
      <c r="AY161" s="443"/>
      <c r="AZ161" s="443"/>
      <c r="BA161" s="443"/>
      <c r="BB161" s="443"/>
      <c r="BC161" s="443"/>
      <c r="BD161" s="443"/>
      <c r="BE161" s="443"/>
      <c r="BF161" s="443"/>
      <c r="BG161" s="443"/>
      <c r="BH161" s="443"/>
      <c r="BI161" s="443"/>
      <c r="BJ161" s="443"/>
      <c r="BK161" s="443"/>
      <c r="BL161" s="443"/>
      <c r="BM161" s="443"/>
      <c r="BN161" s="443"/>
      <c r="BO161" s="443"/>
      <c r="BP161" s="443"/>
      <c r="BQ161" s="443"/>
    </row>
    <row r="162" spans="1:69" ht="18" customHeight="1">
      <c r="A162" s="442"/>
      <c r="B162" s="443"/>
      <c r="C162" s="443"/>
      <c r="D162" s="444"/>
      <c r="E162" s="443"/>
      <c r="F162" s="443"/>
      <c r="G162" s="443"/>
      <c r="H162" s="443"/>
      <c r="I162" s="443"/>
      <c r="J162" s="443"/>
      <c r="K162" s="443"/>
      <c r="L162" s="443"/>
      <c r="M162" s="443"/>
      <c r="N162" s="443"/>
      <c r="O162" s="443"/>
      <c r="P162" s="443"/>
      <c r="Q162" s="443"/>
      <c r="R162" s="443"/>
      <c r="S162" s="443"/>
      <c r="T162" s="443"/>
      <c r="U162" s="443"/>
      <c r="V162" s="443"/>
      <c r="W162" s="443"/>
      <c r="X162" s="443"/>
      <c r="Y162" s="443"/>
      <c r="Z162" s="443"/>
      <c r="AA162" s="443"/>
      <c r="AB162" s="443"/>
      <c r="AC162" s="443"/>
      <c r="AD162" s="443"/>
      <c r="AE162" s="443"/>
      <c r="AF162" s="443"/>
      <c r="AG162" s="443"/>
      <c r="AH162" s="443"/>
      <c r="AI162" s="443"/>
      <c r="AJ162" s="443"/>
      <c r="AK162" s="443"/>
      <c r="AL162" s="443"/>
      <c r="AM162" s="443"/>
      <c r="AN162" s="443"/>
      <c r="AO162" s="443"/>
      <c r="AP162" s="443"/>
      <c r="AQ162" s="443"/>
      <c r="AR162" s="443"/>
      <c r="AS162" s="443"/>
      <c r="AT162" s="443"/>
      <c r="AU162" s="443"/>
      <c r="AV162" s="443"/>
      <c r="AW162" s="443"/>
      <c r="AX162" s="443"/>
      <c r="AY162" s="443"/>
      <c r="AZ162" s="443"/>
      <c r="BA162" s="443"/>
      <c r="BB162" s="443"/>
      <c r="BC162" s="443"/>
      <c r="BD162" s="443"/>
      <c r="BE162" s="443"/>
      <c r="BF162" s="443"/>
      <c r="BG162" s="443"/>
      <c r="BH162" s="443"/>
      <c r="BI162" s="443"/>
      <c r="BJ162" s="443"/>
      <c r="BK162" s="443"/>
      <c r="BL162" s="443"/>
      <c r="BM162" s="443"/>
      <c r="BN162" s="443"/>
      <c r="BO162" s="443"/>
      <c r="BP162" s="443"/>
      <c r="BQ162" s="443"/>
    </row>
    <row r="163" spans="1:69" ht="18" customHeight="1">
      <c r="A163" s="442"/>
      <c r="B163" s="443"/>
      <c r="C163" s="443"/>
      <c r="D163" s="444"/>
      <c r="E163" s="443"/>
      <c r="F163" s="443"/>
      <c r="G163" s="443"/>
      <c r="H163" s="443"/>
      <c r="I163" s="443"/>
      <c r="J163" s="443"/>
      <c r="K163" s="443"/>
      <c r="L163" s="443"/>
      <c r="M163" s="443"/>
      <c r="N163" s="443"/>
      <c r="O163" s="443"/>
      <c r="P163" s="443"/>
      <c r="Q163" s="443"/>
      <c r="R163" s="443"/>
      <c r="S163" s="443"/>
      <c r="T163" s="443"/>
      <c r="U163" s="443"/>
      <c r="V163" s="443"/>
      <c r="W163" s="443"/>
      <c r="X163" s="443"/>
      <c r="Y163" s="443"/>
      <c r="Z163" s="443"/>
      <c r="AA163" s="443"/>
      <c r="AB163" s="443"/>
      <c r="AC163" s="443"/>
      <c r="AD163" s="443"/>
      <c r="AE163" s="443"/>
      <c r="AF163" s="443"/>
      <c r="AG163" s="443"/>
      <c r="AH163" s="443"/>
      <c r="AI163" s="443"/>
      <c r="AJ163" s="443"/>
      <c r="AK163" s="443"/>
      <c r="AL163" s="443"/>
      <c r="AM163" s="443"/>
      <c r="AN163" s="443"/>
      <c r="AO163" s="443"/>
      <c r="AP163" s="443"/>
      <c r="AQ163" s="443"/>
      <c r="AR163" s="443"/>
      <c r="AS163" s="443"/>
      <c r="AT163" s="443"/>
      <c r="AU163" s="443"/>
      <c r="AV163" s="443"/>
      <c r="AW163" s="443"/>
      <c r="AX163" s="443"/>
      <c r="AY163" s="443"/>
      <c r="AZ163" s="443"/>
      <c r="BA163" s="443"/>
      <c r="BB163" s="443"/>
      <c r="BC163" s="443"/>
      <c r="BD163" s="443"/>
      <c r="BE163" s="443"/>
      <c r="BF163" s="443"/>
      <c r="BG163" s="443"/>
      <c r="BH163" s="443"/>
      <c r="BI163" s="443"/>
      <c r="BJ163" s="443"/>
      <c r="BK163" s="443"/>
      <c r="BL163" s="443"/>
      <c r="BM163" s="443"/>
      <c r="BN163" s="443"/>
      <c r="BO163" s="443"/>
      <c r="BP163" s="443"/>
      <c r="BQ163" s="443"/>
    </row>
    <row r="164" spans="1:69" ht="18" customHeight="1">
      <c r="A164" s="442"/>
      <c r="B164" s="443"/>
      <c r="C164" s="443"/>
      <c r="D164" s="444"/>
      <c r="E164" s="443"/>
      <c r="F164" s="443"/>
      <c r="G164" s="443"/>
      <c r="H164" s="443"/>
      <c r="I164" s="443"/>
      <c r="J164" s="443"/>
      <c r="K164" s="443"/>
      <c r="L164" s="443"/>
      <c r="M164" s="443"/>
      <c r="N164" s="443"/>
      <c r="O164" s="443"/>
      <c r="P164" s="443"/>
      <c r="Q164" s="443"/>
      <c r="R164" s="443"/>
      <c r="S164" s="443"/>
      <c r="T164" s="443"/>
      <c r="U164" s="443"/>
      <c r="V164" s="443"/>
      <c r="W164" s="443"/>
      <c r="X164" s="443"/>
      <c r="Y164" s="443"/>
      <c r="Z164" s="443"/>
      <c r="AA164" s="443"/>
      <c r="AB164" s="443"/>
      <c r="AC164" s="443"/>
      <c r="AD164" s="443"/>
      <c r="AE164" s="443"/>
      <c r="AF164" s="443"/>
      <c r="AG164" s="443"/>
      <c r="AH164" s="443"/>
      <c r="AI164" s="443"/>
      <c r="AJ164" s="443"/>
      <c r="AK164" s="443"/>
      <c r="AL164" s="443"/>
      <c r="AM164" s="443"/>
      <c r="AN164" s="443"/>
      <c r="AO164" s="443"/>
      <c r="AP164" s="443"/>
      <c r="AQ164" s="443"/>
      <c r="AR164" s="443"/>
      <c r="AS164" s="443"/>
      <c r="AT164" s="443"/>
      <c r="AU164" s="443"/>
      <c r="AV164" s="443"/>
      <c r="AW164" s="443"/>
      <c r="AX164" s="443"/>
      <c r="AY164" s="443"/>
      <c r="AZ164" s="443"/>
      <c r="BA164" s="443"/>
      <c r="BB164" s="443"/>
      <c r="BC164" s="443"/>
      <c r="BD164" s="443"/>
      <c r="BE164" s="443"/>
      <c r="BF164" s="443"/>
      <c r="BG164" s="443"/>
      <c r="BH164" s="443"/>
      <c r="BI164" s="443"/>
      <c r="BJ164" s="443"/>
      <c r="BK164" s="443"/>
      <c r="BL164" s="443"/>
      <c r="BM164" s="443"/>
      <c r="BN164" s="443"/>
      <c r="BO164" s="443"/>
      <c r="BP164" s="443"/>
      <c r="BQ164" s="443"/>
    </row>
    <row r="165" spans="1:69" ht="18" customHeight="1">
      <c r="A165" s="442"/>
      <c r="B165" s="443"/>
      <c r="C165" s="443"/>
      <c r="D165" s="444"/>
      <c r="E165" s="443"/>
      <c r="F165" s="443"/>
      <c r="G165" s="443"/>
      <c r="H165" s="443"/>
      <c r="I165" s="443"/>
      <c r="J165" s="443"/>
      <c r="K165" s="443"/>
      <c r="L165" s="443"/>
      <c r="M165" s="443"/>
      <c r="N165" s="443"/>
      <c r="O165" s="443"/>
      <c r="P165" s="443"/>
      <c r="Q165" s="443"/>
      <c r="R165" s="443"/>
      <c r="S165" s="443"/>
      <c r="T165" s="443"/>
      <c r="U165" s="443"/>
      <c r="V165" s="443"/>
      <c r="W165" s="443"/>
      <c r="X165" s="443"/>
      <c r="Y165" s="443"/>
      <c r="Z165" s="443"/>
      <c r="AA165" s="443"/>
      <c r="AB165" s="443"/>
      <c r="AC165" s="443"/>
      <c r="AD165" s="443"/>
      <c r="AE165" s="443"/>
      <c r="AF165" s="443"/>
      <c r="AG165" s="443"/>
      <c r="AH165" s="443"/>
      <c r="AI165" s="443"/>
      <c r="AJ165" s="443"/>
      <c r="AK165" s="443"/>
      <c r="AL165" s="443"/>
      <c r="AM165" s="443"/>
      <c r="AN165" s="443"/>
      <c r="AO165" s="443"/>
      <c r="AP165" s="443"/>
      <c r="AQ165" s="443"/>
      <c r="AR165" s="443"/>
      <c r="AS165" s="443"/>
      <c r="AT165" s="443"/>
      <c r="AU165" s="443"/>
      <c r="AV165" s="443"/>
      <c r="AW165" s="443"/>
      <c r="AX165" s="443"/>
      <c r="AY165" s="443"/>
      <c r="AZ165" s="443"/>
      <c r="BA165" s="443"/>
      <c r="BB165" s="443"/>
      <c r="BC165" s="443"/>
      <c r="BD165" s="443"/>
      <c r="BE165" s="443"/>
      <c r="BF165" s="443"/>
      <c r="BG165" s="443"/>
      <c r="BH165" s="443"/>
      <c r="BI165" s="443"/>
      <c r="BJ165" s="443"/>
      <c r="BK165" s="443"/>
      <c r="BL165" s="443"/>
      <c r="BM165" s="443"/>
      <c r="BN165" s="443"/>
      <c r="BO165" s="443"/>
      <c r="BP165" s="443"/>
      <c r="BQ165" s="443"/>
    </row>
    <row r="166" spans="1:69" ht="18" customHeight="1">
      <c r="A166" s="442"/>
      <c r="B166" s="443"/>
      <c r="C166" s="443"/>
      <c r="D166" s="444"/>
      <c r="E166" s="443"/>
      <c r="F166" s="443"/>
      <c r="G166" s="443"/>
      <c r="H166" s="443"/>
      <c r="I166" s="443"/>
      <c r="J166" s="443"/>
      <c r="K166" s="443"/>
      <c r="L166" s="443"/>
      <c r="M166" s="443"/>
      <c r="N166" s="443"/>
      <c r="O166" s="443"/>
      <c r="P166" s="443"/>
      <c r="Q166" s="443"/>
      <c r="R166" s="443"/>
      <c r="S166" s="443"/>
      <c r="T166" s="443"/>
      <c r="U166" s="443"/>
      <c r="V166" s="443"/>
      <c r="W166" s="443"/>
      <c r="X166" s="443"/>
      <c r="Y166" s="443"/>
      <c r="Z166" s="443"/>
      <c r="AA166" s="443"/>
      <c r="AB166" s="443"/>
      <c r="AC166" s="443"/>
      <c r="AD166" s="443"/>
      <c r="AE166" s="443"/>
      <c r="AF166" s="443"/>
      <c r="AG166" s="443"/>
      <c r="AH166" s="443"/>
      <c r="AI166" s="443"/>
      <c r="AJ166" s="443"/>
      <c r="AK166" s="443"/>
      <c r="AL166" s="443"/>
      <c r="AM166" s="443"/>
      <c r="AN166" s="443"/>
      <c r="AO166" s="443"/>
      <c r="AP166" s="443"/>
      <c r="AQ166" s="443"/>
      <c r="AR166" s="443"/>
      <c r="AS166" s="443"/>
      <c r="AT166" s="443"/>
      <c r="AU166" s="443"/>
      <c r="AV166" s="443"/>
      <c r="AW166" s="443"/>
      <c r="AX166" s="443"/>
      <c r="AY166" s="443"/>
      <c r="AZ166" s="443"/>
      <c r="BA166" s="443"/>
      <c r="BB166" s="443"/>
      <c r="BC166" s="443"/>
      <c r="BD166" s="443"/>
      <c r="BE166" s="443"/>
      <c r="BF166" s="443"/>
      <c r="BG166" s="443"/>
      <c r="BH166" s="443"/>
      <c r="BI166" s="443"/>
      <c r="BJ166" s="443"/>
      <c r="BK166" s="443"/>
      <c r="BL166" s="443"/>
      <c r="BM166" s="443"/>
      <c r="BN166" s="443"/>
      <c r="BO166" s="443"/>
      <c r="BP166" s="443"/>
      <c r="BQ166" s="443"/>
    </row>
    <row r="167" spans="1:69" ht="18" customHeight="1">
      <c r="A167" s="442"/>
      <c r="B167" s="443"/>
      <c r="C167" s="443"/>
      <c r="D167" s="444"/>
      <c r="E167" s="443"/>
      <c r="F167" s="443"/>
      <c r="G167" s="443"/>
      <c r="H167" s="443"/>
      <c r="I167" s="443"/>
      <c r="J167" s="443"/>
      <c r="K167" s="443"/>
      <c r="L167" s="443"/>
      <c r="M167" s="443"/>
      <c r="N167" s="443"/>
      <c r="O167" s="443"/>
      <c r="P167" s="443"/>
      <c r="Q167" s="443"/>
      <c r="R167" s="443"/>
      <c r="S167" s="443"/>
      <c r="T167" s="443"/>
      <c r="U167" s="443"/>
      <c r="V167" s="443"/>
      <c r="W167" s="443"/>
      <c r="X167" s="443"/>
      <c r="Y167" s="443"/>
      <c r="Z167" s="443"/>
      <c r="AA167" s="443"/>
      <c r="AB167" s="443"/>
      <c r="AC167" s="443"/>
      <c r="AD167" s="443"/>
      <c r="AE167" s="443"/>
      <c r="AF167" s="443"/>
      <c r="AG167" s="443"/>
      <c r="AH167" s="443"/>
      <c r="AI167" s="443"/>
      <c r="AJ167" s="443"/>
      <c r="AK167" s="443"/>
      <c r="AL167" s="443"/>
      <c r="AM167" s="443"/>
      <c r="AN167" s="443"/>
      <c r="AO167" s="443"/>
      <c r="AP167" s="443"/>
      <c r="AQ167" s="443"/>
      <c r="AR167" s="443"/>
      <c r="AS167" s="443"/>
      <c r="AT167" s="443"/>
      <c r="AU167" s="443"/>
      <c r="AV167" s="443"/>
      <c r="AW167" s="443"/>
      <c r="AX167" s="443"/>
      <c r="AY167" s="443"/>
      <c r="AZ167" s="443"/>
      <c r="BA167" s="443"/>
      <c r="BB167" s="443"/>
      <c r="BC167" s="443"/>
      <c r="BD167" s="443"/>
      <c r="BE167" s="443"/>
      <c r="BF167" s="443"/>
      <c r="BG167" s="443"/>
      <c r="BH167" s="443"/>
      <c r="BI167" s="443"/>
      <c r="BJ167" s="443"/>
      <c r="BK167" s="443"/>
      <c r="BL167" s="443"/>
      <c r="BM167" s="443"/>
      <c r="BN167" s="443"/>
      <c r="BO167" s="443"/>
      <c r="BP167" s="443"/>
      <c r="BQ167" s="443"/>
    </row>
    <row r="168" spans="1:69" ht="18" customHeight="1">
      <c r="A168" s="442"/>
      <c r="B168" s="443"/>
      <c r="C168" s="443"/>
      <c r="D168" s="444"/>
      <c r="E168" s="443"/>
      <c r="F168" s="443"/>
      <c r="G168" s="443"/>
      <c r="H168" s="443"/>
      <c r="I168" s="443"/>
      <c r="J168" s="443"/>
      <c r="K168" s="443"/>
      <c r="L168" s="443"/>
      <c r="M168" s="443"/>
      <c r="N168" s="443"/>
      <c r="O168" s="443"/>
      <c r="P168" s="443"/>
      <c r="Q168" s="443"/>
      <c r="R168" s="443"/>
      <c r="S168" s="443"/>
      <c r="T168" s="443"/>
      <c r="U168" s="443"/>
      <c r="V168" s="443"/>
      <c r="W168" s="443"/>
      <c r="X168" s="443"/>
      <c r="Y168" s="443"/>
      <c r="Z168" s="443"/>
      <c r="AA168" s="443"/>
      <c r="AB168" s="443"/>
      <c r="AC168" s="443"/>
      <c r="AD168" s="443"/>
      <c r="AE168" s="443"/>
      <c r="AF168" s="443"/>
      <c r="AG168" s="443"/>
      <c r="AH168" s="443"/>
      <c r="AI168" s="443"/>
      <c r="AJ168" s="443"/>
      <c r="AK168" s="443"/>
      <c r="AL168" s="443"/>
      <c r="AM168" s="443"/>
      <c r="AN168" s="443"/>
      <c r="AO168" s="443"/>
      <c r="AP168" s="443"/>
      <c r="AQ168" s="443"/>
      <c r="AR168" s="443"/>
      <c r="AS168" s="443"/>
      <c r="AT168" s="443"/>
      <c r="AU168" s="443"/>
      <c r="AV168" s="443"/>
      <c r="AW168" s="443"/>
      <c r="AX168" s="443"/>
      <c r="AY168" s="443"/>
      <c r="AZ168" s="443"/>
      <c r="BA168" s="443"/>
      <c r="BB168" s="443"/>
      <c r="BC168" s="443"/>
      <c r="BD168" s="443"/>
      <c r="BE168" s="443"/>
      <c r="BF168" s="443"/>
      <c r="BG168" s="443"/>
      <c r="BH168" s="443"/>
      <c r="BI168" s="443"/>
      <c r="BJ168" s="443"/>
      <c r="BK168" s="443"/>
      <c r="BL168" s="443"/>
      <c r="BM168" s="443"/>
      <c r="BN168" s="443"/>
      <c r="BO168" s="443"/>
      <c r="BP168" s="443"/>
      <c r="BQ168" s="443"/>
    </row>
    <row r="169" spans="1:69" ht="18" customHeight="1">
      <c r="A169" s="442"/>
      <c r="B169" s="443"/>
      <c r="C169" s="443"/>
      <c r="D169" s="444"/>
      <c r="E169" s="443"/>
      <c r="F169" s="443"/>
      <c r="G169" s="443"/>
      <c r="H169" s="443"/>
      <c r="I169" s="443"/>
      <c r="J169" s="443"/>
      <c r="K169" s="443"/>
      <c r="L169" s="443"/>
      <c r="M169" s="443"/>
      <c r="N169" s="443"/>
      <c r="O169" s="443"/>
      <c r="P169" s="443"/>
      <c r="Q169" s="443"/>
      <c r="R169" s="443"/>
      <c r="S169" s="443"/>
      <c r="T169" s="443"/>
      <c r="U169" s="443"/>
      <c r="V169" s="443"/>
      <c r="W169" s="443"/>
      <c r="X169" s="443"/>
      <c r="Y169" s="443"/>
      <c r="Z169" s="443"/>
      <c r="AA169" s="443"/>
      <c r="AB169" s="443"/>
      <c r="AC169" s="443"/>
      <c r="AD169" s="443"/>
      <c r="AE169" s="443"/>
      <c r="AF169" s="443"/>
      <c r="AG169" s="443"/>
      <c r="AH169" s="443"/>
      <c r="AI169" s="443"/>
      <c r="AJ169" s="443"/>
      <c r="AK169" s="443"/>
      <c r="AL169" s="443"/>
      <c r="AM169" s="443"/>
      <c r="AN169" s="443"/>
      <c r="AO169" s="443"/>
      <c r="AP169" s="443"/>
      <c r="AQ169" s="443"/>
      <c r="AR169" s="443"/>
      <c r="AS169" s="443"/>
      <c r="AT169" s="443"/>
      <c r="AU169" s="443"/>
      <c r="AV169" s="443"/>
      <c r="AW169" s="443"/>
      <c r="AX169" s="443"/>
      <c r="AY169" s="443"/>
      <c r="AZ169" s="443"/>
      <c r="BA169" s="443"/>
      <c r="BB169" s="443"/>
      <c r="BC169" s="443"/>
      <c r="BD169" s="443"/>
      <c r="BE169" s="443"/>
      <c r="BF169" s="443"/>
      <c r="BG169" s="443"/>
      <c r="BH169" s="443"/>
      <c r="BI169" s="443"/>
      <c r="BJ169" s="443"/>
      <c r="BK169" s="443"/>
      <c r="BL169" s="443"/>
      <c r="BM169" s="443"/>
      <c r="BN169" s="443"/>
      <c r="BO169" s="443"/>
      <c r="BP169" s="443"/>
      <c r="BQ169" s="443"/>
    </row>
    <row r="170" spans="1:69" ht="18" customHeight="1">
      <c r="A170" s="442"/>
      <c r="B170" s="443"/>
      <c r="C170" s="443"/>
      <c r="D170" s="444"/>
      <c r="E170" s="443"/>
      <c r="F170" s="443"/>
      <c r="G170" s="443"/>
      <c r="H170" s="443"/>
      <c r="I170" s="443"/>
      <c r="J170" s="443"/>
      <c r="K170" s="443"/>
      <c r="L170" s="443"/>
      <c r="M170" s="443"/>
      <c r="N170" s="443"/>
      <c r="O170" s="443"/>
      <c r="P170" s="443"/>
      <c r="Q170" s="443"/>
      <c r="R170" s="443"/>
      <c r="S170" s="443"/>
      <c r="T170" s="443"/>
      <c r="U170" s="443"/>
      <c r="V170" s="443"/>
      <c r="W170" s="443"/>
      <c r="X170" s="443"/>
      <c r="Y170" s="443"/>
      <c r="Z170" s="443"/>
      <c r="AA170" s="443"/>
      <c r="AB170" s="443"/>
      <c r="AC170" s="443"/>
      <c r="AD170" s="443"/>
      <c r="AE170" s="443"/>
      <c r="AF170" s="443"/>
      <c r="AG170" s="443"/>
      <c r="AH170" s="443"/>
      <c r="AI170" s="443"/>
      <c r="AJ170" s="443"/>
      <c r="AK170" s="443"/>
      <c r="AL170" s="443"/>
      <c r="AM170" s="443"/>
      <c r="AN170" s="443"/>
      <c r="AO170" s="443"/>
      <c r="AP170" s="443"/>
      <c r="AQ170" s="443"/>
      <c r="AR170" s="443"/>
      <c r="AS170" s="443"/>
      <c r="AT170" s="443"/>
      <c r="AU170" s="443"/>
      <c r="AV170" s="443"/>
      <c r="AW170" s="443"/>
      <c r="AX170" s="443"/>
      <c r="AY170" s="443"/>
      <c r="AZ170" s="443"/>
      <c r="BA170" s="443"/>
      <c r="BB170" s="443"/>
      <c r="BC170" s="443"/>
      <c r="BD170" s="443"/>
      <c r="BE170" s="443"/>
      <c r="BF170" s="443"/>
      <c r="BG170" s="443"/>
      <c r="BH170" s="443"/>
      <c r="BI170" s="443"/>
      <c r="BJ170" s="443"/>
      <c r="BK170" s="443"/>
      <c r="BL170" s="443"/>
      <c r="BM170" s="443"/>
      <c r="BN170" s="443"/>
      <c r="BO170" s="443"/>
      <c r="BP170" s="443"/>
      <c r="BQ170" s="443"/>
    </row>
    <row r="171" spans="1:69" ht="18" customHeight="1">
      <c r="A171" s="442"/>
      <c r="B171" s="443"/>
      <c r="C171" s="443"/>
      <c r="D171" s="444"/>
      <c r="E171" s="443"/>
      <c r="F171" s="443"/>
      <c r="G171" s="443"/>
      <c r="H171" s="443"/>
      <c r="I171" s="443"/>
      <c r="J171" s="443"/>
      <c r="K171" s="443"/>
      <c r="L171" s="443"/>
      <c r="M171" s="443"/>
      <c r="N171" s="443"/>
      <c r="O171" s="443"/>
      <c r="P171" s="443"/>
      <c r="Q171" s="443"/>
      <c r="R171" s="443"/>
      <c r="S171" s="443"/>
      <c r="T171" s="443"/>
      <c r="U171" s="443"/>
      <c r="V171" s="443"/>
      <c r="W171" s="443"/>
      <c r="X171" s="443"/>
      <c r="Y171" s="443"/>
      <c r="Z171" s="443"/>
      <c r="AA171" s="443"/>
      <c r="AB171" s="443"/>
      <c r="AC171" s="443"/>
      <c r="AD171" s="443"/>
      <c r="AE171" s="443"/>
      <c r="AF171" s="443"/>
      <c r="AG171" s="443"/>
      <c r="AH171" s="443"/>
      <c r="AI171" s="443"/>
      <c r="AJ171" s="443"/>
      <c r="AK171" s="443"/>
      <c r="AL171" s="443"/>
      <c r="AM171" s="443"/>
      <c r="AN171" s="443"/>
      <c r="AO171" s="443"/>
      <c r="AP171" s="443"/>
      <c r="AQ171" s="443"/>
      <c r="AR171" s="443"/>
      <c r="AS171" s="443"/>
      <c r="AT171" s="443"/>
      <c r="AU171" s="443"/>
      <c r="AV171" s="443"/>
      <c r="AW171" s="443"/>
      <c r="AX171" s="443"/>
      <c r="AY171" s="443"/>
      <c r="AZ171" s="443"/>
      <c r="BA171" s="443"/>
      <c r="BB171" s="443"/>
      <c r="BC171" s="443"/>
      <c r="BD171" s="443"/>
      <c r="BE171" s="443"/>
      <c r="BF171" s="443"/>
      <c r="BG171" s="443"/>
      <c r="BH171" s="443"/>
      <c r="BI171" s="443"/>
      <c r="BJ171" s="443"/>
      <c r="BK171" s="443"/>
      <c r="BL171" s="443"/>
      <c r="BM171" s="443"/>
      <c r="BN171" s="443"/>
      <c r="BO171" s="443"/>
      <c r="BP171" s="443"/>
      <c r="BQ171" s="443"/>
    </row>
    <row r="172" spans="1:69" ht="18" customHeight="1">
      <c r="A172" s="442"/>
      <c r="B172" s="443"/>
      <c r="C172" s="443"/>
      <c r="D172" s="444"/>
      <c r="E172" s="443"/>
      <c r="F172" s="443"/>
      <c r="G172" s="443"/>
      <c r="H172" s="443"/>
      <c r="I172" s="443"/>
      <c r="J172" s="443"/>
      <c r="K172" s="443"/>
      <c r="L172" s="443"/>
      <c r="M172" s="443"/>
      <c r="N172" s="443"/>
      <c r="O172" s="443"/>
      <c r="P172" s="443"/>
      <c r="Q172" s="443"/>
      <c r="R172" s="443"/>
      <c r="S172" s="443"/>
      <c r="T172" s="443"/>
      <c r="U172" s="443"/>
      <c r="V172" s="443"/>
      <c r="W172" s="443"/>
      <c r="X172" s="443"/>
      <c r="Y172" s="443"/>
      <c r="Z172" s="443"/>
      <c r="AA172" s="443"/>
      <c r="AB172" s="443"/>
      <c r="AC172" s="443"/>
      <c r="AD172" s="443"/>
      <c r="AE172" s="443"/>
      <c r="AF172" s="443"/>
      <c r="AG172" s="443"/>
      <c r="AH172" s="443"/>
      <c r="AI172" s="443"/>
      <c r="AJ172" s="443"/>
      <c r="AK172" s="443"/>
      <c r="AL172" s="443"/>
      <c r="AM172" s="443"/>
      <c r="AN172" s="443"/>
      <c r="AO172" s="443"/>
      <c r="AP172" s="443"/>
      <c r="AQ172" s="443"/>
      <c r="AR172" s="443"/>
      <c r="AS172" s="443"/>
      <c r="AT172" s="443"/>
      <c r="AU172" s="443"/>
      <c r="AV172" s="443"/>
      <c r="AW172" s="443"/>
      <c r="AX172" s="443"/>
      <c r="AY172" s="443"/>
      <c r="AZ172" s="443"/>
      <c r="BA172" s="443"/>
      <c r="BB172" s="443"/>
      <c r="BC172" s="443"/>
      <c r="BD172" s="443"/>
      <c r="BE172" s="443"/>
      <c r="BF172" s="443"/>
      <c r="BG172" s="443"/>
      <c r="BH172" s="443"/>
      <c r="BI172" s="443"/>
      <c r="BJ172" s="443"/>
      <c r="BK172" s="443"/>
      <c r="BL172" s="443"/>
      <c r="BM172" s="443"/>
      <c r="BN172" s="443"/>
      <c r="BO172" s="443"/>
      <c r="BP172" s="443"/>
      <c r="BQ172" s="443"/>
    </row>
    <row r="173" spans="1:69" ht="18" customHeight="1">
      <c r="A173" s="442"/>
      <c r="B173" s="443"/>
      <c r="C173" s="443"/>
      <c r="D173" s="444"/>
      <c r="E173" s="443"/>
      <c r="F173" s="443"/>
      <c r="G173" s="443"/>
      <c r="H173" s="443"/>
      <c r="I173" s="443"/>
      <c r="J173" s="443"/>
      <c r="K173" s="443"/>
      <c r="L173" s="443"/>
      <c r="M173" s="443"/>
      <c r="N173" s="443"/>
      <c r="O173" s="443"/>
      <c r="P173" s="443"/>
      <c r="Q173" s="443"/>
      <c r="R173" s="443"/>
      <c r="S173" s="443"/>
      <c r="T173" s="443"/>
      <c r="U173" s="443"/>
      <c r="V173" s="443"/>
      <c r="W173" s="443"/>
      <c r="X173" s="443"/>
      <c r="Y173" s="443"/>
      <c r="Z173" s="443"/>
      <c r="AA173" s="443"/>
      <c r="AB173" s="443"/>
      <c r="AC173" s="443"/>
      <c r="AD173" s="443"/>
      <c r="AE173" s="443"/>
      <c r="AF173" s="443"/>
      <c r="AG173" s="443"/>
      <c r="AH173" s="443"/>
      <c r="AI173" s="443"/>
      <c r="AJ173" s="443"/>
      <c r="AK173" s="443"/>
      <c r="AL173" s="443"/>
      <c r="AM173" s="443"/>
      <c r="AN173" s="443"/>
      <c r="AO173" s="443"/>
      <c r="AP173" s="443"/>
      <c r="AQ173" s="443"/>
      <c r="AR173" s="443"/>
      <c r="AS173" s="443"/>
      <c r="AT173" s="443"/>
      <c r="AU173" s="443"/>
      <c r="AV173" s="443"/>
      <c r="AW173" s="443"/>
      <c r="AX173" s="443"/>
      <c r="AY173" s="443"/>
      <c r="AZ173" s="443"/>
      <c r="BA173" s="443"/>
      <c r="BB173" s="443"/>
      <c r="BC173" s="443"/>
      <c r="BD173" s="443"/>
      <c r="BE173" s="443"/>
      <c r="BF173" s="443"/>
      <c r="BG173" s="443"/>
      <c r="BH173" s="443"/>
      <c r="BI173" s="443"/>
      <c r="BJ173" s="443"/>
      <c r="BK173" s="443"/>
      <c r="BL173" s="443"/>
      <c r="BM173" s="443"/>
      <c r="BN173" s="443"/>
      <c r="BO173" s="443"/>
      <c r="BP173" s="443"/>
      <c r="BQ173" s="443"/>
    </row>
    <row r="174" spans="1:69" ht="18" customHeight="1">
      <c r="A174" s="442"/>
      <c r="B174" s="443"/>
      <c r="C174" s="443"/>
      <c r="D174" s="444"/>
      <c r="E174" s="443"/>
      <c r="F174" s="443"/>
      <c r="G174" s="443"/>
      <c r="H174" s="443"/>
      <c r="I174" s="443"/>
      <c r="J174" s="443"/>
      <c r="K174" s="443"/>
      <c r="L174" s="443"/>
      <c r="M174" s="443"/>
      <c r="N174" s="443"/>
      <c r="O174" s="443"/>
      <c r="P174" s="443"/>
      <c r="Q174" s="443"/>
      <c r="R174" s="443"/>
      <c r="S174" s="443"/>
      <c r="T174" s="443"/>
      <c r="U174" s="443"/>
      <c r="V174" s="443"/>
      <c r="W174" s="443"/>
      <c r="X174" s="443"/>
      <c r="Y174" s="443"/>
      <c r="Z174" s="443"/>
      <c r="AA174" s="443"/>
      <c r="AB174" s="443"/>
      <c r="AC174" s="443"/>
      <c r="AD174" s="443"/>
      <c r="AE174" s="443"/>
      <c r="AF174" s="443"/>
      <c r="AG174" s="443"/>
      <c r="AH174" s="443"/>
      <c r="AI174" s="443"/>
      <c r="AJ174" s="443"/>
      <c r="AK174" s="443"/>
      <c r="AL174" s="443"/>
      <c r="AM174" s="443"/>
      <c r="AN174" s="443"/>
      <c r="AO174" s="443"/>
      <c r="AP174" s="443"/>
      <c r="AQ174" s="443"/>
      <c r="AR174" s="443"/>
      <c r="AS174" s="443"/>
      <c r="AT174" s="443"/>
      <c r="AU174" s="443"/>
      <c r="AV174" s="443"/>
      <c r="AW174" s="443"/>
      <c r="AX174" s="443"/>
      <c r="AY174" s="443"/>
      <c r="AZ174" s="443"/>
      <c r="BA174" s="443"/>
      <c r="BB174" s="443"/>
      <c r="BC174" s="443"/>
      <c r="BD174" s="443"/>
      <c r="BE174" s="443"/>
      <c r="BF174" s="443"/>
      <c r="BG174" s="443"/>
      <c r="BH174" s="443"/>
      <c r="BI174" s="443"/>
      <c r="BJ174" s="443"/>
      <c r="BK174" s="443"/>
      <c r="BL174" s="443"/>
      <c r="BM174" s="443"/>
      <c r="BN174" s="443"/>
      <c r="BO174" s="443"/>
      <c r="BP174" s="443"/>
      <c r="BQ174" s="443"/>
    </row>
    <row r="175" spans="1:69" ht="18" customHeight="1">
      <c r="A175" s="442"/>
      <c r="B175" s="443"/>
      <c r="C175" s="443"/>
      <c r="D175" s="444"/>
      <c r="E175" s="443"/>
      <c r="F175" s="443"/>
      <c r="G175" s="443"/>
      <c r="H175" s="443"/>
      <c r="I175" s="443"/>
      <c r="J175" s="443"/>
      <c r="K175" s="443"/>
      <c r="L175" s="443"/>
      <c r="M175" s="443"/>
      <c r="N175" s="443"/>
      <c r="O175" s="443"/>
      <c r="P175" s="443"/>
      <c r="Q175" s="443"/>
      <c r="R175" s="443"/>
      <c r="S175" s="443"/>
      <c r="T175" s="443"/>
      <c r="U175" s="443"/>
      <c r="V175" s="443"/>
      <c r="W175" s="443"/>
      <c r="X175" s="443"/>
      <c r="Y175" s="443"/>
      <c r="Z175" s="443"/>
      <c r="AA175" s="443"/>
      <c r="AB175" s="443"/>
      <c r="AC175" s="443"/>
      <c r="AD175" s="443"/>
      <c r="AE175" s="443"/>
      <c r="AF175" s="443"/>
      <c r="AG175" s="443"/>
      <c r="AH175" s="443"/>
      <c r="AI175" s="443"/>
      <c r="AJ175" s="443"/>
      <c r="AK175" s="443"/>
      <c r="AL175" s="443"/>
      <c r="AM175" s="443"/>
      <c r="AN175" s="443"/>
      <c r="AO175" s="443"/>
      <c r="AP175" s="443"/>
      <c r="AQ175" s="443"/>
      <c r="AR175" s="443"/>
      <c r="AS175" s="443"/>
      <c r="AT175" s="443"/>
      <c r="AU175" s="443"/>
      <c r="AV175" s="443"/>
      <c r="AW175" s="443"/>
      <c r="AX175" s="443"/>
      <c r="AY175" s="443"/>
      <c r="AZ175" s="443"/>
      <c r="BA175" s="443"/>
      <c r="BB175" s="443"/>
      <c r="BC175" s="443"/>
      <c r="BD175" s="443"/>
      <c r="BE175" s="443"/>
      <c r="BF175" s="443"/>
      <c r="BG175" s="443"/>
      <c r="BH175" s="443"/>
      <c r="BI175" s="443"/>
      <c r="BJ175" s="443"/>
      <c r="BK175" s="443"/>
      <c r="BL175" s="443"/>
      <c r="BM175" s="443"/>
      <c r="BN175" s="443"/>
      <c r="BO175" s="443"/>
      <c r="BP175" s="443"/>
      <c r="BQ175" s="443"/>
    </row>
    <row r="176" spans="1:69" ht="18" customHeight="1">
      <c r="A176" s="442"/>
      <c r="B176" s="443"/>
      <c r="C176" s="443"/>
      <c r="D176" s="444"/>
      <c r="E176" s="443"/>
      <c r="F176" s="443"/>
      <c r="G176" s="443"/>
      <c r="H176" s="443"/>
      <c r="I176" s="443"/>
      <c r="J176" s="443"/>
      <c r="K176" s="443"/>
      <c r="L176" s="443"/>
      <c r="M176" s="443"/>
      <c r="N176" s="443"/>
      <c r="O176" s="443"/>
      <c r="P176" s="443"/>
      <c r="Q176" s="443"/>
      <c r="R176" s="443"/>
      <c r="S176" s="443"/>
      <c r="T176" s="443"/>
      <c r="U176" s="443"/>
      <c r="V176" s="443"/>
      <c r="W176" s="443"/>
      <c r="X176" s="443"/>
      <c r="Y176" s="443"/>
      <c r="Z176" s="443"/>
      <c r="AA176" s="443"/>
      <c r="AB176" s="443"/>
      <c r="AC176" s="443"/>
      <c r="AD176" s="443"/>
      <c r="AE176" s="443"/>
      <c r="AF176" s="443"/>
      <c r="AG176" s="443"/>
      <c r="AH176" s="443"/>
      <c r="AI176" s="443"/>
      <c r="AJ176" s="443"/>
      <c r="AK176" s="443"/>
      <c r="AL176" s="443"/>
      <c r="AM176" s="443"/>
      <c r="AN176" s="443"/>
      <c r="AO176" s="443"/>
      <c r="AP176" s="443"/>
      <c r="AQ176" s="443"/>
      <c r="AR176" s="443"/>
      <c r="AS176" s="443"/>
      <c r="AT176" s="443"/>
      <c r="AU176" s="443"/>
      <c r="AV176" s="443"/>
      <c r="AW176" s="443"/>
      <c r="AX176" s="443"/>
      <c r="AY176" s="443"/>
      <c r="AZ176" s="443"/>
      <c r="BA176" s="443"/>
      <c r="BB176" s="443"/>
      <c r="BC176" s="443"/>
      <c r="BD176" s="443"/>
      <c r="BE176" s="443"/>
      <c r="BF176" s="443"/>
      <c r="BG176" s="443"/>
      <c r="BH176" s="443"/>
      <c r="BI176" s="443"/>
      <c r="BJ176" s="443"/>
      <c r="BK176" s="443"/>
      <c r="BL176" s="443"/>
      <c r="BM176" s="443"/>
      <c r="BN176" s="443"/>
      <c r="BO176" s="443"/>
      <c r="BP176" s="443"/>
      <c r="BQ176" s="443"/>
    </row>
    <row r="177" spans="1:69" ht="18" customHeight="1">
      <c r="A177" s="442"/>
      <c r="B177" s="443"/>
      <c r="C177" s="443"/>
      <c r="D177" s="444"/>
      <c r="E177" s="443"/>
      <c r="F177" s="443"/>
      <c r="G177" s="443"/>
      <c r="H177" s="443"/>
      <c r="I177" s="443"/>
      <c r="J177" s="443"/>
      <c r="K177" s="443"/>
      <c r="L177" s="443"/>
      <c r="M177" s="443"/>
      <c r="N177" s="443"/>
      <c r="O177" s="443"/>
      <c r="P177" s="443"/>
      <c r="Q177" s="443"/>
      <c r="R177" s="443"/>
      <c r="S177" s="443"/>
      <c r="T177" s="443"/>
      <c r="U177" s="443"/>
      <c r="V177" s="443"/>
      <c r="W177" s="443"/>
      <c r="X177" s="443"/>
      <c r="Y177" s="443"/>
      <c r="Z177" s="443"/>
      <c r="AA177" s="443"/>
      <c r="AB177" s="443"/>
      <c r="AC177" s="443"/>
      <c r="AD177" s="443"/>
      <c r="AE177" s="443"/>
      <c r="AF177" s="443"/>
      <c r="AG177" s="443"/>
      <c r="AH177" s="443"/>
      <c r="AI177" s="443"/>
      <c r="AJ177" s="443"/>
      <c r="AK177" s="443"/>
      <c r="AL177" s="443"/>
      <c r="AM177" s="443"/>
      <c r="AN177" s="443"/>
      <c r="AO177" s="443"/>
      <c r="AP177" s="443"/>
      <c r="AQ177" s="443"/>
      <c r="AR177" s="443"/>
      <c r="AS177" s="443"/>
      <c r="AT177" s="443"/>
      <c r="AU177" s="443"/>
      <c r="AV177" s="443"/>
      <c r="AW177" s="443"/>
      <c r="AX177" s="443"/>
      <c r="AY177" s="443"/>
      <c r="AZ177" s="443"/>
      <c r="BA177" s="443"/>
      <c r="BB177" s="443"/>
      <c r="BC177" s="443"/>
      <c r="BD177" s="443"/>
      <c r="BE177" s="443"/>
      <c r="BF177" s="443"/>
      <c r="BG177" s="443"/>
      <c r="BH177" s="443"/>
      <c r="BI177" s="443"/>
      <c r="BJ177" s="443"/>
      <c r="BK177" s="443"/>
      <c r="BL177" s="443"/>
      <c r="BM177" s="443"/>
      <c r="BN177" s="443"/>
      <c r="BO177" s="443"/>
      <c r="BP177" s="443"/>
      <c r="BQ177" s="443"/>
    </row>
    <row r="178" spans="1:69" ht="18" customHeight="1">
      <c r="A178" s="442"/>
      <c r="B178" s="443"/>
      <c r="C178" s="443"/>
      <c r="D178" s="444"/>
      <c r="E178" s="443"/>
      <c r="F178" s="443"/>
      <c r="G178" s="443"/>
      <c r="H178" s="443"/>
      <c r="I178" s="443"/>
      <c r="J178" s="443"/>
      <c r="K178" s="443"/>
      <c r="L178" s="443"/>
      <c r="M178" s="443"/>
      <c r="N178" s="443"/>
      <c r="O178" s="443"/>
      <c r="P178" s="443"/>
      <c r="Q178" s="443"/>
      <c r="R178" s="443"/>
      <c r="S178" s="443"/>
      <c r="T178" s="443"/>
      <c r="U178" s="443"/>
      <c r="V178" s="443"/>
      <c r="W178" s="443"/>
      <c r="X178" s="443"/>
      <c r="Y178" s="443"/>
      <c r="Z178" s="443"/>
      <c r="AA178" s="443"/>
      <c r="AB178" s="443"/>
      <c r="AC178" s="443"/>
      <c r="AD178" s="443"/>
      <c r="AE178" s="443"/>
      <c r="AF178" s="443"/>
      <c r="AG178" s="443"/>
      <c r="AH178" s="443"/>
      <c r="AI178" s="443"/>
      <c r="AJ178" s="443"/>
      <c r="AK178" s="443"/>
      <c r="AL178" s="443"/>
      <c r="AM178" s="443"/>
      <c r="AN178" s="443"/>
      <c r="AO178" s="443"/>
      <c r="AP178" s="443"/>
      <c r="AQ178" s="443"/>
      <c r="AR178" s="443"/>
      <c r="AS178" s="443"/>
      <c r="AT178" s="443"/>
      <c r="AU178" s="443"/>
      <c r="AV178" s="443"/>
      <c r="AW178" s="443"/>
      <c r="AX178" s="443"/>
      <c r="AY178" s="443"/>
      <c r="AZ178" s="443"/>
      <c r="BA178" s="443"/>
      <c r="BB178" s="443"/>
      <c r="BC178" s="443"/>
      <c r="BD178" s="443"/>
      <c r="BE178" s="443"/>
      <c r="BF178" s="443"/>
      <c r="BG178" s="443"/>
      <c r="BH178" s="443"/>
      <c r="BI178" s="443"/>
      <c r="BJ178" s="443"/>
      <c r="BK178" s="443"/>
      <c r="BL178" s="443"/>
      <c r="BM178" s="443"/>
      <c r="BN178" s="443"/>
      <c r="BO178" s="443"/>
      <c r="BP178" s="443"/>
      <c r="BQ178" s="443"/>
    </row>
    <row r="179" spans="1:69" ht="18" customHeight="1">
      <c r="A179" s="442"/>
      <c r="B179" s="443"/>
      <c r="C179" s="443"/>
      <c r="D179" s="444"/>
      <c r="E179" s="443"/>
      <c r="F179" s="443"/>
      <c r="G179" s="443"/>
      <c r="H179" s="443"/>
      <c r="I179" s="443"/>
      <c r="J179" s="443"/>
      <c r="K179" s="443"/>
      <c r="L179" s="443"/>
      <c r="M179" s="443"/>
      <c r="N179" s="443"/>
      <c r="O179" s="443"/>
      <c r="P179" s="443"/>
      <c r="Q179" s="443"/>
      <c r="R179" s="443"/>
      <c r="S179" s="443"/>
      <c r="T179" s="443"/>
      <c r="U179" s="443"/>
      <c r="V179" s="443"/>
      <c r="W179" s="443"/>
      <c r="X179" s="443"/>
      <c r="Y179" s="443"/>
      <c r="Z179" s="443"/>
      <c r="AA179" s="443"/>
      <c r="AB179" s="443"/>
      <c r="AC179" s="443"/>
      <c r="AD179" s="443"/>
      <c r="AE179" s="443"/>
      <c r="AF179" s="443"/>
      <c r="AG179" s="443"/>
      <c r="AH179" s="443"/>
      <c r="AI179" s="443"/>
      <c r="AJ179" s="443"/>
      <c r="AK179" s="443"/>
      <c r="AL179" s="443"/>
      <c r="AM179" s="443"/>
      <c r="AN179" s="443"/>
      <c r="AO179" s="443"/>
      <c r="AP179" s="443"/>
      <c r="AQ179" s="443"/>
      <c r="AR179" s="443"/>
      <c r="AS179" s="443"/>
      <c r="AT179" s="443"/>
      <c r="AU179" s="443"/>
      <c r="AV179" s="443"/>
      <c r="AW179" s="443"/>
      <c r="AX179" s="443"/>
      <c r="AY179" s="443"/>
      <c r="AZ179" s="443"/>
      <c r="BA179" s="443"/>
      <c r="BB179" s="443"/>
      <c r="BC179" s="443"/>
      <c r="BD179" s="443"/>
      <c r="BE179" s="443"/>
      <c r="BF179" s="443"/>
      <c r="BG179" s="443"/>
      <c r="BH179" s="443"/>
      <c r="BI179" s="443"/>
      <c r="BJ179" s="443"/>
      <c r="BK179" s="443"/>
      <c r="BL179" s="443"/>
      <c r="BM179" s="443"/>
      <c r="BN179" s="443"/>
      <c r="BO179" s="443"/>
      <c r="BP179" s="443"/>
      <c r="BQ179" s="443"/>
    </row>
    <row r="180" spans="1:69" ht="18" customHeight="1">
      <c r="A180" s="442"/>
      <c r="B180" s="443"/>
      <c r="C180" s="443"/>
      <c r="D180" s="444"/>
      <c r="E180" s="443"/>
      <c r="F180" s="443"/>
      <c r="G180" s="443"/>
      <c r="H180" s="443"/>
      <c r="I180" s="443"/>
      <c r="J180" s="443"/>
      <c r="K180" s="443"/>
      <c r="L180" s="443"/>
      <c r="M180" s="443"/>
      <c r="N180" s="443"/>
      <c r="O180" s="443"/>
      <c r="P180" s="443"/>
      <c r="Q180" s="443"/>
      <c r="R180" s="443"/>
      <c r="S180" s="443"/>
      <c r="T180" s="443"/>
      <c r="U180" s="443"/>
      <c r="V180" s="443"/>
      <c r="W180" s="443"/>
      <c r="X180" s="443"/>
      <c r="Y180" s="443"/>
      <c r="Z180" s="443"/>
      <c r="AA180" s="443"/>
      <c r="AB180" s="443"/>
      <c r="AC180" s="443"/>
      <c r="AD180" s="443"/>
      <c r="AE180" s="443"/>
      <c r="AF180" s="443"/>
      <c r="AG180" s="443"/>
      <c r="AH180" s="443"/>
      <c r="AI180" s="443"/>
      <c r="AJ180" s="443"/>
      <c r="AK180" s="443"/>
      <c r="AL180" s="443"/>
      <c r="AM180" s="443"/>
      <c r="AN180" s="443"/>
      <c r="AO180" s="443"/>
      <c r="AP180" s="443"/>
      <c r="AQ180" s="443"/>
      <c r="AR180" s="443"/>
      <c r="AS180" s="443"/>
      <c r="AT180" s="443"/>
      <c r="AU180" s="443"/>
      <c r="AV180" s="443"/>
      <c r="AW180" s="443"/>
      <c r="AX180" s="443"/>
      <c r="AY180" s="443"/>
      <c r="AZ180" s="443"/>
      <c r="BA180" s="443"/>
      <c r="BB180" s="443"/>
      <c r="BC180" s="443"/>
      <c r="BD180" s="443"/>
      <c r="BE180" s="443"/>
      <c r="BF180" s="443"/>
      <c r="BG180" s="443"/>
      <c r="BH180" s="443"/>
      <c r="BI180" s="443"/>
      <c r="BJ180" s="443"/>
      <c r="BK180" s="443"/>
      <c r="BL180" s="443"/>
      <c r="BM180" s="443"/>
      <c r="BN180" s="443"/>
      <c r="BO180" s="443"/>
      <c r="BP180" s="443"/>
      <c r="BQ180" s="443"/>
    </row>
    <row r="181" spans="1:69" ht="18" customHeight="1">
      <c r="A181" s="442"/>
      <c r="B181" s="443"/>
      <c r="C181" s="443"/>
      <c r="D181" s="444"/>
      <c r="E181" s="443"/>
      <c r="F181" s="443"/>
      <c r="G181" s="443"/>
      <c r="H181" s="443"/>
      <c r="I181" s="443"/>
      <c r="J181" s="443"/>
      <c r="K181" s="443"/>
      <c r="L181" s="443"/>
      <c r="M181" s="443"/>
      <c r="N181" s="443"/>
      <c r="O181" s="443"/>
      <c r="P181" s="443"/>
      <c r="Q181" s="443"/>
      <c r="R181" s="443"/>
      <c r="S181" s="443"/>
      <c r="T181" s="443"/>
      <c r="U181" s="443"/>
      <c r="V181" s="443"/>
      <c r="W181" s="443"/>
      <c r="X181" s="443"/>
      <c r="Y181" s="443"/>
      <c r="Z181" s="443"/>
      <c r="AA181" s="443"/>
      <c r="AB181" s="443"/>
      <c r="AC181" s="443"/>
      <c r="AD181" s="443"/>
      <c r="AE181" s="443"/>
      <c r="AF181" s="443"/>
      <c r="AG181" s="443"/>
      <c r="AH181" s="443"/>
      <c r="AI181" s="443"/>
      <c r="AJ181" s="443"/>
      <c r="AK181" s="443"/>
      <c r="AL181" s="443"/>
      <c r="AM181" s="443"/>
      <c r="AN181" s="443"/>
      <c r="AO181" s="443"/>
      <c r="AP181" s="443"/>
      <c r="AQ181" s="443"/>
      <c r="AR181" s="443"/>
      <c r="AS181" s="443"/>
      <c r="AT181" s="443"/>
      <c r="AU181" s="443"/>
      <c r="AV181" s="443"/>
      <c r="AW181" s="443"/>
      <c r="AX181" s="443"/>
      <c r="AY181" s="443"/>
      <c r="AZ181" s="443"/>
      <c r="BA181" s="443"/>
      <c r="BB181" s="443"/>
      <c r="BC181" s="443"/>
      <c r="BD181" s="443"/>
      <c r="BE181" s="443"/>
      <c r="BF181" s="443"/>
      <c r="BG181" s="443"/>
      <c r="BH181" s="443"/>
      <c r="BI181" s="443"/>
      <c r="BJ181" s="443"/>
      <c r="BK181" s="443"/>
      <c r="BL181" s="443"/>
      <c r="BM181" s="443"/>
      <c r="BN181" s="443"/>
      <c r="BO181" s="443"/>
      <c r="BP181" s="443"/>
      <c r="BQ181" s="443"/>
    </row>
    <row r="182" spans="1:69" ht="18" customHeight="1">
      <c r="A182" s="442"/>
      <c r="B182" s="443"/>
      <c r="C182" s="443"/>
      <c r="D182" s="444"/>
      <c r="E182" s="443"/>
      <c r="F182" s="443"/>
      <c r="G182" s="443"/>
      <c r="H182" s="443"/>
      <c r="I182" s="443"/>
      <c r="J182" s="443"/>
      <c r="K182" s="443"/>
      <c r="L182" s="443"/>
      <c r="M182" s="443"/>
      <c r="N182" s="443"/>
      <c r="O182" s="443"/>
      <c r="P182" s="443"/>
      <c r="Q182" s="443"/>
      <c r="R182" s="443"/>
      <c r="S182" s="443"/>
      <c r="T182" s="443"/>
      <c r="U182" s="443"/>
      <c r="V182" s="443"/>
      <c r="W182" s="443"/>
      <c r="X182" s="443"/>
      <c r="Y182" s="443"/>
      <c r="Z182" s="443"/>
      <c r="AA182" s="443"/>
      <c r="AB182" s="443"/>
      <c r="AC182" s="443"/>
      <c r="AD182" s="443"/>
      <c r="AE182" s="443"/>
      <c r="AF182" s="443"/>
      <c r="AG182" s="443"/>
      <c r="AH182" s="443"/>
      <c r="AI182" s="443"/>
      <c r="AJ182" s="443"/>
      <c r="AK182" s="443"/>
      <c r="AL182" s="443"/>
      <c r="AM182" s="443"/>
      <c r="AN182" s="443"/>
      <c r="AO182" s="443"/>
      <c r="AP182" s="443"/>
      <c r="AQ182" s="443"/>
      <c r="AR182" s="443"/>
      <c r="AS182" s="443"/>
      <c r="AT182" s="443"/>
      <c r="AU182" s="443"/>
      <c r="AV182" s="443"/>
      <c r="AW182" s="443"/>
      <c r="AX182" s="443"/>
      <c r="AY182" s="443"/>
      <c r="AZ182" s="443"/>
      <c r="BA182" s="443"/>
      <c r="BB182" s="443"/>
      <c r="BC182" s="443"/>
      <c r="BD182" s="443"/>
      <c r="BE182" s="443"/>
      <c r="BF182" s="443"/>
      <c r="BG182" s="443"/>
      <c r="BH182" s="443"/>
      <c r="BI182" s="443"/>
      <c r="BJ182" s="443"/>
      <c r="BK182" s="443"/>
      <c r="BL182" s="443"/>
      <c r="BM182" s="443"/>
      <c r="BN182" s="443"/>
      <c r="BO182" s="443"/>
      <c r="BP182" s="443"/>
      <c r="BQ182" s="443"/>
    </row>
    <row r="183" spans="1:69" ht="18" customHeight="1">
      <c r="A183" s="442"/>
      <c r="B183" s="443"/>
      <c r="C183" s="443"/>
      <c r="D183" s="444"/>
      <c r="E183" s="443"/>
      <c r="F183" s="443"/>
      <c r="G183" s="443"/>
      <c r="H183" s="443"/>
      <c r="I183" s="443"/>
      <c r="J183" s="443"/>
      <c r="K183" s="443"/>
      <c r="L183" s="443"/>
      <c r="M183" s="443"/>
      <c r="N183" s="443"/>
      <c r="O183" s="443"/>
      <c r="P183" s="443"/>
      <c r="Q183" s="443"/>
      <c r="R183" s="443"/>
      <c r="S183" s="443"/>
      <c r="T183" s="443"/>
      <c r="U183" s="443"/>
      <c r="V183" s="443"/>
      <c r="W183" s="443"/>
      <c r="X183" s="443"/>
      <c r="Y183" s="443"/>
      <c r="Z183" s="443"/>
      <c r="AA183" s="443"/>
      <c r="AB183" s="443"/>
      <c r="AC183" s="443"/>
      <c r="AD183" s="443"/>
      <c r="AE183" s="443"/>
      <c r="AF183" s="443"/>
      <c r="AG183" s="443"/>
      <c r="AH183" s="443"/>
      <c r="AI183" s="443"/>
      <c r="AJ183" s="443"/>
      <c r="AK183" s="443"/>
      <c r="AL183" s="443"/>
      <c r="AM183" s="443"/>
      <c r="AN183" s="443"/>
      <c r="AO183" s="443"/>
      <c r="AP183" s="443"/>
      <c r="AQ183" s="443"/>
      <c r="AR183" s="443"/>
      <c r="AS183" s="443"/>
      <c r="AT183" s="443"/>
      <c r="AU183" s="443"/>
      <c r="AV183" s="443"/>
      <c r="AW183" s="443"/>
      <c r="AX183" s="443"/>
      <c r="AY183" s="443"/>
      <c r="AZ183" s="443"/>
      <c r="BA183" s="443"/>
      <c r="BB183" s="443"/>
      <c r="BC183" s="443"/>
      <c r="BD183" s="443"/>
      <c r="BE183" s="443"/>
      <c r="BF183" s="443"/>
      <c r="BG183" s="443"/>
      <c r="BH183" s="443"/>
      <c r="BI183" s="443"/>
      <c r="BJ183" s="443"/>
      <c r="BK183" s="443"/>
      <c r="BL183" s="443"/>
      <c r="BM183" s="443"/>
      <c r="BN183" s="443"/>
      <c r="BO183" s="443"/>
      <c r="BP183" s="443"/>
      <c r="BQ183" s="443"/>
    </row>
    <row r="184" spans="1:69" ht="18" customHeight="1">
      <c r="A184" s="442"/>
      <c r="B184" s="443"/>
      <c r="C184" s="443"/>
      <c r="D184" s="444"/>
      <c r="E184" s="443"/>
      <c r="F184" s="443"/>
      <c r="G184" s="443"/>
      <c r="H184" s="443"/>
      <c r="I184" s="443"/>
      <c r="J184" s="443"/>
      <c r="K184" s="443"/>
      <c r="L184" s="443"/>
      <c r="M184" s="443"/>
      <c r="N184" s="443"/>
      <c r="O184" s="443"/>
      <c r="P184" s="443"/>
      <c r="Q184" s="443"/>
      <c r="R184" s="443"/>
      <c r="S184" s="443"/>
      <c r="T184" s="443"/>
      <c r="U184" s="443"/>
      <c r="V184" s="443"/>
      <c r="W184" s="443"/>
      <c r="X184" s="443"/>
      <c r="Y184" s="443"/>
      <c r="Z184" s="443"/>
      <c r="AA184" s="443"/>
      <c r="AB184" s="443"/>
      <c r="AC184" s="443"/>
      <c r="AD184" s="443"/>
      <c r="AE184" s="443"/>
      <c r="AF184" s="443"/>
      <c r="AG184" s="443"/>
      <c r="AH184" s="443"/>
      <c r="AI184" s="443"/>
      <c r="AJ184" s="443"/>
      <c r="AK184" s="443"/>
      <c r="AL184" s="443"/>
      <c r="AM184" s="443"/>
      <c r="AN184" s="443"/>
      <c r="AO184" s="443"/>
      <c r="AP184" s="443"/>
      <c r="AQ184" s="443"/>
      <c r="AR184" s="443"/>
      <c r="AS184" s="443"/>
      <c r="AT184" s="443"/>
      <c r="AU184" s="443"/>
      <c r="AV184" s="443"/>
      <c r="AW184" s="443"/>
      <c r="AX184" s="443"/>
      <c r="AY184" s="443"/>
      <c r="AZ184" s="443"/>
      <c r="BA184" s="443"/>
      <c r="BB184" s="443"/>
      <c r="BC184" s="443"/>
      <c r="BD184" s="443"/>
      <c r="BE184" s="443"/>
      <c r="BF184" s="443"/>
      <c r="BG184" s="443"/>
      <c r="BH184" s="443"/>
      <c r="BI184" s="443"/>
      <c r="BJ184" s="443"/>
      <c r="BK184" s="443"/>
      <c r="BL184" s="443"/>
      <c r="BM184" s="443"/>
      <c r="BN184" s="443"/>
      <c r="BO184" s="443"/>
      <c r="BP184" s="443"/>
      <c r="BQ184" s="443"/>
    </row>
    <row r="185" spans="1:69" ht="18" customHeight="1">
      <c r="A185" s="442"/>
      <c r="B185" s="443"/>
      <c r="C185" s="443"/>
      <c r="D185" s="444"/>
      <c r="E185" s="443"/>
      <c r="F185" s="443"/>
      <c r="G185" s="443"/>
      <c r="H185" s="443"/>
      <c r="I185" s="443"/>
      <c r="J185" s="443"/>
      <c r="K185" s="443"/>
      <c r="L185" s="443"/>
      <c r="M185" s="443"/>
      <c r="N185" s="443"/>
      <c r="O185" s="443"/>
      <c r="P185" s="443"/>
      <c r="Q185" s="443"/>
      <c r="R185" s="443"/>
      <c r="S185" s="443"/>
      <c r="T185" s="443"/>
      <c r="U185" s="443"/>
      <c r="V185" s="443"/>
      <c r="W185" s="443"/>
      <c r="X185" s="443"/>
      <c r="Y185" s="443"/>
      <c r="Z185" s="443"/>
      <c r="AA185" s="443"/>
      <c r="AB185" s="443"/>
      <c r="AC185" s="443"/>
      <c r="AD185" s="443"/>
      <c r="AE185" s="443"/>
      <c r="AF185" s="443"/>
      <c r="AG185" s="443"/>
      <c r="AH185" s="443"/>
      <c r="AI185" s="443"/>
      <c r="AJ185" s="443"/>
      <c r="AK185" s="443"/>
      <c r="AL185" s="443"/>
      <c r="AM185" s="443"/>
      <c r="AN185" s="443"/>
      <c r="AO185" s="443"/>
      <c r="AP185" s="443"/>
      <c r="AQ185" s="443"/>
      <c r="AR185" s="443"/>
      <c r="AS185" s="443"/>
      <c r="AT185" s="443"/>
      <c r="AU185" s="443"/>
      <c r="AV185" s="443"/>
      <c r="AW185" s="443"/>
      <c r="AX185" s="443"/>
      <c r="AY185" s="443"/>
      <c r="AZ185" s="443"/>
      <c r="BA185" s="443"/>
      <c r="BB185" s="443"/>
      <c r="BC185" s="443"/>
      <c r="BD185" s="443"/>
      <c r="BE185" s="443"/>
      <c r="BF185" s="443"/>
      <c r="BG185" s="443"/>
      <c r="BH185" s="443"/>
      <c r="BI185" s="443"/>
      <c r="BJ185" s="443"/>
      <c r="BK185" s="443"/>
      <c r="BL185" s="443"/>
      <c r="BM185" s="443"/>
      <c r="BN185" s="443"/>
      <c r="BO185" s="443"/>
      <c r="BP185" s="443"/>
      <c r="BQ185" s="443"/>
    </row>
    <row r="186" spans="1:69" ht="18" customHeight="1">
      <c r="A186" s="442"/>
      <c r="B186" s="443"/>
      <c r="C186" s="443"/>
      <c r="D186" s="444"/>
      <c r="E186" s="443"/>
      <c r="F186" s="443"/>
      <c r="G186" s="443"/>
      <c r="H186" s="443"/>
      <c r="I186" s="443"/>
      <c r="J186" s="443"/>
      <c r="K186" s="443"/>
      <c r="L186" s="443"/>
      <c r="M186" s="443"/>
      <c r="N186" s="443"/>
      <c r="O186" s="443"/>
      <c r="P186" s="443"/>
      <c r="Q186" s="443"/>
      <c r="R186" s="443"/>
      <c r="S186" s="443"/>
      <c r="T186" s="443"/>
      <c r="U186" s="443"/>
      <c r="V186" s="443"/>
      <c r="W186" s="443"/>
      <c r="X186" s="443"/>
      <c r="Y186" s="443"/>
      <c r="Z186" s="443"/>
      <c r="AA186" s="443"/>
      <c r="AB186" s="443"/>
      <c r="AC186" s="443"/>
      <c r="AD186" s="443"/>
      <c r="AE186" s="443"/>
      <c r="AF186" s="443"/>
      <c r="AG186" s="443"/>
      <c r="AH186" s="443"/>
      <c r="AI186" s="443"/>
      <c r="AJ186" s="443"/>
      <c r="AK186" s="443"/>
      <c r="AL186" s="443"/>
      <c r="AM186" s="443"/>
      <c r="AN186" s="443"/>
      <c r="AO186" s="443"/>
      <c r="AP186" s="443"/>
      <c r="AQ186" s="443"/>
      <c r="AR186" s="443"/>
      <c r="AS186" s="443"/>
      <c r="AT186" s="443"/>
      <c r="AU186" s="443"/>
      <c r="AV186" s="443"/>
      <c r="AW186" s="443"/>
      <c r="AX186" s="443"/>
      <c r="AY186" s="443"/>
      <c r="AZ186" s="443"/>
      <c r="BA186" s="443"/>
      <c r="BB186" s="443"/>
      <c r="BC186" s="443"/>
      <c r="BD186" s="443"/>
      <c r="BE186" s="443"/>
      <c r="BF186" s="443"/>
      <c r="BG186" s="443"/>
      <c r="BH186" s="443"/>
      <c r="BI186" s="443"/>
      <c r="BJ186" s="443"/>
      <c r="BK186" s="443"/>
      <c r="BL186" s="443"/>
      <c r="BM186" s="443"/>
      <c r="BN186" s="443"/>
      <c r="BO186" s="443"/>
      <c r="BP186" s="443"/>
      <c r="BQ186" s="443"/>
    </row>
    <row r="187" spans="1:69" ht="18" customHeight="1">
      <c r="A187" s="442"/>
      <c r="B187" s="443"/>
      <c r="C187" s="443"/>
      <c r="D187" s="444"/>
      <c r="E187" s="443"/>
      <c r="F187" s="443"/>
      <c r="G187" s="443"/>
      <c r="H187" s="443"/>
      <c r="I187" s="443"/>
      <c r="J187" s="443"/>
      <c r="K187" s="443"/>
      <c r="L187" s="443"/>
      <c r="M187" s="443"/>
      <c r="N187" s="443"/>
      <c r="O187" s="443"/>
      <c r="P187" s="443"/>
      <c r="Q187" s="443"/>
      <c r="R187" s="443"/>
      <c r="S187" s="443"/>
      <c r="T187" s="443"/>
      <c r="U187" s="443"/>
      <c r="V187" s="443"/>
      <c r="W187" s="443"/>
      <c r="X187" s="443"/>
      <c r="Y187" s="443"/>
      <c r="Z187" s="443"/>
      <c r="AA187" s="443"/>
      <c r="AB187" s="443"/>
      <c r="AC187" s="443"/>
      <c r="AD187" s="443"/>
      <c r="AE187" s="443"/>
      <c r="AF187" s="443"/>
      <c r="AG187" s="443"/>
      <c r="AH187" s="443"/>
      <c r="AI187" s="443"/>
      <c r="AJ187" s="443"/>
      <c r="AK187" s="443"/>
      <c r="AL187" s="443"/>
      <c r="AM187" s="443"/>
      <c r="AN187" s="443"/>
      <c r="AO187" s="443"/>
      <c r="AP187" s="443"/>
      <c r="AQ187" s="443"/>
      <c r="AR187" s="443"/>
      <c r="AS187" s="443"/>
      <c r="AT187" s="443"/>
      <c r="AU187" s="443"/>
      <c r="AV187" s="443"/>
      <c r="AW187" s="443"/>
      <c r="AX187" s="443"/>
      <c r="AY187" s="443"/>
      <c r="AZ187" s="443"/>
      <c r="BA187" s="443"/>
      <c r="BB187" s="443"/>
      <c r="BC187" s="443"/>
      <c r="BD187" s="443"/>
      <c r="BE187" s="443"/>
      <c r="BF187" s="443"/>
      <c r="BG187" s="443"/>
      <c r="BH187" s="443"/>
      <c r="BI187" s="443"/>
      <c r="BJ187" s="443"/>
      <c r="BK187" s="443"/>
      <c r="BL187" s="443"/>
      <c r="BM187" s="443"/>
      <c r="BN187" s="443"/>
      <c r="BO187" s="443"/>
      <c r="BP187" s="443"/>
      <c r="BQ187" s="443"/>
    </row>
    <row r="188" spans="1:69" ht="18" customHeight="1">
      <c r="A188" s="442"/>
      <c r="B188" s="443"/>
      <c r="C188" s="443"/>
      <c r="D188" s="444"/>
      <c r="E188" s="443"/>
      <c r="F188" s="443"/>
      <c r="G188" s="443"/>
      <c r="H188" s="443"/>
      <c r="I188" s="443"/>
      <c r="J188" s="443"/>
      <c r="K188" s="443"/>
      <c r="L188" s="443"/>
      <c r="M188" s="443"/>
      <c r="N188" s="443"/>
      <c r="O188" s="443"/>
      <c r="P188" s="443"/>
      <c r="Q188" s="443"/>
      <c r="R188" s="443"/>
      <c r="S188" s="443"/>
      <c r="T188" s="443"/>
      <c r="U188" s="443"/>
      <c r="V188" s="443"/>
      <c r="W188" s="443"/>
      <c r="X188" s="443"/>
      <c r="Y188" s="443"/>
      <c r="Z188" s="443"/>
      <c r="AA188" s="443"/>
      <c r="AB188" s="443"/>
      <c r="AC188" s="443"/>
      <c r="AD188" s="443"/>
      <c r="AE188" s="443"/>
      <c r="AF188" s="443"/>
      <c r="AG188" s="443"/>
      <c r="AH188" s="443"/>
      <c r="AI188" s="443"/>
      <c r="AJ188" s="443"/>
      <c r="AK188" s="443"/>
      <c r="AL188" s="443"/>
      <c r="AM188" s="443"/>
      <c r="AN188" s="443"/>
      <c r="AO188" s="443"/>
      <c r="AP188" s="443"/>
      <c r="AQ188" s="443"/>
      <c r="AR188" s="443"/>
      <c r="AS188" s="443"/>
      <c r="AT188" s="443"/>
      <c r="AU188" s="443"/>
      <c r="AV188" s="443"/>
      <c r="AW188" s="443"/>
      <c r="AX188" s="443"/>
      <c r="AY188" s="443"/>
      <c r="AZ188" s="443"/>
      <c r="BA188" s="443"/>
      <c r="BB188" s="443"/>
      <c r="BC188" s="443"/>
      <c r="BD188" s="443"/>
      <c r="BE188" s="443"/>
      <c r="BF188" s="443"/>
      <c r="BG188" s="443"/>
      <c r="BH188" s="443"/>
      <c r="BI188" s="443"/>
      <c r="BJ188" s="443"/>
      <c r="BK188" s="443"/>
      <c r="BL188" s="443"/>
      <c r="BM188" s="443"/>
      <c r="BN188" s="443"/>
      <c r="BO188" s="443"/>
      <c r="BP188" s="443"/>
      <c r="BQ188" s="443"/>
    </row>
    <row r="189" spans="1:69" ht="18" customHeight="1">
      <c r="A189" s="442"/>
      <c r="B189" s="443"/>
      <c r="C189" s="443"/>
      <c r="D189" s="444"/>
      <c r="E189" s="443"/>
      <c r="F189" s="443"/>
      <c r="G189" s="443"/>
      <c r="H189" s="443"/>
      <c r="I189" s="443"/>
      <c r="J189" s="443"/>
      <c r="K189" s="443"/>
      <c r="L189" s="443"/>
      <c r="M189" s="443"/>
      <c r="N189" s="443"/>
      <c r="O189" s="443"/>
      <c r="P189" s="443"/>
      <c r="Q189" s="443"/>
      <c r="R189" s="443"/>
      <c r="S189" s="443"/>
      <c r="T189" s="443"/>
      <c r="U189" s="443"/>
      <c r="V189" s="443"/>
      <c r="W189" s="443"/>
      <c r="X189" s="443"/>
      <c r="Y189" s="443"/>
      <c r="Z189" s="443"/>
      <c r="AA189" s="443"/>
      <c r="AB189" s="443"/>
      <c r="AC189" s="443"/>
      <c r="AD189" s="443"/>
      <c r="AE189" s="443"/>
      <c r="AF189" s="443"/>
      <c r="AG189" s="443"/>
      <c r="AH189" s="443"/>
      <c r="AI189" s="443"/>
      <c r="AJ189" s="443"/>
      <c r="AK189" s="443"/>
      <c r="AL189" s="443"/>
      <c r="AM189" s="443"/>
      <c r="AN189" s="443"/>
      <c r="AO189" s="443"/>
      <c r="AP189" s="443"/>
      <c r="AQ189" s="443"/>
      <c r="AR189" s="443"/>
      <c r="AS189" s="443"/>
      <c r="AT189" s="443"/>
      <c r="AU189" s="443"/>
      <c r="AV189" s="443"/>
      <c r="AW189" s="443"/>
      <c r="AX189" s="443"/>
      <c r="AY189" s="443"/>
      <c r="AZ189" s="443"/>
      <c r="BA189" s="443"/>
      <c r="BB189" s="443"/>
      <c r="BC189" s="443"/>
      <c r="BD189" s="443"/>
      <c r="BE189" s="443"/>
      <c r="BF189" s="443"/>
      <c r="BG189" s="443"/>
      <c r="BH189" s="443"/>
      <c r="BI189" s="443"/>
      <c r="BJ189" s="443"/>
      <c r="BK189" s="443"/>
      <c r="BL189" s="443"/>
      <c r="BM189" s="443"/>
      <c r="BN189" s="443"/>
      <c r="BO189" s="443"/>
      <c r="BP189" s="443"/>
      <c r="BQ189" s="443"/>
    </row>
    <row r="190" spans="1:69" ht="18" customHeight="1">
      <c r="A190" s="442"/>
      <c r="B190" s="443"/>
      <c r="C190" s="443"/>
      <c r="D190" s="444"/>
      <c r="E190" s="443"/>
      <c r="F190" s="443"/>
      <c r="G190" s="443"/>
      <c r="H190" s="443"/>
      <c r="I190" s="443"/>
      <c r="J190" s="443"/>
      <c r="K190" s="443"/>
      <c r="L190" s="443"/>
      <c r="M190" s="443"/>
      <c r="N190" s="443"/>
      <c r="O190" s="443"/>
      <c r="P190" s="443"/>
      <c r="Q190" s="443"/>
      <c r="R190" s="443"/>
      <c r="S190" s="443"/>
      <c r="T190" s="443"/>
      <c r="U190" s="443"/>
      <c r="V190" s="443"/>
      <c r="W190" s="443"/>
      <c r="X190" s="443"/>
      <c r="Y190" s="443"/>
      <c r="Z190" s="443"/>
      <c r="AA190" s="443"/>
      <c r="AB190" s="443"/>
      <c r="AC190" s="443"/>
      <c r="AD190" s="443"/>
      <c r="AE190" s="443"/>
      <c r="AF190" s="443"/>
      <c r="AG190" s="443"/>
      <c r="AH190" s="443"/>
      <c r="AI190" s="443"/>
      <c r="AJ190" s="443"/>
      <c r="AK190" s="443"/>
      <c r="AL190" s="443"/>
      <c r="AM190" s="443"/>
      <c r="AN190" s="443"/>
      <c r="AO190" s="443"/>
      <c r="AP190" s="443"/>
      <c r="AQ190" s="443"/>
      <c r="AR190" s="443"/>
      <c r="AS190" s="443"/>
      <c r="AT190" s="443"/>
      <c r="AU190" s="443"/>
      <c r="AV190" s="443"/>
      <c r="AW190" s="443"/>
      <c r="AX190" s="443"/>
      <c r="AY190" s="443"/>
      <c r="AZ190" s="443"/>
      <c r="BA190" s="443"/>
      <c r="BB190" s="443"/>
      <c r="BC190" s="443"/>
      <c r="BD190" s="443"/>
      <c r="BE190" s="443"/>
      <c r="BF190" s="443"/>
      <c r="BG190" s="443"/>
      <c r="BH190" s="443"/>
      <c r="BI190" s="443"/>
      <c r="BJ190" s="443"/>
      <c r="BK190" s="443"/>
      <c r="BL190" s="443"/>
      <c r="BM190" s="443"/>
      <c r="BN190" s="443"/>
      <c r="BO190" s="443"/>
      <c r="BP190" s="443"/>
      <c r="BQ190" s="443"/>
    </row>
    <row r="191" spans="1:69" ht="18" customHeight="1">
      <c r="A191" s="442"/>
      <c r="B191" s="443"/>
      <c r="C191" s="443"/>
      <c r="D191" s="444"/>
      <c r="E191" s="443"/>
      <c r="F191" s="443"/>
      <c r="G191" s="443"/>
      <c r="H191" s="443"/>
      <c r="I191" s="443"/>
      <c r="J191" s="443"/>
      <c r="K191" s="443"/>
      <c r="L191" s="443"/>
      <c r="M191" s="443"/>
      <c r="N191" s="443"/>
      <c r="O191" s="443"/>
      <c r="P191" s="443"/>
      <c r="Q191" s="443"/>
      <c r="R191" s="443"/>
      <c r="S191" s="443"/>
      <c r="T191" s="443"/>
      <c r="U191" s="443"/>
      <c r="V191" s="443"/>
      <c r="W191" s="443"/>
      <c r="X191" s="443"/>
      <c r="Y191" s="443"/>
      <c r="Z191" s="443"/>
      <c r="AA191" s="443"/>
      <c r="AB191" s="443"/>
      <c r="AC191" s="443"/>
      <c r="AD191" s="443"/>
      <c r="AE191" s="443"/>
      <c r="AF191" s="443"/>
      <c r="AG191" s="443"/>
      <c r="AH191" s="443"/>
      <c r="AI191" s="443"/>
      <c r="AJ191" s="443"/>
      <c r="AK191" s="443"/>
      <c r="AL191" s="443"/>
      <c r="AM191" s="443"/>
      <c r="AN191" s="443"/>
      <c r="AO191" s="443"/>
      <c r="AP191" s="443"/>
      <c r="AQ191" s="443"/>
      <c r="AR191" s="443"/>
      <c r="AS191" s="443"/>
      <c r="AT191" s="443"/>
      <c r="AU191" s="443"/>
      <c r="AV191" s="443"/>
      <c r="AW191" s="443"/>
      <c r="AX191" s="443"/>
      <c r="AY191" s="443"/>
      <c r="AZ191" s="443"/>
      <c r="BA191" s="443"/>
      <c r="BB191" s="443"/>
      <c r="BC191" s="443"/>
      <c r="BD191" s="443"/>
      <c r="BE191" s="443"/>
      <c r="BF191" s="443"/>
      <c r="BG191" s="443"/>
      <c r="BH191" s="443"/>
      <c r="BI191" s="443"/>
      <c r="BJ191" s="443"/>
      <c r="BK191" s="443"/>
      <c r="BL191" s="443"/>
      <c r="BM191" s="443"/>
      <c r="BN191" s="443"/>
      <c r="BO191" s="443"/>
      <c r="BP191" s="443"/>
      <c r="BQ191" s="443"/>
    </row>
    <row r="192" spans="1:69" ht="18" customHeight="1">
      <c r="A192" s="442"/>
      <c r="B192" s="443"/>
      <c r="C192" s="443"/>
      <c r="D192" s="444"/>
      <c r="E192" s="443"/>
      <c r="F192" s="443"/>
      <c r="G192" s="443"/>
      <c r="H192" s="443"/>
      <c r="I192" s="443"/>
      <c r="J192" s="443"/>
      <c r="K192" s="443"/>
      <c r="L192" s="443"/>
      <c r="M192" s="443"/>
      <c r="N192" s="443"/>
      <c r="O192" s="443"/>
      <c r="P192" s="443"/>
      <c r="Q192" s="443"/>
      <c r="R192" s="443"/>
      <c r="S192" s="443"/>
      <c r="T192" s="443"/>
      <c r="U192" s="443"/>
      <c r="V192" s="443"/>
      <c r="W192" s="443"/>
      <c r="X192" s="443"/>
      <c r="Y192" s="443"/>
      <c r="Z192" s="443"/>
      <c r="AA192" s="443"/>
      <c r="AB192" s="443"/>
      <c r="AC192" s="443"/>
      <c r="AD192" s="443"/>
      <c r="AE192" s="443"/>
      <c r="AF192" s="443"/>
      <c r="AG192" s="443"/>
      <c r="AH192" s="443"/>
      <c r="AI192" s="443"/>
      <c r="AJ192" s="443"/>
      <c r="AK192" s="443"/>
      <c r="AL192" s="443"/>
      <c r="AM192" s="443"/>
      <c r="AN192" s="443"/>
      <c r="AO192" s="443"/>
      <c r="AP192" s="443"/>
      <c r="AQ192" s="443"/>
      <c r="AR192" s="443"/>
      <c r="AS192" s="443"/>
      <c r="AT192" s="443"/>
      <c r="AU192" s="443"/>
      <c r="AV192" s="443"/>
      <c r="AW192" s="443"/>
      <c r="AX192" s="443"/>
      <c r="AY192" s="443"/>
      <c r="AZ192" s="443"/>
      <c r="BA192" s="443"/>
      <c r="BB192" s="443"/>
      <c r="BC192" s="443"/>
      <c r="BD192" s="443"/>
      <c r="BE192" s="443"/>
      <c r="BF192" s="443"/>
      <c r="BG192" s="443"/>
      <c r="BH192" s="443"/>
      <c r="BI192" s="443"/>
      <c r="BJ192" s="443"/>
      <c r="BK192" s="443"/>
      <c r="BL192" s="443"/>
      <c r="BM192" s="443"/>
      <c r="BN192" s="443"/>
      <c r="BO192" s="443"/>
      <c r="BP192" s="443"/>
      <c r="BQ192" s="443"/>
    </row>
    <row r="193" spans="1:69" ht="18" customHeight="1">
      <c r="A193" s="442"/>
      <c r="B193" s="443"/>
      <c r="C193" s="443"/>
      <c r="D193" s="444"/>
      <c r="E193" s="443"/>
      <c r="F193" s="443"/>
      <c r="G193" s="443"/>
      <c r="H193" s="443"/>
      <c r="I193" s="443"/>
      <c r="J193" s="443"/>
      <c r="K193" s="443"/>
      <c r="L193" s="443"/>
      <c r="M193" s="443"/>
      <c r="N193" s="443"/>
      <c r="O193" s="443"/>
      <c r="P193" s="443"/>
      <c r="Q193" s="443"/>
      <c r="R193" s="443"/>
      <c r="S193" s="443"/>
      <c r="T193" s="443"/>
      <c r="U193" s="443"/>
      <c r="V193" s="443"/>
      <c r="W193" s="443"/>
      <c r="X193" s="443"/>
      <c r="Y193" s="443"/>
      <c r="Z193" s="443"/>
      <c r="AA193" s="443"/>
      <c r="AB193" s="443"/>
      <c r="AC193" s="443"/>
      <c r="AD193" s="443"/>
      <c r="AE193" s="443"/>
      <c r="AF193" s="443"/>
      <c r="AG193" s="443"/>
      <c r="AH193" s="443"/>
      <c r="AI193" s="443"/>
      <c r="AJ193" s="443"/>
      <c r="AK193" s="443"/>
      <c r="AL193" s="443"/>
      <c r="AM193" s="443"/>
      <c r="AN193" s="443"/>
      <c r="AO193" s="443"/>
      <c r="AP193" s="443"/>
      <c r="AQ193" s="443"/>
      <c r="AR193" s="443"/>
      <c r="AS193" s="443"/>
      <c r="AT193" s="443"/>
      <c r="AU193" s="443"/>
      <c r="AV193" s="443"/>
      <c r="AW193" s="443"/>
      <c r="AX193" s="443"/>
      <c r="AY193" s="443"/>
      <c r="AZ193" s="443"/>
      <c r="BA193" s="443"/>
      <c r="BB193" s="443"/>
      <c r="BC193" s="443"/>
      <c r="BD193" s="443"/>
      <c r="BE193" s="443"/>
      <c r="BF193" s="443"/>
      <c r="BG193" s="443"/>
      <c r="BH193" s="443"/>
      <c r="BI193" s="443"/>
      <c r="BJ193" s="443"/>
      <c r="BK193" s="443"/>
      <c r="BL193" s="443"/>
      <c r="BM193" s="443"/>
      <c r="BN193" s="443"/>
      <c r="BO193" s="443"/>
      <c r="BP193" s="443"/>
      <c r="BQ193" s="443"/>
    </row>
    <row r="194" spans="1:69" ht="18" customHeight="1">
      <c r="A194" s="442"/>
      <c r="B194" s="443"/>
      <c r="C194" s="443"/>
      <c r="D194" s="444"/>
      <c r="E194" s="443"/>
      <c r="F194" s="443"/>
      <c r="G194" s="443"/>
      <c r="H194" s="443"/>
      <c r="I194" s="443"/>
      <c r="J194" s="443"/>
      <c r="K194" s="443"/>
      <c r="L194" s="443"/>
      <c r="M194" s="443"/>
      <c r="N194" s="443"/>
      <c r="O194" s="443"/>
      <c r="P194" s="443"/>
      <c r="Q194" s="443"/>
      <c r="R194" s="443"/>
      <c r="S194" s="443"/>
      <c r="T194" s="443"/>
      <c r="U194" s="443"/>
      <c r="V194" s="443"/>
      <c r="W194" s="443"/>
      <c r="X194" s="443"/>
      <c r="Y194" s="443"/>
      <c r="Z194" s="443"/>
      <c r="AA194" s="443"/>
      <c r="AB194" s="443"/>
      <c r="AC194" s="443"/>
      <c r="AD194" s="443"/>
      <c r="AE194" s="443"/>
      <c r="AF194" s="443"/>
      <c r="AG194" s="443"/>
      <c r="AH194" s="443"/>
      <c r="AI194" s="443"/>
      <c r="AJ194" s="443"/>
      <c r="AK194" s="443"/>
      <c r="AL194" s="443"/>
      <c r="AM194" s="443"/>
      <c r="AN194" s="443"/>
      <c r="AO194" s="443"/>
      <c r="AP194" s="443"/>
      <c r="AQ194" s="443"/>
      <c r="AR194" s="443"/>
      <c r="AS194" s="443"/>
      <c r="AT194" s="443"/>
      <c r="AU194" s="443"/>
      <c r="AV194" s="443"/>
      <c r="AW194" s="443"/>
      <c r="AX194" s="443"/>
      <c r="AY194" s="443"/>
      <c r="AZ194" s="443"/>
      <c r="BA194" s="443"/>
      <c r="BB194" s="443"/>
      <c r="BC194" s="443"/>
      <c r="BD194" s="443"/>
      <c r="BE194" s="443"/>
      <c r="BF194" s="443"/>
      <c r="BG194" s="443"/>
      <c r="BH194" s="443"/>
      <c r="BI194" s="443"/>
      <c r="BJ194" s="443"/>
      <c r="BK194" s="443"/>
      <c r="BL194" s="443"/>
      <c r="BM194" s="443"/>
      <c r="BN194" s="443"/>
      <c r="BO194" s="443"/>
      <c r="BP194" s="443"/>
      <c r="BQ194" s="443"/>
    </row>
    <row r="195" spans="1:69" ht="18" customHeight="1">
      <c r="A195" s="442"/>
      <c r="B195" s="443"/>
      <c r="C195" s="443"/>
      <c r="D195" s="444"/>
      <c r="E195" s="443"/>
      <c r="F195" s="443"/>
      <c r="G195" s="443"/>
      <c r="H195" s="443"/>
      <c r="I195" s="443"/>
      <c r="J195" s="443"/>
      <c r="K195" s="443"/>
      <c r="L195" s="443"/>
      <c r="M195" s="443"/>
      <c r="N195" s="443"/>
      <c r="O195" s="443"/>
      <c r="P195" s="443"/>
      <c r="Q195" s="443"/>
      <c r="R195" s="443"/>
      <c r="S195" s="443"/>
      <c r="T195" s="443"/>
      <c r="U195" s="443"/>
      <c r="V195" s="443"/>
      <c r="W195" s="443"/>
      <c r="X195" s="443"/>
      <c r="Y195" s="443"/>
      <c r="Z195" s="443"/>
      <c r="AA195" s="443"/>
      <c r="AB195" s="443"/>
      <c r="AC195" s="443"/>
      <c r="AD195" s="443"/>
      <c r="AE195" s="443"/>
      <c r="AF195" s="443"/>
      <c r="AG195" s="443"/>
      <c r="AH195" s="443"/>
      <c r="AI195" s="443"/>
      <c r="AJ195" s="443"/>
      <c r="AK195" s="443"/>
      <c r="AL195" s="443"/>
      <c r="AM195" s="443"/>
      <c r="AN195" s="443"/>
      <c r="AO195" s="443"/>
      <c r="AP195" s="443"/>
      <c r="AQ195" s="443"/>
      <c r="AR195" s="443"/>
      <c r="AS195" s="443"/>
      <c r="AT195" s="443"/>
      <c r="AU195" s="443"/>
      <c r="AV195" s="443"/>
      <c r="AW195" s="443"/>
      <c r="AX195" s="443"/>
      <c r="AY195" s="443"/>
      <c r="AZ195" s="443"/>
      <c r="BA195" s="443"/>
      <c r="BB195" s="443"/>
      <c r="BC195" s="443"/>
      <c r="BD195" s="443"/>
      <c r="BE195" s="443"/>
      <c r="BF195" s="443"/>
      <c r="BG195" s="443"/>
      <c r="BH195" s="443"/>
      <c r="BI195" s="443"/>
      <c r="BJ195" s="443"/>
      <c r="BK195" s="443"/>
      <c r="BL195" s="443"/>
      <c r="BM195" s="443"/>
      <c r="BN195" s="443"/>
      <c r="BO195" s="443"/>
      <c r="BP195" s="443"/>
      <c r="BQ195" s="443"/>
    </row>
    <row r="196" spans="1:69" ht="18" customHeight="1">
      <c r="A196" s="442"/>
      <c r="B196" s="443"/>
      <c r="C196" s="443"/>
      <c r="D196" s="444"/>
      <c r="E196" s="443"/>
      <c r="F196" s="443"/>
      <c r="G196" s="443"/>
      <c r="H196" s="443"/>
      <c r="I196" s="443"/>
      <c r="J196" s="443"/>
      <c r="K196" s="443"/>
      <c r="L196" s="443"/>
      <c r="M196" s="443"/>
      <c r="N196" s="443"/>
      <c r="O196" s="443"/>
      <c r="P196" s="443"/>
      <c r="Q196" s="443"/>
      <c r="R196" s="443"/>
      <c r="S196" s="443"/>
      <c r="T196" s="443"/>
      <c r="U196" s="443"/>
      <c r="V196" s="443"/>
      <c r="W196" s="443"/>
      <c r="X196" s="443"/>
      <c r="Y196" s="443"/>
      <c r="Z196" s="443"/>
      <c r="AA196" s="443"/>
      <c r="AB196" s="443"/>
      <c r="AC196" s="443"/>
      <c r="AD196" s="443"/>
      <c r="AE196" s="443"/>
      <c r="AF196" s="443"/>
      <c r="AG196" s="443"/>
      <c r="AH196" s="443"/>
      <c r="AI196" s="443"/>
      <c r="AJ196" s="443"/>
      <c r="AK196" s="443"/>
      <c r="AL196" s="443"/>
      <c r="AM196" s="443"/>
      <c r="AN196" s="443"/>
      <c r="AO196" s="443"/>
      <c r="AP196" s="443"/>
      <c r="AQ196" s="443"/>
      <c r="AR196" s="443"/>
      <c r="AS196" s="443"/>
      <c r="AT196" s="443"/>
      <c r="AU196" s="443"/>
      <c r="AV196" s="443"/>
      <c r="AW196" s="443"/>
      <c r="AX196" s="443"/>
      <c r="AY196" s="443"/>
      <c r="AZ196" s="443"/>
      <c r="BA196" s="443"/>
      <c r="BB196" s="443"/>
      <c r="BC196" s="443"/>
      <c r="BD196" s="443"/>
      <c r="BE196" s="443"/>
      <c r="BF196" s="443"/>
      <c r="BG196" s="443"/>
      <c r="BH196" s="443"/>
      <c r="BI196" s="443"/>
      <c r="BJ196" s="443"/>
      <c r="BK196" s="443"/>
      <c r="BL196" s="443"/>
      <c r="BM196" s="443"/>
      <c r="BN196" s="443"/>
      <c r="BO196" s="443"/>
      <c r="BP196" s="443"/>
      <c r="BQ196" s="443"/>
    </row>
    <row r="197" spans="1:69" ht="18" customHeight="1">
      <c r="A197" s="442"/>
      <c r="B197" s="443"/>
      <c r="C197" s="443"/>
      <c r="D197" s="444"/>
      <c r="E197" s="443"/>
      <c r="F197" s="443"/>
      <c r="G197" s="443"/>
      <c r="H197" s="443"/>
      <c r="I197" s="443"/>
      <c r="J197" s="443"/>
      <c r="K197" s="443"/>
      <c r="L197" s="443"/>
      <c r="M197" s="443"/>
      <c r="N197" s="443"/>
      <c r="O197" s="443"/>
      <c r="P197" s="443"/>
      <c r="Q197" s="443"/>
      <c r="R197" s="443"/>
      <c r="S197" s="443"/>
      <c r="T197" s="443"/>
      <c r="U197" s="443"/>
      <c r="V197" s="443"/>
      <c r="W197" s="443"/>
      <c r="X197" s="443"/>
      <c r="Y197" s="443"/>
      <c r="Z197" s="443"/>
      <c r="AA197" s="443"/>
      <c r="AB197" s="443"/>
      <c r="AC197" s="443"/>
      <c r="AD197" s="443"/>
      <c r="AE197" s="443"/>
      <c r="AF197" s="443"/>
      <c r="AG197" s="443"/>
      <c r="AH197" s="443"/>
      <c r="AI197" s="443"/>
      <c r="AJ197" s="443"/>
      <c r="AK197" s="443"/>
      <c r="AL197" s="443"/>
      <c r="AM197" s="443"/>
      <c r="AN197" s="443"/>
      <c r="AO197" s="443"/>
      <c r="AP197" s="443"/>
      <c r="AQ197" s="443"/>
      <c r="AR197" s="443"/>
      <c r="AS197" s="443"/>
      <c r="AT197" s="443"/>
      <c r="AU197" s="443"/>
      <c r="AV197" s="443"/>
      <c r="AW197" s="443"/>
      <c r="AX197" s="443"/>
      <c r="AY197" s="443"/>
      <c r="AZ197" s="443"/>
      <c r="BA197" s="443"/>
      <c r="BB197" s="443"/>
      <c r="BC197" s="443"/>
      <c r="BD197" s="443"/>
      <c r="BE197" s="443"/>
      <c r="BF197" s="443"/>
      <c r="BG197" s="443"/>
      <c r="BH197" s="443"/>
      <c r="BI197" s="443"/>
      <c r="BJ197" s="443"/>
      <c r="BK197" s="443"/>
      <c r="BL197" s="443"/>
      <c r="BM197" s="443"/>
      <c r="BN197" s="443"/>
      <c r="BO197" s="443"/>
      <c r="BP197" s="443"/>
      <c r="BQ197" s="443"/>
    </row>
    <row r="198" spans="1:69" ht="18" customHeight="1">
      <c r="A198" s="442"/>
      <c r="B198" s="443"/>
      <c r="C198" s="443"/>
      <c r="D198" s="444"/>
      <c r="E198" s="443"/>
      <c r="F198" s="443"/>
      <c r="G198" s="443"/>
      <c r="H198" s="443"/>
      <c r="I198" s="443"/>
      <c r="J198" s="443"/>
      <c r="K198" s="443"/>
      <c r="L198" s="443"/>
      <c r="M198" s="443"/>
      <c r="N198" s="443"/>
      <c r="O198" s="443"/>
      <c r="P198" s="443"/>
      <c r="Q198" s="443"/>
      <c r="R198" s="443"/>
      <c r="S198" s="443"/>
      <c r="T198" s="443"/>
      <c r="U198" s="443"/>
      <c r="V198" s="443"/>
      <c r="W198" s="443"/>
      <c r="X198" s="443"/>
      <c r="Y198" s="443"/>
      <c r="Z198" s="443"/>
      <c r="AA198" s="443"/>
      <c r="AB198" s="443"/>
      <c r="AC198" s="443"/>
      <c r="AD198" s="443"/>
      <c r="AE198" s="443"/>
      <c r="AF198" s="443"/>
      <c r="AG198" s="443"/>
      <c r="AH198" s="443"/>
      <c r="AI198" s="443"/>
      <c r="AJ198" s="443"/>
      <c r="AK198" s="443"/>
      <c r="AL198" s="443"/>
      <c r="AM198" s="443"/>
      <c r="AN198" s="443"/>
      <c r="AO198" s="443"/>
      <c r="AP198" s="443"/>
      <c r="AQ198" s="443"/>
      <c r="AR198" s="443"/>
      <c r="AS198" s="443"/>
      <c r="AT198" s="443"/>
      <c r="AU198" s="443"/>
      <c r="AV198" s="443"/>
      <c r="AW198" s="443"/>
      <c r="AX198" s="443"/>
      <c r="AY198" s="443"/>
      <c r="AZ198" s="443"/>
      <c r="BA198" s="443"/>
      <c r="BB198" s="443"/>
      <c r="BC198" s="443"/>
      <c r="BD198" s="443"/>
      <c r="BE198" s="443"/>
      <c r="BF198" s="443"/>
      <c r="BG198" s="443"/>
      <c r="BH198" s="443"/>
      <c r="BI198" s="443"/>
      <c r="BJ198" s="443"/>
      <c r="BK198" s="443"/>
      <c r="BL198" s="443"/>
      <c r="BM198" s="443"/>
      <c r="BN198" s="443"/>
      <c r="BO198" s="443"/>
      <c r="BP198" s="443"/>
      <c r="BQ198" s="443"/>
    </row>
    <row r="199" spans="1:69" ht="18" customHeight="1">
      <c r="A199" s="442"/>
      <c r="B199" s="443"/>
      <c r="C199" s="443"/>
      <c r="D199" s="444"/>
      <c r="E199" s="443"/>
      <c r="F199" s="443"/>
      <c r="G199" s="443"/>
      <c r="H199" s="443"/>
      <c r="I199" s="443"/>
      <c r="J199" s="443"/>
      <c r="K199" s="443"/>
      <c r="L199" s="443"/>
      <c r="M199" s="443"/>
      <c r="N199" s="443"/>
      <c r="O199" s="443"/>
      <c r="P199" s="443"/>
      <c r="Q199" s="443"/>
      <c r="R199" s="443"/>
      <c r="S199" s="443"/>
      <c r="T199" s="443"/>
      <c r="U199" s="443"/>
      <c r="V199" s="443"/>
      <c r="W199" s="443"/>
      <c r="X199" s="443"/>
      <c r="Y199" s="443"/>
      <c r="Z199" s="443"/>
      <c r="AA199" s="443"/>
      <c r="AB199" s="443"/>
      <c r="AC199" s="443"/>
      <c r="AD199" s="443"/>
      <c r="AE199" s="443"/>
      <c r="AF199" s="443"/>
      <c r="AG199" s="443"/>
      <c r="AH199" s="443"/>
      <c r="AI199" s="443"/>
      <c r="AJ199" s="443"/>
      <c r="AK199" s="443"/>
      <c r="AL199" s="443"/>
      <c r="AM199" s="443"/>
      <c r="AN199" s="443"/>
      <c r="AO199" s="443"/>
      <c r="AP199" s="443"/>
      <c r="AQ199" s="443"/>
      <c r="AR199" s="443"/>
      <c r="AS199" s="443"/>
      <c r="AT199" s="443"/>
      <c r="AU199" s="443"/>
      <c r="AV199" s="443"/>
      <c r="AW199" s="443"/>
      <c r="AX199" s="443"/>
      <c r="AY199" s="443"/>
      <c r="AZ199" s="443"/>
      <c r="BA199" s="443"/>
      <c r="BB199" s="443"/>
      <c r="BC199" s="443"/>
      <c r="BD199" s="443"/>
      <c r="BE199" s="443"/>
      <c r="BF199" s="443"/>
      <c r="BG199" s="443"/>
      <c r="BH199" s="443"/>
      <c r="BI199" s="443"/>
      <c r="BJ199" s="443"/>
      <c r="BK199" s="443"/>
      <c r="BL199" s="443"/>
      <c r="BM199" s="443"/>
      <c r="BN199" s="443"/>
      <c r="BO199" s="443"/>
      <c r="BP199" s="443"/>
      <c r="BQ199" s="443"/>
    </row>
    <row r="200" spans="1:69" ht="18" customHeight="1">
      <c r="A200" s="442"/>
      <c r="B200" s="443"/>
      <c r="C200" s="443"/>
      <c r="D200" s="444"/>
      <c r="E200" s="443"/>
      <c r="F200" s="443"/>
      <c r="G200" s="443"/>
      <c r="H200" s="443"/>
      <c r="I200" s="443"/>
      <c r="J200" s="443"/>
      <c r="K200" s="443"/>
      <c r="L200" s="443"/>
      <c r="M200" s="443"/>
      <c r="N200" s="443"/>
      <c r="O200" s="443"/>
      <c r="P200" s="443"/>
      <c r="Q200" s="443"/>
      <c r="R200" s="443"/>
      <c r="S200" s="443"/>
      <c r="T200" s="443"/>
      <c r="U200" s="443"/>
      <c r="V200" s="443"/>
      <c r="W200" s="443"/>
      <c r="X200" s="443"/>
      <c r="Y200" s="443"/>
      <c r="Z200" s="443"/>
      <c r="AA200" s="443"/>
      <c r="AB200" s="443"/>
      <c r="AC200" s="443"/>
      <c r="AD200" s="443"/>
      <c r="AE200" s="443"/>
      <c r="AF200" s="443"/>
      <c r="AG200" s="443"/>
      <c r="AH200" s="443"/>
      <c r="AI200" s="443"/>
      <c r="AJ200" s="443"/>
      <c r="AK200" s="443"/>
      <c r="AL200" s="443"/>
      <c r="AM200" s="443"/>
      <c r="AN200" s="443"/>
      <c r="AO200" s="443"/>
      <c r="AP200" s="443"/>
      <c r="AQ200" s="443"/>
      <c r="AR200" s="443"/>
      <c r="AS200" s="443"/>
      <c r="AT200" s="443"/>
      <c r="AU200" s="443"/>
      <c r="AV200" s="443"/>
      <c r="AW200" s="443"/>
      <c r="AX200" s="443"/>
      <c r="AY200" s="443"/>
      <c r="AZ200" s="443"/>
      <c r="BA200" s="443"/>
      <c r="BB200" s="443"/>
      <c r="BC200" s="443"/>
      <c r="BD200" s="443"/>
      <c r="BE200" s="443"/>
      <c r="BF200" s="443"/>
      <c r="BG200" s="443"/>
      <c r="BH200" s="443"/>
      <c r="BI200" s="443"/>
      <c r="BJ200" s="443"/>
      <c r="BK200" s="443"/>
      <c r="BL200" s="443"/>
      <c r="BM200" s="443"/>
      <c r="BN200" s="443"/>
      <c r="BO200" s="443"/>
      <c r="BP200" s="443"/>
      <c r="BQ200" s="443"/>
    </row>
    <row r="201" spans="1:69" ht="18" customHeight="1">
      <c r="A201" s="442"/>
      <c r="B201" s="443"/>
      <c r="C201" s="443"/>
      <c r="D201" s="444"/>
      <c r="E201" s="443"/>
      <c r="F201" s="443"/>
      <c r="G201" s="443"/>
      <c r="H201" s="443"/>
      <c r="I201" s="443"/>
      <c r="J201" s="443"/>
      <c r="K201" s="443"/>
      <c r="L201" s="443"/>
      <c r="M201" s="443"/>
      <c r="N201" s="443"/>
      <c r="O201" s="443"/>
      <c r="P201" s="443"/>
      <c r="Q201" s="443"/>
      <c r="R201" s="443"/>
      <c r="S201" s="443"/>
      <c r="T201" s="443"/>
      <c r="U201" s="443"/>
      <c r="V201" s="443"/>
      <c r="W201" s="443"/>
      <c r="X201" s="443"/>
      <c r="Y201" s="443"/>
      <c r="Z201" s="443"/>
      <c r="AA201" s="443"/>
      <c r="AB201" s="443"/>
      <c r="AC201" s="443"/>
      <c r="AD201" s="443"/>
      <c r="AE201" s="443"/>
      <c r="AF201" s="443"/>
      <c r="AG201" s="443"/>
      <c r="AH201" s="443"/>
      <c r="AI201" s="443"/>
      <c r="AJ201" s="443"/>
      <c r="AK201" s="443"/>
      <c r="AL201" s="443"/>
      <c r="AM201" s="443"/>
      <c r="AN201" s="443"/>
      <c r="AO201" s="443"/>
      <c r="AP201" s="443"/>
      <c r="AQ201" s="443"/>
      <c r="AR201" s="443"/>
      <c r="AS201" s="443"/>
      <c r="AT201" s="443"/>
      <c r="AU201" s="443"/>
      <c r="AV201" s="443"/>
      <c r="AW201" s="443"/>
      <c r="AX201" s="443"/>
      <c r="AY201" s="443"/>
      <c r="AZ201" s="443"/>
      <c r="BA201" s="443"/>
      <c r="BB201" s="443"/>
      <c r="BC201" s="443"/>
      <c r="BD201" s="443"/>
      <c r="BE201" s="443"/>
      <c r="BF201" s="443"/>
      <c r="BG201" s="443"/>
      <c r="BH201" s="443"/>
      <c r="BI201" s="443"/>
      <c r="BJ201" s="443"/>
      <c r="BK201" s="443"/>
      <c r="BL201" s="443"/>
      <c r="BM201" s="443"/>
      <c r="BN201" s="443"/>
      <c r="BO201" s="443"/>
      <c r="BP201" s="443"/>
      <c r="BQ201" s="443"/>
    </row>
    <row r="202" spans="1:69" ht="18" customHeight="1">
      <c r="A202" s="442"/>
      <c r="B202" s="443"/>
      <c r="C202" s="443"/>
      <c r="D202" s="444"/>
      <c r="E202" s="443"/>
      <c r="F202" s="443"/>
      <c r="G202" s="443"/>
      <c r="H202" s="443"/>
      <c r="I202" s="443"/>
      <c r="J202" s="443"/>
      <c r="K202" s="443"/>
      <c r="L202" s="443"/>
      <c r="M202" s="443"/>
      <c r="N202" s="443"/>
      <c r="O202" s="443"/>
      <c r="P202" s="443"/>
      <c r="Q202" s="443"/>
      <c r="R202" s="443"/>
      <c r="S202" s="443"/>
      <c r="T202" s="443"/>
      <c r="U202" s="443"/>
      <c r="V202" s="443"/>
      <c r="W202" s="443"/>
      <c r="X202" s="443"/>
      <c r="Y202" s="443"/>
      <c r="Z202" s="443"/>
      <c r="AA202" s="443"/>
      <c r="AB202" s="443"/>
      <c r="AC202" s="443"/>
      <c r="AD202" s="443"/>
      <c r="AE202" s="443"/>
      <c r="AF202" s="443"/>
      <c r="AG202" s="443"/>
      <c r="AH202" s="443"/>
      <c r="AI202" s="443"/>
      <c r="AJ202" s="443"/>
      <c r="AK202" s="443"/>
      <c r="AL202" s="443"/>
      <c r="AM202" s="443"/>
      <c r="AN202" s="443"/>
      <c r="AO202" s="443"/>
      <c r="AP202" s="443"/>
      <c r="AQ202" s="443"/>
      <c r="AR202" s="443"/>
      <c r="AS202" s="443"/>
      <c r="AT202" s="443"/>
      <c r="AU202" s="443"/>
      <c r="AV202" s="443"/>
      <c r="AW202" s="443"/>
      <c r="AX202" s="443"/>
      <c r="AY202" s="443"/>
      <c r="AZ202" s="443"/>
      <c r="BA202" s="443"/>
      <c r="BB202" s="443"/>
      <c r="BC202" s="443"/>
      <c r="BD202" s="443"/>
      <c r="BE202" s="443"/>
      <c r="BF202" s="443"/>
      <c r="BG202" s="443"/>
      <c r="BH202" s="443"/>
      <c r="BI202" s="443"/>
      <c r="BJ202" s="443"/>
      <c r="BK202" s="443"/>
      <c r="BL202" s="443"/>
      <c r="BM202" s="443"/>
      <c r="BN202" s="443"/>
      <c r="BO202" s="443"/>
      <c r="BP202" s="443"/>
      <c r="BQ202" s="443"/>
    </row>
    <row r="203" spans="1:69" ht="18" customHeight="1">
      <c r="A203" s="442"/>
      <c r="B203" s="443"/>
      <c r="C203" s="443"/>
      <c r="D203" s="444"/>
      <c r="E203" s="443"/>
      <c r="F203" s="443"/>
      <c r="G203" s="443"/>
      <c r="H203" s="443"/>
      <c r="I203" s="443"/>
      <c r="J203" s="443"/>
      <c r="K203" s="443"/>
      <c r="L203" s="443"/>
      <c r="M203" s="443"/>
      <c r="N203" s="443"/>
      <c r="O203" s="443"/>
      <c r="P203" s="443"/>
      <c r="Q203" s="443"/>
      <c r="R203" s="443"/>
      <c r="S203" s="443"/>
      <c r="T203" s="443"/>
      <c r="U203" s="443"/>
      <c r="V203" s="443"/>
      <c r="W203" s="443"/>
      <c r="X203" s="443"/>
      <c r="Y203" s="443"/>
      <c r="Z203" s="443"/>
      <c r="AA203" s="443"/>
      <c r="AB203" s="443"/>
      <c r="AC203" s="443"/>
      <c r="AD203" s="443"/>
      <c r="AE203" s="443"/>
      <c r="AF203" s="443"/>
      <c r="AG203" s="443"/>
      <c r="AH203" s="443"/>
      <c r="AI203" s="443"/>
      <c r="AJ203" s="443"/>
      <c r="AK203" s="443"/>
      <c r="AL203" s="443"/>
      <c r="AM203" s="443"/>
      <c r="AN203" s="443"/>
      <c r="AO203" s="443"/>
      <c r="AP203" s="443"/>
      <c r="AQ203" s="443"/>
      <c r="AR203" s="443"/>
      <c r="AS203" s="443"/>
      <c r="AT203" s="443"/>
      <c r="AU203" s="443"/>
      <c r="AV203" s="443"/>
      <c r="AW203" s="443"/>
      <c r="AX203" s="443"/>
      <c r="AY203" s="443"/>
      <c r="AZ203" s="443"/>
      <c r="BA203" s="443"/>
      <c r="BB203" s="443"/>
      <c r="BC203" s="443"/>
      <c r="BD203" s="443"/>
      <c r="BE203" s="443"/>
      <c r="BF203" s="443"/>
      <c r="BG203" s="443"/>
      <c r="BH203" s="443"/>
      <c r="BI203" s="443"/>
      <c r="BJ203" s="443"/>
      <c r="BK203" s="443"/>
      <c r="BL203" s="443"/>
      <c r="BM203" s="443"/>
      <c r="BN203" s="443"/>
      <c r="BO203" s="443"/>
      <c r="BP203" s="443"/>
      <c r="BQ203" s="443"/>
    </row>
    <row r="204" spans="1:69" ht="18" customHeight="1">
      <c r="A204" s="442"/>
      <c r="B204" s="443"/>
      <c r="C204" s="443"/>
      <c r="D204" s="444"/>
      <c r="E204" s="443"/>
      <c r="F204" s="443"/>
      <c r="G204" s="443"/>
      <c r="H204" s="443"/>
      <c r="I204" s="443"/>
      <c r="J204" s="443"/>
      <c r="K204" s="443"/>
      <c r="L204" s="443"/>
      <c r="M204" s="443"/>
      <c r="N204" s="443"/>
      <c r="O204" s="443"/>
      <c r="P204" s="443"/>
      <c r="Q204" s="443"/>
      <c r="R204" s="443"/>
      <c r="S204" s="443"/>
      <c r="T204" s="443"/>
      <c r="U204" s="443"/>
      <c r="V204" s="443"/>
      <c r="W204" s="443"/>
      <c r="X204" s="443"/>
      <c r="Y204" s="443"/>
      <c r="Z204" s="443"/>
      <c r="AA204" s="443"/>
      <c r="AB204" s="443"/>
      <c r="AC204" s="443"/>
      <c r="AD204" s="443"/>
      <c r="AE204" s="443"/>
      <c r="AF204" s="443"/>
      <c r="AG204" s="443"/>
      <c r="AH204" s="443"/>
      <c r="AI204" s="443"/>
      <c r="AJ204" s="443"/>
      <c r="AK204" s="443"/>
      <c r="AL204" s="443"/>
      <c r="AM204" s="443"/>
      <c r="AN204" s="443"/>
      <c r="AO204" s="443"/>
      <c r="AP204" s="443"/>
      <c r="AQ204" s="443"/>
      <c r="AR204" s="443"/>
      <c r="AS204" s="443"/>
      <c r="AT204" s="443"/>
      <c r="AU204" s="443"/>
      <c r="AV204" s="443"/>
      <c r="AW204" s="443"/>
      <c r="AX204" s="443"/>
      <c r="AY204" s="443"/>
      <c r="AZ204" s="443"/>
      <c r="BA204" s="443"/>
      <c r="BB204" s="443"/>
      <c r="BC204" s="443"/>
      <c r="BD204" s="443"/>
      <c r="BE204" s="443"/>
      <c r="BF204" s="443"/>
      <c r="BG204" s="443"/>
      <c r="BH204" s="443"/>
      <c r="BI204" s="443"/>
      <c r="BJ204" s="443"/>
      <c r="BK204" s="443"/>
      <c r="BL204" s="443"/>
      <c r="BM204" s="443"/>
      <c r="BN204" s="443"/>
      <c r="BO204" s="443"/>
      <c r="BP204" s="443"/>
      <c r="BQ204" s="443"/>
    </row>
    <row r="205" spans="1:69" ht="18" customHeight="1">
      <c r="A205" s="442"/>
      <c r="B205" s="443"/>
      <c r="C205" s="443"/>
      <c r="D205" s="444"/>
      <c r="E205" s="443"/>
      <c r="F205" s="443"/>
      <c r="G205" s="443"/>
      <c r="H205" s="443"/>
      <c r="I205" s="443"/>
      <c r="J205" s="443"/>
      <c r="K205" s="443"/>
      <c r="L205" s="443"/>
      <c r="M205" s="443"/>
      <c r="N205" s="443"/>
      <c r="O205" s="443"/>
      <c r="P205" s="443"/>
      <c r="Q205" s="443"/>
      <c r="R205" s="443"/>
      <c r="S205" s="443"/>
      <c r="T205" s="443"/>
      <c r="U205" s="443"/>
      <c r="V205" s="443"/>
      <c r="W205" s="443"/>
      <c r="X205" s="443"/>
      <c r="Y205" s="443"/>
      <c r="Z205" s="443"/>
      <c r="AA205" s="443"/>
      <c r="AB205" s="443"/>
      <c r="AC205" s="443"/>
      <c r="AD205" s="443"/>
      <c r="AE205" s="443"/>
      <c r="AF205" s="443"/>
      <c r="AG205" s="443"/>
      <c r="AH205" s="443"/>
      <c r="AI205" s="443"/>
      <c r="AJ205" s="443"/>
      <c r="AK205" s="443"/>
      <c r="AL205" s="443"/>
      <c r="AM205" s="443"/>
      <c r="AN205" s="443"/>
      <c r="AO205" s="443"/>
      <c r="AP205" s="443"/>
      <c r="AQ205" s="443"/>
      <c r="AR205" s="443"/>
      <c r="AS205" s="443"/>
      <c r="AT205" s="443"/>
      <c r="AU205" s="443"/>
      <c r="AV205" s="443"/>
      <c r="AW205" s="443"/>
      <c r="AX205" s="443"/>
      <c r="AY205" s="443"/>
      <c r="AZ205" s="443"/>
      <c r="BA205" s="443"/>
      <c r="BB205" s="443"/>
      <c r="BC205" s="443"/>
      <c r="BD205" s="443"/>
      <c r="BE205" s="443"/>
      <c r="BF205" s="443"/>
      <c r="BG205" s="443"/>
      <c r="BH205" s="443"/>
      <c r="BI205" s="443"/>
      <c r="BJ205" s="443"/>
      <c r="BK205" s="443"/>
      <c r="BL205" s="443"/>
      <c r="BM205" s="443"/>
      <c r="BN205" s="443"/>
      <c r="BO205" s="443"/>
      <c r="BP205" s="443"/>
      <c r="BQ205" s="443"/>
    </row>
    <row r="206" spans="1:69" ht="18" customHeight="1">
      <c r="A206" s="442"/>
      <c r="B206" s="443"/>
      <c r="C206" s="443"/>
      <c r="D206" s="444"/>
      <c r="E206" s="443"/>
      <c r="F206" s="443"/>
      <c r="G206" s="443"/>
      <c r="H206" s="443"/>
      <c r="I206" s="443"/>
      <c r="J206" s="443"/>
      <c r="K206" s="443"/>
      <c r="L206" s="443"/>
      <c r="M206" s="443"/>
      <c r="N206" s="443"/>
      <c r="O206" s="443"/>
      <c r="P206" s="443"/>
      <c r="Q206" s="443"/>
      <c r="R206" s="443"/>
      <c r="S206" s="443"/>
      <c r="T206" s="443"/>
      <c r="U206" s="443"/>
      <c r="V206" s="443"/>
      <c r="W206" s="443"/>
      <c r="X206" s="443"/>
      <c r="Y206" s="443"/>
      <c r="Z206" s="443"/>
      <c r="AA206" s="443"/>
      <c r="AB206" s="443"/>
      <c r="AC206" s="443"/>
      <c r="AD206" s="443"/>
      <c r="AE206" s="443"/>
      <c r="AF206" s="443"/>
      <c r="AG206" s="443"/>
      <c r="AH206" s="443"/>
      <c r="AI206" s="443"/>
      <c r="AJ206" s="443"/>
      <c r="AK206" s="443"/>
      <c r="AL206" s="443"/>
      <c r="AM206" s="443"/>
      <c r="AN206" s="443"/>
      <c r="AO206" s="443"/>
      <c r="AP206" s="443"/>
      <c r="AQ206" s="443"/>
      <c r="AR206" s="443"/>
      <c r="AS206" s="443"/>
      <c r="AT206" s="443"/>
      <c r="AU206" s="443"/>
      <c r="AV206" s="443"/>
      <c r="AW206" s="443"/>
      <c r="AX206" s="443"/>
      <c r="AY206" s="443"/>
      <c r="AZ206" s="443"/>
      <c r="BA206" s="443"/>
      <c r="BB206" s="443"/>
      <c r="BC206" s="443"/>
      <c r="BD206" s="443"/>
      <c r="BE206" s="443"/>
      <c r="BF206" s="443"/>
      <c r="BG206" s="443"/>
      <c r="BH206" s="443"/>
      <c r="BI206" s="443"/>
      <c r="BJ206" s="443"/>
      <c r="BK206" s="443"/>
      <c r="BL206" s="443"/>
      <c r="BM206" s="443"/>
      <c r="BN206" s="443"/>
      <c r="BO206" s="443"/>
      <c r="BP206" s="443"/>
      <c r="BQ206" s="443"/>
    </row>
    <row r="207" spans="1:69" ht="18" customHeight="1">
      <c r="A207" s="442"/>
      <c r="B207" s="443"/>
      <c r="C207" s="443"/>
      <c r="D207" s="444"/>
      <c r="E207" s="443"/>
      <c r="F207" s="443"/>
      <c r="G207" s="443"/>
      <c r="H207" s="443"/>
      <c r="I207" s="443"/>
      <c r="J207" s="443"/>
      <c r="K207" s="443"/>
      <c r="L207" s="443"/>
      <c r="M207" s="443"/>
      <c r="N207" s="443"/>
      <c r="O207" s="443"/>
      <c r="P207" s="443"/>
      <c r="Q207" s="443"/>
      <c r="R207" s="443"/>
      <c r="S207" s="443"/>
      <c r="T207" s="443"/>
      <c r="U207" s="443"/>
      <c r="V207" s="443"/>
      <c r="W207" s="443"/>
      <c r="X207" s="443"/>
      <c r="Y207" s="443"/>
      <c r="Z207" s="443"/>
      <c r="AA207" s="443"/>
      <c r="AB207" s="443"/>
      <c r="AC207" s="443"/>
      <c r="AD207" s="443"/>
      <c r="AE207" s="443"/>
      <c r="AF207" s="443"/>
      <c r="AG207" s="443"/>
      <c r="AH207" s="443"/>
      <c r="AI207" s="443"/>
      <c r="AJ207" s="443"/>
      <c r="AK207" s="443"/>
      <c r="AL207" s="443"/>
      <c r="AM207" s="443"/>
      <c r="AN207" s="443"/>
      <c r="AO207" s="443"/>
      <c r="AP207" s="443"/>
      <c r="AQ207" s="443"/>
      <c r="AR207" s="443"/>
      <c r="AS207" s="443"/>
      <c r="AT207" s="443"/>
      <c r="AU207" s="443"/>
      <c r="AV207" s="443"/>
      <c r="AW207" s="443"/>
      <c r="AX207" s="443"/>
      <c r="AY207" s="443"/>
      <c r="AZ207" s="443"/>
      <c r="BA207" s="443"/>
      <c r="BB207" s="443"/>
      <c r="BC207" s="443"/>
      <c r="BD207" s="443"/>
      <c r="BE207" s="443"/>
      <c r="BF207" s="443"/>
      <c r="BG207" s="443"/>
      <c r="BH207" s="443"/>
      <c r="BI207" s="443"/>
      <c r="BJ207" s="443"/>
      <c r="BK207" s="443"/>
      <c r="BL207" s="443"/>
      <c r="BM207" s="443"/>
      <c r="BN207" s="443"/>
      <c r="BO207" s="443"/>
      <c r="BP207" s="443"/>
      <c r="BQ207" s="443"/>
    </row>
    <row r="208" spans="1:69" ht="18" customHeight="1">
      <c r="A208" s="442"/>
      <c r="B208" s="443"/>
      <c r="C208" s="443"/>
      <c r="D208" s="444"/>
      <c r="E208" s="443"/>
      <c r="F208" s="443"/>
      <c r="G208" s="443"/>
      <c r="H208" s="443"/>
      <c r="I208" s="443"/>
      <c r="J208" s="443"/>
      <c r="K208" s="443"/>
      <c r="L208" s="443"/>
      <c r="M208" s="443"/>
      <c r="N208" s="443"/>
      <c r="O208" s="443"/>
      <c r="P208" s="443"/>
      <c r="Q208" s="443"/>
      <c r="R208" s="443"/>
      <c r="S208" s="443"/>
      <c r="T208" s="443"/>
      <c r="U208" s="443"/>
      <c r="V208" s="443"/>
      <c r="W208" s="443"/>
      <c r="X208" s="443"/>
      <c r="Y208" s="443"/>
      <c r="Z208" s="443"/>
      <c r="AA208" s="443"/>
      <c r="AB208" s="443"/>
      <c r="AC208" s="443"/>
      <c r="AD208" s="443"/>
      <c r="AE208" s="443"/>
      <c r="AF208" s="443"/>
      <c r="AG208" s="443"/>
      <c r="AH208" s="443"/>
      <c r="AI208" s="443"/>
      <c r="AJ208" s="443"/>
      <c r="AK208" s="443"/>
      <c r="AL208" s="443"/>
      <c r="AM208" s="443"/>
      <c r="AN208" s="443"/>
      <c r="AO208" s="443"/>
      <c r="AP208" s="443"/>
      <c r="AQ208" s="443"/>
      <c r="AR208" s="443"/>
      <c r="AS208" s="443"/>
      <c r="AT208" s="443"/>
      <c r="AU208" s="443"/>
      <c r="AV208" s="443"/>
      <c r="AW208" s="443"/>
      <c r="AX208" s="443"/>
      <c r="AY208" s="443"/>
      <c r="AZ208" s="443"/>
      <c r="BA208" s="443"/>
      <c r="BB208" s="443"/>
      <c r="BC208" s="443"/>
      <c r="BD208" s="443"/>
      <c r="BE208" s="443"/>
      <c r="BF208" s="443"/>
      <c r="BG208" s="443"/>
      <c r="BH208" s="443"/>
      <c r="BI208" s="443"/>
      <c r="BJ208" s="443"/>
      <c r="BK208" s="443"/>
      <c r="BL208" s="443"/>
      <c r="BM208" s="443"/>
      <c r="BN208" s="443"/>
      <c r="BO208" s="443"/>
      <c r="BP208" s="443"/>
      <c r="BQ208" s="443"/>
    </row>
    <row r="209" spans="1:69" ht="18" customHeight="1">
      <c r="A209" s="442"/>
      <c r="B209" s="443"/>
      <c r="C209" s="443"/>
      <c r="D209" s="444"/>
      <c r="E209" s="443"/>
      <c r="F209" s="443"/>
      <c r="G209" s="443"/>
      <c r="H209" s="443"/>
      <c r="I209" s="443"/>
      <c r="J209" s="443"/>
      <c r="K209" s="443"/>
      <c r="L209" s="443"/>
      <c r="M209" s="443"/>
      <c r="N209" s="443"/>
      <c r="O209" s="443"/>
      <c r="P209" s="443"/>
      <c r="Q209" s="443"/>
      <c r="R209" s="443"/>
      <c r="S209" s="443"/>
      <c r="T209" s="443"/>
      <c r="U209" s="443"/>
      <c r="V209" s="443"/>
      <c r="W209" s="443"/>
      <c r="X209" s="443"/>
      <c r="Y209" s="443"/>
      <c r="Z209" s="443"/>
      <c r="AA209" s="443"/>
      <c r="AB209" s="443"/>
      <c r="AC209" s="443"/>
      <c r="AD209" s="443"/>
      <c r="AE209" s="443"/>
      <c r="AF209" s="443"/>
      <c r="AG209" s="443"/>
      <c r="AH209" s="443"/>
      <c r="AI209" s="443"/>
      <c r="AJ209" s="443"/>
      <c r="AK209" s="443"/>
      <c r="AL209" s="443"/>
      <c r="AM209" s="443"/>
      <c r="AN209" s="443"/>
      <c r="AO209" s="443"/>
      <c r="AP209" s="443"/>
      <c r="AQ209" s="443"/>
      <c r="AR209" s="443"/>
      <c r="AS209" s="443"/>
      <c r="AT209" s="443"/>
      <c r="AU209" s="443"/>
      <c r="AV209" s="443"/>
      <c r="AW209" s="443"/>
      <c r="AX209" s="443"/>
      <c r="AY209" s="443"/>
      <c r="AZ209" s="443"/>
      <c r="BA209" s="443"/>
      <c r="BB209" s="443"/>
      <c r="BC209" s="443"/>
      <c r="BD209" s="443"/>
      <c r="BE209" s="443"/>
      <c r="BF209" s="443"/>
      <c r="BG209" s="443"/>
      <c r="BH209" s="443"/>
      <c r="BI209" s="443"/>
      <c r="BJ209" s="443"/>
      <c r="BK209" s="443"/>
      <c r="BL209" s="443"/>
      <c r="BM209" s="443"/>
      <c r="BN209" s="443"/>
      <c r="BO209" s="443"/>
      <c r="BP209" s="443"/>
      <c r="BQ209" s="443"/>
    </row>
    <row r="210" spans="1:69" ht="18" customHeight="1">
      <c r="A210" s="442"/>
      <c r="B210" s="443"/>
      <c r="C210" s="443"/>
      <c r="D210" s="444"/>
      <c r="E210" s="443"/>
      <c r="F210" s="443"/>
      <c r="G210" s="443"/>
      <c r="H210" s="443"/>
      <c r="I210" s="443"/>
      <c r="J210" s="443"/>
      <c r="K210" s="443"/>
      <c r="L210" s="443"/>
      <c r="M210" s="443"/>
      <c r="N210" s="443"/>
      <c r="O210" s="443"/>
      <c r="P210" s="443"/>
      <c r="Q210" s="443"/>
      <c r="R210" s="443"/>
      <c r="S210" s="443"/>
      <c r="T210" s="443"/>
      <c r="U210" s="443"/>
      <c r="V210" s="443"/>
      <c r="W210" s="443"/>
      <c r="X210" s="443"/>
      <c r="Y210" s="443"/>
      <c r="Z210" s="443"/>
      <c r="AA210" s="443"/>
      <c r="AB210" s="443"/>
      <c r="AC210" s="443"/>
      <c r="AD210" s="443"/>
      <c r="AE210" s="443"/>
      <c r="AF210" s="443"/>
      <c r="AG210" s="443"/>
      <c r="AH210" s="443"/>
      <c r="AI210" s="443"/>
      <c r="AJ210" s="443"/>
      <c r="AK210" s="443"/>
      <c r="AL210" s="443"/>
      <c r="AM210" s="443"/>
      <c r="AN210" s="443"/>
      <c r="AO210" s="443"/>
      <c r="AP210" s="443"/>
      <c r="AQ210" s="443"/>
      <c r="AR210" s="443"/>
      <c r="AS210" s="443"/>
      <c r="AT210" s="443"/>
      <c r="AU210" s="443"/>
      <c r="AV210" s="443"/>
      <c r="AW210" s="443"/>
      <c r="AX210" s="443"/>
      <c r="AY210" s="443"/>
      <c r="AZ210" s="443"/>
      <c r="BA210" s="443"/>
      <c r="BB210" s="443"/>
      <c r="BC210" s="443"/>
      <c r="BD210" s="443"/>
      <c r="BE210" s="443"/>
      <c r="BF210" s="443"/>
      <c r="BG210" s="443"/>
      <c r="BH210" s="443"/>
      <c r="BI210" s="443"/>
      <c r="BJ210" s="443"/>
      <c r="BK210" s="443"/>
      <c r="BL210" s="443"/>
      <c r="BM210" s="443"/>
      <c r="BN210" s="443"/>
      <c r="BO210" s="443"/>
      <c r="BP210" s="443"/>
      <c r="BQ210" s="443"/>
    </row>
    <row r="211" spans="1:69" ht="18" customHeight="1">
      <c r="A211" s="442"/>
      <c r="B211" s="443"/>
      <c r="C211" s="443"/>
      <c r="D211" s="444"/>
      <c r="E211" s="443"/>
      <c r="F211" s="443"/>
      <c r="G211" s="443"/>
      <c r="H211" s="443"/>
      <c r="I211" s="443"/>
      <c r="J211" s="443"/>
      <c r="K211" s="443"/>
      <c r="L211" s="443"/>
      <c r="M211" s="443"/>
      <c r="N211" s="443"/>
      <c r="O211" s="443"/>
      <c r="P211" s="443"/>
      <c r="Q211" s="443"/>
      <c r="R211" s="443"/>
      <c r="S211" s="443"/>
      <c r="T211" s="443"/>
      <c r="U211" s="443"/>
      <c r="V211" s="443"/>
      <c r="W211" s="443"/>
      <c r="X211" s="443"/>
      <c r="Y211" s="443"/>
      <c r="Z211" s="443"/>
      <c r="AA211" s="443"/>
      <c r="AB211" s="443"/>
      <c r="AC211" s="443"/>
      <c r="AD211" s="443"/>
      <c r="AE211" s="443"/>
      <c r="AF211" s="443"/>
      <c r="AG211" s="443"/>
      <c r="AH211" s="443"/>
      <c r="AI211" s="443"/>
      <c r="AJ211" s="443"/>
      <c r="AK211" s="443"/>
      <c r="AL211" s="443"/>
      <c r="AM211" s="443"/>
      <c r="AN211" s="443"/>
      <c r="AO211" s="443"/>
      <c r="AP211" s="443"/>
      <c r="AQ211" s="443"/>
      <c r="AR211" s="443"/>
      <c r="AS211" s="443"/>
      <c r="AT211" s="443"/>
      <c r="AU211" s="443"/>
      <c r="AV211" s="443"/>
      <c r="AW211" s="443"/>
      <c r="AX211" s="443"/>
      <c r="AY211" s="443"/>
      <c r="AZ211" s="443"/>
      <c r="BA211" s="443"/>
      <c r="BB211" s="443"/>
      <c r="BC211" s="443"/>
      <c r="BD211" s="443"/>
      <c r="BE211" s="443"/>
      <c r="BF211" s="443"/>
      <c r="BG211" s="443"/>
      <c r="BH211" s="443"/>
      <c r="BI211" s="443"/>
      <c r="BJ211" s="443"/>
      <c r="BK211" s="443"/>
      <c r="BL211" s="443"/>
      <c r="BM211" s="443"/>
      <c r="BN211" s="443"/>
      <c r="BO211" s="443"/>
      <c r="BP211" s="443"/>
      <c r="BQ211" s="443"/>
    </row>
    <row r="212" spans="1:69" ht="18" customHeight="1">
      <c r="A212" s="442"/>
      <c r="B212" s="443"/>
      <c r="C212" s="443"/>
      <c r="D212" s="444"/>
      <c r="E212" s="443"/>
      <c r="F212" s="443"/>
      <c r="G212" s="443"/>
      <c r="H212" s="443"/>
      <c r="I212" s="443"/>
      <c r="J212" s="443"/>
      <c r="K212" s="443"/>
      <c r="L212" s="443"/>
      <c r="M212" s="443"/>
      <c r="N212" s="443"/>
      <c r="O212" s="443"/>
      <c r="P212" s="443"/>
      <c r="Q212" s="443"/>
      <c r="R212" s="443"/>
      <c r="S212" s="443"/>
      <c r="T212" s="443"/>
      <c r="U212" s="443"/>
      <c r="V212" s="443"/>
      <c r="W212" s="443"/>
      <c r="X212" s="443"/>
      <c r="Y212" s="443"/>
      <c r="Z212" s="443"/>
      <c r="AA212" s="443"/>
      <c r="AB212" s="443"/>
      <c r="AC212" s="443"/>
      <c r="AD212" s="443"/>
      <c r="AE212" s="443"/>
      <c r="AF212" s="443"/>
      <c r="AG212" s="443"/>
      <c r="AH212" s="443"/>
      <c r="AI212" s="443"/>
      <c r="AJ212" s="443"/>
      <c r="AK212" s="443"/>
      <c r="AL212" s="443"/>
      <c r="AM212" s="443"/>
      <c r="AN212" s="443"/>
      <c r="AO212" s="443"/>
      <c r="AP212" s="443"/>
      <c r="AQ212" s="443"/>
      <c r="AR212" s="443"/>
      <c r="AS212" s="443"/>
      <c r="AT212" s="443"/>
      <c r="AU212" s="443"/>
      <c r="AV212" s="443"/>
      <c r="AW212" s="443"/>
      <c r="AX212" s="443"/>
      <c r="AY212" s="443"/>
      <c r="AZ212" s="443"/>
      <c r="BA212" s="443"/>
      <c r="BB212" s="443"/>
      <c r="BC212" s="443"/>
      <c r="BD212" s="443"/>
      <c r="BE212" s="443"/>
      <c r="BF212" s="443"/>
      <c r="BG212" s="443"/>
      <c r="BH212" s="443"/>
      <c r="BI212" s="443"/>
      <c r="BJ212" s="443"/>
      <c r="BK212" s="443"/>
      <c r="BL212" s="443"/>
      <c r="BM212" s="443"/>
      <c r="BN212" s="443"/>
      <c r="BO212" s="443"/>
      <c r="BP212" s="443"/>
      <c r="BQ212" s="443"/>
    </row>
    <row r="213" spans="1:69" ht="18" customHeight="1">
      <c r="A213" s="442"/>
      <c r="B213" s="443"/>
      <c r="C213" s="443"/>
      <c r="D213" s="444"/>
      <c r="E213" s="443"/>
      <c r="F213" s="443"/>
      <c r="G213" s="443"/>
      <c r="H213" s="443"/>
      <c r="I213" s="443"/>
      <c r="J213" s="443"/>
      <c r="K213" s="443"/>
      <c r="L213" s="443"/>
      <c r="M213" s="443"/>
      <c r="N213" s="443"/>
      <c r="O213" s="443"/>
      <c r="P213" s="443"/>
      <c r="Q213" s="443"/>
      <c r="R213" s="443"/>
      <c r="S213" s="443"/>
      <c r="T213" s="443"/>
      <c r="U213" s="443"/>
      <c r="V213" s="443"/>
      <c r="W213" s="443"/>
      <c r="X213" s="443"/>
      <c r="Y213" s="443"/>
      <c r="Z213" s="443"/>
      <c r="AA213" s="443"/>
      <c r="AB213" s="443"/>
      <c r="AC213" s="443"/>
      <c r="AD213" s="443"/>
      <c r="AE213" s="443"/>
      <c r="AF213" s="443"/>
      <c r="AG213" s="443"/>
      <c r="AH213" s="443"/>
      <c r="AI213" s="443"/>
      <c r="AJ213" s="443"/>
      <c r="AK213" s="443"/>
      <c r="AL213" s="443"/>
      <c r="AM213" s="443"/>
      <c r="AN213" s="443"/>
      <c r="AO213" s="443"/>
      <c r="AP213" s="443"/>
      <c r="AQ213" s="443"/>
      <c r="AR213" s="443"/>
      <c r="AS213" s="443"/>
      <c r="AT213" s="443"/>
      <c r="AU213" s="443"/>
      <c r="AV213" s="443"/>
      <c r="AW213" s="443"/>
      <c r="AX213" s="443"/>
      <c r="AY213" s="443"/>
      <c r="AZ213" s="443"/>
      <c r="BA213" s="443"/>
      <c r="BB213" s="443"/>
      <c r="BC213" s="443"/>
      <c r="BD213" s="443"/>
      <c r="BE213" s="443"/>
      <c r="BF213" s="443"/>
      <c r="BG213" s="443"/>
      <c r="BH213" s="443"/>
      <c r="BI213" s="443"/>
      <c r="BJ213" s="443"/>
      <c r="BK213" s="443"/>
      <c r="BL213" s="443"/>
      <c r="BM213" s="443"/>
      <c r="BN213" s="443"/>
      <c r="BO213" s="443"/>
      <c r="BP213" s="443"/>
      <c r="BQ213" s="443"/>
    </row>
    <row r="214" spans="1:69" ht="18" customHeight="1">
      <c r="A214" s="442"/>
      <c r="B214" s="443"/>
      <c r="C214" s="443"/>
      <c r="D214" s="444"/>
      <c r="E214" s="443"/>
      <c r="F214" s="443"/>
      <c r="G214" s="443"/>
      <c r="H214" s="443"/>
      <c r="I214" s="443"/>
      <c r="J214" s="443"/>
      <c r="K214" s="443"/>
      <c r="L214" s="443"/>
      <c r="M214" s="443"/>
      <c r="N214" s="443"/>
      <c r="O214" s="443"/>
      <c r="P214" s="443"/>
      <c r="Q214" s="443"/>
      <c r="R214" s="443"/>
      <c r="S214" s="443"/>
      <c r="T214" s="443"/>
      <c r="U214" s="443"/>
      <c r="V214" s="443"/>
      <c r="W214" s="443"/>
      <c r="X214" s="443"/>
      <c r="Y214" s="443"/>
      <c r="Z214" s="443"/>
      <c r="AA214" s="443"/>
      <c r="AB214" s="443"/>
      <c r="AC214" s="443"/>
      <c r="AD214" s="443"/>
      <c r="AE214" s="443"/>
      <c r="AF214" s="443"/>
      <c r="AG214" s="443"/>
      <c r="AH214" s="443"/>
      <c r="AI214" s="443"/>
      <c r="AJ214" s="443"/>
      <c r="AK214" s="443"/>
      <c r="AL214" s="443"/>
      <c r="AM214" s="443"/>
      <c r="AN214" s="443"/>
      <c r="AO214" s="443"/>
      <c r="AP214" s="443"/>
      <c r="AQ214" s="443"/>
      <c r="AR214" s="443"/>
      <c r="AS214" s="443"/>
      <c r="AT214" s="443"/>
      <c r="AU214" s="443"/>
      <c r="AV214" s="443"/>
      <c r="AW214" s="443"/>
      <c r="AX214" s="443"/>
      <c r="AY214" s="443"/>
      <c r="AZ214" s="443"/>
      <c r="BA214" s="443"/>
      <c r="BB214" s="443"/>
      <c r="BC214" s="443"/>
      <c r="BD214" s="443"/>
      <c r="BE214" s="443"/>
      <c r="BF214" s="443"/>
      <c r="BG214" s="443"/>
      <c r="BH214" s="443"/>
      <c r="BI214" s="443"/>
      <c r="BJ214" s="443"/>
      <c r="BK214" s="443"/>
      <c r="BL214" s="443"/>
      <c r="BM214" s="443"/>
      <c r="BN214" s="443"/>
      <c r="BO214" s="443"/>
      <c r="BP214" s="443"/>
      <c r="BQ214" s="443"/>
    </row>
    <row r="215" spans="1:69" ht="18" customHeight="1">
      <c r="A215" s="442"/>
      <c r="B215" s="443"/>
      <c r="C215" s="443"/>
      <c r="D215" s="444"/>
      <c r="E215" s="443"/>
      <c r="F215" s="443"/>
      <c r="G215" s="443"/>
      <c r="H215" s="443"/>
      <c r="I215" s="443"/>
      <c r="J215" s="443"/>
      <c r="K215" s="443"/>
      <c r="L215" s="443"/>
      <c r="M215" s="443"/>
      <c r="N215" s="443"/>
      <c r="O215" s="443"/>
      <c r="P215" s="443"/>
      <c r="Q215" s="443"/>
      <c r="R215" s="443"/>
      <c r="S215" s="443"/>
      <c r="T215" s="443"/>
      <c r="U215" s="443"/>
      <c r="V215" s="443"/>
      <c r="W215" s="443"/>
      <c r="X215" s="443"/>
      <c r="Y215" s="443"/>
      <c r="Z215" s="443"/>
      <c r="AA215" s="443"/>
      <c r="AB215" s="443"/>
      <c r="AC215" s="443"/>
      <c r="AD215" s="443"/>
      <c r="AE215" s="443"/>
      <c r="AF215" s="443"/>
      <c r="AG215" s="443"/>
      <c r="AH215" s="443"/>
      <c r="AI215" s="443"/>
      <c r="AJ215" s="443"/>
      <c r="AK215" s="443"/>
      <c r="AL215" s="443"/>
      <c r="AM215" s="443"/>
      <c r="AN215" s="443"/>
      <c r="AO215" s="443"/>
      <c r="AP215" s="443"/>
      <c r="AQ215" s="443"/>
      <c r="AR215" s="443"/>
      <c r="AS215" s="443"/>
      <c r="AT215" s="443"/>
      <c r="AU215" s="443"/>
      <c r="AV215" s="443"/>
      <c r="AW215" s="443"/>
      <c r="AX215" s="443"/>
      <c r="AY215" s="443"/>
      <c r="AZ215" s="443"/>
      <c r="BA215" s="443"/>
      <c r="BB215" s="443"/>
      <c r="BC215" s="443"/>
      <c r="BD215" s="443"/>
      <c r="BE215" s="443"/>
      <c r="BF215" s="443"/>
      <c r="BG215" s="443"/>
      <c r="BH215" s="443"/>
      <c r="BI215" s="443"/>
      <c r="BJ215" s="443"/>
      <c r="BK215" s="443"/>
      <c r="BL215" s="443"/>
      <c r="BM215" s="443"/>
      <c r="BN215" s="443"/>
      <c r="BO215" s="443"/>
      <c r="BP215" s="443"/>
      <c r="BQ215" s="443"/>
    </row>
    <row r="216" spans="1:69" ht="18" customHeight="1">
      <c r="A216" s="442"/>
      <c r="B216" s="443"/>
      <c r="C216" s="443"/>
      <c r="D216" s="444"/>
      <c r="E216" s="443"/>
      <c r="F216" s="443"/>
      <c r="G216" s="443"/>
      <c r="H216" s="443"/>
      <c r="I216" s="443"/>
      <c r="J216" s="443"/>
      <c r="K216" s="443"/>
      <c r="L216" s="443"/>
      <c r="M216" s="443"/>
      <c r="N216" s="443"/>
      <c r="O216" s="443"/>
      <c r="P216" s="443"/>
      <c r="Q216" s="443"/>
      <c r="R216" s="443"/>
      <c r="S216" s="443"/>
      <c r="T216" s="443"/>
      <c r="U216" s="443"/>
      <c r="V216" s="443"/>
      <c r="W216" s="443"/>
      <c r="X216" s="443"/>
      <c r="Y216" s="443"/>
      <c r="Z216" s="443"/>
      <c r="AA216" s="443"/>
      <c r="AB216" s="443"/>
      <c r="AC216" s="443"/>
      <c r="AD216" s="443"/>
      <c r="AE216" s="443"/>
      <c r="AF216" s="443"/>
      <c r="AG216" s="443"/>
      <c r="AH216" s="443"/>
      <c r="AI216" s="443"/>
      <c r="AJ216" s="443"/>
      <c r="AK216" s="443"/>
      <c r="AL216" s="443"/>
      <c r="AM216" s="443"/>
      <c r="AN216" s="443"/>
      <c r="AO216" s="443"/>
      <c r="AP216" s="443"/>
      <c r="AQ216" s="443"/>
      <c r="AR216" s="443"/>
      <c r="AS216" s="443"/>
      <c r="AT216" s="443"/>
      <c r="AU216" s="443"/>
      <c r="AV216" s="443"/>
      <c r="AW216" s="443"/>
      <c r="AX216" s="443"/>
      <c r="AY216" s="443"/>
      <c r="AZ216" s="443"/>
      <c r="BA216" s="443"/>
      <c r="BB216" s="443"/>
      <c r="BC216" s="443"/>
      <c r="BD216" s="443"/>
      <c r="BE216" s="443"/>
      <c r="BF216" s="443"/>
      <c r="BG216" s="443"/>
      <c r="BH216" s="443"/>
      <c r="BI216" s="443"/>
      <c r="BJ216" s="443"/>
      <c r="BK216" s="443"/>
      <c r="BL216" s="443"/>
      <c r="BM216" s="443"/>
      <c r="BN216" s="443"/>
      <c r="BO216" s="443"/>
      <c r="BP216" s="443"/>
      <c r="BQ216" s="443"/>
    </row>
    <row r="217" spans="1:69" ht="18" customHeight="1">
      <c r="A217" s="442"/>
      <c r="B217" s="443"/>
      <c r="C217" s="443"/>
      <c r="D217" s="444"/>
      <c r="E217" s="443"/>
      <c r="F217" s="443"/>
      <c r="G217" s="443"/>
      <c r="H217" s="443"/>
      <c r="I217" s="443"/>
      <c r="J217" s="443"/>
      <c r="K217" s="443"/>
      <c r="L217" s="443"/>
      <c r="M217" s="443"/>
      <c r="N217" s="443"/>
      <c r="O217" s="443"/>
      <c r="P217" s="443"/>
      <c r="Q217" s="443"/>
      <c r="R217" s="443"/>
      <c r="S217" s="443"/>
      <c r="T217" s="443"/>
      <c r="U217" s="443"/>
      <c r="V217" s="443"/>
      <c r="W217" s="443"/>
      <c r="X217" s="443"/>
      <c r="Y217" s="443"/>
      <c r="Z217" s="443"/>
      <c r="AA217" s="443"/>
      <c r="AB217" s="443"/>
      <c r="AC217" s="443"/>
      <c r="AD217" s="443"/>
      <c r="AE217" s="443"/>
      <c r="AF217" s="443"/>
      <c r="AG217" s="443"/>
      <c r="AH217" s="443"/>
      <c r="AI217" s="443"/>
      <c r="AJ217" s="443"/>
      <c r="AK217" s="443"/>
      <c r="AL217" s="443"/>
      <c r="AM217" s="443"/>
      <c r="AN217" s="443"/>
      <c r="AO217" s="443"/>
      <c r="AP217" s="443"/>
      <c r="AQ217" s="443"/>
      <c r="AR217" s="443"/>
      <c r="AS217" s="443"/>
      <c r="AT217" s="443"/>
      <c r="AU217" s="443"/>
      <c r="AV217" s="443"/>
      <c r="AW217" s="443"/>
      <c r="AX217" s="443"/>
      <c r="AY217" s="443"/>
      <c r="AZ217" s="443"/>
      <c r="BA217" s="443"/>
      <c r="BB217" s="443"/>
      <c r="BC217" s="443"/>
      <c r="BD217" s="443"/>
      <c r="BE217" s="443"/>
      <c r="BF217" s="443"/>
      <c r="BG217" s="443"/>
      <c r="BH217" s="443"/>
      <c r="BI217" s="443"/>
      <c r="BJ217" s="443"/>
      <c r="BK217" s="443"/>
      <c r="BL217" s="443"/>
      <c r="BM217" s="443"/>
      <c r="BN217" s="443"/>
      <c r="BO217" s="443"/>
      <c r="BP217" s="443"/>
      <c r="BQ217" s="443"/>
    </row>
    <row r="218" spans="1:69" ht="18" customHeight="1">
      <c r="A218" s="442"/>
      <c r="B218" s="443"/>
      <c r="C218" s="443"/>
      <c r="D218" s="444"/>
      <c r="E218" s="443"/>
      <c r="F218" s="443"/>
      <c r="G218" s="443"/>
      <c r="H218" s="443"/>
      <c r="I218" s="443"/>
      <c r="J218" s="443"/>
      <c r="K218" s="443"/>
      <c r="L218" s="443"/>
      <c r="M218" s="443"/>
      <c r="N218" s="443"/>
      <c r="O218" s="443"/>
      <c r="P218" s="443"/>
      <c r="Q218" s="443"/>
      <c r="R218" s="443"/>
      <c r="S218" s="443"/>
      <c r="T218" s="443"/>
      <c r="U218" s="443"/>
      <c r="V218" s="443"/>
      <c r="W218" s="443"/>
      <c r="X218" s="443"/>
      <c r="Y218" s="443"/>
      <c r="Z218" s="443"/>
      <c r="AA218" s="443"/>
      <c r="AB218" s="443"/>
      <c r="AC218" s="443"/>
      <c r="AD218" s="443"/>
      <c r="AE218" s="443"/>
      <c r="AF218" s="443"/>
      <c r="AG218" s="443"/>
      <c r="AH218" s="443"/>
      <c r="AI218" s="443"/>
      <c r="AJ218" s="443"/>
      <c r="AK218" s="443"/>
      <c r="AL218" s="443"/>
      <c r="AM218" s="443"/>
      <c r="AN218" s="443"/>
      <c r="AO218" s="443"/>
      <c r="AP218" s="443"/>
      <c r="AQ218" s="443"/>
      <c r="AR218" s="443"/>
      <c r="AS218" s="443"/>
      <c r="AT218" s="443"/>
      <c r="AU218" s="443"/>
      <c r="AV218" s="443"/>
      <c r="AW218" s="443"/>
      <c r="AX218" s="443"/>
      <c r="AY218" s="443"/>
      <c r="AZ218" s="443"/>
      <c r="BA218" s="443"/>
      <c r="BB218" s="443"/>
      <c r="BC218" s="443"/>
      <c r="BD218" s="443"/>
      <c r="BE218" s="443"/>
      <c r="BF218" s="443"/>
      <c r="BG218" s="443"/>
      <c r="BH218" s="443"/>
      <c r="BI218" s="443"/>
      <c r="BJ218" s="443"/>
      <c r="BK218" s="443"/>
      <c r="BL218" s="443"/>
      <c r="BM218" s="443"/>
      <c r="BN218" s="443"/>
      <c r="BO218" s="443"/>
      <c r="BP218" s="443"/>
      <c r="BQ218" s="443"/>
    </row>
    <row r="219" spans="1:69" ht="18" customHeight="1">
      <c r="A219" s="442"/>
      <c r="B219" s="443"/>
      <c r="C219" s="443"/>
      <c r="D219" s="444"/>
      <c r="E219" s="443"/>
      <c r="F219" s="443"/>
      <c r="G219" s="443"/>
      <c r="H219" s="443"/>
      <c r="I219" s="443"/>
      <c r="J219" s="443"/>
      <c r="K219" s="443"/>
      <c r="L219" s="443"/>
      <c r="M219" s="443"/>
      <c r="N219" s="443"/>
      <c r="O219" s="443"/>
      <c r="P219" s="443"/>
      <c r="Q219" s="443"/>
      <c r="R219" s="443"/>
      <c r="S219" s="443"/>
      <c r="T219" s="443"/>
      <c r="U219" s="443"/>
      <c r="V219" s="443"/>
      <c r="W219" s="443"/>
      <c r="X219" s="443"/>
      <c r="Y219" s="443"/>
      <c r="Z219" s="443"/>
      <c r="AA219" s="443"/>
      <c r="AB219" s="443"/>
      <c r="AC219" s="443"/>
      <c r="AD219" s="443"/>
      <c r="AE219" s="443"/>
      <c r="AF219" s="443"/>
      <c r="AG219" s="443"/>
      <c r="AH219" s="443"/>
      <c r="AI219" s="443"/>
      <c r="AJ219" s="443"/>
      <c r="AK219" s="443"/>
      <c r="AL219" s="443"/>
      <c r="AM219" s="443"/>
      <c r="AN219" s="443"/>
      <c r="AO219" s="443"/>
      <c r="AP219" s="443"/>
      <c r="AQ219" s="443"/>
      <c r="AR219" s="443"/>
      <c r="AS219" s="443"/>
      <c r="AT219" s="443"/>
      <c r="AU219" s="443"/>
      <c r="AV219" s="443"/>
      <c r="AW219" s="443"/>
      <c r="AX219" s="443"/>
      <c r="AY219" s="443"/>
      <c r="AZ219" s="443"/>
      <c r="BA219" s="443"/>
      <c r="BB219" s="443"/>
      <c r="BC219" s="443"/>
      <c r="BD219" s="443"/>
      <c r="BE219" s="443"/>
      <c r="BF219" s="443"/>
      <c r="BG219" s="443"/>
      <c r="BH219" s="443"/>
      <c r="BI219" s="443"/>
      <c r="BJ219" s="443"/>
      <c r="BK219" s="443"/>
      <c r="BL219" s="443"/>
      <c r="BM219" s="443"/>
      <c r="BN219" s="443"/>
      <c r="BO219" s="443"/>
      <c r="BP219" s="443"/>
      <c r="BQ219" s="443"/>
    </row>
    <row r="220" spans="1:69" ht="18" customHeight="1">
      <c r="A220" s="442"/>
      <c r="B220" s="443"/>
      <c r="C220" s="443"/>
      <c r="D220" s="444"/>
      <c r="E220" s="443"/>
      <c r="F220" s="443"/>
      <c r="G220" s="443"/>
      <c r="H220" s="443"/>
      <c r="I220" s="443"/>
      <c r="J220" s="443"/>
      <c r="K220" s="443"/>
      <c r="L220" s="443"/>
      <c r="M220" s="443"/>
      <c r="N220" s="443"/>
      <c r="O220" s="443"/>
      <c r="P220" s="443"/>
      <c r="Q220" s="443"/>
      <c r="R220" s="443"/>
      <c r="S220" s="443"/>
      <c r="T220" s="443"/>
      <c r="U220" s="443"/>
      <c r="V220" s="443"/>
      <c r="W220" s="443"/>
      <c r="X220" s="443"/>
      <c r="Y220" s="443"/>
      <c r="Z220" s="443"/>
      <c r="AA220" s="443"/>
      <c r="AB220" s="443"/>
      <c r="AC220" s="443"/>
      <c r="AD220" s="443"/>
      <c r="AE220" s="443"/>
      <c r="AF220" s="443"/>
      <c r="AG220" s="443"/>
      <c r="AH220" s="443"/>
      <c r="AI220" s="443"/>
      <c r="AJ220" s="443"/>
      <c r="AK220" s="443"/>
      <c r="AL220" s="443"/>
      <c r="AM220" s="443"/>
      <c r="AN220" s="443"/>
      <c r="AO220" s="443"/>
      <c r="AP220" s="443"/>
      <c r="AQ220" s="443"/>
      <c r="AR220" s="443"/>
      <c r="AS220" s="443"/>
      <c r="AT220" s="443"/>
      <c r="AU220" s="443"/>
      <c r="AV220" s="443"/>
      <c r="AW220" s="443"/>
      <c r="AX220" s="443"/>
      <c r="AY220" s="443"/>
      <c r="AZ220" s="443"/>
      <c r="BA220" s="443"/>
      <c r="BB220" s="443"/>
      <c r="BC220" s="443"/>
      <c r="BD220" s="443"/>
      <c r="BE220" s="443"/>
      <c r="BF220" s="443"/>
      <c r="BG220" s="443"/>
      <c r="BH220" s="443"/>
      <c r="BI220" s="443"/>
      <c r="BJ220" s="443"/>
      <c r="BK220" s="443"/>
      <c r="BL220" s="443"/>
      <c r="BM220" s="443"/>
      <c r="BN220" s="443"/>
      <c r="BO220" s="443"/>
      <c r="BP220" s="443"/>
      <c r="BQ220" s="443"/>
    </row>
    <row r="221" spans="1:69" ht="18" customHeight="1">
      <c r="A221" s="442"/>
      <c r="B221" s="443"/>
      <c r="C221" s="443"/>
      <c r="D221" s="444"/>
      <c r="E221" s="443"/>
      <c r="F221" s="443"/>
      <c r="G221" s="443"/>
      <c r="H221" s="443"/>
      <c r="I221" s="443"/>
      <c r="J221" s="443"/>
      <c r="K221" s="443"/>
      <c r="L221" s="443"/>
      <c r="M221" s="443"/>
      <c r="N221" s="443"/>
      <c r="O221" s="443"/>
      <c r="P221" s="443"/>
      <c r="Q221" s="443"/>
      <c r="R221" s="443"/>
      <c r="S221" s="443"/>
      <c r="T221" s="443"/>
      <c r="U221" s="443"/>
      <c r="V221" s="443"/>
      <c r="W221" s="443"/>
      <c r="X221" s="443"/>
      <c r="Y221" s="443"/>
      <c r="Z221" s="443"/>
      <c r="AA221" s="443"/>
      <c r="AB221" s="443"/>
      <c r="AC221" s="443"/>
      <c r="AD221" s="443"/>
      <c r="AE221" s="443"/>
      <c r="AF221" s="443"/>
      <c r="AG221" s="443"/>
      <c r="AH221" s="443"/>
      <c r="AI221" s="443"/>
      <c r="AJ221" s="443"/>
      <c r="AK221" s="443"/>
      <c r="AL221" s="443"/>
      <c r="AM221" s="443"/>
      <c r="AN221" s="443"/>
      <c r="AO221" s="443"/>
      <c r="AP221" s="443"/>
      <c r="AQ221" s="443"/>
      <c r="AR221" s="443"/>
      <c r="AS221" s="443"/>
      <c r="AT221" s="443"/>
      <c r="AU221" s="443"/>
      <c r="AV221" s="443"/>
      <c r="AW221" s="443"/>
      <c r="AX221" s="443"/>
      <c r="AY221" s="443"/>
      <c r="AZ221" s="443"/>
      <c r="BA221" s="443"/>
      <c r="BB221" s="443"/>
      <c r="BC221" s="443"/>
      <c r="BD221" s="443"/>
      <c r="BE221" s="443"/>
      <c r="BF221" s="443"/>
      <c r="BG221" s="443"/>
      <c r="BH221" s="443"/>
      <c r="BI221" s="443"/>
      <c r="BJ221" s="443"/>
      <c r="BK221" s="443"/>
      <c r="BL221" s="443"/>
      <c r="BM221" s="443"/>
      <c r="BN221" s="443"/>
      <c r="BO221" s="443"/>
      <c r="BP221" s="443"/>
      <c r="BQ221" s="443"/>
    </row>
    <row r="222" spans="1:69" ht="18" customHeight="1">
      <c r="A222" s="442"/>
      <c r="B222" s="443"/>
      <c r="C222" s="443"/>
      <c r="D222" s="444"/>
      <c r="E222" s="443"/>
      <c r="F222" s="443"/>
      <c r="G222" s="443"/>
      <c r="H222" s="443"/>
      <c r="I222" s="443"/>
      <c r="J222" s="443"/>
      <c r="K222" s="443"/>
      <c r="L222" s="443"/>
      <c r="M222" s="443"/>
      <c r="N222" s="443"/>
      <c r="O222" s="443"/>
      <c r="P222" s="443"/>
      <c r="Q222" s="443"/>
      <c r="R222" s="443"/>
      <c r="S222" s="443"/>
      <c r="T222" s="443"/>
      <c r="U222" s="443"/>
      <c r="V222" s="443"/>
      <c r="W222" s="443"/>
      <c r="X222" s="443"/>
      <c r="Y222" s="443"/>
      <c r="Z222" s="443"/>
      <c r="AA222" s="443"/>
      <c r="AB222" s="443"/>
      <c r="AC222" s="443"/>
      <c r="AD222" s="443"/>
      <c r="AE222" s="443"/>
      <c r="AF222" s="443"/>
      <c r="AG222" s="443"/>
      <c r="AH222" s="443"/>
      <c r="AI222" s="443"/>
      <c r="AJ222" s="443"/>
      <c r="AK222" s="443"/>
      <c r="AL222" s="443"/>
      <c r="AM222" s="443"/>
      <c r="AN222" s="443"/>
      <c r="AO222" s="443"/>
      <c r="AP222" s="443"/>
      <c r="AQ222" s="443"/>
      <c r="AR222" s="443"/>
      <c r="AS222" s="443"/>
      <c r="AT222" s="443"/>
      <c r="AU222" s="443"/>
      <c r="AV222" s="443"/>
      <c r="AW222" s="443"/>
      <c r="AX222" s="443"/>
      <c r="AY222" s="443"/>
      <c r="AZ222" s="443"/>
      <c r="BA222" s="443"/>
      <c r="BB222" s="443"/>
      <c r="BC222" s="443"/>
      <c r="BD222" s="443"/>
      <c r="BE222" s="443"/>
      <c r="BF222" s="443"/>
      <c r="BG222" s="443"/>
      <c r="BH222" s="443"/>
      <c r="BI222" s="443"/>
      <c r="BJ222" s="443"/>
      <c r="BK222" s="443"/>
      <c r="BL222" s="443"/>
      <c r="BM222" s="443"/>
      <c r="BN222" s="443"/>
      <c r="BO222" s="443"/>
      <c r="BP222" s="443"/>
      <c r="BQ222" s="443"/>
    </row>
    <row r="223" spans="1:69" ht="18" customHeight="1">
      <c r="A223" s="442"/>
      <c r="B223" s="443"/>
      <c r="C223" s="443"/>
      <c r="D223" s="444"/>
      <c r="E223" s="443"/>
      <c r="F223" s="443"/>
      <c r="G223" s="443"/>
      <c r="H223" s="443"/>
      <c r="I223" s="443"/>
      <c r="J223" s="443"/>
      <c r="K223" s="443"/>
      <c r="L223" s="443"/>
      <c r="M223" s="443"/>
      <c r="N223" s="443"/>
      <c r="O223" s="443"/>
      <c r="P223" s="443"/>
      <c r="Q223" s="443"/>
      <c r="R223" s="443"/>
      <c r="S223" s="443"/>
      <c r="T223" s="443"/>
      <c r="U223" s="443"/>
      <c r="V223" s="443"/>
      <c r="W223" s="443"/>
      <c r="X223" s="443"/>
      <c r="Y223" s="443"/>
      <c r="Z223" s="443"/>
      <c r="AA223" s="443"/>
      <c r="AB223" s="443"/>
      <c r="AC223" s="443"/>
      <c r="AD223" s="443"/>
      <c r="AE223" s="443"/>
      <c r="AF223" s="443"/>
      <c r="AG223" s="443"/>
      <c r="AH223" s="443"/>
      <c r="AI223" s="443"/>
      <c r="AJ223" s="443"/>
      <c r="AK223" s="443"/>
      <c r="AL223" s="443"/>
      <c r="AM223" s="443"/>
      <c r="AN223" s="443"/>
      <c r="AO223" s="443"/>
      <c r="AP223" s="443"/>
      <c r="AQ223" s="443"/>
      <c r="AR223" s="443"/>
      <c r="AS223" s="443"/>
      <c r="AT223" s="443"/>
      <c r="AU223" s="443"/>
      <c r="AV223" s="443"/>
      <c r="AW223" s="443"/>
      <c r="AX223" s="443"/>
      <c r="AY223" s="443"/>
      <c r="AZ223" s="443"/>
      <c r="BA223" s="443"/>
      <c r="BB223" s="443"/>
      <c r="BC223" s="443"/>
      <c r="BD223" s="443"/>
      <c r="BE223" s="443"/>
      <c r="BF223" s="443"/>
      <c r="BG223" s="443"/>
      <c r="BH223" s="443"/>
      <c r="BI223" s="443"/>
      <c r="BJ223" s="443"/>
      <c r="BK223" s="443"/>
      <c r="BL223" s="443"/>
      <c r="BM223" s="443"/>
      <c r="BN223" s="443"/>
      <c r="BO223" s="443"/>
      <c r="BP223" s="443"/>
      <c r="BQ223" s="443"/>
    </row>
    <row r="224" spans="1:69" ht="18" customHeight="1">
      <c r="A224" s="442"/>
      <c r="B224" s="443"/>
      <c r="C224" s="443"/>
      <c r="D224" s="444"/>
      <c r="E224" s="443"/>
      <c r="F224" s="443"/>
      <c r="G224" s="443"/>
      <c r="H224" s="443"/>
      <c r="I224" s="443"/>
      <c r="J224" s="443"/>
      <c r="K224" s="443"/>
      <c r="L224" s="443"/>
      <c r="M224" s="443"/>
      <c r="N224" s="443"/>
      <c r="O224" s="443"/>
      <c r="P224" s="443"/>
      <c r="Q224" s="443"/>
      <c r="R224" s="443"/>
      <c r="S224" s="443"/>
      <c r="T224" s="443"/>
      <c r="U224" s="443"/>
      <c r="V224" s="443"/>
      <c r="W224" s="443"/>
      <c r="X224" s="443"/>
      <c r="Y224" s="443"/>
      <c r="Z224" s="443"/>
      <c r="AA224" s="443"/>
      <c r="AB224" s="443"/>
      <c r="AC224" s="443"/>
      <c r="AD224" s="443"/>
      <c r="AE224" s="443"/>
      <c r="AF224" s="443"/>
      <c r="AG224" s="443"/>
      <c r="AH224" s="443"/>
      <c r="AI224" s="443"/>
      <c r="AJ224" s="443"/>
      <c r="AK224" s="443"/>
      <c r="AL224" s="443"/>
      <c r="AM224" s="443"/>
      <c r="AN224" s="443"/>
      <c r="AO224" s="443"/>
      <c r="AP224" s="443"/>
      <c r="AQ224" s="443"/>
      <c r="AR224" s="443"/>
      <c r="AS224" s="443"/>
      <c r="AT224" s="443"/>
      <c r="AU224" s="443"/>
      <c r="AV224" s="443"/>
      <c r="AW224" s="443"/>
      <c r="AX224" s="443"/>
      <c r="AY224" s="443"/>
      <c r="AZ224" s="443"/>
      <c r="BA224" s="443"/>
      <c r="BB224" s="443"/>
      <c r="BC224" s="443"/>
      <c r="BD224" s="443"/>
      <c r="BE224" s="443"/>
      <c r="BF224" s="443"/>
      <c r="BG224" s="443"/>
      <c r="BH224" s="443"/>
      <c r="BI224" s="443"/>
      <c r="BJ224" s="443"/>
      <c r="BK224" s="443"/>
      <c r="BL224" s="443"/>
      <c r="BM224" s="443"/>
      <c r="BN224" s="443"/>
      <c r="BO224" s="443"/>
      <c r="BP224" s="443"/>
      <c r="BQ224" s="443"/>
    </row>
    <row r="225" spans="1:69" ht="18" customHeight="1">
      <c r="A225" s="442"/>
      <c r="B225" s="443"/>
      <c r="C225" s="443"/>
      <c r="D225" s="444"/>
      <c r="E225" s="443"/>
      <c r="F225" s="443"/>
      <c r="G225" s="443"/>
      <c r="H225" s="443"/>
      <c r="I225" s="443"/>
      <c r="J225" s="443"/>
      <c r="K225" s="443"/>
      <c r="L225" s="443"/>
      <c r="M225" s="443"/>
      <c r="N225" s="443"/>
      <c r="O225" s="443"/>
      <c r="P225" s="443"/>
      <c r="Q225" s="443"/>
      <c r="R225" s="443"/>
      <c r="S225" s="443"/>
      <c r="T225" s="443"/>
      <c r="U225" s="443"/>
      <c r="V225" s="443"/>
      <c r="W225" s="443"/>
      <c r="X225" s="443"/>
      <c r="Y225" s="443"/>
      <c r="Z225" s="443"/>
      <c r="AA225" s="443"/>
      <c r="AB225" s="443"/>
      <c r="AC225" s="443"/>
      <c r="AD225" s="443"/>
      <c r="AE225" s="443"/>
      <c r="AF225" s="443"/>
      <c r="AG225" s="443"/>
      <c r="AH225" s="443"/>
      <c r="AI225" s="443"/>
      <c r="AJ225" s="443"/>
      <c r="AK225" s="443"/>
      <c r="AL225" s="443"/>
      <c r="AM225" s="443"/>
      <c r="AN225" s="443"/>
      <c r="AO225" s="443"/>
      <c r="AP225" s="443"/>
      <c r="AQ225" s="443"/>
      <c r="AR225" s="443"/>
      <c r="AS225" s="443"/>
      <c r="AT225" s="443"/>
      <c r="AU225" s="443"/>
      <c r="AV225" s="443"/>
      <c r="AW225" s="443"/>
      <c r="AX225" s="443"/>
      <c r="AY225" s="443"/>
      <c r="AZ225" s="443"/>
      <c r="BA225" s="443"/>
      <c r="BB225" s="443"/>
      <c r="BC225" s="443"/>
      <c r="BD225" s="443"/>
      <c r="BE225" s="443"/>
      <c r="BF225" s="443"/>
      <c r="BG225" s="443"/>
      <c r="BH225" s="443"/>
      <c r="BI225" s="443"/>
      <c r="BJ225" s="443"/>
      <c r="BK225" s="443"/>
      <c r="BL225" s="443"/>
      <c r="BM225" s="443"/>
      <c r="BN225" s="443"/>
      <c r="BO225" s="443"/>
      <c r="BP225" s="443"/>
      <c r="BQ225" s="443"/>
    </row>
    <row r="226" spans="1:69" ht="18" customHeight="1">
      <c r="A226" s="442"/>
      <c r="B226" s="443"/>
      <c r="C226" s="443"/>
      <c r="D226" s="444"/>
      <c r="E226" s="443"/>
      <c r="F226" s="443"/>
      <c r="G226" s="443"/>
      <c r="H226" s="443"/>
      <c r="I226" s="443"/>
      <c r="J226" s="443"/>
      <c r="K226" s="443"/>
      <c r="L226" s="443"/>
      <c r="M226" s="443"/>
      <c r="N226" s="443"/>
      <c r="O226" s="443"/>
      <c r="P226" s="443"/>
      <c r="Q226" s="443"/>
      <c r="R226" s="443"/>
      <c r="S226" s="443"/>
      <c r="T226" s="443"/>
      <c r="U226" s="443"/>
      <c r="V226" s="443"/>
      <c r="W226" s="443"/>
      <c r="X226" s="443"/>
      <c r="Y226" s="443"/>
      <c r="Z226" s="443"/>
      <c r="AA226" s="443"/>
      <c r="AB226" s="443"/>
      <c r="AC226" s="443"/>
      <c r="AD226" s="443"/>
      <c r="AE226" s="443"/>
      <c r="AF226" s="443"/>
      <c r="AG226" s="443"/>
      <c r="AH226" s="443"/>
      <c r="AI226" s="443"/>
      <c r="AJ226" s="443"/>
      <c r="AK226" s="443"/>
      <c r="AL226" s="443"/>
      <c r="AM226" s="443"/>
      <c r="AN226" s="443"/>
      <c r="AO226" s="443"/>
      <c r="AP226" s="443"/>
      <c r="AQ226" s="443"/>
      <c r="AR226" s="443"/>
      <c r="AS226" s="443"/>
      <c r="AT226" s="443"/>
      <c r="AU226" s="443"/>
      <c r="AV226" s="443"/>
      <c r="AW226" s="443"/>
      <c r="AX226" s="443"/>
      <c r="AY226" s="443"/>
      <c r="AZ226" s="443"/>
      <c r="BA226" s="443"/>
      <c r="BB226" s="443"/>
      <c r="BC226" s="443"/>
      <c r="BD226" s="443"/>
      <c r="BE226" s="443"/>
      <c r="BF226" s="443"/>
      <c r="BG226" s="443"/>
      <c r="BH226" s="443"/>
      <c r="BI226" s="443"/>
      <c r="BJ226" s="443"/>
      <c r="BK226" s="443"/>
      <c r="BL226" s="443"/>
      <c r="BM226" s="443"/>
      <c r="BN226" s="443"/>
      <c r="BO226" s="443"/>
      <c r="BP226" s="443"/>
      <c r="BQ226" s="443"/>
    </row>
    <row r="227" spans="1:69" ht="18" customHeight="1">
      <c r="A227" s="442"/>
      <c r="B227" s="443"/>
      <c r="C227" s="443"/>
      <c r="D227" s="444"/>
      <c r="E227" s="443"/>
      <c r="F227" s="443"/>
      <c r="G227" s="443"/>
      <c r="H227" s="443"/>
      <c r="I227" s="443"/>
      <c r="J227" s="443"/>
      <c r="K227" s="443"/>
      <c r="L227" s="443"/>
      <c r="M227" s="443"/>
      <c r="N227" s="443"/>
      <c r="O227" s="443"/>
      <c r="P227" s="443"/>
      <c r="Q227" s="443"/>
      <c r="R227" s="443"/>
      <c r="S227" s="443"/>
      <c r="T227" s="443"/>
      <c r="U227" s="443"/>
      <c r="V227" s="443"/>
      <c r="W227" s="443"/>
      <c r="X227" s="443"/>
      <c r="Y227" s="443"/>
      <c r="Z227" s="443"/>
      <c r="AA227" s="443"/>
      <c r="AB227" s="443"/>
      <c r="AC227" s="443"/>
      <c r="AD227" s="443"/>
      <c r="AE227" s="443"/>
      <c r="AF227" s="443"/>
      <c r="AG227" s="443"/>
      <c r="AH227" s="443"/>
      <c r="AI227" s="443"/>
      <c r="AJ227" s="443"/>
      <c r="AK227" s="443"/>
      <c r="AL227" s="443"/>
      <c r="AM227" s="443"/>
      <c r="AN227" s="443"/>
      <c r="AO227" s="443"/>
      <c r="AP227" s="443"/>
      <c r="AQ227" s="443"/>
      <c r="AR227" s="443"/>
      <c r="AS227" s="443"/>
      <c r="AT227" s="443"/>
      <c r="AU227" s="443"/>
      <c r="AV227" s="443"/>
      <c r="AW227" s="443"/>
      <c r="AX227" s="443"/>
      <c r="AY227" s="443"/>
      <c r="AZ227" s="443"/>
      <c r="BA227" s="443"/>
      <c r="BB227" s="443"/>
      <c r="BC227" s="443"/>
      <c r="BD227" s="443"/>
      <c r="BE227" s="443"/>
      <c r="BF227" s="443"/>
      <c r="BG227" s="443"/>
      <c r="BH227" s="443"/>
      <c r="BI227" s="443"/>
      <c r="BJ227" s="443"/>
      <c r="BK227" s="443"/>
      <c r="BL227" s="443"/>
      <c r="BM227" s="443"/>
      <c r="BN227" s="443"/>
      <c r="BO227" s="443"/>
      <c r="BP227" s="443"/>
      <c r="BQ227" s="443"/>
    </row>
    <row r="228" spans="1:69" ht="18" customHeight="1">
      <c r="A228" s="442"/>
      <c r="B228" s="443"/>
      <c r="C228" s="443"/>
      <c r="D228" s="444"/>
      <c r="E228" s="443"/>
      <c r="F228" s="443"/>
      <c r="G228" s="443"/>
      <c r="H228" s="443"/>
      <c r="I228" s="443"/>
      <c r="J228" s="443"/>
      <c r="K228" s="443"/>
      <c r="L228" s="443"/>
      <c r="M228" s="443"/>
      <c r="N228" s="443"/>
      <c r="O228" s="443"/>
      <c r="P228" s="443"/>
      <c r="Q228" s="443"/>
      <c r="R228" s="443"/>
      <c r="S228" s="443"/>
      <c r="T228" s="443"/>
      <c r="U228" s="443"/>
      <c r="V228" s="443"/>
      <c r="W228" s="443"/>
      <c r="X228" s="443"/>
      <c r="Y228" s="443"/>
      <c r="Z228" s="443"/>
      <c r="AA228" s="443"/>
      <c r="AB228" s="443"/>
      <c r="AC228" s="443"/>
      <c r="AD228" s="443"/>
      <c r="AE228" s="443"/>
      <c r="AF228" s="443"/>
      <c r="AG228" s="443"/>
      <c r="AH228" s="443"/>
      <c r="AI228" s="443"/>
      <c r="AJ228" s="443"/>
      <c r="AK228" s="443"/>
      <c r="AL228" s="443"/>
      <c r="AM228" s="443"/>
      <c r="AN228" s="443"/>
      <c r="AO228" s="443"/>
      <c r="AP228" s="443"/>
      <c r="AQ228" s="443"/>
      <c r="AR228" s="443"/>
      <c r="AS228" s="443"/>
      <c r="AT228" s="443"/>
      <c r="AU228" s="443"/>
      <c r="AV228" s="443"/>
      <c r="AW228" s="443"/>
      <c r="AX228" s="443"/>
      <c r="AY228" s="443"/>
      <c r="AZ228" s="443"/>
      <c r="BA228" s="443"/>
      <c r="BB228" s="443"/>
      <c r="BC228" s="443"/>
      <c r="BD228" s="443"/>
      <c r="BE228" s="443"/>
      <c r="BF228" s="443"/>
      <c r="BG228" s="443"/>
      <c r="BH228" s="443"/>
      <c r="BI228" s="443"/>
      <c r="BJ228" s="443"/>
      <c r="BK228" s="443"/>
      <c r="BL228" s="443"/>
      <c r="BM228" s="443"/>
      <c r="BN228" s="443"/>
      <c r="BO228" s="443"/>
      <c r="BP228" s="443"/>
      <c r="BQ228" s="443"/>
    </row>
    <row r="229" spans="1:69" ht="18" customHeight="1">
      <c r="A229" s="442"/>
      <c r="B229" s="443"/>
      <c r="C229" s="443"/>
      <c r="D229" s="444"/>
      <c r="E229" s="443"/>
      <c r="F229" s="443"/>
      <c r="G229" s="443"/>
      <c r="H229" s="443"/>
      <c r="I229" s="443"/>
      <c r="J229" s="443"/>
      <c r="K229" s="443"/>
      <c r="L229" s="443"/>
      <c r="M229" s="443"/>
      <c r="N229" s="443"/>
      <c r="O229" s="443"/>
      <c r="P229" s="443"/>
      <c r="Q229" s="443"/>
      <c r="R229" s="443"/>
      <c r="S229" s="443"/>
      <c r="T229" s="443"/>
      <c r="U229" s="443"/>
      <c r="V229" s="443"/>
      <c r="W229" s="443"/>
      <c r="X229" s="443"/>
      <c r="Y229" s="443"/>
      <c r="Z229" s="443"/>
      <c r="AA229" s="443"/>
      <c r="AB229" s="443"/>
      <c r="AC229" s="443"/>
      <c r="AD229" s="443"/>
      <c r="AE229" s="443"/>
      <c r="AF229" s="443"/>
      <c r="AG229" s="443"/>
      <c r="AH229" s="443"/>
      <c r="AI229" s="443"/>
      <c r="AJ229" s="443"/>
      <c r="AK229" s="443"/>
      <c r="AL229" s="443"/>
      <c r="AM229" s="443"/>
      <c r="AN229" s="443"/>
      <c r="AO229" s="443"/>
      <c r="AP229" s="443"/>
      <c r="AQ229" s="443"/>
      <c r="AR229" s="443"/>
      <c r="AS229" s="443"/>
      <c r="AT229" s="443"/>
      <c r="AU229" s="443"/>
      <c r="AV229" s="443"/>
      <c r="AW229" s="443"/>
      <c r="AX229" s="443"/>
      <c r="AY229" s="443"/>
      <c r="AZ229" s="443"/>
      <c r="BA229" s="443"/>
      <c r="BB229" s="443"/>
      <c r="BC229" s="443"/>
      <c r="BD229" s="443"/>
      <c r="BE229" s="443"/>
      <c r="BF229" s="443"/>
      <c r="BG229" s="443"/>
      <c r="BH229" s="443"/>
      <c r="BI229" s="443"/>
      <c r="BJ229" s="443"/>
      <c r="BK229" s="443"/>
      <c r="BL229" s="443"/>
      <c r="BM229" s="443"/>
      <c r="BN229" s="443"/>
      <c r="BO229" s="443"/>
      <c r="BP229" s="443"/>
      <c r="BQ229" s="443"/>
    </row>
    <row r="230" spans="1:69" ht="18" customHeight="1">
      <c r="A230" s="442"/>
      <c r="B230" s="443"/>
      <c r="C230" s="443"/>
      <c r="D230" s="444"/>
      <c r="E230" s="443"/>
      <c r="F230" s="443"/>
      <c r="G230" s="443"/>
      <c r="H230" s="443"/>
      <c r="I230" s="443"/>
      <c r="J230" s="443"/>
      <c r="K230" s="443"/>
      <c r="L230" s="443"/>
      <c r="M230" s="443"/>
      <c r="N230" s="443"/>
      <c r="O230" s="443"/>
      <c r="P230" s="443"/>
      <c r="Q230" s="443"/>
      <c r="R230" s="443"/>
      <c r="S230" s="443"/>
      <c r="T230" s="443"/>
      <c r="U230" s="443"/>
      <c r="V230" s="443"/>
      <c r="W230" s="443"/>
      <c r="X230" s="443"/>
      <c r="Y230" s="443"/>
      <c r="Z230" s="443"/>
      <c r="AA230" s="443"/>
      <c r="AB230" s="443"/>
      <c r="AC230" s="443"/>
      <c r="AD230" s="443"/>
      <c r="AE230" s="443"/>
      <c r="AF230" s="443"/>
      <c r="AG230" s="443"/>
      <c r="AH230" s="443"/>
      <c r="AI230" s="443"/>
      <c r="AJ230" s="443"/>
      <c r="AK230" s="443"/>
      <c r="AL230" s="443"/>
      <c r="AM230" s="443"/>
      <c r="AN230" s="443"/>
      <c r="AO230" s="443"/>
      <c r="AP230" s="443"/>
      <c r="AQ230" s="443"/>
      <c r="AR230" s="443"/>
      <c r="AS230" s="443"/>
      <c r="AT230" s="443"/>
      <c r="AU230" s="443"/>
      <c r="AV230" s="443"/>
      <c r="AW230" s="443"/>
      <c r="AX230" s="443"/>
      <c r="AY230" s="443"/>
      <c r="AZ230" s="443"/>
      <c r="BA230" s="443"/>
      <c r="BB230" s="443"/>
      <c r="BC230" s="443"/>
      <c r="BD230" s="443"/>
      <c r="BE230" s="443"/>
      <c r="BF230" s="443"/>
      <c r="BG230" s="443"/>
      <c r="BH230" s="443"/>
      <c r="BI230" s="443"/>
      <c r="BJ230" s="443"/>
      <c r="BK230" s="443"/>
      <c r="BL230" s="443"/>
      <c r="BM230" s="443"/>
      <c r="BN230" s="443"/>
      <c r="BO230" s="443"/>
      <c r="BP230" s="443"/>
      <c r="BQ230" s="443"/>
    </row>
    <row r="231" spans="1:69" ht="18" customHeight="1">
      <c r="A231" s="442"/>
      <c r="B231" s="443"/>
      <c r="C231" s="443"/>
      <c r="D231" s="444"/>
      <c r="E231" s="443"/>
      <c r="F231" s="443"/>
      <c r="G231" s="443"/>
      <c r="H231" s="443"/>
      <c r="I231" s="443"/>
      <c r="J231" s="443"/>
      <c r="K231" s="443"/>
      <c r="L231" s="443"/>
      <c r="M231" s="443"/>
      <c r="N231" s="443"/>
      <c r="O231" s="443"/>
      <c r="P231" s="443"/>
      <c r="Q231" s="443"/>
      <c r="R231" s="443"/>
      <c r="S231" s="443"/>
      <c r="T231" s="443"/>
      <c r="U231" s="443"/>
      <c r="V231" s="443"/>
      <c r="W231" s="443"/>
      <c r="X231" s="443"/>
      <c r="Y231" s="443"/>
      <c r="Z231" s="443"/>
      <c r="AA231" s="443"/>
      <c r="AB231" s="443"/>
      <c r="AC231" s="443"/>
      <c r="AD231" s="443"/>
      <c r="AE231" s="443"/>
      <c r="AF231" s="443"/>
      <c r="AG231" s="443"/>
      <c r="AH231" s="443"/>
      <c r="AI231" s="443"/>
      <c r="AJ231" s="443"/>
      <c r="AK231" s="443"/>
      <c r="AL231" s="443"/>
      <c r="AM231" s="443"/>
      <c r="AN231" s="443"/>
      <c r="AO231" s="443"/>
      <c r="AP231" s="443"/>
      <c r="AQ231" s="443"/>
      <c r="AR231" s="443"/>
      <c r="AS231" s="443"/>
      <c r="AT231" s="443"/>
      <c r="AU231" s="443"/>
      <c r="AV231" s="443"/>
      <c r="AW231" s="443"/>
      <c r="AX231" s="443"/>
      <c r="AY231" s="443"/>
      <c r="AZ231" s="443"/>
      <c r="BA231" s="443"/>
      <c r="BB231" s="443"/>
      <c r="BC231" s="443"/>
      <c r="BD231" s="443"/>
      <c r="BE231" s="443"/>
      <c r="BF231" s="443"/>
      <c r="BG231" s="443"/>
      <c r="BH231" s="443"/>
      <c r="BI231" s="443"/>
      <c r="BJ231" s="443"/>
      <c r="BK231" s="443"/>
      <c r="BL231" s="443"/>
      <c r="BM231" s="443"/>
      <c r="BN231" s="443"/>
      <c r="BO231" s="443"/>
      <c r="BP231" s="443"/>
      <c r="BQ231" s="443"/>
    </row>
    <row r="232" spans="1:69" ht="18" customHeight="1">
      <c r="A232" s="442"/>
      <c r="B232" s="443"/>
      <c r="C232" s="443"/>
      <c r="D232" s="444"/>
      <c r="E232" s="443"/>
      <c r="F232" s="443"/>
      <c r="G232" s="443"/>
      <c r="H232" s="443"/>
      <c r="I232" s="443"/>
      <c r="J232" s="443"/>
      <c r="K232" s="443"/>
      <c r="L232" s="443"/>
      <c r="M232" s="443"/>
      <c r="N232" s="443"/>
      <c r="O232" s="443"/>
      <c r="P232" s="443"/>
      <c r="Q232" s="443"/>
      <c r="R232" s="443"/>
      <c r="S232" s="443"/>
      <c r="T232" s="443"/>
      <c r="U232" s="443"/>
      <c r="V232" s="443"/>
      <c r="W232" s="443"/>
      <c r="X232" s="443"/>
      <c r="Y232" s="443"/>
      <c r="Z232" s="443"/>
      <c r="AA232" s="443"/>
      <c r="AB232" s="443"/>
      <c r="AC232" s="443"/>
      <c r="AD232" s="443"/>
      <c r="AE232" s="443"/>
      <c r="AF232" s="443"/>
      <c r="AG232" s="443"/>
      <c r="AH232" s="443"/>
      <c r="AI232" s="443"/>
      <c r="AJ232" s="443"/>
      <c r="AK232" s="443"/>
      <c r="AL232" s="443"/>
      <c r="AM232" s="443"/>
      <c r="AN232" s="443"/>
      <c r="AO232" s="443"/>
      <c r="AP232" s="443"/>
      <c r="AQ232" s="443"/>
      <c r="AR232" s="443"/>
      <c r="AS232" s="443"/>
      <c r="AT232" s="443"/>
      <c r="AU232" s="443"/>
      <c r="AV232" s="443"/>
      <c r="AW232" s="443"/>
      <c r="AX232" s="443"/>
      <c r="AY232" s="443"/>
      <c r="AZ232" s="443"/>
      <c r="BA232" s="443"/>
      <c r="BB232" s="443"/>
      <c r="BC232" s="443"/>
      <c r="BD232" s="443"/>
      <c r="BE232" s="443"/>
      <c r="BF232" s="443"/>
      <c r="BG232" s="443"/>
      <c r="BH232" s="443"/>
      <c r="BI232" s="443"/>
      <c r="BJ232" s="443"/>
      <c r="BK232" s="443"/>
      <c r="BL232" s="443"/>
      <c r="BM232" s="443"/>
      <c r="BN232" s="443"/>
      <c r="BO232" s="443"/>
      <c r="BP232" s="443"/>
      <c r="BQ232" s="443"/>
    </row>
    <row r="233" spans="1:69" ht="18" customHeight="1">
      <c r="A233" s="442"/>
      <c r="B233" s="443"/>
      <c r="C233" s="443"/>
      <c r="D233" s="444"/>
      <c r="E233" s="443"/>
      <c r="F233" s="443"/>
      <c r="G233" s="443"/>
      <c r="H233" s="443"/>
      <c r="I233" s="443"/>
      <c r="J233" s="443"/>
      <c r="K233" s="443"/>
      <c r="L233" s="443"/>
      <c r="M233" s="443"/>
      <c r="N233" s="443"/>
      <c r="O233" s="443"/>
      <c r="P233" s="443"/>
      <c r="Q233" s="443"/>
      <c r="R233" s="443"/>
      <c r="S233" s="443"/>
      <c r="T233" s="443"/>
      <c r="U233" s="443"/>
      <c r="V233" s="443"/>
      <c r="W233" s="443"/>
      <c r="X233" s="443"/>
      <c r="Y233" s="443"/>
      <c r="Z233" s="443"/>
      <c r="AA233" s="443"/>
      <c r="AB233" s="443"/>
      <c r="AC233" s="443"/>
      <c r="AD233" s="443"/>
      <c r="AE233" s="443"/>
      <c r="AF233" s="443"/>
      <c r="AG233" s="443"/>
      <c r="AH233" s="443"/>
      <c r="AI233" s="443"/>
      <c r="AJ233" s="443"/>
      <c r="AK233" s="443"/>
      <c r="AL233" s="443"/>
      <c r="AM233" s="443"/>
      <c r="AN233" s="443"/>
      <c r="AO233" s="443"/>
      <c r="AP233" s="443"/>
      <c r="AQ233" s="443"/>
      <c r="AR233" s="443"/>
      <c r="AS233" s="443"/>
      <c r="AT233" s="443"/>
      <c r="AU233" s="443"/>
      <c r="AV233" s="443"/>
      <c r="AW233" s="443"/>
      <c r="AX233" s="443"/>
      <c r="AY233" s="443"/>
      <c r="AZ233" s="443"/>
      <c r="BA233" s="443"/>
      <c r="BB233" s="443"/>
      <c r="BC233" s="443"/>
      <c r="BD233" s="443"/>
      <c r="BE233" s="443"/>
      <c r="BF233" s="443"/>
      <c r="BG233" s="443"/>
      <c r="BH233" s="443"/>
      <c r="BI233" s="443"/>
      <c r="BJ233" s="443"/>
      <c r="BK233" s="443"/>
      <c r="BL233" s="443"/>
      <c r="BM233" s="443"/>
      <c r="BN233" s="443"/>
      <c r="BO233" s="443"/>
      <c r="BP233" s="443"/>
      <c r="BQ233" s="443"/>
    </row>
    <row r="234" spans="1:69" ht="18" customHeight="1">
      <c r="A234" s="442"/>
      <c r="B234" s="443"/>
      <c r="C234" s="443"/>
      <c r="D234" s="444"/>
      <c r="E234" s="443"/>
      <c r="F234" s="443"/>
      <c r="G234" s="443"/>
      <c r="H234" s="443"/>
      <c r="I234" s="443"/>
      <c r="J234" s="443"/>
      <c r="K234" s="443"/>
      <c r="L234" s="443"/>
      <c r="M234" s="443"/>
      <c r="N234" s="443"/>
      <c r="O234" s="443"/>
      <c r="P234" s="443"/>
      <c r="Q234" s="443"/>
      <c r="R234" s="443"/>
      <c r="S234" s="443"/>
      <c r="T234" s="443"/>
      <c r="U234" s="443"/>
      <c r="V234" s="443"/>
      <c r="W234" s="443"/>
      <c r="X234" s="443"/>
      <c r="Y234" s="443"/>
      <c r="Z234" s="443"/>
      <c r="AA234" s="443"/>
      <c r="AB234" s="443"/>
      <c r="AC234" s="443"/>
      <c r="AD234" s="443"/>
      <c r="AE234" s="443"/>
      <c r="AF234" s="443"/>
      <c r="AG234" s="443"/>
      <c r="AH234" s="443"/>
      <c r="AI234" s="443"/>
      <c r="AJ234" s="443"/>
      <c r="AK234" s="443"/>
      <c r="AL234" s="443"/>
      <c r="AM234" s="443"/>
      <c r="AN234" s="443"/>
      <c r="AO234" s="443"/>
      <c r="AP234" s="443"/>
      <c r="AQ234" s="443"/>
      <c r="AR234" s="443"/>
      <c r="AS234" s="443"/>
      <c r="AT234" s="443"/>
      <c r="AU234" s="443"/>
      <c r="AV234" s="443"/>
      <c r="AW234" s="443"/>
      <c r="AX234" s="443"/>
      <c r="AY234" s="443"/>
      <c r="AZ234" s="443"/>
      <c r="BA234" s="443"/>
      <c r="BB234" s="443"/>
      <c r="BC234" s="443"/>
      <c r="BD234" s="443"/>
      <c r="BE234" s="443"/>
      <c r="BF234" s="443"/>
      <c r="BG234" s="443"/>
      <c r="BH234" s="443"/>
      <c r="BI234" s="443"/>
      <c r="BJ234" s="443"/>
      <c r="BK234" s="443"/>
      <c r="BL234" s="443"/>
      <c r="BM234" s="443"/>
      <c r="BN234" s="443"/>
      <c r="BO234" s="443"/>
      <c r="BP234" s="443"/>
      <c r="BQ234" s="443"/>
    </row>
    <row r="235" spans="1:69" ht="18" customHeight="1">
      <c r="A235" s="442"/>
      <c r="B235" s="443"/>
      <c r="C235" s="443"/>
      <c r="D235" s="444"/>
      <c r="E235" s="443"/>
      <c r="F235" s="443"/>
      <c r="G235" s="443"/>
      <c r="H235" s="443"/>
      <c r="I235" s="443"/>
      <c r="J235" s="443"/>
      <c r="K235" s="443"/>
      <c r="L235" s="443"/>
      <c r="M235" s="443"/>
      <c r="N235" s="443"/>
      <c r="O235" s="443"/>
      <c r="P235" s="443"/>
      <c r="Q235" s="443"/>
      <c r="R235" s="443"/>
      <c r="S235" s="443"/>
      <c r="T235" s="443"/>
      <c r="U235" s="443"/>
      <c r="V235" s="443"/>
      <c r="W235" s="443"/>
      <c r="X235" s="443"/>
      <c r="Y235" s="443"/>
      <c r="Z235" s="443"/>
      <c r="AA235" s="443"/>
      <c r="AB235" s="443"/>
      <c r="AC235" s="443"/>
      <c r="AD235" s="443"/>
      <c r="AE235" s="443"/>
      <c r="AF235" s="443"/>
      <c r="AG235" s="443"/>
      <c r="AH235" s="443"/>
      <c r="AI235" s="443"/>
      <c r="AJ235" s="443"/>
      <c r="AK235" s="443"/>
      <c r="AL235" s="443"/>
      <c r="AM235" s="443"/>
      <c r="AN235" s="443"/>
      <c r="AO235" s="443"/>
      <c r="AP235" s="443"/>
      <c r="AQ235" s="443"/>
      <c r="AR235" s="443"/>
      <c r="AS235" s="443"/>
      <c r="AT235" s="443"/>
      <c r="AU235" s="443"/>
      <c r="AV235" s="443"/>
      <c r="AW235" s="443"/>
      <c r="AX235" s="443"/>
      <c r="AY235" s="443"/>
      <c r="AZ235" s="443"/>
      <c r="BA235" s="443"/>
      <c r="BB235" s="443"/>
      <c r="BC235" s="443"/>
      <c r="BD235" s="443"/>
      <c r="BE235" s="443"/>
      <c r="BF235" s="443"/>
      <c r="BG235" s="443"/>
      <c r="BH235" s="443"/>
      <c r="BI235" s="443"/>
      <c r="BJ235" s="443"/>
      <c r="BK235" s="443"/>
      <c r="BL235" s="443"/>
      <c r="BM235" s="443"/>
      <c r="BN235" s="443"/>
      <c r="BO235" s="443"/>
      <c r="BP235" s="443"/>
      <c r="BQ235" s="443"/>
    </row>
    <row r="236" spans="1:69" ht="18" customHeight="1">
      <c r="A236" s="442"/>
      <c r="B236" s="443"/>
      <c r="C236" s="443"/>
      <c r="D236" s="444"/>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3"/>
      <c r="AS236" s="443"/>
      <c r="AT236" s="443"/>
      <c r="AU236" s="443"/>
      <c r="AV236" s="443"/>
      <c r="AW236" s="443"/>
      <c r="AX236" s="443"/>
      <c r="AY236" s="443"/>
      <c r="AZ236" s="443"/>
      <c r="BA236" s="443"/>
      <c r="BB236" s="443"/>
      <c r="BC236" s="443"/>
      <c r="BD236" s="443"/>
      <c r="BE236" s="443"/>
      <c r="BF236" s="443"/>
      <c r="BG236" s="443"/>
      <c r="BH236" s="443"/>
      <c r="BI236" s="443"/>
      <c r="BJ236" s="443"/>
      <c r="BK236" s="443"/>
      <c r="BL236" s="443"/>
      <c r="BM236" s="443"/>
      <c r="BN236" s="443"/>
      <c r="BO236" s="443"/>
      <c r="BP236" s="443"/>
      <c r="BQ236" s="443"/>
    </row>
    <row r="237" spans="1:69" ht="18" customHeight="1">
      <c r="A237" s="442"/>
      <c r="B237" s="443"/>
      <c r="C237" s="443"/>
      <c r="D237" s="444"/>
      <c r="E237" s="443"/>
      <c r="F237" s="443"/>
      <c r="G237" s="443"/>
      <c r="H237" s="443"/>
      <c r="I237" s="443"/>
      <c r="J237" s="443"/>
      <c r="K237" s="443"/>
      <c r="L237" s="443"/>
      <c r="M237" s="443"/>
      <c r="N237" s="443"/>
      <c r="O237" s="443"/>
      <c r="P237" s="443"/>
      <c r="Q237" s="443"/>
      <c r="R237" s="443"/>
      <c r="S237" s="443"/>
      <c r="T237" s="443"/>
      <c r="U237" s="443"/>
      <c r="V237" s="443"/>
      <c r="W237" s="443"/>
      <c r="X237" s="443"/>
      <c r="Y237" s="443"/>
      <c r="Z237" s="443"/>
      <c r="AA237" s="443"/>
      <c r="AB237" s="443"/>
      <c r="AC237" s="443"/>
      <c r="AD237" s="443"/>
      <c r="AE237" s="443"/>
      <c r="AF237" s="443"/>
      <c r="AG237" s="443"/>
      <c r="AH237" s="443"/>
      <c r="AI237" s="443"/>
      <c r="AJ237" s="443"/>
      <c r="AK237" s="443"/>
      <c r="AL237" s="443"/>
      <c r="AM237" s="443"/>
      <c r="AN237" s="443"/>
      <c r="AO237" s="443"/>
      <c r="AP237" s="443"/>
      <c r="AQ237" s="443"/>
      <c r="AR237" s="443"/>
      <c r="AS237" s="443"/>
      <c r="AT237" s="443"/>
      <c r="AU237" s="443"/>
      <c r="AV237" s="443"/>
      <c r="AW237" s="443"/>
      <c r="AX237" s="443"/>
      <c r="AY237" s="443"/>
      <c r="AZ237" s="443"/>
      <c r="BA237" s="443"/>
      <c r="BB237" s="443"/>
      <c r="BC237" s="443"/>
      <c r="BD237" s="443"/>
      <c r="BE237" s="443"/>
      <c r="BF237" s="443"/>
      <c r="BG237" s="443"/>
      <c r="BH237" s="443"/>
      <c r="BI237" s="443"/>
      <c r="BJ237" s="443"/>
      <c r="BK237" s="443"/>
      <c r="BL237" s="443"/>
      <c r="BM237" s="443"/>
      <c r="BN237" s="443"/>
      <c r="BO237" s="443"/>
      <c r="BP237" s="443"/>
      <c r="BQ237" s="443"/>
    </row>
    <row r="238" spans="1:69" ht="18" customHeight="1">
      <c r="A238" s="442"/>
      <c r="B238" s="443"/>
      <c r="C238" s="443"/>
      <c r="D238" s="444"/>
      <c r="E238" s="443"/>
      <c r="F238" s="443"/>
      <c r="G238" s="443"/>
      <c r="H238" s="443"/>
      <c r="I238" s="443"/>
      <c r="J238" s="443"/>
      <c r="K238" s="443"/>
      <c r="L238" s="443"/>
      <c r="M238" s="443"/>
      <c r="N238" s="443"/>
      <c r="O238" s="443"/>
      <c r="P238" s="443"/>
      <c r="Q238" s="443"/>
      <c r="R238" s="443"/>
      <c r="S238" s="443"/>
      <c r="T238" s="443"/>
      <c r="U238" s="443"/>
      <c r="V238" s="443"/>
      <c r="W238" s="443"/>
      <c r="X238" s="443"/>
      <c r="Y238" s="443"/>
      <c r="Z238" s="443"/>
      <c r="AA238" s="443"/>
      <c r="AB238" s="443"/>
      <c r="AC238" s="443"/>
      <c r="AD238" s="443"/>
      <c r="AE238" s="443"/>
      <c r="AF238" s="443"/>
      <c r="AG238" s="443"/>
      <c r="AH238" s="443"/>
      <c r="AI238" s="443"/>
      <c r="AJ238" s="443"/>
      <c r="AK238" s="443"/>
      <c r="AL238" s="443"/>
      <c r="AM238" s="443"/>
      <c r="AN238" s="443"/>
      <c r="AO238" s="443"/>
      <c r="AP238" s="443"/>
      <c r="AQ238" s="443"/>
      <c r="AR238" s="443"/>
      <c r="AS238" s="443"/>
      <c r="AT238" s="443"/>
      <c r="AU238" s="443"/>
      <c r="AV238" s="443"/>
      <c r="AW238" s="443"/>
      <c r="AX238" s="443"/>
      <c r="AY238" s="443"/>
      <c r="AZ238" s="443"/>
      <c r="BA238" s="443"/>
      <c r="BB238" s="443"/>
      <c r="BC238" s="443"/>
      <c r="BD238" s="443"/>
      <c r="BE238" s="443"/>
      <c r="BF238" s="443"/>
      <c r="BG238" s="443"/>
      <c r="BH238" s="443"/>
      <c r="BI238" s="443"/>
      <c r="BJ238" s="443"/>
      <c r="BK238" s="443"/>
      <c r="BL238" s="443"/>
      <c r="BM238" s="443"/>
      <c r="BN238" s="443"/>
      <c r="BO238" s="443"/>
      <c r="BP238" s="443"/>
      <c r="BQ238" s="443"/>
    </row>
    <row r="239" spans="1:69" ht="18" customHeight="1">
      <c r="A239" s="442"/>
      <c r="B239" s="443"/>
      <c r="C239" s="443"/>
      <c r="D239" s="444"/>
      <c r="E239" s="443"/>
      <c r="F239" s="443"/>
      <c r="G239" s="443"/>
      <c r="H239" s="443"/>
      <c r="I239" s="443"/>
      <c r="J239" s="443"/>
      <c r="K239" s="443"/>
      <c r="L239" s="443"/>
      <c r="M239" s="443"/>
      <c r="N239" s="443"/>
      <c r="O239" s="443"/>
      <c r="P239" s="443"/>
      <c r="Q239" s="443"/>
      <c r="R239" s="443"/>
      <c r="S239" s="443"/>
      <c r="T239" s="443"/>
      <c r="U239" s="443"/>
      <c r="V239" s="443"/>
      <c r="W239" s="443"/>
      <c r="X239" s="443"/>
      <c r="Y239" s="443"/>
      <c r="Z239" s="443"/>
      <c r="AA239" s="443"/>
      <c r="AB239" s="443"/>
      <c r="AC239" s="443"/>
      <c r="AD239" s="443"/>
      <c r="AE239" s="443"/>
      <c r="AF239" s="443"/>
      <c r="AG239" s="443"/>
      <c r="AH239" s="443"/>
      <c r="AI239" s="443"/>
      <c r="AJ239" s="443"/>
      <c r="AK239" s="443"/>
      <c r="AL239" s="443"/>
      <c r="AM239" s="443"/>
      <c r="AN239" s="443"/>
      <c r="AO239" s="443"/>
      <c r="AP239" s="443"/>
      <c r="AQ239" s="443"/>
      <c r="AR239" s="443"/>
      <c r="AS239" s="443"/>
      <c r="AT239" s="443"/>
      <c r="AU239" s="443"/>
      <c r="AV239" s="443"/>
      <c r="AW239" s="443"/>
      <c r="AX239" s="443"/>
      <c r="AY239" s="443"/>
      <c r="AZ239" s="443"/>
      <c r="BA239" s="443"/>
      <c r="BB239" s="443"/>
      <c r="BC239" s="443"/>
      <c r="BD239" s="443"/>
      <c r="BE239" s="443"/>
      <c r="BF239" s="443"/>
      <c r="BG239" s="443"/>
      <c r="BH239" s="443"/>
      <c r="BI239" s="443"/>
      <c r="BJ239" s="443"/>
      <c r="BK239" s="443"/>
      <c r="BL239" s="443"/>
      <c r="BM239" s="443"/>
      <c r="BN239" s="443"/>
      <c r="BO239" s="443"/>
      <c r="BP239" s="443"/>
      <c r="BQ239" s="443"/>
    </row>
    <row r="240" spans="1:69" ht="18" customHeight="1">
      <c r="A240" s="442"/>
      <c r="B240" s="443"/>
      <c r="C240" s="443"/>
      <c r="D240" s="444"/>
      <c r="E240" s="443"/>
      <c r="F240" s="443"/>
      <c r="G240" s="443"/>
      <c r="H240" s="443"/>
      <c r="I240" s="443"/>
      <c r="J240" s="443"/>
      <c r="K240" s="443"/>
      <c r="L240" s="443"/>
      <c r="M240" s="443"/>
      <c r="N240" s="443"/>
      <c r="O240" s="443"/>
      <c r="P240" s="443"/>
      <c r="Q240" s="443"/>
      <c r="R240" s="443"/>
      <c r="S240" s="443"/>
      <c r="T240" s="443"/>
      <c r="U240" s="443"/>
      <c r="V240" s="443"/>
      <c r="W240" s="443"/>
      <c r="X240" s="443"/>
      <c r="Y240" s="443"/>
      <c r="Z240" s="443"/>
      <c r="AA240" s="443"/>
      <c r="AB240" s="443"/>
      <c r="AC240" s="443"/>
      <c r="AD240" s="443"/>
      <c r="AE240" s="443"/>
      <c r="AF240" s="443"/>
      <c r="AG240" s="443"/>
      <c r="AH240" s="443"/>
      <c r="AI240" s="443"/>
      <c r="AJ240" s="443"/>
      <c r="AK240" s="443"/>
      <c r="AL240" s="443"/>
      <c r="AM240" s="443"/>
      <c r="AN240" s="443"/>
      <c r="AO240" s="443"/>
      <c r="AP240" s="443"/>
      <c r="AQ240" s="443"/>
      <c r="AR240" s="443"/>
      <c r="AS240" s="443"/>
      <c r="AT240" s="443"/>
      <c r="AU240" s="443"/>
      <c r="AV240" s="443"/>
      <c r="AW240" s="443"/>
      <c r="AX240" s="443"/>
      <c r="AY240" s="443"/>
      <c r="AZ240" s="443"/>
      <c r="BA240" s="443"/>
      <c r="BB240" s="443"/>
      <c r="BC240" s="443"/>
      <c r="BD240" s="443"/>
      <c r="BE240" s="443"/>
      <c r="BF240" s="443"/>
      <c r="BG240" s="443"/>
      <c r="BH240" s="443"/>
      <c r="BI240" s="443"/>
      <c r="BJ240" s="443"/>
      <c r="BK240" s="443"/>
      <c r="BL240" s="443"/>
      <c r="BM240" s="443"/>
      <c r="BN240" s="443"/>
      <c r="BO240" s="443"/>
      <c r="BP240" s="443"/>
      <c r="BQ240" s="443"/>
    </row>
    <row r="241" spans="1:69" ht="18" customHeight="1">
      <c r="A241" s="442"/>
      <c r="B241" s="443"/>
      <c r="C241" s="443"/>
      <c r="D241" s="444"/>
      <c r="E241" s="443"/>
      <c r="F241" s="443"/>
      <c r="G241" s="443"/>
      <c r="H241" s="443"/>
      <c r="I241" s="443"/>
      <c r="J241" s="443"/>
      <c r="K241" s="443"/>
      <c r="L241" s="443"/>
      <c r="M241" s="443"/>
      <c r="N241" s="443"/>
      <c r="O241" s="443"/>
      <c r="P241" s="443"/>
      <c r="Q241" s="443"/>
      <c r="R241" s="443"/>
      <c r="S241" s="443"/>
      <c r="T241" s="443"/>
      <c r="U241" s="443"/>
      <c r="V241" s="443"/>
      <c r="W241" s="443"/>
      <c r="X241" s="443"/>
      <c r="Y241" s="443"/>
      <c r="Z241" s="443"/>
      <c r="AA241" s="443"/>
      <c r="AB241" s="443"/>
      <c r="AC241" s="443"/>
      <c r="AD241" s="443"/>
      <c r="AE241" s="443"/>
      <c r="AF241" s="443"/>
      <c r="AG241" s="443"/>
      <c r="AH241" s="443"/>
      <c r="AI241" s="443"/>
      <c r="AJ241" s="443"/>
      <c r="AK241" s="443"/>
      <c r="AL241" s="443"/>
      <c r="AM241" s="443"/>
      <c r="AN241" s="443"/>
      <c r="AO241" s="443"/>
      <c r="AP241" s="443"/>
      <c r="AQ241" s="443"/>
      <c r="AR241" s="443"/>
      <c r="AS241" s="443"/>
      <c r="AT241" s="443"/>
      <c r="AU241" s="443"/>
      <c r="AV241" s="443"/>
      <c r="AW241" s="443"/>
      <c r="AX241" s="443"/>
      <c r="AY241" s="443"/>
      <c r="AZ241" s="443"/>
      <c r="BA241" s="443"/>
      <c r="BB241" s="443"/>
      <c r="BC241" s="443"/>
      <c r="BD241" s="443"/>
      <c r="BE241" s="443"/>
      <c r="BF241" s="443"/>
      <c r="BG241" s="443"/>
      <c r="BH241" s="443"/>
      <c r="BI241" s="443"/>
      <c r="BJ241" s="443"/>
      <c r="BK241" s="443"/>
      <c r="BL241" s="443"/>
      <c r="BM241" s="443"/>
      <c r="BN241" s="443"/>
      <c r="BO241" s="443"/>
      <c r="BP241" s="443"/>
      <c r="BQ241" s="443"/>
    </row>
    <row r="242" spans="1:69" ht="18" customHeight="1">
      <c r="A242" s="442"/>
      <c r="B242" s="443"/>
      <c r="C242" s="443"/>
      <c r="D242" s="444"/>
      <c r="E242" s="443"/>
      <c r="F242" s="443"/>
      <c r="G242" s="443"/>
      <c r="H242" s="443"/>
      <c r="I242" s="443"/>
      <c r="J242" s="443"/>
      <c r="K242" s="443"/>
      <c r="L242" s="443"/>
      <c r="M242" s="443"/>
      <c r="N242" s="443"/>
      <c r="O242" s="443"/>
      <c r="P242" s="443"/>
      <c r="Q242" s="443"/>
      <c r="R242" s="443"/>
      <c r="S242" s="443"/>
      <c r="T242" s="443"/>
      <c r="U242" s="443"/>
      <c r="V242" s="443"/>
      <c r="W242" s="443"/>
      <c r="X242" s="443"/>
      <c r="Y242" s="443"/>
      <c r="Z242" s="443"/>
      <c r="AA242" s="443"/>
      <c r="AB242" s="443"/>
      <c r="AC242" s="443"/>
      <c r="AD242" s="443"/>
      <c r="AE242" s="443"/>
      <c r="AF242" s="443"/>
      <c r="AG242" s="443"/>
      <c r="AH242" s="443"/>
      <c r="AI242" s="443"/>
      <c r="AJ242" s="443"/>
      <c r="AK242" s="443"/>
      <c r="AL242" s="443"/>
      <c r="AM242" s="443"/>
      <c r="AN242" s="443"/>
      <c r="AO242" s="443"/>
      <c r="AP242" s="443"/>
      <c r="AQ242" s="443"/>
      <c r="AR242" s="443"/>
      <c r="AS242" s="443"/>
      <c r="AT242" s="443"/>
      <c r="AU242" s="443"/>
      <c r="AV242" s="443"/>
      <c r="AW242" s="443"/>
      <c r="AX242" s="443"/>
      <c r="AY242" s="443"/>
      <c r="AZ242" s="443"/>
      <c r="BA242" s="443"/>
      <c r="BB242" s="443"/>
      <c r="BC242" s="443"/>
      <c r="BD242" s="443"/>
      <c r="BE242" s="443"/>
      <c r="BF242" s="443"/>
      <c r="BG242" s="443"/>
      <c r="BH242" s="443"/>
      <c r="BI242" s="443"/>
      <c r="BJ242" s="443"/>
      <c r="BK242" s="443"/>
      <c r="BL242" s="443"/>
      <c r="BM242" s="443"/>
      <c r="BN242" s="443"/>
      <c r="BO242" s="443"/>
      <c r="BP242" s="443"/>
      <c r="BQ242" s="443"/>
    </row>
    <row r="243" spans="1:69" ht="18" customHeight="1">
      <c r="A243" s="442"/>
      <c r="B243" s="443"/>
      <c r="C243" s="443"/>
      <c r="D243" s="444"/>
      <c r="E243" s="443"/>
      <c r="F243" s="443"/>
      <c r="G243" s="443"/>
      <c r="H243" s="443"/>
      <c r="I243" s="443"/>
      <c r="J243" s="443"/>
      <c r="K243" s="443"/>
      <c r="L243" s="443"/>
      <c r="M243" s="443"/>
      <c r="N243" s="443"/>
      <c r="O243" s="443"/>
      <c r="P243" s="443"/>
      <c r="Q243" s="443"/>
      <c r="R243" s="443"/>
      <c r="S243" s="443"/>
      <c r="T243" s="443"/>
      <c r="U243" s="443"/>
      <c r="V243" s="443"/>
      <c r="W243" s="443"/>
      <c r="X243" s="443"/>
      <c r="Y243" s="443"/>
      <c r="Z243" s="443"/>
      <c r="AA243" s="443"/>
      <c r="AB243" s="443"/>
      <c r="AC243" s="443"/>
      <c r="AD243" s="443"/>
      <c r="AE243" s="443"/>
      <c r="AF243" s="443"/>
      <c r="AG243" s="443"/>
      <c r="AH243" s="443"/>
      <c r="AI243" s="443"/>
      <c r="AJ243" s="443"/>
      <c r="AK243" s="443"/>
      <c r="AL243" s="443"/>
      <c r="AM243" s="443"/>
      <c r="AN243" s="443"/>
      <c r="AO243" s="443"/>
      <c r="AP243" s="443"/>
      <c r="AQ243" s="443"/>
      <c r="AR243" s="443"/>
      <c r="AS243" s="443"/>
      <c r="AT243" s="443"/>
      <c r="AU243" s="443"/>
      <c r="AV243" s="443"/>
      <c r="AW243" s="443"/>
      <c r="AX243" s="443"/>
      <c r="AY243" s="443"/>
      <c r="AZ243" s="443"/>
      <c r="BA243" s="443"/>
      <c r="BB243" s="443"/>
      <c r="BC243" s="443"/>
      <c r="BD243" s="443"/>
      <c r="BE243" s="443"/>
      <c r="BF243" s="443"/>
      <c r="BG243" s="443"/>
      <c r="BH243" s="443"/>
      <c r="BI243" s="443"/>
      <c r="BJ243" s="443"/>
      <c r="BK243" s="443"/>
      <c r="BL243" s="443"/>
      <c r="BM243" s="443"/>
      <c r="BN243" s="443"/>
      <c r="BO243" s="443"/>
      <c r="BP243" s="443"/>
      <c r="BQ243" s="443"/>
    </row>
    <row r="244" spans="1:69" ht="18" customHeight="1">
      <c r="A244" s="442"/>
      <c r="B244" s="443"/>
      <c r="C244" s="443"/>
      <c r="D244" s="444"/>
      <c r="E244" s="443"/>
      <c r="F244" s="443"/>
      <c r="G244" s="443"/>
      <c r="H244" s="443"/>
      <c r="I244" s="443"/>
      <c r="J244" s="443"/>
      <c r="K244" s="443"/>
      <c r="L244" s="443"/>
      <c r="M244" s="443"/>
      <c r="N244" s="443"/>
      <c r="O244" s="443"/>
      <c r="P244" s="443"/>
      <c r="Q244" s="443"/>
      <c r="R244" s="443"/>
      <c r="S244" s="443"/>
      <c r="T244" s="443"/>
      <c r="U244" s="443"/>
      <c r="V244" s="443"/>
      <c r="W244" s="443"/>
      <c r="X244" s="443"/>
      <c r="Y244" s="443"/>
      <c r="Z244" s="443"/>
      <c r="AA244" s="443"/>
      <c r="AB244" s="443"/>
      <c r="AC244" s="443"/>
      <c r="AD244" s="443"/>
      <c r="AE244" s="443"/>
      <c r="AF244" s="443"/>
      <c r="AG244" s="443"/>
      <c r="AH244" s="443"/>
      <c r="AI244" s="443"/>
      <c r="AJ244" s="443"/>
      <c r="AK244" s="443"/>
      <c r="AL244" s="443"/>
      <c r="AM244" s="443"/>
      <c r="AN244" s="443"/>
      <c r="AO244" s="443"/>
      <c r="AP244" s="443"/>
      <c r="AQ244" s="443"/>
      <c r="AR244" s="443"/>
      <c r="AS244" s="443"/>
      <c r="AT244" s="443"/>
      <c r="AU244" s="443"/>
      <c r="AV244" s="443"/>
      <c r="AW244" s="443"/>
      <c r="AX244" s="443"/>
      <c r="AY244" s="443"/>
      <c r="AZ244" s="443"/>
      <c r="BA244" s="443"/>
      <c r="BB244" s="443"/>
      <c r="BC244" s="443"/>
      <c r="BD244" s="443"/>
      <c r="BE244" s="443"/>
      <c r="BF244" s="443"/>
      <c r="BG244" s="443"/>
      <c r="BH244" s="443"/>
      <c r="BI244" s="443"/>
      <c r="BJ244" s="443"/>
      <c r="BK244" s="443"/>
      <c r="BL244" s="443"/>
      <c r="BM244" s="443"/>
      <c r="BN244" s="443"/>
      <c r="BO244" s="443"/>
      <c r="BP244" s="443"/>
      <c r="BQ244" s="443"/>
    </row>
    <row r="245" spans="1:69" ht="18" customHeight="1">
      <c r="A245" s="442"/>
      <c r="B245" s="443"/>
      <c r="C245" s="443"/>
      <c r="D245" s="444"/>
      <c r="E245" s="443"/>
      <c r="F245" s="443"/>
      <c r="G245" s="443"/>
      <c r="H245" s="443"/>
      <c r="I245" s="443"/>
      <c r="J245" s="443"/>
      <c r="K245" s="443"/>
      <c r="L245" s="443"/>
      <c r="M245" s="443"/>
      <c r="N245" s="443"/>
      <c r="O245" s="443"/>
      <c r="P245" s="443"/>
      <c r="Q245" s="443"/>
      <c r="R245" s="443"/>
      <c r="S245" s="443"/>
      <c r="T245" s="443"/>
      <c r="U245" s="443"/>
      <c r="V245" s="443"/>
      <c r="W245" s="443"/>
      <c r="X245" s="443"/>
      <c r="Y245" s="443"/>
      <c r="Z245" s="443"/>
      <c r="AA245" s="443"/>
      <c r="AB245" s="443"/>
      <c r="AC245" s="443"/>
      <c r="AD245" s="443"/>
      <c r="AE245" s="443"/>
      <c r="AF245" s="443"/>
      <c r="AG245" s="443"/>
      <c r="AH245" s="443"/>
      <c r="AI245" s="443"/>
      <c r="AJ245" s="443"/>
      <c r="AK245" s="443"/>
      <c r="AL245" s="443"/>
      <c r="AM245" s="443"/>
      <c r="AN245" s="443"/>
      <c r="AO245" s="443"/>
      <c r="AP245" s="443"/>
      <c r="AQ245" s="443"/>
      <c r="AR245" s="443"/>
      <c r="AS245" s="443"/>
      <c r="AT245" s="443"/>
      <c r="AU245" s="443"/>
      <c r="AV245" s="443"/>
      <c r="AW245" s="443"/>
      <c r="AX245" s="443"/>
      <c r="AY245" s="443"/>
      <c r="AZ245" s="443"/>
      <c r="BA245" s="443"/>
      <c r="BB245" s="443"/>
      <c r="BC245" s="443"/>
      <c r="BD245" s="443"/>
      <c r="BE245" s="443"/>
      <c r="BF245" s="443"/>
      <c r="BG245" s="443"/>
      <c r="BH245" s="443"/>
      <c r="BI245" s="443"/>
      <c r="BJ245" s="443"/>
      <c r="BK245" s="443"/>
      <c r="BL245" s="443"/>
      <c r="BM245" s="443"/>
      <c r="BN245" s="443"/>
      <c r="BO245" s="443"/>
      <c r="BP245" s="443"/>
      <c r="BQ245" s="443"/>
    </row>
    <row r="246" spans="1:69" ht="18" customHeight="1">
      <c r="A246" s="442"/>
      <c r="B246" s="443"/>
      <c r="C246" s="443"/>
      <c r="D246" s="444"/>
      <c r="E246" s="443"/>
      <c r="F246" s="443"/>
      <c r="G246" s="443"/>
      <c r="H246" s="443"/>
      <c r="I246" s="443"/>
      <c r="J246" s="443"/>
      <c r="K246" s="443"/>
      <c r="L246" s="443"/>
      <c r="M246" s="443"/>
      <c r="N246" s="443"/>
      <c r="O246" s="443"/>
      <c r="P246" s="443"/>
      <c r="Q246" s="443"/>
      <c r="R246" s="443"/>
      <c r="S246" s="443"/>
      <c r="T246" s="443"/>
      <c r="U246" s="443"/>
      <c r="V246" s="443"/>
      <c r="W246" s="443"/>
      <c r="X246" s="443"/>
      <c r="Y246" s="443"/>
      <c r="Z246" s="443"/>
      <c r="AA246" s="443"/>
      <c r="AB246" s="443"/>
      <c r="AC246" s="443"/>
      <c r="AD246" s="443"/>
      <c r="AE246" s="443"/>
      <c r="AF246" s="443"/>
      <c r="AG246" s="443"/>
      <c r="AH246" s="443"/>
      <c r="AI246" s="443"/>
      <c r="AJ246" s="443"/>
      <c r="AK246" s="443"/>
      <c r="AL246" s="443"/>
      <c r="AM246" s="443"/>
      <c r="AN246" s="443"/>
      <c r="AO246" s="443"/>
      <c r="AP246" s="443"/>
      <c r="AQ246" s="443"/>
      <c r="AR246" s="443"/>
      <c r="AS246" s="443"/>
      <c r="AT246" s="443"/>
      <c r="AU246" s="443"/>
      <c r="AV246" s="443"/>
      <c r="AW246" s="443"/>
      <c r="AX246" s="443"/>
      <c r="AY246" s="443"/>
      <c r="AZ246" s="443"/>
      <c r="BA246" s="443"/>
      <c r="BB246" s="443"/>
      <c r="BC246" s="443"/>
      <c r="BD246" s="443"/>
      <c r="BE246" s="443"/>
      <c r="BF246" s="443"/>
      <c r="BG246" s="443"/>
      <c r="BH246" s="443"/>
      <c r="BI246" s="443"/>
      <c r="BJ246" s="443"/>
      <c r="BK246" s="443"/>
      <c r="BL246" s="443"/>
      <c r="BM246" s="443"/>
      <c r="BN246" s="443"/>
      <c r="BO246" s="443"/>
      <c r="BP246" s="443"/>
      <c r="BQ246" s="443"/>
    </row>
    <row r="247" spans="1:69" ht="18" customHeight="1">
      <c r="A247" s="442"/>
      <c r="B247" s="443"/>
      <c r="C247" s="443"/>
      <c r="D247" s="444"/>
      <c r="E247" s="443"/>
      <c r="F247" s="443"/>
      <c r="G247" s="443"/>
      <c r="H247" s="443"/>
      <c r="I247" s="443"/>
      <c r="J247" s="443"/>
      <c r="K247" s="443"/>
      <c r="L247" s="443"/>
      <c r="M247" s="443"/>
      <c r="N247" s="443"/>
      <c r="O247" s="443"/>
      <c r="P247" s="443"/>
      <c r="Q247" s="443"/>
      <c r="R247" s="443"/>
      <c r="S247" s="443"/>
      <c r="T247" s="443"/>
      <c r="U247" s="443"/>
      <c r="V247" s="443"/>
      <c r="W247" s="443"/>
      <c r="X247" s="443"/>
      <c r="Y247" s="443"/>
      <c r="Z247" s="443"/>
      <c r="AA247" s="443"/>
      <c r="AB247" s="443"/>
      <c r="AC247" s="443"/>
      <c r="AD247" s="443"/>
      <c r="AE247" s="443"/>
      <c r="AF247" s="443"/>
      <c r="AG247" s="443"/>
      <c r="AH247" s="443"/>
      <c r="AI247" s="443"/>
      <c r="AJ247" s="443"/>
      <c r="AK247" s="443"/>
      <c r="AL247" s="443"/>
      <c r="AM247" s="443"/>
      <c r="AN247" s="443"/>
      <c r="AO247" s="443"/>
      <c r="AP247" s="443"/>
      <c r="AQ247" s="443"/>
      <c r="AR247" s="443"/>
      <c r="AS247" s="443"/>
      <c r="AT247" s="443"/>
      <c r="AU247" s="443"/>
      <c r="AV247" s="443"/>
      <c r="AW247" s="443"/>
      <c r="AX247" s="443"/>
      <c r="AY247" s="443"/>
      <c r="AZ247" s="443"/>
      <c r="BA247" s="443"/>
      <c r="BB247" s="443"/>
      <c r="BC247" s="443"/>
      <c r="BD247" s="443"/>
      <c r="BE247" s="443"/>
      <c r="BF247" s="443"/>
      <c r="BG247" s="443"/>
      <c r="BH247" s="443"/>
      <c r="BI247" s="443"/>
      <c r="BJ247" s="443"/>
      <c r="BK247" s="443"/>
      <c r="BL247" s="443"/>
      <c r="BM247" s="443"/>
      <c r="BN247" s="443"/>
      <c r="BO247" s="443"/>
      <c r="BP247" s="443"/>
      <c r="BQ247" s="443"/>
    </row>
    <row r="248" spans="1:69" ht="18" customHeight="1">
      <c r="A248" s="442"/>
      <c r="B248" s="443"/>
      <c r="C248" s="443"/>
      <c r="D248" s="444"/>
      <c r="E248" s="443"/>
      <c r="F248" s="443"/>
      <c r="G248" s="443"/>
      <c r="H248" s="443"/>
      <c r="I248" s="443"/>
      <c r="J248" s="443"/>
      <c r="K248" s="443"/>
      <c r="L248" s="443"/>
      <c r="M248" s="443"/>
      <c r="N248" s="443"/>
      <c r="O248" s="443"/>
      <c r="P248" s="443"/>
      <c r="Q248" s="443"/>
      <c r="R248" s="443"/>
      <c r="S248" s="443"/>
      <c r="T248" s="443"/>
      <c r="U248" s="443"/>
      <c r="V248" s="443"/>
      <c r="W248" s="443"/>
      <c r="X248" s="443"/>
      <c r="Y248" s="443"/>
      <c r="Z248" s="443"/>
      <c r="AA248" s="443"/>
      <c r="AB248" s="443"/>
      <c r="AC248" s="443"/>
      <c r="AD248" s="443"/>
      <c r="AE248" s="443"/>
      <c r="AF248" s="443"/>
      <c r="AG248" s="443"/>
      <c r="AH248" s="443"/>
      <c r="AI248" s="443"/>
      <c r="AJ248" s="443"/>
      <c r="AK248" s="443"/>
      <c r="AL248" s="443"/>
      <c r="AM248" s="443"/>
      <c r="AN248" s="443"/>
      <c r="AO248" s="443"/>
      <c r="AP248" s="443"/>
      <c r="AQ248" s="443"/>
      <c r="AR248" s="443"/>
      <c r="AS248" s="443"/>
      <c r="AT248" s="443"/>
      <c r="AU248" s="443"/>
      <c r="AV248" s="443"/>
      <c r="AW248" s="443"/>
      <c r="AX248" s="443"/>
      <c r="AY248" s="443"/>
      <c r="AZ248" s="443"/>
      <c r="BA248" s="443"/>
      <c r="BB248" s="443"/>
      <c r="BC248" s="443"/>
      <c r="BD248" s="443"/>
      <c r="BE248" s="443"/>
      <c r="BF248" s="443"/>
      <c r="BG248" s="443"/>
      <c r="BH248" s="443"/>
      <c r="BI248" s="443"/>
      <c r="BJ248" s="443"/>
      <c r="BK248" s="443"/>
      <c r="BL248" s="443"/>
      <c r="BM248" s="443"/>
      <c r="BN248" s="443"/>
      <c r="BO248" s="443"/>
      <c r="BP248" s="443"/>
      <c r="BQ248" s="443"/>
    </row>
    <row r="249" spans="1:69" ht="18" customHeight="1">
      <c r="A249" s="442"/>
      <c r="B249" s="443"/>
      <c r="C249" s="443"/>
      <c r="D249" s="444"/>
      <c r="E249" s="443"/>
      <c r="F249" s="443"/>
      <c r="G249" s="443"/>
      <c r="H249" s="443"/>
      <c r="I249" s="443"/>
      <c r="J249" s="443"/>
      <c r="K249" s="443"/>
      <c r="L249" s="443"/>
      <c r="M249" s="443"/>
      <c r="N249" s="443"/>
      <c r="O249" s="443"/>
      <c r="P249" s="443"/>
      <c r="Q249" s="443"/>
      <c r="R249" s="443"/>
      <c r="S249" s="443"/>
      <c r="T249" s="443"/>
      <c r="U249" s="443"/>
      <c r="V249" s="443"/>
      <c r="W249" s="443"/>
      <c r="X249" s="443"/>
      <c r="Y249" s="443"/>
      <c r="Z249" s="443"/>
      <c r="AA249" s="443"/>
      <c r="AB249" s="443"/>
      <c r="AC249" s="443"/>
      <c r="AD249" s="443"/>
      <c r="AE249" s="443"/>
      <c r="AF249" s="443"/>
      <c r="AG249" s="443"/>
      <c r="AH249" s="443"/>
      <c r="AI249" s="443"/>
      <c r="AJ249" s="443"/>
      <c r="AK249" s="443"/>
      <c r="AL249" s="443"/>
      <c r="AM249" s="443"/>
      <c r="AN249" s="443"/>
      <c r="AO249" s="443"/>
      <c r="AP249" s="443"/>
      <c r="AQ249" s="443"/>
      <c r="AR249" s="443"/>
      <c r="AS249" s="443"/>
      <c r="AT249" s="443"/>
      <c r="AU249" s="443"/>
      <c r="AV249" s="443"/>
      <c r="AW249" s="443"/>
      <c r="AX249" s="443"/>
      <c r="AY249" s="443"/>
      <c r="AZ249" s="443"/>
      <c r="BA249" s="443"/>
      <c r="BB249" s="443"/>
      <c r="BC249" s="443"/>
      <c r="BD249" s="443"/>
      <c r="BE249" s="443"/>
      <c r="BF249" s="443"/>
      <c r="BG249" s="443"/>
      <c r="BH249" s="443"/>
      <c r="BI249" s="443"/>
      <c r="BJ249" s="443"/>
      <c r="BK249" s="443"/>
      <c r="BL249" s="443"/>
      <c r="BM249" s="443"/>
      <c r="BN249" s="443"/>
      <c r="BO249" s="443"/>
      <c r="BP249" s="443"/>
      <c r="BQ249" s="443"/>
    </row>
    <row r="250" spans="1:69" ht="18" customHeight="1">
      <c r="A250" s="442"/>
      <c r="B250" s="443"/>
      <c r="C250" s="443"/>
      <c r="D250" s="444"/>
      <c r="E250" s="443"/>
      <c r="F250" s="443"/>
      <c r="G250" s="443"/>
      <c r="H250" s="443"/>
      <c r="I250" s="443"/>
      <c r="J250" s="443"/>
      <c r="K250" s="443"/>
      <c r="L250" s="443"/>
      <c r="M250" s="443"/>
      <c r="N250" s="443"/>
      <c r="O250" s="443"/>
      <c r="P250" s="443"/>
      <c r="Q250" s="443"/>
      <c r="R250" s="443"/>
      <c r="S250" s="443"/>
      <c r="T250" s="443"/>
      <c r="U250" s="443"/>
      <c r="V250" s="443"/>
      <c r="W250" s="443"/>
      <c r="X250" s="443"/>
      <c r="Y250" s="443"/>
      <c r="Z250" s="443"/>
      <c r="AA250" s="443"/>
      <c r="AB250" s="443"/>
      <c r="AC250" s="443"/>
      <c r="AD250" s="443"/>
      <c r="AE250" s="443"/>
      <c r="AF250" s="443"/>
      <c r="AG250" s="443"/>
      <c r="AH250" s="443"/>
      <c r="AI250" s="443"/>
      <c r="AJ250" s="443"/>
      <c r="AK250" s="443"/>
      <c r="AL250" s="443"/>
      <c r="AM250" s="443"/>
      <c r="AN250" s="443"/>
      <c r="AO250" s="443"/>
      <c r="AP250" s="443"/>
      <c r="AQ250" s="443"/>
      <c r="AR250" s="443"/>
      <c r="AS250" s="443"/>
      <c r="AT250" s="443"/>
      <c r="AU250" s="443"/>
      <c r="AV250" s="443"/>
      <c r="AW250" s="443"/>
      <c r="AX250" s="443"/>
      <c r="AY250" s="443"/>
      <c r="AZ250" s="443"/>
      <c r="BA250" s="443"/>
      <c r="BB250" s="443"/>
      <c r="BC250" s="443"/>
      <c r="BD250" s="443"/>
      <c r="BE250" s="443"/>
      <c r="BF250" s="443"/>
      <c r="BG250" s="443"/>
      <c r="BH250" s="443"/>
      <c r="BI250" s="443"/>
      <c r="BJ250" s="443"/>
      <c r="BK250" s="443"/>
      <c r="BL250" s="443"/>
      <c r="BM250" s="443"/>
      <c r="BN250" s="443"/>
      <c r="BO250" s="443"/>
      <c r="BP250" s="443"/>
      <c r="BQ250" s="443"/>
    </row>
    <row r="251" spans="1:69" ht="18" customHeight="1">
      <c r="A251" s="442"/>
      <c r="B251" s="443"/>
      <c r="C251" s="443"/>
      <c r="D251" s="444"/>
      <c r="E251" s="443"/>
      <c r="F251" s="443"/>
      <c r="G251" s="443"/>
      <c r="H251" s="443"/>
      <c r="I251" s="443"/>
      <c r="J251" s="443"/>
      <c r="K251" s="443"/>
      <c r="L251" s="443"/>
      <c r="M251" s="443"/>
      <c r="N251" s="443"/>
      <c r="O251" s="443"/>
      <c r="P251" s="443"/>
      <c r="Q251" s="443"/>
      <c r="R251" s="443"/>
      <c r="S251" s="443"/>
      <c r="T251" s="443"/>
      <c r="U251" s="443"/>
      <c r="V251" s="443"/>
      <c r="W251" s="443"/>
      <c r="X251" s="443"/>
      <c r="Y251" s="443"/>
      <c r="Z251" s="443"/>
      <c r="AA251" s="443"/>
      <c r="AB251" s="443"/>
      <c r="AC251" s="443"/>
      <c r="AD251" s="443"/>
      <c r="AE251" s="443"/>
      <c r="AF251" s="443"/>
      <c r="AG251" s="443"/>
      <c r="AH251" s="443"/>
      <c r="AI251" s="443"/>
      <c r="AJ251" s="443"/>
      <c r="AK251" s="443"/>
      <c r="AL251" s="443"/>
      <c r="AM251" s="443"/>
      <c r="AN251" s="443"/>
      <c r="AO251" s="443"/>
      <c r="AP251" s="443"/>
      <c r="AQ251" s="443"/>
      <c r="AR251" s="443"/>
      <c r="AS251" s="443"/>
      <c r="AT251" s="443"/>
      <c r="AU251" s="443"/>
      <c r="AV251" s="443"/>
      <c r="AW251" s="443"/>
      <c r="AX251" s="443"/>
      <c r="AY251" s="443"/>
      <c r="AZ251" s="443"/>
      <c r="BA251" s="443"/>
      <c r="BB251" s="443"/>
      <c r="BC251" s="443"/>
      <c r="BD251" s="443"/>
      <c r="BE251" s="443"/>
      <c r="BF251" s="443"/>
      <c r="BG251" s="443"/>
      <c r="BH251" s="443"/>
      <c r="BI251" s="443"/>
      <c r="BJ251" s="443"/>
      <c r="BK251" s="443"/>
      <c r="BL251" s="443"/>
      <c r="BM251" s="443"/>
      <c r="BN251" s="443"/>
      <c r="BO251" s="443"/>
      <c r="BP251" s="443"/>
      <c r="BQ251" s="443"/>
    </row>
    <row r="252" spans="1:69" ht="18" customHeight="1">
      <c r="A252" s="442"/>
      <c r="B252" s="443"/>
      <c r="C252" s="443"/>
      <c r="D252" s="444"/>
      <c r="E252" s="443"/>
      <c r="F252" s="443"/>
      <c r="G252" s="443"/>
      <c r="H252" s="443"/>
      <c r="I252" s="443"/>
      <c r="J252" s="443"/>
      <c r="K252" s="443"/>
      <c r="L252" s="443"/>
      <c r="M252" s="443"/>
      <c r="N252" s="443"/>
      <c r="O252" s="443"/>
      <c r="P252" s="443"/>
      <c r="Q252" s="443"/>
      <c r="R252" s="443"/>
      <c r="S252" s="443"/>
      <c r="T252" s="443"/>
      <c r="U252" s="443"/>
      <c r="V252" s="443"/>
      <c r="W252" s="443"/>
      <c r="X252" s="443"/>
      <c r="Y252" s="443"/>
      <c r="Z252" s="443"/>
      <c r="AA252" s="443"/>
      <c r="AB252" s="443"/>
      <c r="AC252" s="443"/>
      <c r="AD252" s="443"/>
      <c r="AE252" s="443"/>
      <c r="AF252" s="443"/>
      <c r="AG252" s="443"/>
      <c r="AH252" s="443"/>
      <c r="AI252" s="443"/>
      <c r="AJ252" s="443"/>
      <c r="AK252" s="443"/>
      <c r="AL252" s="443"/>
      <c r="AM252" s="443"/>
      <c r="AN252" s="443"/>
      <c r="AO252" s="443"/>
      <c r="AP252" s="443"/>
      <c r="AQ252" s="443"/>
      <c r="AR252" s="443"/>
      <c r="AS252" s="443"/>
      <c r="AT252" s="443"/>
      <c r="AU252" s="443"/>
      <c r="AV252" s="443"/>
      <c r="AW252" s="443"/>
      <c r="AX252" s="443"/>
      <c r="AY252" s="443"/>
      <c r="AZ252" s="443"/>
      <c r="BA252" s="443"/>
      <c r="BB252" s="443"/>
      <c r="BC252" s="443"/>
      <c r="BD252" s="443"/>
      <c r="BE252" s="443"/>
      <c r="BF252" s="443"/>
      <c r="BG252" s="443"/>
      <c r="BH252" s="443"/>
      <c r="BI252" s="443"/>
      <c r="BJ252" s="443"/>
      <c r="BK252" s="443"/>
      <c r="BL252" s="443"/>
      <c r="BM252" s="443"/>
      <c r="BN252" s="443"/>
      <c r="BO252" s="443"/>
      <c r="BP252" s="443"/>
      <c r="BQ252" s="443"/>
    </row>
    <row r="253" spans="1:69" ht="18" customHeight="1">
      <c r="A253" s="442"/>
      <c r="B253" s="443"/>
      <c r="C253" s="443"/>
      <c r="D253" s="444"/>
      <c r="E253" s="443"/>
      <c r="F253" s="443"/>
      <c r="G253" s="443"/>
      <c r="H253" s="443"/>
      <c r="I253" s="443"/>
      <c r="J253" s="443"/>
      <c r="K253" s="443"/>
      <c r="L253" s="443"/>
      <c r="M253" s="443"/>
      <c r="N253" s="443"/>
      <c r="O253" s="443"/>
      <c r="P253" s="443"/>
      <c r="Q253" s="443"/>
      <c r="R253" s="443"/>
      <c r="S253" s="443"/>
      <c r="T253" s="443"/>
      <c r="U253" s="443"/>
      <c r="V253" s="443"/>
      <c r="W253" s="443"/>
      <c r="X253" s="443"/>
      <c r="Y253" s="443"/>
      <c r="Z253" s="443"/>
      <c r="AA253" s="443"/>
      <c r="AB253" s="443"/>
      <c r="AC253" s="443"/>
      <c r="AD253" s="443"/>
      <c r="AE253" s="443"/>
      <c r="AF253" s="443"/>
      <c r="AG253" s="443"/>
      <c r="AH253" s="443"/>
      <c r="AI253" s="443"/>
      <c r="AJ253" s="443"/>
      <c r="AK253" s="443"/>
      <c r="AL253" s="443"/>
      <c r="AM253" s="443"/>
      <c r="AN253" s="443"/>
      <c r="AO253" s="443"/>
      <c r="AP253" s="443"/>
      <c r="AQ253" s="443"/>
      <c r="AR253" s="443"/>
      <c r="AS253" s="443"/>
      <c r="AT253" s="443"/>
      <c r="AU253" s="443"/>
      <c r="AV253" s="443"/>
      <c r="AW253" s="443"/>
      <c r="AX253" s="443"/>
      <c r="AY253" s="443"/>
      <c r="AZ253" s="443"/>
      <c r="BA253" s="443"/>
      <c r="BB253" s="443"/>
      <c r="BC253" s="443"/>
      <c r="BD253" s="443"/>
      <c r="BE253" s="443"/>
      <c r="BF253" s="443"/>
      <c r="BG253" s="443"/>
      <c r="BH253" s="443"/>
      <c r="BI253" s="443"/>
      <c r="BJ253" s="443"/>
      <c r="BK253" s="443"/>
      <c r="BL253" s="443"/>
      <c r="BM253" s="443"/>
      <c r="BN253" s="443"/>
      <c r="BO253" s="443"/>
      <c r="BP253" s="443"/>
      <c r="BQ253" s="443"/>
    </row>
    <row r="254" spans="1:69" ht="18" customHeight="1">
      <c r="A254" s="442"/>
      <c r="B254" s="443"/>
      <c r="C254" s="443"/>
      <c r="D254" s="444"/>
      <c r="E254" s="443"/>
      <c r="F254" s="443"/>
      <c r="G254" s="443"/>
      <c r="H254" s="443"/>
      <c r="I254" s="443"/>
      <c r="J254" s="443"/>
      <c r="K254" s="443"/>
      <c r="L254" s="443"/>
      <c r="M254" s="443"/>
      <c r="N254" s="443"/>
      <c r="O254" s="443"/>
      <c r="P254" s="443"/>
      <c r="Q254" s="443"/>
      <c r="R254" s="443"/>
      <c r="S254" s="443"/>
      <c r="T254" s="443"/>
      <c r="U254" s="443"/>
      <c r="V254" s="443"/>
      <c r="W254" s="443"/>
      <c r="X254" s="443"/>
      <c r="Y254" s="443"/>
      <c r="Z254" s="443"/>
      <c r="AA254" s="443"/>
      <c r="AB254" s="443"/>
      <c r="AC254" s="443"/>
      <c r="AD254" s="443"/>
      <c r="AE254" s="443"/>
      <c r="AF254" s="443"/>
      <c r="AG254" s="443"/>
      <c r="AH254" s="443"/>
      <c r="AI254" s="443"/>
      <c r="AJ254" s="443"/>
      <c r="AK254" s="443"/>
      <c r="AL254" s="443"/>
      <c r="AM254" s="443"/>
      <c r="AN254" s="443"/>
      <c r="AO254" s="443"/>
      <c r="AP254" s="443"/>
      <c r="AQ254" s="443"/>
      <c r="AR254" s="443"/>
      <c r="AS254" s="443"/>
      <c r="AT254" s="443"/>
      <c r="AU254" s="443"/>
      <c r="AV254" s="443"/>
      <c r="AW254" s="443"/>
      <c r="AX254" s="443"/>
      <c r="AY254" s="443"/>
      <c r="AZ254" s="443"/>
      <c r="BA254" s="443"/>
      <c r="BB254" s="443"/>
      <c r="BC254" s="443"/>
      <c r="BD254" s="443"/>
      <c r="BE254" s="443"/>
      <c r="BF254" s="443"/>
      <c r="BG254" s="443"/>
      <c r="BH254" s="443"/>
      <c r="BI254" s="443"/>
      <c r="BJ254" s="443"/>
      <c r="BK254" s="443"/>
      <c r="BL254" s="443"/>
      <c r="BM254" s="443"/>
      <c r="BN254" s="443"/>
      <c r="BO254" s="443"/>
      <c r="BP254" s="443"/>
      <c r="BQ254" s="443"/>
    </row>
    <row r="255" spans="1:69" ht="18" customHeight="1">
      <c r="A255" s="442"/>
      <c r="B255" s="443"/>
      <c r="C255" s="443"/>
      <c r="D255" s="444"/>
      <c r="E255" s="443"/>
      <c r="F255" s="443"/>
      <c r="G255" s="443"/>
      <c r="H255" s="443"/>
      <c r="I255" s="443"/>
      <c r="J255" s="443"/>
      <c r="K255" s="443"/>
      <c r="L255" s="443"/>
      <c r="M255" s="443"/>
      <c r="N255" s="443"/>
      <c r="O255" s="443"/>
      <c r="P255" s="443"/>
      <c r="Q255" s="443"/>
      <c r="R255" s="443"/>
      <c r="S255" s="443"/>
      <c r="T255" s="443"/>
      <c r="U255" s="443"/>
      <c r="V255" s="443"/>
      <c r="W255" s="443"/>
      <c r="X255" s="443"/>
      <c r="Y255" s="443"/>
      <c r="Z255" s="443"/>
      <c r="AA255" s="443"/>
      <c r="AB255" s="443"/>
      <c r="AC255" s="443"/>
      <c r="AD255" s="443"/>
      <c r="AE255" s="443"/>
      <c r="AF255" s="443"/>
      <c r="AG255" s="443"/>
      <c r="AH255" s="443"/>
      <c r="AI255" s="443"/>
      <c r="AJ255" s="443"/>
      <c r="AK255" s="443"/>
      <c r="AL255" s="443"/>
      <c r="AM255" s="443"/>
      <c r="AN255" s="443"/>
      <c r="AO255" s="443"/>
      <c r="AP255" s="443"/>
      <c r="AQ255" s="443"/>
      <c r="AR255" s="443"/>
      <c r="AS255" s="443"/>
      <c r="AT255" s="443"/>
      <c r="AU255" s="443"/>
      <c r="AV255" s="443"/>
      <c r="AW255" s="443"/>
      <c r="AX255" s="443"/>
      <c r="AY255" s="443"/>
      <c r="AZ255" s="443"/>
      <c r="BA255" s="443"/>
      <c r="BB255" s="443"/>
      <c r="BC255" s="443"/>
      <c r="BD255" s="443"/>
      <c r="BE255" s="443"/>
      <c r="BF255" s="443"/>
      <c r="BG255" s="443"/>
      <c r="BH255" s="443"/>
      <c r="BI255" s="443"/>
      <c r="BJ255" s="443"/>
      <c r="BK255" s="443"/>
      <c r="BL255" s="443"/>
      <c r="BM255" s="443"/>
      <c r="BN255" s="443"/>
      <c r="BO255" s="443"/>
      <c r="BP255" s="443"/>
      <c r="BQ255" s="443"/>
    </row>
    <row r="256" spans="1:69" ht="18" customHeight="1">
      <c r="A256" s="442"/>
      <c r="B256" s="443"/>
      <c r="C256" s="443"/>
      <c r="D256" s="444"/>
      <c r="E256" s="443"/>
      <c r="F256" s="443"/>
      <c r="G256" s="443"/>
      <c r="H256" s="443"/>
      <c r="I256" s="443"/>
      <c r="J256" s="443"/>
      <c r="K256" s="443"/>
      <c r="L256" s="443"/>
      <c r="M256" s="443"/>
      <c r="N256" s="443"/>
      <c r="O256" s="443"/>
      <c r="P256" s="443"/>
      <c r="Q256" s="443"/>
      <c r="R256" s="443"/>
      <c r="S256" s="443"/>
      <c r="T256" s="443"/>
      <c r="U256" s="443"/>
      <c r="V256" s="443"/>
      <c r="W256" s="443"/>
      <c r="X256" s="443"/>
      <c r="Y256" s="443"/>
      <c r="Z256" s="443"/>
      <c r="AA256" s="443"/>
      <c r="AB256" s="443"/>
      <c r="AC256" s="443"/>
      <c r="AD256" s="443"/>
      <c r="AE256" s="443"/>
      <c r="AF256" s="443"/>
      <c r="AG256" s="443"/>
      <c r="AH256" s="443"/>
      <c r="AI256" s="443"/>
      <c r="AJ256" s="443"/>
      <c r="AK256" s="443"/>
      <c r="AL256" s="443"/>
      <c r="AM256" s="443"/>
      <c r="AN256" s="443"/>
      <c r="AO256" s="443"/>
      <c r="AP256" s="443"/>
      <c r="AQ256" s="443"/>
      <c r="AR256" s="443"/>
      <c r="AS256" s="443"/>
      <c r="AT256" s="443"/>
      <c r="AU256" s="443"/>
      <c r="AV256" s="443"/>
      <c r="AW256" s="443"/>
      <c r="AX256" s="443"/>
      <c r="AY256" s="443"/>
      <c r="AZ256" s="443"/>
      <c r="BA256" s="443"/>
      <c r="BB256" s="443"/>
      <c r="BC256" s="443"/>
      <c r="BD256" s="443"/>
      <c r="BE256" s="443"/>
      <c r="BF256" s="443"/>
      <c r="BG256" s="443"/>
      <c r="BH256" s="443"/>
      <c r="BI256" s="443"/>
      <c r="BJ256" s="443"/>
      <c r="BK256" s="443"/>
      <c r="BL256" s="443"/>
      <c r="BM256" s="443"/>
      <c r="BN256" s="443"/>
      <c r="BO256" s="443"/>
      <c r="BP256" s="443"/>
      <c r="BQ256" s="443"/>
    </row>
    <row r="257" spans="1:69" ht="18" customHeight="1">
      <c r="A257" s="442"/>
      <c r="B257" s="443"/>
      <c r="C257" s="443"/>
      <c r="D257" s="444"/>
      <c r="E257" s="443"/>
      <c r="F257" s="443"/>
      <c r="G257" s="443"/>
      <c r="H257" s="443"/>
      <c r="I257" s="443"/>
      <c r="J257" s="443"/>
      <c r="K257" s="443"/>
      <c r="L257" s="443"/>
      <c r="M257" s="443"/>
      <c r="N257" s="443"/>
      <c r="O257" s="443"/>
      <c r="P257" s="443"/>
      <c r="Q257" s="443"/>
      <c r="R257" s="443"/>
      <c r="S257" s="443"/>
      <c r="T257" s="443"/>
      <c r="U257" s="443"/>
      <c r="V257" s="443"/>
      <c r="W257" s="443"/>
      <c r="X257" s="443"/>
      <c r="Y257" s="443"/>
      <c r="Z257" s="443"/>
      <c r="AA257" s="443"/>
      <c r="AB257" s="443"/>
      <c r="AC257" s="443"/>
      <c r="AD257" s="443"/>
      <c r="AE257" s="443"/>
      <c r="AF257" s="443"/>
      <c r="AG257" s="443"/>
      <c r="AH257" s="443"/>
      <c r="AI257" s="443"/>
      <c r="AJ257" s="443"/>
      <c r="AK257" s="443"/>
      <c r="AL257" s="443"/>
      <c r="AM257" s="443"/>
      <c r="AN257" s="443"/>
      <c r="AO257" s="443"/>
      <c r="AP257" s="443"/>
      <c r="AQ257" s="443"/>
      <c r="AR257" s="443"/>
      <c r="AS257" s="443"/>
      <c r="AT257" s="443"/>
      <c r="AU257" s="443"/>
      <c r="AV257" s="443"/>
      <c r="AW257" s="443"/>
      <c r="AX257" s="443"/>
      <c r="AY257" s="443"/>
      <c r="AZ257" s="443"/>
      <c r="BA257" s="443"/>
      <c r="BB257" s="443"/>
      <c r="BC257" s="443"/>
      <c r="BD257" s="443"/>
      <c r="BE257" s="443"/>
      <c r="BF257" s="443"/>
      <c r="BG257" s="443"/>
      <c r="BH257" s="443"/>
      <c r="BI257" s="443"/>
      <c r="BJ257" s="443"/>
      <c r="BK257" s="443"/>
      <c r="BL257" s="443"/>
      <c r="BM257" s="443"/>
      <c r="BN257" s="443"/>
      <c r="BO257" s="443"/>
      <c r="BP257" s="443"/>
      <c r="BQ257" s="443"/>
    </row>
    <row r="258" spans="1:69" ht="18" customHeight="1">
      <c r="A258" s="442"/>
      <c r="B258" s="443"/>
      <c r="C258" s="443"/>
      <c r="D258" s="444"/>
      <c r="E258" s="443"/>
      <c r="F258" s="443"/>
      <c r="G258" s="443"/>
      <c r="H258" s="443"/>
      <c r="I258" s="443"/>
      <c r="J258" s="443"/>
      <c r="K258" s="443"/>
      <c r="L258" s="443"/>
      <c r="M258" s="443"/>
      <c r="N258" s="443"/>
      <c r="O258" s="443"/>
      <c r="P258" s="443"/>
      <c r="Q258" s="443"/>
      <c r="R258" s="443"/>
      <c r="S258" s="443"/>
      <c r="T258" s="443"/>
      <c r="U258" s="443"/>
      <c r="V258" s="443"/>
      <c r="W258" s="443"/>
      <c r="X258" s="443"/>
      <c r="Y258" s="443"/>
      <c r="Z258" s="443"/>
      <c r="AA258" s="443"/>
      <c r="AB258" s="443"/>
      <c r="AC258" s="443"/>
      <c r="AD258" s="443"/>
      <c r="AE258" s="443"/>
      <c r="AF258" s="443"/>
      <c r="AG258" s="443"/>
      <c r="AH258" s="443"/>
      <c r="AI258" s="443"/>
      <c r="AJ258" s="443"/>
      <c r="AK258" s="443"/>
      <c r="AL258" s="443"/>
      <c r="AM258" s="443"/>
      <c r="AN258" s="443"/>
      <c r="AO258" s="443"/>
      <c r="AP258" s="443"/>
      <c r="AQ258" s="443"/>
      <c r="AR258" s="443"/>
      <c r="AS258" s="443"/>
      <c r="AT258" s="443"/>
      <c r="AU258" s="443"/>
      <c r="AV258" s="443"/>
      <c r="AW258" s="443"/>
      <c r="AX258" s="443"/>
      <c r="AY258" s="443"/>
      <c r="AZ258" s="443"/>
      <c r="BA258" s="443"/>
      <c r="BB258" s="443"/>
      <c r="BC258" s="443"/>
      <c r="BD258" s="443"/>
      <c r="BE258" s="443"/>
      <c r="BF258" s="443"/>
      <c r="BG258" s="443"/>
      <c r="BH258" s="443"/>
      <c r="BI258" s="443"/>
      <c r="BJ258" s="443"/>
      <c r="BK258" s="443"/>
      <c r="BL258" s="443"/>
      <c r="BM258" s="443"/>
      <c r="BN258" s="443"/>
      <c r="BO258" s="443"/>
      <c r="BP258" s="443"/>
      <c r="BQ258" s="443"/>
    </row>
    <row r="259" spans="1:69" ht="18" customHeight="1">
      <c r="A259" s="442"/>
      <c r="B259" s="443"/>
      <c r="C259" s="443"/>
      <c r="D259" s="444"/>
      <c r="E259" s="443"/>
      <c r="F259" s="443"/>
      <c r="G259" s="443"/>
      <c r="H259" s="443"/>
      <c r="I259" s="443"/>
      <c r="J259" s="443"/>
      <c r="K259" s="443"/>
      <c r="L259" s="443"/>
      <c r="M259" s="443"/>
      <c r="N259" s="443"/>
      <c r="O259" s="443"/>
      <c r="P259" s="443"/>
      <c r="Q259" s="443"/>
      <c r="R259" s="443"/>
      <c r="S259" s="443"/>
      <c r="T259" s="443"/>
      <c r="U259" s="443"/>
      <c r="V259" s="443"/>
      <c r="W259" s="443"/>
      <c r="X259" s="443"/>
      <c r="Y259" s="443"/>
      <c r="Z259" s="443"/>
      <c r="AA259" s="443"/>
      <c r="AB259" s="443"/>
      <c r="AC259" s="443"/>
      <c r="AD259" s="443"/>
      <c r="AE259" s="443"/>
      <c r="AF259" s="443"/>
      <c r="AG259" s="443"/>
      <c r="AH259" s="443"/>
      <c r="AI259" s="443"/>
      <c r="AJ259" s="443"/>
      <c r="AK259" s="443"/>
      <c r="AL259" s="443"/>
      <c r="AM259" s="443"/>
      <c r="AN259" s="443"/>
      <c r="AO259" s="443"/>
      <c r="AP259" s="443"/>
      <c r="AQ259" s="443"/>
      <c r="AR259" s="443"/>
      <c r="AS259" s="443"/>
      <c r="AT259" s="443"/>
      <c r="AU259" s="443"/>
      <c r="AV259" s="443"/>
      <c r="AW259" s="443"/>
      <c r="AX259" s="443"/>
      <c r="AY259" s="443"/>
      <c r="AZ259" s="443"/>
      <c r="BA259" s="443"/>
      <c r="BB259" s="443"/>
      <c r="BC259" s="443"/>
      <c r="BD259" s="443"/>
      <c r="BE259" s="443"/>
      <c r="BF259" s="443"/>
      <c r="BG259" s="443"/>
      <c r="BH259" s="443"/>
      <c r="BI259" s="443"/>
      <c r="BJ259" s="443"/>
      <c r="BK259" s="443"/>
      <c r="BL259" s="443"/>
      <c r="BM259" s="443"/>
      <c r="BN259" s="443"/>
      <c r="BO259" s="443"/>
      <c r="BP259" s="443"/>
      <c r="BQ259" s="443"/>
    </row>
    <row r="260" spans="1:69" ht="18" customHeight="1">
      <c r="A260" s="442"/>
      <c r="B260" s="443"/>
      <c r="C260" s="443"/>
      <c r="D260" s="444"/>
      <c r="E260" s="443"/>
      <c r="F260" s="443"/>
      <c r="G260" s="443"/>
      <c r="H260" s="443"/>
      <c r="I260" s="443"/>
      <c r="J260" s="443"/>
      <c r="K260" s="443"/>
      <c r="L260" s="443"/>
      <c r="M260" s="443"/>
      <c r="N260" s="443"/>
      <c r="O260" s="443"/>
      <c r="P260" s="443"/>
      <c r="Q260" s="443"/>
      <c r="R260" s="443"/>
      <c r="S260" s="443"/>
      <c r="T260" s="443"/>
      <c r="U260" s="443"/>
      <c r="V260" s="443"/>
      <c r="W260" s="443"/>
      <c r="X260" s="443"/>
      <c r="Y260" s="443"/>
      <c r="Z260" s="443"/>
      <c r="AA260" s="443"/>
      <c r="AB260" s="443"/>
      <c r="AC260" s="443"/>
      <c r="AD260" s="443"/>
      <c r="AE260" s="443"/>
      <c r="AF260" s="443"/>
      <c r="AG260" s="443"/>
      <c r="AH260" s="443"/>
      <c r="AI260" s="443"/>
      <c r="AJ260" s="443"/>
      <c r="AK260" s="443"/>
      <c r="AL260" s="443"/>
      <c r="AM260" s="443"/>
      <c r="AN260" s="443"/>
      <c r="AO260" s="443"/>
      <c r="AP260" s="443"/>
      <c r="AQ260" s="443"/>
      <c r="AR260" s="443"/>
      <c r="AS260" s="443"/>
      <c r="AT260" s="443"/>
      <c r="AU260" s="443"/>
      <c r="AV260" s="443"/>
      <c r="AW260" s="443"/>
      <c r="AX260" s="443"/>
      <c r="AY260" s="443"/>
      <c r="AZ260" s="443"/>
      <c r="BA260" s="443"/>
      <c r="BB260" s="443"/>
      <c r="BC260" s="443"/>
      <c r="BD260" s="443"/>
      <c r="BE260" s="443"/>
      <c r="BF260" s="443"/>
      <c r="BG260" s="443"/>
      <c r="BH260" s="443"/>
      <c r="BI260" s="443"/>
      <c r="BJ260" s="443"/>
      <c r="BK260" s="443"/>
      <c r="BL260" s="443"/>
      <c r="BM260" s="443"/>
      <c r="BN260" s="443"/>
      <c r="BO260" s="443"/>
      <c r="BP260" s="443"/>
      <c r="BQ260" s="443"/>
    </row>
    <row r="261" spans="1:69" ht="18" customHeight="1">
      <c r="A261" s="442"/>
      <c r="B261" s="443"/>
      <c r="C261" s="443"/>
      <c r="D261" s="444"/>
      <c r="E261" s="443"/>
      <c r="F261" s="443"/>
      <c r="G261" s="443"/>
      <c r="H261" s="443"/>
      <c r="I261" s="443"/>
      <c r="J261" s="443"/>
      <c r="K261" s="443"/>
      <c r="L261" s="443"/>
      <c r="M261" s="443"/>
      <c r="N261" s="443"/>
      <c r="O261" s="443"/>
      <c r="P261" s="443"/>
      <c r="Q261" s="443"/>
      <c r="R261" s="443"/>
      <c r="S261" s="443"/>
      <c r="T261" s="443"/>
      <c r="U261" s="443"/>
      <c r="V261" s="443"/>
      <c r="W261" s="443"/>
      <c r="X261" s="443"/>
      <c r="Y261" s="443"/>
      <c r="Z261" s="443"/>
      <c r="AA261" s="443"/>
      <c r="AB261" s="443"/>
      <c r="AC261" s="443"/>
      <c r="AD261" s="443"/>
      <c r="AE261" s="443"/>
      <c r="AF261" s="443"/>
      <c r="AG261" s="443"/>
      <c r="AH261" s="443"/>
      <c r="AI261" s="443"/>
      <c r="AJ261" s="443"/>
      <c r="AK261" s="443"/>
      <c r="AL261" s="443"/>
      <c r="AM261" s="443"/>
      <c r="AN261" s="443"/>
      <c r="AO261" s="443"/>
      <c r="AP261" s="443"/>
      <c r="AQ261" s="443"/>
      <c r="AR261" s="443"/>
      <c r="AS261" s="443"/>
      <c r="AT261" s="443"/>
      <c r="AU261" s="443"/>
      <c r="AV261" s="443"/>
      <c r="AW261" s="443"/>
      <c r="AX261" s="443"/>
      <c r="AY261" s="443"/>
      <c r="AZ261" s="443"/>
      <c r="BA261" s="443"/>
      <c r="BB261" s="443"/>
      <c r="BC261" s="443"/>
      <c r="BD261" s="443"/>
      <c r="BE261" s="443"/>
      <c r="BF261" s="443"/>
      <c r="BG261" s="443"/>
      <c r="BH261" s="443"/>
      <c r="BI261" s="443"/>
      <c r="BJ261" s="443"/>
      <c r="BK261" s="443"/>
      <c r="BL261" s="443"/>
      <c r="BM261" s="443"/>
      <c r="BN261" s="443"/>
      <c r="BO261" s="443"/>
      <c r="BP261" s="443"/>
      <c r="BQ261" s="443"/>
    </row>
    <row r="262" spans="1:69" ht="18" customHeight="1">
      <c r="A262" s="442"/>
      <c r="B262" s="443"/>
      <c r="C262" s="443"/>
      <c r="D262" s="444"/>
      <c r="E262" s="443"/>
      <c r="F262" s="443"/>
      <c r="G262" s="443"/>
      <c r="H262" s="443"/>
      <c r="I262" s="443"/>
      <c r="J262" s="443"/>
      <c r="K262" s="443"/>
      <c r="L262" s="443"/>
      <c r="M262" s="443"/>
      <c r="N262" s="443"/>
      <c r="O262" s="443"/>
      <c r="P262" s="443"/>
      <c r="Q262" s="443"/>
      <c r="R262" s="443"/>
      <c r="S262" s="443"/>
      <c r="T262" s="443"/>
      <c r="U262" s="443"/>
      <c r="V262" s="443"/>
      <c r="W262" s="443"/>
      <c r="X262" s="443"/>
      <c r="Y262" s="443"/>
      <c r="Z262" s="443"/>
      <c r="AA262" s="443"/>
      <c r="AB262" s="443"/>
      <c r="AC262" s="443"/>
      <c r="AD262" s="443"/>
      <c r="AE262" s="443"/>
      <c r="AF262" s="443"/>
      <c r="AG262" s="443"/>
      <c r="AH262" s="443"/>
      <c r="AI262" s="443"/>
      <c r="AJ262" s="443"/>
      <c r="AK262" s="443"/>
      <c r="AL262" s="443"/>
      <c r="AM262" s="443"/>
      <c r="AN262" s="443"/>
      <c r="AO262" s="443"/>
      <c r="AP262" s="443"/>
      <c r="AQ262" s="443"/>
      <c r="AR262" s="443"/>
      <c r="AS262" s="443"/>
      <c r="AT262" s="443"/>
      <c r="AU262" s="443"/>
      <c r="AV262" s="443"/>
      <c r="AW262" s="443"/>
      <c r="AX262" s="443"/>
      <c r="AY262" s="443"/>
      <c r="AZ262" s="443"/>
      <c r="BA262" s="443"/>
      <c r="BB262" s="443"/>
      <c r="BC262" s="443"/>
      <c r="BD262" s="443"/>
      <c r="BE262" s="443"/>
      <c r="BF262" s="443"/>
      <c r="BG262" s="443"/>
      <c r="BH262" s="443"/>
      <c r="BI262" s="443"/>
      <c r="BJ262" s="443"/>
      <c r="BK262" s="443"/>
      <c r="BL262" s="443"/>
      <c r="BM262" s="443"/>
      <c r="BN262" s="443"/>
      <c r="BO262" s="443"/>
      <c r="BP262" s="443"/>
      <c r="BQ262" s="443"/>
    </row>
    <row r="263" spans="1:69" ht="18" customHeight="1">
      <c r="A263" s="442"/>
      <c r="B263" s="443"/>
      <c r="C263" s="443"/>
      <c r="D263" s="444"/>
      <c r="E263" s="443"/>
      <c r="F263" s="443"/>
      <c r="G263" s="443"/>
      <c r="H263" s="443"/>
      <c r="I263" s="443"/>
      <c r="J263" s="443"/>
      <c r="K263" s="443"/>
      <c r="L263" s="443"/>
      <c r="M263" s="443"/>
      <c r="N263" s="443"/>
      <c r="O263" s="443"/>
      <c r="P263" s="443"/>
      <c r="Q263" s="443"/>
      <c r="R263" s="443"/>
      <c r="S263" s="443"/>
      <c r="T263" s="443"/>
      <c r="U263" s="443"/>
      <c r="V263" s="443"/>
      <c r="W263" s="443"/>
      <c r="X263" s="443"/>
      <c r="Y263" s="443"/>
      <c r="Z263" s="443"/>
      <c r="AA263" s="443"/>
      <c r="AB263" s="443"/>
      <c r="AC263" s="443"/>
      <c r="AD263" s="443"/>
      <c r="AE263" s="443"/>
      <c r="AF263" s="443"/>
      <c r="AG263" s="443"/>
      <c r="AH263" s="443"/>
      <c r="AI263" s="443"/>
      <c r="AJ263" s="443"/>
      <c r="AK263" s="443"/>
      <c r="AL263" s="443"/>
      <c r="AM263" s="443"/>
      <c r="AN263" s="443"/>
      <c r="AO263" s="443"/>
      <c r="AP263" s="443"/>
      <c r="AQ263" s="443"/>
      <c r="AR263" s="443"/>
      <c r="AS263" s="443"/>
      <c r="AT263" s="443"/>
      <c r="AU263" s="443"/>
      <c r="AV263" s="443"/>
      <c r="AW263" s="443"/>
      <c r="AX263" s="443"/>
      <c r="AY263" s="443"/>
      <c r="AZ263" s="443"/>
      <c r="BA263" s="443"/>
      <c r="BB263" s="443"/>
      <c r="BC263" s="443"/>
      <c r="BD263" s="443"/>
      <c r="BE263" s="443"/>
      <c r="BF263" s="443"/>
      <c r="BG263" s="443"/>
      <c r="BH263" s="443"/>
      <c r="BI263" s="443"/>
      <c r="BJ263" s="443"/>
      <c r="BK263" s="443"/>
      <c r="BL263" s="443"/>
      <c r="BM263" s="443"/>
      <c r="BN263" s="443"/>
      <c r="BO263" s="443"/>
      <c r="BP263" s="443"/>
      <c r="BQ263" s="443"/>
    </row>
    <row r="264" spans="1:69" ht="18" customHeight="1">
      <c r="A264" s="442"/>
      <c r="B264" s="443"/>
      <c r="C264" s="443"/>
      <c r="D264" s="444"/>
      <c r="E264" s="443"/>
      <c r="F264" s="443"/>
      <c r="G264" s="443"/>
      <c r="H264" s="443"/>
      <c r="I264" s="443"/>
      <c r="J264" s="443"/>
      <c r="K264" s="443"/>
      <c r="L264" s="443"/>
      <c r="M264" s="443"/>
      <c r="N264" s="443"/>
      <c r="O264" s="443"/>
      <c r="P264" s="443"/>
      <c r="Q264" s="443"/>
      <c r="R264" s="443"/>
      <c r="S264" s="443"/>
      <c r="T264" s="443"/>
      <c r="U264" s="443"/>
      <c r="V264" s="443"/>
      <c r="W264" s="443"/>
      <c r="X264" s="443"/>
      <c r="Y264" s="443"/>
      <c r="Z264" s="443"/>
      <c r="AA264" s="443"/>
      <c r="AB264" s="443"/>
      <c r="AC264" s="443"/>
      <c r="AD264" s="443"/>
      <c r="AE264" s="443"/>
      <c r="AF264" s="443"/>
      <c r="AG264" s="443"/>
      <c r="AH264" s="443"/>
      <c r="AI264" s="443"/>
      <c r="AJ264" s="443"/>
      <c r="AK264" s="443"/>
      <c r="AL264" s="443"/>
      <c r="AM264" s="443"/>
      <c r="AN264" s="443"/>
      <c r="AO264" s="443"/>
      <c r="AP264" s="443"/>
      <c r="AQ264" s="443"/>
      <c r="AR264" s="443"/>
      <c r="AS264" s="443"/>
      <c r="AT264" s="443"/>
      <c r="AU264" s="443"/>
      <c r="AV264" s="443"/>
      <c r="AW264" s="443"/>
      <c r="AX264" s="443"/>
      <c r="AY264" s="443"/>
      <c r="AZ264" s="443"/>
      <c r="BA264" s="443"/>
      <c r="BB264" s="443"/>
      <c r="BC264" s="443"/>
      <c r="BD264" s="443"/>
      <c r="BE264" s="443"/>
      <c r="BF264" s="443"/>
      <c r="BG264" s="443"/>
      <c r="BH264" s="443"/>
      <c r="BI264" s="443"/>
      <c r="BJ264" s="443"/>
      <c r="BK264" s="443"/>
      <c r="BL264" s="443"/>
      <c r="BM264" s="443"/>
      <c r="BN264" s="443"/>
      <c r="BO264" s="443"/>
      <c r="BP264" s="443"/>
      <c r="BQ264" s="443"/>
    </row>
    <row r="265" spans="1:69" ht="18" customHeight="1">
      <c r="A265" s="442"/>
      <c r="B265" s="443"/>
      <c r="C265" s="443"/>
      <c r="D265" s="444"/>
      <c r="E265" s="443"/>
      <c r="F265" s="443"/>
      <c r="G265" s="443"/>
      <c r="H265" s="443"/>
      <c r="I265" s="443"/>
      <c r="J265" s="443"/>
      <c r="K265" s="443"/>
      <c r="L265" s="443"/>
      <c r="M265" s="443"/>
      <c r="N265" s="443"/>
      <c r="O265" s="443"/>
      <c r="P265" s="443"/>
      <c r="Q265" s="443"/>
      <c r="R265" s="443"/>
      <c r="S265" s="443"/>
      <c r="T265" s="443"/>
      <c r="U265" s="443"/>
      <c r="V265" s="443"/>
      <c r="W265" s="443"/>
      <c r="X265" s="443"/>
      <c r="Y265" s="443"/>
      <c r="Z265" s="443"/>
      <c r="AA265" s="443"/>
      <c r="AB265" s="443"/>
      <c r="AC265" s="443"/>
      <c r="AD265" s="443"/>
      <c r="AE265" s="443"/>
      <c r="AF265" s="443"/>
      <c r="AG265" s="443"/>
      <c r="AH265" s="443"/>
      <c r="AI265" s="443"/>
      <c r="AJ265" s="443"/>
      <c r="AK265" s="443"/>
      <c r="AL265" s="443"/>
      <c r="AM265" s="443"/>
      <c r="AN265" s="443"/>
      <c r="AO265" s="443"/>
      <c r="AP265" s="443"/>
      <c r="AQ265" s="443"/>
      <c r="AR265" s="443"/>
      <c r="AS265" s="443"/>
      <c r="AT265" s="443"/>
      <c r="AU265" s="443"/>
      <c r="AV265" s="443"/>
      <c r="AW265" s="443"/>
      <c r="AX265" s="443"/>
      <c r="AY265" s="443"/>
      <c r="AZ265" s="443"/>
      <c r="BA265" s="443"/>
      <c r="BB265" s="443"/>
      <c r="BC265" s="443"/>
      <c r="BD265" s="443"/>
      <c r="BE265" s="443"/>
      <c r="BF265" s="443"/>
      <c r="BG265" s="443"/>
      <c r="BH265" s="443"/>
      <c r="BI265" s="443"/>
      <c r="BJ265" s="443"/>
      <c r="BK265" s="443"/>
      <c r="BL265" s="443"/>
      <c r="BM265" s="443"/>
      <c r="BN265" s="443"/>
      <c r="BO265" s="443"/>
      <c r="BP265" s="443"/>
      <c r="BQ265" s="443"/>
    </row>
    <row r="266" spans="1:69" ht="18" customHeight="1">
      <c r="A266" s="442"/>
      <c r="B266" s="443"/>
      <c r="C266" s="443"/>
      <c r="D266" s="444"/>
      <c r="E266" s="443"/>
      <c r="F266" s="443"/>
      <c r="G266" s="443"/>
      <c r="H266" s="443"/>
      <c r="I266" s="443"/>
      <c r="J266" s="443"/>
      <c r="K266" s="443"/>
      <c r="L266" s="443"/>
      <c r="M266" s="443"/>
      <c r="N266" s="443"/>
      <c r="O266" s="443"/>
      <c r="P266" s="443"/>
      <c r="Q266" s="443"/>
      <c r="R266" s="443"/>
      <c r="S266" s="443"/>
      <c r="T266" s="443"/>
      <c r="U266" s="443"/>
      <c r="V266" s="443"/>
      <c r="W266" s="443"/>
      <c r="X266" s="443"/>
      <c r="Y266" s="443"/>
      <c r="Z266" s="443"/>
      <c r="AA266" s="443"/>
      <c r="AB266" s="443"/>
      <c r="AC266" s="443"/>
      <c r="AD266" s="443"/>
      <c r="AE266" s="443"/>
      <c r="AF266" s="443"/>
      <c r="AG266" s="443"/>
      <c r="AH266" s="443"/>
      <c r="AI266" s="443"/>
      <c r="AJ266" s="443"/>
      <c r="AK266" s="443"/>
      <c r="AL266" s="443"/>
      <c r="AM266" s="443"/>
      <c r="AN266" s="443"/>
      <c r="AO266" s="443"/>
      <c r="AP266" s="443"/>
      <c r="AQ266" s="443"/>
      <c r="AR266" s="443"/>
      <c r="AS266" s="443"/>
      <c r="AT266" s="443"/>
      <c r="AU266" s="443"/>
      <c r="AV266" s="443"/>
      <c r="AW266" s="443"/>
      <c r="AX266" s="443"/>
      <c r="AY266" s="443"/>
      <c r="AZ266" s="443"/>
      <c r="BA266" s="443"/>
      <c r="BB266" s="443"/>
      <c r="BC266" s="443"/>
      <c r="BD266" s="443"/>
      <c r="BE266" s="443"/>
      <c r="BF266" s="443"/>
      <c r="BG266" s="443"/>
      <c r="BH266" s="443"/>
      <c r="BI266" s="443"/>
      <c r="BJ266" s="443"/>
      <c r="BK266" s="443"/>
      <c r="BL266" s="443"/>
      <c r="BM266" s="443"/>
      <c r="BN266" s="443"/>
      <c r="BO266" s="443"/>
      <c r="BP266" s="443"/>
      <c r="BQ266" s="443"/>
    </row>
    <row r="267" spans="1:69" ht="18" customHeight="1">
      <c r="A267" s="442"/>
      <c r="B267" s="443"/>
      <c r="C267" s="443"/>
      <c r="D267" s="444"/>
      <c r="E267" s="443"/>
      <c r="F267" s="443"/>
      <c r="G267" s="443"/>
      <c r="H267" s="443"/>
      <c r="I267" s="443"/>
      <c r="J267" s="443"/>
      <c r="K267" s="443"/>
      <c r="L267" s="443"/>
      <c r="M267" s="443"/>
      <c r="N267" s="443"/>
      <c r="O267" s="443"/>
      <c r="P267" s="443"/>
      <c r="Q267" s="443"/>
      <c r="R267" s="443"/>
      <c r="S267" s="443"/>
      <c r="T267" s="443"/>
      <c r="U267" s="443"/>
      <c r="V267" s="443"/>
      <c r="W267" s="443"/>
      <c r="X267" s="443"/>
      <c r="Y267" s="443"/>
      <c r="Z267" s="443"/>
      <c r="AA267" s="443"/>
      <c r="AB267" s="443"/>
      <c r="AC267" s="443"/>
      <c r="AD267" s="443"/>
      <c r="AE267" s="443"/>
      <c r="AF267" s="443"/>
      <c r="AG267" s="443"/>
      <c r="AH267" s="443"/>
      <c r="AI267" s="443"/>
      <c r="AJ267" s="443"/>
      <c r="AK267" s="443"/>
      <c r="AL267" s="443"/>
      <c r="AM267" s="443"/>
      <c r="AN267" s="443"/>
      <c r="AO267" s="443"/>
      <c r="AP267" s="443"/>
      <c r="AQ267" s="443"/>
      <c r="AR267" s="443"/>
      <c r="AS267" s="443"/>
      <c r="AT267" s="443"/>
      <c r="AU267" s="443"/>
      <c r="AV267" s="443"/>
      <c r="AW267" s="443"/>
      <c r="AX267" s="443"/>
      <c r="AY267" s="443"/>
      <c r="AZ267" s="443"/>
      <c r="BA267" s="443"/>
      <c r="BB267" s="443"/>
      <c r="BC267" s="443"/>
      <c r="BD267" s="443"/>
      <c r="BE267" s="443"/>
      <c r="BF267" s="443"/>
      <c r="BG267" s="443"/>
      <c r="BH267" s="443"/>
      <c r="BI267" s="443"/>
      <c r="BJ267" s="443"/>
      <c r="BK267" s="443"/>
      <c r="BL267" s="443"/>
      <c r="BM267" s="443"/>
      <c r="BN267" s="443"/>
      <c r="BO267" s="443"/>
      <c r="BP267" s="443"/>
      <c r="BQ267" s="443"/>
    </row>
    <row r="268" spans="1:69" ht="18" customHeight="1">
      <c r="A268" s="442"/>
      <c r="B268" s="443"/>
      <c r="C268" s="443"/>
      <c r="D268" s="444"/>
      <c r="E268" s="443"/>
      <c r="F268" s="443"/>
      <c r="G268" s="443"/>
      <c r="H268" s="443"/>
      <c r="I268" s="443"/>
      <c r="J268" s="443"/>
      <c r="K268" s="443"/>
      <c r="L268" s="443"/>
      <c r="M268" s="443"/>
      <c r="N268" s="443"/>
      <c r="O268" s="443"/>
      <c r="P268" s="443"/>
      <c r="Q268" s="443"/>
      <c r="R268" s="443"/>
      <c r="S268" s="443"/>
      <c r="T268" s="443"/>
      <c r="U268" s="443"/>
      <c r="V268" s="443"/>
      <c r="W268" s="443"/>
      <c r="X268" s="443"/>
      <c r="Y268" s="443"/>
      <c r="Z268" s="443"/>
      <c r="AA268" s="443"/>
      <c r="AB268" s="443"/>
      <c r="AC268" s="443"/>
      <c r="AD268" s="443"/>
      <c r="AE268" s="443"/>
      <c r="AF268" s="443"/>
      <c r="AG268" s="443"/>
      <c r="AH268" s="443"/>
      <c r="AI268" s="443"/>
      <c r="AJ268" s="443"/>
      <c r="AK268" s="443"/>
      <c r="AL268" s="443"/>
      <c r="AM268" s="443"/>
      <c r="AN268" s="443"/>
      <c r="AO268" s="443"/>
      <c r="AP268" s="443"/>
      <c r="AQ268" s="443"/>
      <c r="AR268" s="443"/>
      <c r="AS268" s="443"/>
      <c r="AT268" s="443"/>
      <c r="AU268" s="443"/>
      <c r="AV268" s="443"/>
      <c r="AW268" s="443"/>
      <c r="AX268" s="443"/>
      <c r="AY268" s="443"/>
      <c r="AZ268" s="443"/>
      <c r="BA268" s="443"/>
      <c r="BB268" s="443"/>
      <c r="BC268" s="443"/>
      <c r="BD268" s="443"/>
      <c r="BE268" s="443"/>
      <c r="BF268" s="443"/>
      <c r="BG268" s="443"/>
      <c r="BH268" s="443"/>
      <c r="BI268" s="443"/>
      <c r="BJ268" s="443"/>
      <c r="BK268" s="443"/>
      <c r="BL268" s="443"/>
      <c r="BM268" s="443"/>
      <c r="BN268" s="443"/>
      <c r="BO268" s="443"/>
      <c r="BP268" s="443"/>
      <c r="BQ268" s="443"/>
    </row>
    <row r="269" spans="1:69" ht="18" customHeight="1">
      <c r="A269" s="442"/>
      <c r="B269" s="443"/>
      <c r="C269" s="443"/>
      <c r="D269" s="444"/>
      <c r="E269" s="443"/>
      <c r="F269" s="443"/>
      <c r="G269" s="443"/>
      <c r="H269" s="443"/>
      <c r="I269" s="443"/>
      <c r="J269" s="443"/>
      <c r="K269" s="443"/>
      <c r="L269" s="443"/>
      <c r="M269" s="443"/>
      <c r="N269" s="443"/>
      <c r="O269" s="443"/>
      <c r="P269" s="443"/>
      <c r="Q269" s="443"/>
      <c r="R269" s="443"/>
      <c r="S269" s="443"/>
      <c r="T269" s="443"/>
      <c r="U269" s="443"/>
      <c r="V269" s="443"/>
      <c r="W269" s="443"/>
      <c r="X269" s="443"/>
      <c r="Y269" s="443"/>
      <c r="Z269" s="443"/>
      <c r="AA269" s="443"/>
      <c r="AB269" s="443"/>
      <c r="AC269" s="443"/>
      <c r="AD269" s="443"/>
      <c r="AE269" s="443"/>
      <c r="AF269" s="443"/>
      <c r="AG269" s="443"/>
      <c r="AH269" s="443"/>
      <c r="AI269" s="443"/>
      <c r="AJ269" s="443"/>
      <c r="AK269" s="443"/>
      <c r="AL269" s="443"/>
      <c r="AM269" s="443"/>
      <c r="AN269" s="443"/>
      <c r="AO269" s="443"/>
      <c r="AP269" s="443"/>
      <c r="AQ269" s="443"/>
      <c r="AR269" s="443"/>
      <c r="AS269" s="443"/>
      <c r="AT269" s="443"/>
      <c r="AU269" s="443"/>
      <c r="AV269" s="443"/>
      <c r="AW269" s="443"/>
      <c r="AX269" s="443"/>
      <c r="AY269" s="443"/>
      <c r="AZ269" s="443"/>
      <c r="BA269" s="443"/>
      <c r="BB269" s="443"/>
      <c r="BC269" s="443"/>
      <c r="BD269" s="443"/>
      <c r="BE269" s="443"/>
      <c r="BF269" s="443"/>
      <c r="BG269" s="443"/>
      <c r="BH269" s="443"/>
      <c r="BI269" s="443"/>
      <c r="BJ269" s="443"/>
      <c r="BK269" s="443"/>
      <c r="BL269" s="443"/>
      <c r="BM269" s="443"/>
      <c r="BN269" s="443"/>
      <c r="BO269" s="443"/>
      <c r="BP269" s="443"/>
      <c r="BQ269" s="443"/>
    </row>
    <row r="270" spans="1:69" ht="18" customHeight="1">
      <c r="A270" s="442"/>
      <c r="B270" s="443"/>
      <c r="C270" s="443"/>
      <c r="D270" s="444"/>
      <c r="E270" s="443"/>
      <c r="F270" s="443"/>
      <c r="G270" s="443"/>
      <c r="H270" s="443"/>
      <c r="I270" s="443"/>
      <c r="J270" s="443"/>
      <c r="K270" s="443"/>
      <c r="L270" s="443"/>
      <c r="M270" s="443"/>
      <c r="N270" s="443"/>
      <c r="O270" s="443"/>
      <c r="P270" s="443"/>
      <c r="Q270" s="443"/>
      <c r="R270" s="443"/>
      <c r="S270" s="443"/>
      <c r="T270" s="443"/>
      <c r="U270" s="443"/>
      <c r="V270" s="443"/>
      <c r="W270" s="443"/>
      <c r="X270" s="443"/>
      <c r="Y270" s="443"/>
      <c r="Z270" s="443"/>
      <c r="AA270" s="443"/>
      <c r="AB270" s="443"/>
      <c r="AC270" s="443"/>
      <c r="AD270" s="443"/>
      <c r="AE270" s="443"/>
      <c r="AF270" s="443"/>
      <c r="AG270" s="443"/>
      <c r="AH270" s="443"/>
      <c r="AI270" s="443"/>
      <c r="AJ270" s="443"/>
      <c r="AK270" s="443"/>
      <c r="AL270" s="443"/>
      <c r="AM270" s="443"/>
      <c r="AN270" s="443"/>
      <c r="AO270" s="443"/>
      <c r="AP270" s="443"/>
      <c r="AQ270" s="443"/>
      <c r="AR270" s="443"/>
      <c r="AS270" s="443"/>
      <c r="AT270" s="443"/>
      <c r="AU270" s="443"/>
      <c r="AV270" s="443"/>
      <c r="AW270" s="443"/>
      <c r="AX270" s="443"/>
      <c r="AY270" s="443"/>
      <c r="AZ270" s="443"/>
      <c r="BA270" s="443"/>
      <c r="BB270" s="443"/>
      <c r="BC270" s="443"/>
      <c r="BD270" s="443"/>
      <c r="BE270" s="443"/>
      <c r="BF270" s="443"/>
      <c r="BG270" s="443"/>
      <c r="BH270" s="443"/>
      <c r="BI270" s="443"/>
      <c r="BJ270" s="443"/>
      <c r="BK270" s="443"/>
      <c r="BL270" s="443"/>
      <c r="BM270" s="443"/>
      <c r="BN270" s="443"/>
      <c r="BO270" s="443"/>
      <c r="BP270" s="443"/>
      <c r="BQ270" s="443"/>
    </row>
    <row r="271" spans="1:69" ht="18" customHeight="1">
      <c r="A271" s="442"/>
      <c r="B271" s="443"/>
      <c r="C271" s="443"/>
      <c r="D271" s="444"/>
      <c r="E271" s="443"/>
      <c r="F271" s="443"/>
      <c r="G271" s="443"/>
      <c r="H271" s="443"/>
      <c r="I271" s="443"/>
      <c r="J271" s="443"/>
      <c r="K271" s="443"/>
      <c r="L271" s="443"/>
      <c r="M271" s="443"/>
      <c r="N271" s="443"/>
      <c r="O271" s="443"/>
      <c r="P271" s="443"/>
      <c r="Q271" s="443"/>
      <c r="R271" s="443"/>
      <c r="S271" s="443"/>
      <c r="T271" s="443"/>
      <c r="U271" s="443"/>
      <c r="V271" s="443"/>
      <c r="W271" s="443"/>
      <c r="X271" s="443"/>
      <c r="Y271" s="443"/>
      <c r="Z271" s="443"/>
      <c r="AA271" s="443"/>
      <c r="AB271" s="443"/>
      <c r="AC271" s="443"/>
      <c r="AD271" s="443"/>
      <c r="AE271" s="443"/>
      <c r="AF271" s="443"/>
      <c r="AG271" s="443"/>
      <c r="AH271" s="443"/>
      <c r="AI271" s="443"/>
      <c r="AJ271" s="443"/>
      <c r="AK271" s="443"/>
      <c r="AL271" s="443"/>
      <c r="AM271" s="443"/>
      <c r="AN271" s="443"/>
      <c r="AO271" s="443"/>
      <c r="AP271" s="443"/>
      <c r="AQ271" s="443"/>
      <c r="AR271" s="443"/>
      <c r="AS271" s="443"/>
      <c r="AT271" s="443"/>
      <c r="AU271" s="443"/>
      <c r="AV271" s="443"/>
      <c r="AW271" s="443"/>
      <c r="AX271" s="443"/>
      <c r="AY271" s="443"/>
      <c r="AZ271" s="443"/>
      <c r="BA271" s="443"/>
      <c r="BB271" s="443"/>
      <c r="BC271" s="443"/>
      <c r="BD271" s="443"/>
      <c r="BE271" s="443"/>
      <c r="BF271" s="443"/>
      <c r="BG271" s="443"/>
      <c r="BH271" s="443"/>
      <c r="BI271" s="443"/>
      <c r="BJ271" s="443"/>
      <c r="BK271" s="443"/>
      <c r="BL271" s="443"/>
      <c r="BM271" s="443"/>
      <c r="BN271" s="443"/>
      <c r="BO271" s="443"/>
      <c r="BP271" s="443"/>
      <c r="BQ271" s="443"/>
    </row>
    <row r="272" spans="1:69" ht="18" customHeight="1">
      <c r="A272" s="442"/>
      <c r="B272" s="443"/>
      <c r="C272" s="443"/>
      <c r="D272" s="444"/>
      <c r="E272" s="443"/>
      <c r="F272" s="443"/>
      <c r="G272" s="443"/>
      <c r="H272" s="443"/>
      <c r="I272" s="443"/>
      <c r="J272" s="443"/>
      <c r="K272" s="443"/>
      <c r="L272" s="443"/>
      <c r="M272" s="443"/>
      <c r="N272" s="443"/>
      <c r="O272" s="443"/>
      <c r="P272" s="443"/>
      <c r="Q272" s="443"/>
      <c r="R272" s="443"/>
      <c r="S272" s="443"/>
      <c r="T272" s="443"/>
      <c r="U272" s="443"/>
      <c r="V272" s="443"/>
      <c r="W272" s="443"/>
      <c r="X272" s="443"/>
      <c r="Y272" s="443"/>
      <c r="Z272" s="443"/>
      <c r="AA272" s="443"/>
      <c r="AB272" s="443"/>
      <c r="AC272" s="443"/>
      <c r="AD272" s="443"/>
      <c r="AE272" s="443"/>
      <c r="AF272" s="443"/>
      <c r="AG272" s="443"/>
      <c r="AH272" s="443"/>
      <c r="AI272" s="443"/>
      <c r="AJ272" s="443"/>
      <c r="AK272" s="443"/>
      <c r="AL272" s="443"/>
      <c r="AM272" s="443"/>
      <c r="AN272" s="443"/>
      <c r="AO272" s="443"/>
      <c r="AP272" s="443"/>
      <c r="AQ272" s="443"/>
      <c r="AR272" s="443"/>
      <c r="AS272" s="443"/>
      <c r="AT272" s="443"/>
      <c r="AU272" s="443"/>
      <c r="AV272" s="443"/>
      <c r="AW272" s="443"/>
      <c r="AX272" s="443"/>
      <c r="AY272" s="443"/>
      <c r="AZ272" s="443"/>
      <c r="BA272" s="443"/>
      <c r="BB272" s="443"/>
      <c r="BC272" s="443"/>
      <c r="BD272" s="443"/>
      <c r="BE272" s="443"/>
      <c r="BF272" s="443"/>
      <c r="BG272" s="443"/>
      <c r="BH272" s="443"/>
      <c r="BI272" s="443"/>
      <c r="BJ272" s="443"/>
      <c r="BK272" s="443"/>
      <c r="BL272" s="443"/>
      <c r="BM272" s="443"/>
      <c r="BN272" s="443"/>
      <c r="BO272" s="443"/>
      <c r="BP272" s="443"/>
      <c r="BQ272" s="443"/>
    </row>
    <row r="273" spans="1:69" ht="18" customHeight="1">
      <c r="A273" s="442"/>
      <c r="B273" s="443"/>
      <c r="C273" s="443"/>
      <c r="D273" s="444"/>
      <c r="E273" s="443"/>
      <c r="F273" s="443"/>
      <c r="G273" s="443"/>
      <c r="H273" s="443"/>
      <c r="I273" s="443"/>
      <c r="J273" s="443"/>
      <c r="K273" s="443"/>
      <c r="L273" s="443"/>
      <c r="M273" s="443"/>
      <c r="N273" s="443"/>
      <c r="O273" s="443"/>
      <c r="P273" s="443"/>
      <c r="Q273" s="443"/>
      <c r="R273" s="443"/>
      <c r="S273" s="443"/>
      <c r="T273" s="443"/>
      <c r="U273" s="443"/>
      <c r="V273" s="443"/>
      <c r="W273" s="443"/>
      <c r="X273" s="443"/>
      <c r="Y273" s="443"/>
      <c r="Z273" s="443"/>
      <c r="AA273" s="443"/>
      <c r="AB273" s="443"/>
      <c r="AC273" s="443"/>
      <c r="AD273" s="443"/>
      <c r="AE273" s="443"/>
      <c r="AF273" s="443"/>
      <c r="AG273" s="443"/>
      <c r="AH273" s="443"/>
      <c r="AI273" s="443"/>
      <c r="AJ273" s="443"/>
      <c r="AK273" s="443"/>
      <c r="AL273" s="443"/>
      <c r="AM273" s="443"/>
      <c r="AN273" s="443"/>
      <c r="AO273" s="443"/>
      <c r="AP273" s="443"/>
      <c r="AQ273" s="443"/>
      <c r="AR273" s="443"/>
      <c r="AS273" s="443"/>
      <c r="AT273" s="443"/>
      <c r="AU273" s="443"/>
      <c r="AV273" s="443"/>
      <c r="AW273" s="443"/>
      <c r="AX273" s="443"/>
      <c r="AY273" s="443"/>
      <c r="AZ273" s="443"/>
      <c r="BA273" s="443"/>
      <c r="BB273" s="443"/>
      <c r="BC273" s="443"/>
      <c r="BD273" s="443"/>
      <c r="BE273" s="443"/>
      <c r="BF273" s="443"/>
      <c r="BG273" s="443"/>
      <c r="BH273" s="443"/>
      <c r="BI273" s="443"/>
      <c r="BJ273" s="443"/>
      <c r="BK273" s="443"/>
      <c r="BL273" s="443"/>
      <c r="BM273" s="443"/>
      <c r="BN273" s="443"/>
      <c r="BO273" s="443"/>
      <c r="BP273" s="443"/>
      <c r="BQ273" s="443"/>
    </row>
    <row r="274" spans="1:69" ht="18" customHeight="1">
      <c r="A274" s="442"/>
      <c r="B274" s="443"/>
      <c r="C274" s="443"/>
      <c r="D274" s="444"/>
      <c r="E274" s="443"/>
      <c r="F274" s="443"/>
      <c r="G274" s="443"/>
      <c r="H274" s="443"/>
      <c r="I274" s="443"/>
      <c r="J274" s="443"/>
      <c r="K274" s="443"/>
      <c r="L274" s="443"/>
      <c r="M274" s="443"/>
      <c r="N274" s="443"/>
      <c r="O274" s="443"/>
      <c r="P274" s="443"/>
      <c r="Q274" s="443"/>
      <c r="R274" s="443"/>
      <c r="S274" s="443"/>
      <c r="T274" s="443"/>
      <c r="U274" s="443"/>
      <c r="V274" s="443"/>
      <c r="W274" s="443"/>
      <c r="X274" s="443"/>
      <c r="Y274" s="443"/>
      <c r="Z274" s="443"/>
      <c r="AA274" s="443"/>
      <c r="AB274" s="443"/>
      <c r="AC274" s="443"/>
      <c r="AD274" s="443"/>
      <c r="AE274" s="443"/>
      <c r="AF274" s="443"/>
      <c r="AG274" s="443"/>
      <c r="AH274" s="443"/>
      <c r="AI274" s="443"/>
      <c r="AJ274" s="443"/>
      <c r="AK274" s="443"/>
      <c r="AL274" s="443"/>
      <c r="AM274" s="443"/>
      <c r="AN274" s="443"/>
      <c r="AO274" s="443"/>
      <c r="AP274" s="443"/>
      <c r="AQ274" s="443"/>
      <c r="AR274" s="443"/>
      <c r="AS274" s="443"/>
      <c r="AT274" s="443"/>
      <c r="AU274" s="443"/>
      <c r="AV274" s="443"/>
      <c r="AW274" s="443"/>
      <c r="AX274" s="443"/>
      <c r="AY274" s="443"/>
      <c r="AZ274" s="443"/>
      <c r="BA274" s="443"/>
      <c r="BB274" s="443"/>
      <c r="BC274" s="443"/>
      <c r="BD274" s="443"/>
      <c r="BE274" s="443"/>
      <c r="BF274" s="443"/>
      <c r="BG274" s="443"/>
      <c r="BH274" s="443"/>
      <c r="BI274" s="443"/>
      <c r="BJ274" s="443"/>
      <c r="BK274" s="443"/>
      <c r="BL274" s="443"/>
      <c r="BM274" s="443"/>
      <c r="BN274" s="443"/>
      <c r="BO274" s="443"/>
      <c r="BP274" s="443"/>
      <c r="BQ274" s="443"/>
    </row>
    <row r="275" spans="1:69" ht="18" customHeight="1">
      <c r="A275" s="442"/>
      <c r="B275" s="443"/>
      <c r="C275" s="443"/>
      <c r="D275" s="444"/>
      <c r="E275" s="443"/>
      <c r="F275" s="443"/>
      <c r="G275" s="443"/>
      <c r="H275" s="443"/>
      <c r="I275" s="443"/>
      <c r="J275" s="443"/>
      <c r="K275" s="443"/>
      <c r="L275" s="443"/>
      <c r="M275" s="443"/>
      <c r="N275" s="443"/>
      <c r="O275" s="443"/>
      <c r="P275" s="443"/>
      <c r="Q275" s="443"/>
      <c r="R275" s="443"/>
      <c r="S275" s="443"/>
      <c r="T275" s="443"/>
      <c r="U275" s="443"/>
      <c r="V275" s="443"/>
      <c r="W275" s="443"/>
      <c r="X275" s="443"/>
      <c r="Y275" s="443"/>
      <c r="Z275" s="443"/>
      <c r="AA275" s="443"/>
      <c r="AB275" s="443"/>
      <c r="AC275" s="443"/>
      <c r="AD275" s="443"/>
      <c r="AE275" s="443"/>
      <c r="AF275" s="443"/>
      <c r="AG275" s="443"/>
      <c r="AH275" s="443"/>
      <c r="AI275" s="443"/>
      <c r="AJ275" s="443"/>
      <c r="AK275" s="443"/>
      <c r="AL275" s="443"/>
      <c r="AM275" s="443"/>
      <c r="AN275" s="443"/>
      <c r="AO275" s="443"/>
      <c r="AP275" s="443"/>
      <c r="AQ275" s="443"/>
      <c r="AR275" s="443"/>
      <c r="AS275" s="443"/>
      <c r="AT275" s="443"/>
      <c r="AU275" s="443"/>
      <c r="AV275" s="443"/>
      <c r="AW275" s="443"/>
      <c r="AX275" s="443"/>
      <c r="AY275" s="443"/>
      <c r="AZ275" s="443"/>
      <c r="BA275" s="443"/>
      <c r="BB275" s="443"/>
      <c r="BC275" s="443"/>
      <c r="BD275" s="443"/>
      <c r="BE275" s="443"/>
      <c r="BF275" s="443"/>
      <c r="BG275" s="443"/>
      <c r="BH275" s="443"/>
      <c r="BI275" s="443"/>
      <c r="BJ275" s="443"/>
      <c r="BK275" s="443"/>
      <c r="BL275" s="443"/>
      <c r="BM275" s="443"/>
      <c r="BN275" s="443"/>
      <c r="BO275" s="443"/>
      <c r="BP275" s="443"/>
      <c r="BQ275" s="443"/>
    </row>
    <row r="276" spans="1:69" ht="18" customHeight="1">
      <c r="A276" s="442"/>
      <c r="B276" s="443"/>
      <c r="C276" s="443"/>
      <c r="D276" s="444"/>
      <c r="E276" s="443"/>
      <c r="F276" s="443"/>
      <c r="G276" s="443"/>
      <c r="H276" s="443"/>
      <c r="I276" s="443"/>
      <c r="J276" s="443"/>
      <c r="K276" s="443"/>
      <c r="L276" s="443"/>
      <c r="M276" s="443"/>
      <c r="N276" s="443"/>
      <c r="O276" s="443"/>
      <c r="P276" s="443"/>
      <c r="Q276" s="443"/>
      <c r="R276" s="443"/>
      <c r="S276" s="443"/>
      <c r="T276" s="443"/>
      <c r="U276" s="443"/>
      <c r="V276" s="443"/>
      <c r="W276" s="443"/>
      <c r="X276" s="443"/>
      <c r="Y276" s="443"/>
      <c r="Z276" s="443"/>
      <c r="AA276" s="443"/>
      <c r="AB276" s="443"/>
      <c r="AC276" s="443"/>
      <c r="AD276" s="443"/>
      <c r="AE276" s="443"/>
      <c r="AF276" s="443"/>
      <c r="AG276" s="443"/>
      <c r="AH276" s="443"/>
      <c r="AI276" s="443"/>
      <c r="AJ276" s="443"/>
      <c r="AK276" s="443"/>
      <c r="AL276" s="443"/>
      <c r="AM276" s="443"/>
      <c r="AN276" s="443"/>
      <c r="AO276" s="443"/>
      <c r="AP276" s="443"/>
      <c r="AQ276" s="443"/>
      <c r="AR276" s="443"/>
      <c r="AS276" s="443"/>
      <c r="AT276" s="443"/>
      <c r="AU276" s="443"/>
      <c r="AV276" s="443"/>
      <c r="AW276" s="443"/>
      <c r="AX276" s="443"/>
      <c r="AY276" s="443"/>
      <c r="AZ276" s="443"/>
      <c r="BA276" s="443"/>
      <c r="BB276" s="443"/>
      <c r="BC276" s="443"/>
      <c r="BD276" s="443"/>
      <c r="BE276" s="443"/>
      <c r="BF276" s="443"/>
      <c r="BG276" s="443"/>
      <c r="BH276" s="443"/>
      <c r="BI276" s="443"/>
      <c r="BJ276" s="443"/>
      <c r="BK276" s="443"/>
      <c r="BL276" s="443"/>
      <c r="BM276" s="443"/>
      <c r="BN276" s="443"/>
      <c r="BO276" s="443"/>
      <c r="BP276" s="443"/>
      <c r="BQ276" s="443"/>
    </row>
    <row r="277" spans="1:69" ht="18" customHeight="1">
      <c r="A277" s="442"/>
      <c r="B277" s="443"/>
      <c r="C277" s="443"/>
      <c r="D277" s="444"/>
      <c r="E277" s="443"/>
      <c r="F277" s="443"/>
      <c r="G277" s="443"/>
      <c r="H277" s="443"/>
      <c r="I277" s="443"/>
      <c r="J277" s="443"/>
      <c r="K277" s="443"/>
      <c r="L277" s="443"/>
      <c r="M277" s="443"/>
      <c r="N277" s="443"/>
      <c r="O277" s="443"/>
      <c r="P277" s="443"/>
      <c r="Q277" s="443"/>
      <c r="R277" s="443"/>
      <c r="S277" s="443"/>
      <c r="T277" s="443"/>
      <c r="U277" s="443"/>
      <c r="V277" s="443"/>
      <c r="W277" s="443"/>
      <c r="X277" s="443"/>
      <c r="Y277" s="443"/>
      <c r="Z277" s="443"/>
      <c r="AA277" s="443"/>
      <c r="AB277" s="443"/>
      <c r="AC277" s="443"/>
      <c r="AD277" s="443"/>
      <c r="AE277" s="443"/>
      <c r="AF277" s="443"/>
      <c r="AG277" s="443"/>
      <c r="AH277" s="443"/>
      <c r="AI277" s="443"/>
      <c r="AJ277" s="443"/>
      <c r="AK277" s="443"/>
      <c r="AL277" s="443"/>
      <c r="AM277" s="443"/>
      <c r="AN277" s="443"/>
      <c r="AO277" s="443"/>
      <c r="AP277" s="443"/>
      <c r="AQ277" s="443"/>
      <c r="AR277" s="443"/>
      <c r="AS277" s="443"/>
      <c r="AT277" s="443"/>
      <c r="AU277" s="443"/>
      <c r="AV277" s="443"/>
      <c r="AW277" s="443"/>
      <c r="AX277" s="443"/>
      <c r="AY277" s="443"/>
      <c r="AZ277" s="443"/>
      <c r="BA277" s="443"/>
      <c r="BB277" s="443"/>
      <c r="BC277" s="443"/>
      <c r="BD277" s="443"/>
      <c r="BE277" s="443"/>
      <c r="BF277" s="443"/>
      <c r="BG277" s="443"/>
      <c r="BH277" s="443"/>
      <c r="BI277" s="443"/>
      <c r="BJ277" s="443"/>
      <c r="BK277" s="443"/>
      <c r="BL277" s="443"/>
      <c r="BM277" s="443"/>
      <c r="BN277" s="443"/>
      <c r="BO277" s="443"/>
      <c r="BP277" s="443"/>
      <c r="BQ277" s="443"/>
    </row>
    <row r="278" spans="1:69" ht="18" customHeight="1">
      <c r="A278" s="442"/>
      <c r="B278" s="443"/>
      <c r="C278" s="443"/>
      <c r="D278" s="444"/>
      <c r="E278" s="443"/>
      <c r="F278" s="443"/>
      <c r="G278" s="443"/>
      <c r="H278" s="443"/>
      <c r="I278" s="443"/>
      <c r="J278" s="443"/>
      <c r="K278" s="443"/>
      <c r="L278" s="443"/>
      <c r="M278" s="443"/>
      <c r="N278" s="443"/>
      <c r="O278" s="443"/>
      <c r="P278" s="443"/>
      <c r="Q278" s="443"/>
      <c r="R278" s="443"/>
      <c r="S278" s="443"/>
      <c r="T278" s="443"/>
      <c r="U278" s="443"/>
      <c r="V278" s="443"/>
      <c r="W278" s="443"/>
      <c r="X278" s="443"/>
      <c r="Y278" s="443"/>
      <c r="Z278" s="443"/>
      <c r="AA278" s="443"/>
      <c r="AB278" s="443"/>
      <c r="AC278" s="443"/>
      <c r="AD278" s="443"/>
      <c r="AE278" s="443"/>
      <c r="AF278" s="443"/>
      <c r="AG278" s="443"/>
      <c r="AH278" s="443"/>
      <c r="AI278" s="443"/>
      <c r="AJ278" s="443"/>
      <c r="AK278" s="443"/>
      <c r="AL278" s="443"/>
      <c r="AM278" s="443"/>
      <c r="AN278" s="443"/>
      <c r="AO278" s="443"/>
      <c r="AP278" s="443"/>
      <c r="AQ278" s="443"/>
      <c r="AR278" s="443"/>
      <c r="AS278" s="443"/>
      <c r="AT278" s="443"/>
      <c r="AU278" s="443"/>
      <c r="AV278" s="443"/>
      <c r="AW278" s="443"/>
      <c r="AX278" s="443"/>
      <c r="AY278" s="443"/>
      <c r="AZ278" s="443"/>
      <c r="BA278" s="443"/>
      <c r="BB278" s="443"/>
      <c r="BC278" s="443"/>
      <c r="BD278" s="443"/>
      <c r="BE278" s="443"/>
      <c r="BF278" s="443"/>
      <c r="BG278" s="443"/>
      <c r="BH278" s="443"/>
      <c r="BI278" s="443"/>
      <c r="BJ278" s="443"/>
      <c r="BK278" s="443"/>
      <c r="BL278" s="443"/>
      <c r="BM278" s="443"/>
      <c r="BN278" s="443"/>
      <c r="BO278" s="443"/>
      <c r="BP278" s="443"/>
      <c r="BQ278" s="443"/>
    </row>
    <row r="279" spans="1:69" ht="18" customHeight="1">
      <c r="A279" s="442"/>
      <c r="B279" s="443"/>
      <c r="C279" s="443"/>
      <c r="D279" s="444"/>
      <c r="E279" s="443"/>
      <c r="F279" s="443"/>
      <c r="G279" s="443"/>
      <c r="H279" s="443"/>
      <c r="I279" s="443"/>
      <c r="J279" s="443"/>
      <c r="K279" s="443"/>
      <c r="L279" s="443"/>
      <c r="M279" s="443"/>
      <c r="N279" s="443"/>
      <c r="O279" s="443"/>
      <c r="P279" s="443"/>
      <c r="Q279" s="443"/>
      <c r="R279" s="443"/>
      <c r="S279" s="443"/>
      <c r="T279" s="443"/>
      <c r="U279" s="443"/>
      <c r="V279" s="443"/>
      <c r="W279" s="443"/>
      <c r="X279" s="443"/>
      <c r="Y279" s="443"/>
      <c r="Z279" s="443"/>
      <c r="AA279" s="443"/>
      <c r="AB279" s="443"/>
      <c r="AC279" s="443"/>
      <c r="AD279" s="443"/>
      <c r="AE279" s="443"/>
      <c r="AF279" s="443"/>
      <c r="AG279" s="443"/>
      <c r="AH279" s="443"/>
      <c r="AI279" s="443"/>
      <c r="AJ279" s="443"/>
      <c r="AK279" s="443"/>
      <c r="AL279" s="443"/>
      <c r="AM279" s="443"/>
      <c r="AN279" s="443"/>
      <c r="AO279" s="443"/>
      <c r="AP279" s="443"/>
      <c r="AQ279" s="443"/>
      <c r="AR279" s="443"/>
      <c r="AS279" s="443"/>
      <c r="AT279" s="443"/>
      <c r="AU279" s="443"/>
      <c r="AV279" s="443"/>
      <c r="AW279" s="443"/>
      <c r="AX279" s="443"/>
      <c r="AY279" s="443"/>
      <c r="AZ279" s="443"/>
      <c r="BA279" s="443"/>
      <c r="BB279" s="443"/>
      <c r="BC279" s="443"/>
      <c r="BD279" s="443"/>
      <c r="BE279" s="443"/>
      <c r="BF279" s="443"/>
      <c r="BG279" s="443"/>
      <c r="BH279" s="443"/>
      <c r="BI279" s="443"/>
      <c r="BJ279" s="443"/>
      <c r="BK279" s="443"/>
      <c r="BL279" s="443"/>
      <c r="BM279" s="443"/>
      <c r="BN279" s="443"/>
      <c r="BO279" s="443"/>
      <c r="BP279" s="443"/>
      <c r="BQ279" s="443"/>
    </row>
    <row r="280" spans="1:69" ht="18" customHeight="1">
      <c r="A280" s="442"/>
      <c r="B280" s="443"/>
      <c r="C280" s="443"/>
      <c r="D280" s="444"/>
      <c r="E280" s="443"/>
      <c r="F280" s="443"/>
      <c r="G280" s="443"/>
      <c r="H280" s="443"/>
      <c r="I280" s="443"/>
      <c r="J280" s="443"/>
      <c r="K280" s="443"/>
      <c r="L280" s="443"/>
      <c r="M280" s="443"/>
      <c r="N280" s="443"/>
      <c r="O280" s="443"/>
      <c r="P280" s="443"/>
      <c r="Q280" s="443"/>
      <c r="R280" s="443"/>
      <c r="S280" s="443"/>
      <c r="T280" s="443"/>
      <c r="U280" s="443"/>
      <c r="V280" s="443"/>
      <c r="W280" s="443"/>
      <c r="X280" s="443"/>
      <c r="Y280" s="443"/>
      <c r="Z280" s="443"/>
      <c r="AA280" s="443"/>
      <c r="AB280" s="443"/>
      <c r="AC280" s="443"/>
      <c r="AD280" s="443"/>
      <c r="AE280" s="443"/>
      <c r="AF280" s="443"/>
      <c r="AG280" s="443"/>
      <c r="AH280" s="443"/>
      <c r="AI280" s="443"/>
      <c r="AJ280" s="443"/>
      <c r="AK280" s="443"/>
      <c r="AL280" s="443"/>
      <c r="AM280" s="443"/>
      <c r="AN280" s="443"/>
      <c r="AO280" s="443"/>
      <c r="AP280" s="443"/>
      <c r="AQ280" s="443"/>
      <c r="AR280" s="443"/>
      <c r="AS280" s="443"/>
      <c r="AT280" s="443"/>
      <c r="AU280" s="443"/>
      <c r="AV280" s="443"/>
      <c r="AW280" s="443"/>
      <c r="AX280" s="443"/>
      <c r="AY280" s="443"/>
      <c r="AZ280" s="443"/>
      <c r="BA280" s="443"/>
      <c r="BB280" s="443"/>
      <c r="BC280" s="443"/>
      <c r="BD280" s="443"/>
      <c r="BE280" s="443"/>
      <c r="BF280" s="443"/>
      <c r="BG280" s="443"/>
      <c r="BH280" s="443"/>
      <c r="BI280" s="443"/>
      <c r="BJ280" s="443"/>
      <c r="BK280" s="443"/>
      <c r="BL280" s="443"/>
      <c r="BM280" s="443"/>
      <c r="BN280" s="443"/>
      <c r="BO280" s="443"/>
      <c r="BP280" s="443"/>
      <c r="BQ280" s="443"/>
    </row>
    <row r="281" spans="1:69" ht="18" customHeight="1">
      <c r="A281" s="442"/>
      <c r="B281" s="443"/>
      <c r="C281" s="443"/>
      <c r="D281" s="444"/>
      <c r="E281" s="443"/>
      <c r="F281" s="443"/>
      <c r="G281" s="443"/>
      <c r="H281" s="443"/>
      <c r="I281" s="443"/>
      <c r="J281" s="443"/>
      <c r="K281" s="443"/>
      <c r="L281" s="443"/>
      <c r="M281" s="443"/>
      <c r="N281" s="443"/>
      <c r="O281" s="443"/>
      <c r="P281" s="443"/>
      <c r="Q281" s="443"/>
      <c r="R281" s="443"/>
      <c r="S281" s="443"/>
      <c r="T281" s="443"/>
      <c r="U281" s="443"/>
      <c r="V281" s="443"/>
      <c r="W281" s="443"/>
      <c r="X281" s="443"/>
      <c r="Y281" s="443"/>
      <c r="Z281" s="443"/>
      <c r="AA281" s="443"/>
      <c r="AB281" s="443"/>
      <c r="AC281" s="443"/>
      <c r="AD281" s="443"/>
      <c r="AE281" s="443"/>
      <c r="AF281" s="443"/>
      <c r="AG281" s="443"/>
      <c r="AH281" s="443"/>
      <c r="AI281" s="443"/>
      <c r="AJ281" s="443"/>
      <c r="AK281" s="443"/>
      <c r="AL281" s="443"/>
      <c r="AM281" s="443"/>
      <c r="AN281" s="443"/>
      <c r="AO281" s="443"/>
      <c r="AP281" s="443"/>
      <c r="AQ281" s="443"/>
      <c r="AR281" s="443"/>
      <c r="AS281" s="443"/>
      <c r="AT281" s="443"/>
      <c r="AU281" s="443"/>
      <c r="AV281" s="443"/>
      <c r="AW281" s="443"/>
      <c r="AX281" s="443"/>
      <c r="AY281" s="443"/>
      <c r="AZ281" s="443"/>
      <c r="BA281" s="443"/>
      <c r="BB281" s="443"/>
      <c r="BC281" s="443"/>
      <c r="BD281" s="443"/>
      <c r="BE281" s="443"/>
      <c r="BF281" s="443"/>
      <c r="BG281" s="443"/>
      <c r="BH281" s="443"/>
      <c r="BI281" s="443"/>
      <c r="BJ281" s="443"/>
      <c r="BK281" s="443"/>
      <c r="BL281" s="443"/>
      <c r="BM281" s="443"/>
      <c r="BN281" s="443"/>
      <c r="BO281" s="443"/>
      <c r="BP281" s="443"/>
      <c r="BQ281" s="443"/>
    </row>
    <row r="282" spans="1:69" ht="18" customHeight="1">
      <c r="A282" s="442"/>
      <c r="B282" s="443"/>
      <c r="C282" s="443"/>
      <c r="D282" s="444"/>
      <c r="E282" s="443"/>
      <c r="F282" s="443"/>
      <c r="G282" s="443"/>
      <c r="H282" s="443"/>
      <c r="I282" s="443"/>
      <c r="J282" s="443"/>
      <c r="K282" s="443"/>
      <c r="L282" s="443"/>
      <c r="M282" s="443"/>
      <c r="N282" s="443"/>
      <c r="O282" s="443"/>
      <c r="P282" s="443"/>
      <c r="Q282" s="443"/>
      <c r="R282" s="443"/>
      <c r="S282" s="443"/>
      <c r="T282" s="443"/>
      <c r="U282" s="443"/>
      <c r="V282" s="443"/>
      <c r="W282" s="443"/>
      <c r="X282" s="443"/>
      <c r="Y282" s="443"/>
      <c r="Z282" s="443"/>
      <c r="AA282" s="443"/>
      <c r="AB282" s="443"/>
      <c r="AC282" s="443"/>
      <c r="AD282" s="443"/>
      <c r="AE282" s="443"/>
      <c r="AF282" s="443"/>
      <c r="AG282" s="443"/>
      <c r="AH282" s="443"/>
      <c r="AI282" s="443"/>
      <c r="AJ282" s="443"/>
      <c r="AK282" s="443"/>
      <c r="AL282" s="443"/>
      <c r="AM282" s="443"/>
      <c r="AN282" s="443"/>
      <c r="AO282" s="443"/>
      <c r="AP282" s="443"/>
      <c r="AQ282" s="443"/>
      <c r="AR282" s="443"/>
      <c r="AS282" s="443"/>
      <c r="AT282" s="443"/>
      <c r="AU282" s="443"/>
      <c r="AV282" s="443"/>
      <c r="AW282" s="443"/>
      <c r="AX282" s="443"/>
      <c r="AY282" s="443"/>
      <c r="AZ282" s="443"/>
      <c r="BA282" s="443"/>
      <c r="BB282" s="443"/>
      <c r="BC282" s="443"/>
      <c r="BD282" s="443"/>
      <c r="BE282" s="443"/>
      <c r="BF282" s="443"/>
      <c r="BG282" s="443"/>
      <c r="BH282" s="443"/>
      <c r="BI282" s="443"/>
      <c r="BJ282" s="443"/>
      <c r="BK282" s="443"/>
      <c r="BL282" s="443"/>
      <c r="BM282" s="443"/>
      <c r="BN282" s="443"/>
      <c r="BO282" s="443"/>
      <c r="BP282" s="443"/>
      <c r="BQ282" s="443"/>
    </row>
    <row r="283" spans="1:69" ht="18" customHeight="1">
      <c r="A283" s="442"/>
      <c r="B283" s="443"/>
      <c r="C283" s="443"/>
      <c r="D283" s="444"/>
      <c r="E283" s="443"/>
      <c r="F283" s="443"/>
      <c r="G283" s="443"/>
      <c r="H283" s="443"/>
      <c r="I283" s="443"/>
      <c r="J283" s="443"/>
      <c r="K283" s="443"/>
      <c r="L283" s="443"/>
      <c r="M283" s="443"/>
      <c r="N283" s="443"/>
      <c r="O283" s="443"/>
      <c r="P283" s="443"/>
      <c r="Q283" s="443"/>
      <c r="R283" s="443"/>
      <c r="S283" s="443"/>
      <c r="T283" s="443"/>
      <c r="U283" s="443"/>
      <c r="V283" s="443"/>
      <c r="W283" s="443"/>
      <c r="X283" s="443"/>
      <c r="Y283" s="443"/>
      <c r="Z283" s="443"/>
      <c r="AA283" s="443"/>
      <c r="AB283" s="443"/>
      <c r="AC283" s="443"/>
      <c r="AD283" s="443"/>
      <c r="AE283" s="443"/>
      <c r="AF283" s="443"/>
      <c r="AG283" s="443"/>
      <c r="AH283" s="443"/>
      <c r="AI283" s="443"/>
      <c r="AJ283" s="443"/>
      <c r="AK283" s="443"/>
      <c r="AL283" s="443"/>
      <c r="AM283" s="443"/>
      <c r="AN283" s="443"/>
      <c r="AO283" s="443"/>
      <c r="AP283" s="443"/>
      <c r="AQ283" s="443"/>
      <c r="AR283" s="443"/>
      <c r="AS283" s="443"/>
      <c r="AT283" s="443"/>
      <c r="AU283" s="443"/>
      <c r="AV283" s="443"/>
      <c r="AW283" s="443"/>
      <c r="AX283" s="443"/>
      <c r="AY283" s="443"/>
      <c r="AZ283" s="443"/>
      <c r="BA283" s="443"/>
      <c r="BB283" s="443"/>
      <c r="BC283" s="443"/>
      <c r="BD283" s="443"/>
      <c r="BE283" s="443"/>
      <c r="BF283" s="443"/>
      <c r="BG283" s="443"/>
      <c r="BH283" s="443"/>
      <c r="BI283" s="443"/>
      <c r="BJ283" s="443"/>
      <c r="BK283" s="443"/>
      <c r="BL283" s="443"/>
      <c r="BM283" s="443"/>
      <c r="BN283" s="443"/>
      <c r="BO283" s="443"/>
      <c r="BP283" s="443"/>
      <c r="BQ283" s="443"/>
    </row>
    <row r="284" spans="1:69" ht="18" customHeight="1">
      <c r="A284" s="442"/>
      <c r="B284" s="443"/>
      <c r="C284" s="443"/>
      <c r="D284" s="444"/>
      <c r="E284" s="443"/>
      <c r="F284" s="443"/>
      <c r="G284" s="443"/>
      <c r="H284" s="443"/>
      <c r="I284" s="443"/>
      <c r="J284" s="443"/>
      <c r="K284" s="443"/>
      <c r="L284" s="443"/>
      <c r="M284" s="443"/>
      <c r="N284" s="443"/>
      <c r="O284" s="443"/>
      <c r="P284" s="443"/>
      <c r="Q284" s="443"/>
      <c r="R284" s="443"/>
      <c r="S284" s="443"/>
      <c r="T284" s="443"/>
      <c r="U284" s="443"/>
      <c r="V284" s="443"/>
      <c r="W284" s="443"/>
      <c r="X284" s="443"/>
      <c r="Y284" s="443"/>
      <c r="Z284" s="443"/>
      <c r="AA284" s="443"/>
      <c r="AB284" s="443"/>
      <c r="AC284" s="443"/>
      <c r="AD284" s="443"/>
      <c r="AE284" s="443"/>
      <c r="AF284" s="443"/>
      <c r="AG284" s="443"/>
      <c r="AH284" s="443"/>
      <c r="AI284" s="443"/>
      <c r="AJ284" s="443"/>
      <c r="AK284" s="443"/>
      <c r="AL284" s="443"/>
      <c r="AM284" s="443"/>
      <c r="AN284" s="443"/>
      <c r="AO284" s="443"/>
      <c r="AP284" s="443"/>
      <c r="AQ284" s="443"/>
      <c r="AR284" s="443"/>
      <c r="AS284" s="443"/>
      <c r="AT284" s="443"/>
      <c r="AU284" s="443"/>
      <c r="AV284" s="443"/>
      <c r="AW284" s="443"/>
      <c r="AX284" s="443"/>
      <c r="AY284" s="443"/>
      <c r="AZ284" s="443"/>
      <c r="BA284" s="443"/>
      <c r="BB284" s="443"/>
      <c r="BC284" s="443"/>
      <c r="BD284" s="443"/>
      <c r="BE284" s="443"/>
      <c r="BF284" s="443"/>
      <c r="BG284" s="443"/>
      <c r="BH284" s="443"/>
      <c r="BI284" s="443"/>
      <c r="BJ284" s="443"/>
      <c r="BK284" s="443"/>
      <c r="BL284" s="443"/>
      <c r="BM284" s="443"/>
      <c r="BN284" s="443"/>
      <c r="BO284" s="443"/>
      <c r="BP284" s="443"/>
      <c r="BQ284" s="443"/>
    </row>
    <row r="285" spans="1:69" ht="18" customHeight="1">
      <c r="A285" s="442"/>
      <c r="B285" s="443"/>
      <c r="C285" s="443"/>
      <c r="D285" s="444"/>
      <c r="E285" s="443"/>
      <c r="F285" s="443"/>
      <c r="G285" s="443"/>
      <c r="H285" s="443"/>
      <c r="I285" s="443"/>
      <c r="J285" s="443"/>
      <c r="K285" s="443"/>
      <c r="L285" s="443"/>
      <c r="M285" s="443"/>
      <c r="N285" s="443"/>
      <c r="O285" s="443"/>
      <c r="P285" s="443"/>
      <c r="Q285" s="443"/>
      <c r="R285" s="443"/>
      <c r="S285" s="443"/>
      <c r="T285" s="443"/>
      <c r="U285" s="443"/>
      <c r="V285" s="443"/>
      <c r="W285" s="443"/>
      <c r="X285" s="443"/>
      <c r="Y285" s="443"/>
      <c r="Z285" s="443"/>
      <c r="AA285" s="443"/>
      <c r="AB285" s="443"/>
      <c r="AC285" s="443"/>
      <c r="AD285" s="443"/>
      <c r="AE285" s="443"/>
      <c r="AF285" s="443"/>
      <c r="AG285" s="443"/>
      <c r="AH285" s="443"/>
      <c r="AI285" s="443"/>
      <c r="AJ285" s="443"/>
      <c r="AK285" s="443"/>
      <c r="AL285" s="443"/>
      <c r="AM285" s="443"/>
      <c r="AN285" s="443"/>
      <c r="AO285" s="443"/>
      <c r="AP285" s="443"/>
      <c r="AQ285" s="443"/>
      <c r="AR285" s="443"/>
      <c r="AS285" s="443"/>
      <c r="AT285" s="443"/>
      <c r="AU285" s="443"/>
      <c r="AV285" s="443"/>
      <c r="AW285" s="443"/>
      <c r="AX285" s="443"/>
      <c r="AY285" s="443"/>
      <c r="AZ285" s="443"/>
      <c r="BA285" s="443"/>
      <c r="BB285" s="443"/>
      <c r="BC285" s="443"/>
      <c r="BD285" s="443"/>
      <c r="BE285" s="443"/>
      <c r="BF285" s="443"/>
      <c r="BG285" s="443"/>
      <c r="BH285" s="443"/>
      <c r="BI285" s="443"/>
      <c r="BJ285" s="443"/>
      <c r="BK285" s="443"/>
      <c r="BL285" s="443"/>
      <c r="BM285" s="443"/>
      <c r="BN285" s="443"/>
      <c r="BO285" s="443"/>
      <c r="BP285" s="443"/>
      <c r="BQ285" s="443"/>
    </row>
    <row r="286" spans="1:69" ht="18" customHeight="1">
      <c r="A286" s="442"/>
      <c r="B286" s="443"/>
      <c r="C286" s="443"/>
      <c r="D286" s="444"/>
      <c r="E286" s="443"/>
      <c r="F286" s="443"/>
      <c r="G286" s="443"/>
      <c r="H286" s="443"/>
      <c r="I286" s="443"/>
      <c r="J286" s="443"/>
      <c r="K286" s="443"/>
      <c r="L286" s="443"/>
      <c r="M286" s="443"/>
      <c r="N286" s="443"/>
      <c r="O286" s="443"/>
      <c r="P286" s="443"/>
      <c r="Q286" s="443"/>
      <c r="R286" s="443"/>
      <c r="S286" s="443"/>
      <c r="T286" s="443"/>
      <c r="U286" s="443"/>
      <c r="V286" s="443"/>
      <c r="W286" s="443"/>
      <c r="X286" s="443"/>
      <c r="Y286" s="443"/>
      <c r="Z286" s="443"/>
      <c r="AA286" s="443"/>
      <c r="AB286" s="443"/>
      <c r="AC286" s="443"/>
      <c r="AD286" s="443"/>
      <c r="AE286" s="443"/>
      <c r="AF286" s="443"/>
      <c r="AG286" s="443"/>
      <c r="AH286" s="443"/>
      <c r="AI286" s="443"/>
      <c r="AJ286" s="443"/>
      <c r="AK286" s="443"/>
      <c r="AL286" s="443"/>
      <c r="AM286" s="443"/>
      <c r="AN286" s="443"/>
      <c r="AO286" s="443"/>
      <c r="AP286" s="443"/>
      <c r="AQ286" s="443"/>
      <c r="AR286" s="443"/>
      <c r="AS286" s="443"/>
      <c r="AT286" s="443"/>
      <c r="AU286" s="443"/>
      <c r="AV286" s="443"/>
      <c r="AW286" s="443"/>
      <c r="AX286" s="443"/>
      <c r="AY286" s="443"/>
      <c r="AZ286" s="443"/>
      <c r="BA286" s="443"/>
      <c r="BB286" s="443"/>
      <c r="BC286" s="443"/>
      <c r="BD286" s="443"/>
      <c r="BE286" s="443"/>
      <c r="BF286" s="443"/>
      <c r="BG286" s="443"/>
      <c r="BH286" s="443"/>
      <c r="BI286" s="443"/>
      <c r="BJ286" s="443"/>
      <c r="BK286" s="443"/>
      <c r="BL286" s="443"/>
      <c r="BM286" s="443"/>
      <c r="BN286" s="443"/>
      <c r="BO286" s="443"/>
      <c r="BP286" s="443"/>
      <c r="BQ286" s="443"/>
    </row>
    <row r="287" spans="1:69" ht="18" customHeight="1">
      <c r="A287" s="442"/>
      <c r="B287" s="443"/>
      <c r="C287" s="443"/>
      <c r="D287" s="444"/>
      <c r="E287" s="443"/>
      <c r="F287" s="443"/>
      <c r="G287" s="443"/>
      <c r="H287" s="443"/>
      <c r="I287" s="443"/>
      <c r="J287" s="443"/>
      <c r="K287" s="443"/>
      <c r="L287" s="443"/>
      <c r="M287" s="443"/>
      <c r="N287" s="443"/>
      <c r="O287" s="443"/>
      <c r="P287" s="443"/>
      <c r="Q287" s="443"/>
      <c r="R287" s="443"/>
      <c r="S287" s="443"/>
      <c r="T287" s="443"/>
      <c r="U287" s="443"/>
      <c r="V287" s="443"/>
      <c r="W287" s="443"/>
      <c r="X287" s="443"/>
      <c r="Y287" s="443"/>
      <c r="Z287" s="443"/>
      <c r="AA287" s="443"/>
      <c r="AB287" s="443"/>
      <c r="AC287" s="443"/>
      <c r="AD287" s="443"/>
      <c r="AE287" s="443"/>
      <c r="AF287" s="443"/>
      <c r="AG287" s="443"/>
      <c r="AH287" s="443"/>
      <c r="AI287" s="443"/>
      <c r="AJ287" s="443"/>
      <c r="AK287" s="443"/>
      <c r="AL287" s="443"/>
      <c r="AM287" s="443"/>
      <c r="AN287" s="443"/>
      <c r="AO287" s="443"/>
      <c r="AP287" s="443"/>
      <c r="AQ287" s="443"/>
      <c r="AR287" s="443"/>
      <c r="AS287" s="443"/>
      <c r="AT287" s="443"/>
      <c r="AU287" s="443"/>
      <c r="AV287" s="443"/>
      <c r="AW287" s="443"/>
      <c r="AX287" s="443"/>
      <c r="AY287" s="443"/>
      <c r="AZ287" s="443"/>
      <c r="BA287" s="443"/>
      <c r="BB287" s="443"/>
      <c r="BC287" s="443"/>
      <c r="BD287" s="443"/>
      <c r="BE287" s="443"/>
      <c r="BF287" s="443"/>
      <c r="BG287" s="443"/>
      <c r="BH287" s="443"/>
      <c r="BI287" s="443"/>
      <c r="BJ287" s="443"/>
      <c r="BK287" s="443"/>
      <c r="BL287" s="443"/>
      <c r="BM287" s="443"/>
      <c r="BN287" s="443"/>
      <c r="BO287" s="443"/>
      <c r="BP287" s="443"/>
      <c r="BQ287" s="443"/>
    </row>
    <row r="288" spans="1:69" ht="18" customHeight="1">
      <c r="A288" s="442"/>
      <c r="B288" s="443"/>
      <c r="C288" s="443"/>
      <c r="D288" s="444"/>
      <c r="E288" s="443"/>
      <c r="F288" s="443"/>
      <c r="G288" s="443"/>
      <c r="H288" s="443"/>
      <c r="I288" s="443"/>
      <c r="J288" s="443"/>
      <c r="K288" s="443"/>
      <c r="L288" s="443"/>
      <c r="M288" s="443"/>
      <c r="N288" s="443"/>
      <c r="O288" s="443"/>
      <c r="P288" s="443"/>
      <c r="Q288" s="443"/>
      <c r="R288" s="443"/>
      <c r="S288" s="443"/>
      <c r="T288" s="443"/>
      <c r="U288" s="443"/>
      <c r="V288" s="443"/>
      <c r="W288" s="443"/>
      <c r="X288" s="443"/>
      <c r="Y288" s="443"/>
      <c r="Z288" s="443"/>
      <c r="AA288" s="443"/>
      <c r="AB288" s="443"/>
      <c r="AC288" s="443"/>
      <c r="AD288" s="443"/>
      <c r="AE288" s="443"/>
      <c r="AF288" s="443"/>
      <c r="AG288" s="443"/>
      <c r="AH288" s="443"/>
      <c r="AI288" s="443"/>
      <c r="AJ288" s="443"/>
      <c r="AK288" s="443"/>
      <c r="AL288" s="443"/>
      <c r="AM288" s="443"/>
      <c r="AN288" s="443"/>
      <c r="AO288" s="443"/>
      <c r="AP288" s="443"/>
      <c r="AQ288" s="443"/>
      <c r="AR288" s="443"/>
      <c r="AS288" s="443"/>
      <c r="AT288" s="443"/>
      <c r="AU288" s="443"/>
      <c r="AV288" s="443"/>
      <c r="AW288" s="443"/>
      <c r="AX288" s="443"/>
      <c r="AY288" s="443"/>
      <c r="AZ288" s="443"/>
      <c r="BA288" s="443"/>
      <c r="BB288" s="443"/>
      <c r="BC288" s="443"/>
      <c r="BD288" s="443"/>
      <c r="BE288" s="443"/>
      <c r="BF288" s="443"/>
      <c r="BG288" s="443"/>
      <c r="BH288" s="443"/>
      <c r="BI288" s="443"/>
      <c r="BJ288" s="443"/>
      <c r="BK288" s="443"/>
      <c r="BL288" s="443"/>
      <c r="BM288" s="443"/>
      <c r="BN288" s="443"/>
      <c r="BO288" s="443"/>
      <c r="BP288" s="443"/>
      <c r="BQ288" s="443"/>
    </row>
    <row r="289" spans="1:69" ht="18" customHeight="1">
      <c r="A289" s="442"/>
      <c r="B289" s="443"/>
      <c r="C289" s="443"/>
      <c r="D289" s="444"/>
      <c r="E289" s="443"/>
      <c r="F289" s="443"/>
      <c r="G289" s="443"/>
      <c r="H289" s="443"/>
      <c r="I289" s="443"/>
      <c r="J289" s="443"/>
      <c r="K289" s="443"/>
      <c r="L289" s="443"/>
      <c r="M289" s="443"/>
      <c r="N289" s="443"/>
      <c r="O289" s="443"/>
      <c r="P289" s="443"/>
      <c r="Q289" s="443"/>
      <c r="R289" s="443"/>
      <c r="S289" s="443"/>
      <c r="T289" s="443"/>
      <c r="U289" s="443"/>
      <c r="V289" s="443"/>
      <c r="W289" s="443"/>
      <c r="X289" s="443"/>
      <c r="Y289" s="443"/>
      <c r="Z289" s="443"/>
      <c r="AA289" s="443"/>
      <c r="AB289" s="443"/>
      <c r="AC289" s="443"/>
      <c r="AD289" s="443"/>
      <c r="AE289" s="443"/>
      <c r="AF289" s="443"/>
      <c r="AG289" s="443"/>
      <c r="AH289" s="443"/>
      <c r="AI289" s="443"/>
      <c r="AJ289" s="443"/>
      <c r="AK289" s="443"/>
      <c r="AL289" s="443"/>
      <c r="AM289" s="443"/>
      <c r="AN289" s="443"/>
      <c r="AO289" s="443"/>
      <c r="AP289" s="443"/>
      <c r="AQ289" s="443"/>
      <c r="AR289" s="443"/>
      <c r="AS289" s="443"/>
      <c r="AT289" s="443"/>
      <c r="AU289" s="443"/>
      <c r="AV289" s="443"/>
      <c r="AW289" s="443"/>
      <c r="AX289" s="443"/>
      <c r="AY289" s="443"/>
      <c r="AZ289" s="443"/>
      <c r="BA289" s="443"/>
      <c r="BB289" s="443"/>
      <c r="BC289" s="443"/>
      <c r="BD289" s="443"/>
      <c r="BE289" s="443"/>
      <c r="BF289" s="443"/>
      <c r="BG289" s="443"/>
      <c r="BH289" s="443"/>
      <c r="BI289" s="443"/>
      <c r="BJ289" s="443"/>
      <c r="BK289" s="443"/>
      <c r="BL289" s="443"/>
      <c r="BM289" s="443"/>
      <c r="BN289" s="443"/>
      <c r="BO289" s="443"/>
      <c r="BP289" s="443"/>
      <c r="BQ289" s="443"/>
    </row>
    <row r="290" spans="1:69" ht="18" customHeight="1">
      <c r="A290" s="442"/>
      <c r="B290" s="443"/>
      <c r="C290" s="443"/>
      <c r="D290" s="444"/>
      <c r="E290" s="443"/>
      <c r="F290" s="443"/>
      <c r="G290" s="443"/>
      <c r="H290" s="443"/>
      <c r="I290" s="443"/>
      <c r="J290" s="443"/>
      <c r="K290" s="443"/>
      <c r="L290" s="443"/>
      <c r="M290" s="443"/>
      <c r="N290" s="443"/>
      <c r="O290" s="443"/>
      <c r="P290" s="443"/>
      <c r="Q290" s="443"/>
      <c r="R290" s="443"/>
      <c r="S290" s="443"/>
      <c r="T290" s="443"/>
      <c r="U290" s="443"/>
      <c r="V290" s="443"/>
      <c r="W290" s="443"/>
      <c r="X290" s="443"/>
      <c r="Y290" s="443"/>
      <c r="Z290" s="443"/>
      <c r="AA290" s="443"/>
      <c r="AB290" s="443"/>
      <c r="AC290" s="443"/>
      <c r="AD290" s="443"/>
      <c r="AE290" s="443"/>
      <c r="AF290" s="443"/>
      <c r="AG290" s="443"/>
      <c r="AH290" s="443"/>
      <c r="AI290" s="443"/>
      <c r="AJ290" s="443"/>
      <c r="AK290" s="443"/>
      <c r="AL290" s="443"/>
      <c r="AM290" s="443"/>
      <c r="AN290" s="443"/>
      <c r="AO290" s="443"/>
      <c r="AP290" s="443"/>
      <c r="AQ290" s="443"/>
      <c r="AR290" s="443"/>
      <c r="AS290" s="443"/>
      <c r="AT290" s="443"/>
      <c r="AU290" s="443"/>
      <c r="AV290" s="443"/>
      <c r="AW290" s="443"/>
      <c r="AX290" s="443"/>
      <c r="AY290" s="443"/>
      <c r="AZ290" s="443"/>
      <c r="BA290" s="443"/>
      <c r="BB290" s="443"/>
      <c r="BC290" s="443"/>
      <c r="BD290" s="443"/>
      <c r="BE290" s="443"/>
      <c r="BF290" s="443"/>
      <c r="BG290" s="443"/>
      <c r="BH290" s="443"/>
      <c r="BI290" s="443"/>
      <c r="BJ290" s="443"/>
      <c r="BK290" s="443"/>
      <c r="BL290" s="443"/>
      <c r="BM290" s="443"/>
      <c r="BN290" s="443"/>
      <c r="BO290" s="443"/>
      <c r="BP290" s="443"/>
      <c r="BQ290" s="443"/>
    </row>
    <row r="291" spans="1:69" ht="18" customHeight="1">
      <c r="A291" s="442"/>
      <c r="B291" s="443"/>
      <c r="C291" s="443"/>
      <c r="D291" s="444"/>
      <c r="E291" s="443"/>
      <c r="F291" s="443"/>
      <c r="G291" s="443"/>
      <c r="H291" s="443"/>
      <c r="I291" s="443"/>
      <c r="J291" s="443"/>
      <c r="K291" s="443"/>
      <c r="L291" s="443"/>
      <c r="M291" s="443"/>
      <c r="N291" s="443"/>
      <c r="O291" s="443"/>
      <c r="P291" s="443"/>
      <c r="Q291" s="443"/>
      <c r="R291" s="443"/>
      <c r="S291" s="443"/>
      <c r="T291" s="443"/>
      <c r="U291" s="443"/>
      <c r="V291" s="443"/>
      <c r="W291" s="443"/>
      <c r="X291" s="443"/>
      <c r="Y291" s="443"/>
      <c r="Z291" s="443"/>
      <c r="AA291" s="443"/>
      <c r="AB291" s="443"/>
      <c r="AC291" s="443"/>
      <c r="AD291" s="443"/>
      <c r="AE291" s="443"/>
      <c r="AF291" s="443"/>
      <c r="AG291" s="443"/>
      <c r="AH291" s="443"/>
      <c r="AI291" s="443"/>
      <c r="AJ291" s="443"/>
      <c r="AK291" s="443"/>
      <c r="AL291" s="443"/>
      <c r="AM291" s="443"/>
      <c r="AN291" s="443"/>
      <c r="AO291" s="443"/>
      <c r="AP291" s="443"/>
      <c r="AQ291" s="443"/>
      <c r="AR291" s="443"/>
      <c r="AS291" s="443"/>
      <c r="AT291" s="443"/>
      <c r="AU291" s="443"/>
      <c r="AV291" s="443"/>
      <c r="AW291" s="443"/>
      <c r="AX291" s="443"/>
      <c r="AY291" s="443"/>
      <c r="AZ291" s="443"/>
      <c r="BA291" s="443"/>
      <c r="BB291" s="443"/>
      <c r="BC291" s="443"/>
      <c r="BD291" s="443"/>
      <c r="BE291" s="443"/>
      <c r="BF291" s="443"/>
      <c r="BG291" s="443"/>
      <c r="BH291" s="443"/>
      <c r="BI291" s="443"/>
      <c r="BJ291" s="443"/>
      <c r="BK291" s="443"/>
      <c r="BL291" s="443"/>
      <c r="BM291" s="443"/>
      <c r="BN291" s="443"/>
      <c r="BO291" s="443"/>
      <c r="BP291" s="443"/>
      <c r="BQ291" s="443"/>
    </row>
    <row r="292" spans="1:69" ht="18" customHeight="1">
      <c r="A292" s="442"/>
      <c r="B292" s="443"/>
      <c r="C292" s="443"/>
      <c r="D292" s="444"/>
      <c r="E292" s="443"/>
      <c r="F292" s="443"/>
      <c r="G292" s="443"/>
      <c r="H292" s="443"/>
      <c r="I292" s="443"/>
      <c r="J292" s="443"/>
      <c r="K292" s="443"/>
      <c r="L292" s="443"/>
      <c r="M292" s="443"/>
      <c r="N292" s="443"/>
      <c r="O292" s="443"/>
      <c r="P292" s="443"/>
      <c r="Q292" s="443"/>
      <c r="R292" s="443"/>
      <c r="S292" s="443"/>
      <c r="T292" s="443"/>
      <c r="U292" s="443"/>
      <c r="V292" s="443"/>
      <c r="W292" s="443"/>
      <c r="X292" s="443"/>
      <c r="Y292" s="443"/>
      <c r="Z292" s="443"/>
      <c r="AA292" s="443"/>
      <c r="AB292" s="443"/>
      <c r="AC292" s="443"/>
      <c r="AD292" s="443"/>
      <c r="AE292" s="443"/>
      <c r="AF292" s="443"/>
      <c r="AG292" s="443"/>
      <c r="AH292" s="443"/>
      <c r="AI292" s="443"/>
      <c r="AJ292" s="443"/>
      <c r="AK292" s="443"/>
      <c r="AL292" s="443"/>
      <c r="AM292" s="443"/>
      <c r="AN292" s="443"/>
      <c r="AO292" s="443"/>
      <c r="AP292" s="443"/>
      <c r="AQ292" s="443"/>
      <c r="AR292" s="443"/>
      <c r="AS292" s="443"/>
      <c r="AT292" s="443"/>
      <c r="AU292" s="443"/>
      <c r="AV292" s="443"/>
      <c r="AW292" s="443"/>
      <c r="AX292" s="443"/>
      <c r="AY292" s="443"/>
      <c r="AZ292" s="443"/>
      <c r="BA292" s="443"/>
      <c r="BB292" s="443"/>
      <c r="BC292" s="443"/>
      <c r="BD292" s="443"/>
      <c r="BE292" s="443"/>
      <c r="BF292" s="443"/>
      <c r="BG292" s="443"/>
      <c r="BH292" s="443"/>
      <c r="BI292" s="443"/>
      <c r="BJ292" s="443"/>
      <c r="BK292" s="443"/>
      <c r="BL292" s="443"/>
      <c r="BM292" s="443"/>
      <c r="BN292" s="443"/>
      <c r="BO292" s="443"/>
      <c r="BP292" s="443"/>
      <c r="BQ292" s="443"/>
    </row>
    <row r="293" spans="1:69" ht="18" customHeight="1">
      <c r="A293" s="442"/>
      <c r="B293" s="443"/>
      <c r="C293" s="443"/>
      <c r="D293" s="444"/>
      <c r="E293" s="443"/>
      <c r="F293" s="443"/>
      <c r="G293" s="443"/>
      <c r="H293" s="443"/>
      <c r="I293" s="443"/>
      <c r="J293" s="443"/>
      <c r="K293" s="443"/>
      <c r="L293" s="443"/>
      <c r="M293" s="443"/>
      <c r="N293" s="443"/>
      <c r="O293" s="443"/>
      <c r="P293" s="443"/>
      <c r="Q293" s="443"/>
      <c r="R293" s="443"/>
      <c r="S293" s="443"/>
      <c r="T293" s="443"/>
      <c r="U293" s="443"/>
      <c r="V293" s="443"/>
      <c r="W293" s="443"/>
      <c r="X293" s="443"/>
      <c r="Y293" s="443"/>
      <c r="Z293" s="443"/>
      <c r="AA293" s="443"/>
      <c r="AB293" s="443"/>
      <c r="AC293" s="443"/>
      <c r="AD293" s="443"/>
      <c r="AE293" s="443"/>
      <c r="AF293" s="443"/>
      <c r="AG293" s="443"/>
      <c r="AH293" s="443"/>
      <c r="AI293" s="443"/>
      <c r="AJ293" s="443"/>
      <c r="AK293" s="443"/>
      <c r="AL293" s="443"/>
      <c r="AM293" s="443"/>
      <c r="AN293" s="443"/>
      <c r="AO293" s="443"/>
      <c r="AP293" s="443"/>
      <c r="AQ293" s="443"/>
      <c r="AR293" s="443"/>
      <c r="AS293" s="443"/>
      <c r="AT293" s="443"/>
      <c r="AU293" s="443"/>
      <c r="AV293" s="443"/>
      <c r="AW293" s="443"/>
      <c r="AX293" s="443"/>
      <c r="AY293" s="443"/>
      <c r="AZ293" s="443"/>
      <c r="BA293" s="443"/>
      <c r="BB293" s="443"/>
      <c r="BC293" s="443"/>
      <c r="BD293" s="443"/>
      <c r="BE293" s="443"/>
      <c r="BF293" s="443"/>
      <c r="BG293" s="443"/>
      <c r="BH293" s="443"/>
      <c r="BI293" s="443"/>
      <c r="BJ293" s="443"/>
      <c r="BK293" s="443"/>
      <c r="BL293" s="443"/>
      <c r="BM293" s="443"/>
      <c r="BN293" s="443"/>
      <c r="BO293" s="443"/>
      <c r="BP293" s="443"/>
      <c r="BQ293" s="443"/>
    </row>
    <row r="294" spans="1:69" ht="18" customHeight="1">
      <c r="A294" s="442"/>
      <c r="B294" s="443"/>
      <c r="C294" s="443"/>
      <c r="D294" s="444"/>
      <c r="E294" s="443"/>
      <c r="F294" s="443"/>
      <c r="G294" s="443"/>
      <c r="H294" s="443"/>
      <c r="I294" s="443"/>
      <c r="J294" s="443"/>
      <c r="K294" s="443"/>
      <c r="L294" s="443"/>
      <c r="M294" s="443"/>
      <c r="N294" s="443"/>
      <c r="O294" s="443"/>
      <c r="P294" s="443"/>
      <c r="Q294" s="443"/>
      <c r="R294" s="443"/>
      <c r="S294" s="443"/>
      <c r="T294" s="443"/>
      <c r="U294" s="443"/>
      <c r="V294" s="443"/>
      <c r="W294" s="443"/>
      <c r="X294" s="443"/>
      <c r="Y294" s="443"/>
      <c r="Z294" s="443"/>
      <c r="AA294" s="443"/>
      <c r="AB294" s="443"/>
      <c r="AC294" s="443"/>
      <c r="AD294" s="443"/>
      <c r="AE294" s="443"/>
      <c r="AF294" s="443"/>
      <c r="AG294" s="443"/>
      <c r="AH294" s="443"/>
      <c r="AI294" s="443"/>
      <c r="AJ294" s="443"/>
      <c r="AK294" s="443"/>
      <c r="AL294" s="443"/>
      <c r="AM294" s="443"/>
      <c r="AN294" s="443"/>
      <c r="AO294" s="443"/>
      <c r="AP294" s="443"/>
      <c r="AQ294" s="443"/>
      <c r="AR294" s="443"/>
      <c r="AS294" s="443"/>
      <c r="AT294" s="443"/>
      <c r="AU294" s="443"/>
      <c r="AV294" s="443"/>
      <c r="AW294" s="443"/>
      <c r="AX294" s="443"/>
      <c r="AY294" s="443"/>
      <c r="AZ294" s="443"/>
      <c r="BA294" s="443"/>
      <c r="BB294" s="443"/>
      <c r="BC294" s="443"/>
      <c r="BD294" s="443"/>
      <c r="BE294" s="443"/>
      <c r="BF294" s="443"/>
      <c r="BG294" s="443"/>
      <c r="BH294" s="443"/>
      <c r="BI294" s="443"/>
      <c r="BJ294" s="443"/>
      <c r="BK294" s="443"/>
      <c r="BL294" s="443"/>
      <c r="BM294" s="443"/>
      <c r="BN294" s="443"/>
      <c r="BO294" s="443"/>
      <c r="BP294" s="443"/>
      <c r="BQ294" s="443"/>
    </row>
    <row r="295" spans="1:69" ht="18" customHeight="1">
      <c r="A295" s="442"/>
      <c r="B295" s="443"/>
      <c r="C295" s="443"/>
      <c r="D295" s="444"/>
      <c r="E295" s="443"/>
      <c r="F295" s="443"/>
      <c r="G295" s="443"/>
      <c r="H295" s="443"/>
      <c r="I295" s="443"/>
      <c r="J295" s="443"/>
      <c r="K295" s="443"/>
      <c r="L295" s="443"/>
      <c r="M295" s="443"/>
      <c r="N295" s="443"/>
      <c r="O295" s="443"/>
      <c r="P295" s="443"/>
      <c r="Q295" s="443"/>
      <c r="R295" s="443"/>
      <c r="S295" s="443"/>
      <c r="T295" s="443"/>
      <c r="U295" s="443"/>
      <c r="V295" s="443"/>
      <c r="W295" s="443"/>
      <c r="X295" s="443"/>
      <c r="Y295" s="443"/>
      <c r="Z295" s="443"/>
      <c r="AA295" s="443"/>
      <c r="AB295" s="443"/>
      <c r="AC295" s="443"/>
      <c r="AD295" s="443"/>
      <c r="AE295" s="443"/>
      <c r="AF295" s="443"/>
      <c r="AG295" s="443"/>
      <c r="AH295" s="443"/>
      <c r="AI295" s="443"/>
      <c r="AJ295" s="443"/>
      <c r="AK295" s="443"/>
      <c r="AL295" s="443"/>
      <c r="AM295" s="443"/>
      <c r="AN295" s="443"/>
      <c r="AO295" s="443"/>
      <c r="AP295" s="443"/>
      <c r="AQ295" s="443"/>
      <c r="AR295" s="443"/>
      <c r="AS295" s="443"/>
      <c r="AT295" s="443"/>
      <c r="AU295" s="443"/>
      <c r="AV295" s="443"/>
      <c r="AW295" s="443"/>
      <c r="AX295" s="443"/>
      <c r="AY295" s="443"/>
      <c r="AZ295" s="443"/>
      <c r="BA295" s="443"/>
      <c r="BB295" s="443"/>
      <c r="BC295" s="443"/>
      <c r="BD295" s="443"/>
      <c r="BE295" s="443"/>
      <c r="BF295" s="443"/>
      <c r="BG295" s="443"/>
      <c r="BH295" s="443"/>
      <c r="BI295" s="443"/>
      <c r="BJ295" s="443"/>
      <c r="BK295" s="443"/>
      <c r="BL295" s="443"/>
      <c r="BM295" s="443"/>
      <c r="BN295" s="443"/>
      <c r="BO295" s="443"/>
      <c r="BP295" s="443"/>
      <c r="BQ295" s="443"/>
    </row>
    <row r="296" spans="1:69" ht="18" customHeight="1">
      <c r="A296" s="442"/>
      <c r="B296" s="443"/>
      <c r="C296" s="443"/>
      <c r="D296" s="444"/>
      <c r="E296" s="443"/>
      <c r="F296" s="443"/>
      <c r="G296" s="443"/>
      <c r="H296" s="443"/>
      <c r="I296" s="443"/>
      <c r="J296" s="443"/>
      <c r="K296" s="443"/>
      <c r="L296" s="443"/>
      <c r="M296" s="443"/>
      <c r="N296" s="443"/>
      <c r="O296" s="443"/>
      <c r="P296" s="443"/>
      <c r="Q296" s="443"/>
      <c r="R296" s="443"/>
      <c r="S296" s="443"/>
      <c r="T296" s="443"/>
      <c r="U296" s="443"/>
      <c r="V296" s="443"/>
      <c r="W296" s="443"/>
      <c r="X296" s="443"/>
      <c r="Y296" s="443"/>
      <c r="Z296" s="443"/>
      <c r="AA296" s="443"/>
      <c r="AB296" s="443"/>
      <c r="AC296" s="443"/>
      <c r="AD296" s="443"/>
      <c r="AE296" s="443"/>
      <c r="AF296" s="443"/>
      <c r="AG296" s="443"/>
      <c r="AH296" s="443"/>
      <c r="AI296" s="443"/>
      <c r="AJ296" s="443"/>
      <c r="AK296" s="443"/>
      <c r="AL296" s="443"/>
      <c r="AM296" s="443"/>
      <c r="AN296" s="443"/>
      <c r="AO296" s="443"/>
      <c r="AP296" s="443"/>
      <c r="AQ296" s="443"/>
      <c r="AR296" s="443"/>
      <c r="AS296" s="443"/>
      <c r="AT296" s="443"/>
      <c r="AU296" s="443"/>
      <c r="AV296" s="443"/>
      <c r="AW296" s="443"/>
      <c r="AX296" s="443"/>
      <c r="AY296" s="443"/>
      <c r="AZ296" s="443"/>
      <c r="BA296" s="443"/>
      <c r="BB296" s="443"/>
      <c r="BC296" s="443"/>
      <c r="BD296" s="443"/>
      <c r="BE296" s="443"/>
      <c r="BF296" s="443"/>
      <c r="BG296" s="443"/>
      <c r="BH296" s="443"/>
      <c r="BI296" s="443"/>
      <c r="BJ296" s="443"/>
      <c r="BK296" s="443"/>
      <c r="BL296" s="443"/>
      <c r="BM296" s="443"/>
      <c r="BN296" s="443"/>
      <c r="BO296" s="443"/>
      <c r="BP296" s="443"/>
      <c r="BQ296" s="443"/>
    </row>
    <row r="297" spans="1:69" ht="18" customHeight="1">
      <c r="A297" s="442"/>
      <c r="B297" s="443"/>
      <c r="C297" s="443"/>
      <c r="D297" s="444"/>
      <c r="E297" s="443"/>
      <c r="F297" s="443"/>
      <c r="G297" s="443"/>
      <c r="H297" s="443"/>
      <c r="I297" s="443"/>
      <c r="J297" s="443"/>
      <c r="K297" s="443"/>
      <c r="L297" s="443"/>
      <c r="M297" s="443"/>
      <c r="N297" s="443"/>
      <c r="O297" s="443"/>
      <c r="P297" s="443"/>
      <c r="Q297" s="443"/>
      <c r="R297" s="443"/>
      <c r="S297" s="443"/>
      <c r="T297" s="443"/>
      <c r="U297" s="443"/>
      <c r="V297" s="443"/>
      <c r="W297" s="443"/>
      <c r="X297" s="443"/>
      <c r="Y297" s="443"/>
      <c r="Z297" s="443"/>
      <c r="AA297" s="443"/>
      <c r="AB297" s="443"/>
      <c r="AC297" s="443"/>
      <c r="AD297" s="443"/>
      <c r="AE297" s="443"/>
      <c r="AF297" s="443"/>
      <c r="AG297" s="443"/>
      <c r="AH297" s="443"/>
      <c r="AI297" s="443"/>
      <c r="AJ297" s="443"/>
      <c r="AK297" s="443"/>
      <c r="AL297" s="443"/>
      <c r="AM297" s="443"/>
      <c r="AN297" s="443"/>
      <c r="AO297" s="443"/>
      <c r="AP297" s="443"/>
      <c r="AQ297" s="443"/>
      <c r="AR297" s="443"/>
      <c r="AS297" s="443"/>
      <c r="AT297" s="443"/>
      <c r="AU297" s="443"/>
      <c r="AV297" s="443"/>
      <c r="AW297" s="443"/>
      <c r="AX297" s="443"/>
      <c r="AY297" s="443"/>
      <c r="AZ297" s="443"/>
      <c r="BA297" s="443"/>
      <c r="BB297" s="443"/>
      <c r="BC297" s="443"/>
      <c r="BD297" s="443"/>
      <c r="BE297" s="443"/>
      <c r="BF297" s="443"/>
      <c r="BG297" s="443"/>
      <c r="BH297" s="443"/>
      <c r="BI297" s="443"/>
      <c r="BJ297" s="443"/>
      <c r="BK297" s="443"/>
      <c r="BL297" s="443"/>
      <c r="BM297" s="443"/>
      <c r="BN297" s="443"/>
      <c r="BO297" s="443"/>
      <c r="BP297" s="443"/>
      <c r="BQ297" s="443"/>
    </row>
    <row r="298" spans="1:69" ht="18" customHeight="1">
      <c r="A298" s="442"/>
      <c r="B298" s="443"/>
      <c r="C298" s="443"/>
      <c r="D298" s="444"/>
      <c r="E298" s="443"/>
      <c r="F298" s="443"/>
      <c r="G298" s="443"/>
      <c r="H298" s="443"/>
      <c r="I298" s="443"/>
      <c r="J298" s="443"/>
      <c r="K298" s="443"/>
      <c r="L298" s="443"/>
      <c r="M298" s="443"/>
      <c r="N298" s="443"/>
      <c r="O298" s="443"/>
      <c r="P298" s="443"/>
      <c r="Q298" s="443"/>
      <c r="R298" s="443"/>
      <c r="S298" s="443"/>
      <c r="T298" s="443"/>
      <c r="U298" s="443"/>
      <c r="V298" s="443"/>
      <c r="W298" s="443"/>
      <c r="X298" s="443"/>
      <c r="Y298" s="443"/>
      <c r="Z298" s="443"/>
      <c r="AA298" s="443"/>
      <c r="AB298" s="443"/>
      <c r="AC298" s="443"/>
      <c r="AD298" s="443"/>
      <c r="AE298" s="443"/>
      <c r="AF298" s="443"/>
      <c r="AG298" s="443"/>
      <c r="AH298" s="443"/>
      <c r="AI298" s="443"/>
      <c r="AJ298" s="443"/>
      <c r="AK298" s="443"/>
      <c r="AL298" s="443"/>
      <c r="AM298" s="443"/>
      <c r="AN298" s="443"/>
      <c r="AO298" s="443"/>
      <c r="AP298" s="443"/>
      <c r="AQ298" s="443"/>
      <c r="AR298" s="443"/>
      <c r="AS298" s="443"/>
      <c r="AT298" s="443"/>
      <c r="AU298" s="443"/>
      <c r="AV298" s="443"/>
      <c r="AW298" s="443"/>
      <c r="AX298" s="443"/>
      <c r="AY298" s="443"/>
      <c r="AZ298" s="443"/>
      <c r="BA298" s="443"/>
      <c r="BB298" s="443"/>
      <c r="BC298" s="443"/>
      <c r="BD298" s="443"/>
      <c r="BE298" s="443"/>
      <c r="BF298" s="443"/>
      <c r="BG298" s="443"/>
      <c r="BH298" s="443"/>
      <c r="BI298" s="443"/>
      <c r="BJ298" s="443"/>
      <c r="BK298" s="443"/>
      <c r="BL298" s="443"/>
      <c r="BM298" s="443"/>
      <c r="BN298" s="443"/>
      <c r="BO298" s="443"/>
      <c r="BP298" s="443"/>
      <c r="BQ298" s="443"/>
    </row>
    <row r="299" spans="1:69" ht="18" customHeight="1">
      <c r="A299" s="442"/>
      <c r="B299" s="443"/>
      <c r="C299" s="443"/>
      <c r="D299" s="444"/>
      <c r="E299" s="443"/>
      <c r="F299" s="443"/>
      <c r="G299" s="443"/>
      <c r="H299" s="443"/>
      <c r="I299" s="443"/>
      <c r="J299" s="443"/>
      <c r="K299" s="443"/>
      <c r="L299" s="443"/>
      <c r="M299" s="443"/>
      <c r="N299" s="443"/>
      <c r="O299" s="443"/>
      <c r="P299" s="443"/>
      <c r="Q299" s="443"/>
      <c r="R299" s="443"/>
      <c r="S299" s="443"/>
      <c r="T299" s="443"/>
      <c r="U299" s="443"/>
      <c r="V299" s="443"/>
      <c r="W299" s="443"/>
      <c r="X299" s="443"/>
      <c r="Y299" s="443"/>
      <c r="Z299" s="443"/>
      <c r="AA299" s="443"/>
      <c r="AB299" s="443"/>
      <c r="AC299" s="443"/>
      <c r="AD299" s="443"/>
      <c r="AE299" s="443"/>
      <c r="AF299" s="443"/>
      <c r="AG299" s="443"/>
      <c r="AH299" s="443"/>
      <c r="AI299" s="443"/>
      <c r="AJ299" s="443"/>
      <c r="AK299" s="443"/>
      <c r="AL299" s="443"/>
      <c r="AM299" s="443"/>
      <c r="AN299" s="443"/>
      <c r="AO299" s="443"/>
      <c r="AP299" s="443"/>
      <c r="AQ299" s="443"/>
      <c r="AR299" s="443"/>
      <c r="AS299" s="443"/>
      <c r="AT299" s="443"/>
      <c r="AU299" s="443"/>
      <c r="AV299" s="443"/>
      <c r="AW299" s="443"/>
      <c r="AX299" s="443"/>
      <c r="AY299" s="443"/>
      <c r="AZ299" s="443"/>
      <c r="BA299" s="443"/>
      <c r="BB299" s="443"/>
      <c r="BC299" s="443"/>
      <c r="BD299" s="443"/>
      <c r="BE299" s="443"/>
      <c r="BF299" s="443"/>
      <c r="BG299" s="443"/>
      <c r="BH299" s="443"/>
      <c r="BI299" s="443"/>
      <c r="BJ299" s="443"/>
      <c r="BK299" s="443"/>
      <c r="BL299" s="443"/>
      <c r="BM299" s="443"/>
      <c r="BN299" s="443"/>
      <c r="BO299" s="443"/>
      <c r="BP299" s="443"/>
      <c r="BQ299" s="443"/>
    </row>
    <row r="300" spans="1:69" ht="18" customHeight="1">
      <c r="A300" s="442"/>
      <c r="B300" s="443"/>
      <c r="C300" s="443"/>
      <c r="D300" s="444"/>
      <c r="E300" s="443"/>
      <c r="F300" s="443"/>
      <c r="G300" s="443"/>
      <c r="H300" s="443"/>
      <c r="I300" s="443"/>
      <c r="J300" s="443"/>
      <c r="K300" s="443"/>
      <c r="L300" s="443"/>
      <c r="M300" s="443"/>
      <c r="N300" s="443"/>
      <c r="O300" s="443"/>
      <c r="P300" s="443"/>
      <c r="Q300" s="443"/>
      <c r="R300" s="443"/>
      <c r="S300" s="443"/>
      <c r="T300" s="443"/>
      <c r="U300" s="443"/>
      <c r="V300" s="443"/>
      <c r="W300" s="443"/>
      <c r="X300" s="443"/>
      <c r="Y300" s="443"/>
      <c r="Z300" s="443"/>
      <c r="AA300" s="443"/>
      <c r="AB300" s="443"/>
      <c r="AC300" s="443"/>
      <c r="AD300" s="443"/>
      <c r="AE300" s="443"/>
      <c r="AF300" s="443"/>
      <c r="AG300" s="443"/>
      <c r="AH300" s="443"/>
      <c r="AI300" s="443"/>
      <c r="AJ300" s="443"/>
      <c r="AK300" s="443"/>
      <c r="AL300" s="443"/>
      <c r="AM300" s="443"/>
      <c r="AN300" s="443"/>
      <c r="AO300" s="443"/>
      <c r="AP300" s="443"/>
      <c r="AQ300" s="443"/>
      <c r="AR300" s="443"/>
      <c r="AS300" s="443"/>
      <c r="AT300" s="443"/>
      <c r="AU300" s="443"/>
      <c r="AV300" s="443"/>
      <c r="AW300" s="443"/>
      <c r="AX300" s="443"/>
      <c r="AY300" s="443"/>
      <c r="AZ300" s="443"/>
      <c r="BA300" s="443"/>
      <c r="BB300" s="443"/>
      <c r="BC300" s="443"/>
      <c r="BD300" s="443"/>
      <c r="BE300" s="443"/>
      <c r="BF300" s="443"/>
      <c r="BG300" s="443"/>
      <c r="BH300" s="443"/>
      <c r="BI300" s="443"/>
      <c r="BJ300" s="443"/>
      <c r="BK300" s="443"/>
      <c r="BL300" s="443"/>
      <c r="BM300" s="443"/>
      <c r="BN300" s="443"/>
      <c r="BO300" s="443"/>
      <c r="BP300" s="443"/>
      <c r="BQ300" s="443"/>
    </row>
    <row r="301" spans="1:69" ht="18" customHeight="1">
      <c r="A301" s="442"/>
      <c r="B301" s="443"/>
      <c r="C301" s="443"/>
      <c r="D301" s="444"/>
      <c r="E301" s="443"/>
      <c r="F301" s="443"/>
      <c r="G301" s="443"/>
      <c r="H301" s="443"/>
      <c r="I301" s="443"/>
      <c r="J301" s="443"/>
      <c r="K301" s="443"/>
      <c r="L301" s="443"/>
      <c r="M301" s="443"/>
      <c r="N301" s="443"/>
      <c r="O301" s="443"/>
      <c r="P301" s="443"/>
      <c r="Q301" s="443"/>
      <c r="R301" s="443"/>
      <c r="S301" s="443"/>
      <c r="T301" s="443"/>
      <c r="U301" s="443"/>
      <c r="V301" s="443"/>
      <c r="W301" s="443"/>
      <c r="X301" s="443"/>
      <c r="Y301" s="443"/>
      <c r="Z301" s="443"/>
      <c r="AA301" s="443"/>
      <c r="AB301" s="443"/>
      <c r="AC301" s="443"/>
      <c r="AD301" s="443"/>
      <c r="AE301" s="443"/>
      <c r="AF301" s="443"/>
      <c r="AG301" s="443"/>
      <c r="AH301" s="443"/>
      <c r="AI301" s="443"/>
      <c r="AJ301" s="443"/>
      <c r="AK301" s="443"/>
      <c r="AL301" s="443"/>
      <c r="AM301" s="443"/>
      <c r="AN301" s="443"/>
      <c r="AO301" s="443"/>
      <c r="AP301" s="443"/>
      <c r="AQ301" s="443"/>
      <c r="AR301" s="443"/>
      <c r="AS301" s="443"/>
      <c r="AT301" s="443"/>
      <c r="AU301" s="443"/>
      <c r="AV301" s="443"/>
      <c r="AW301" s="443"/>
      <c r="AX301" s="443"/>
      <c r="AY301" s="443"/>
      <c r="AZ301" s="443"/>
      <c r="BA301" s="443"/>
      <c r="BB301" s="443"/>
      <c r="BC301" s="443"/>
      <c r="BD301" s="443"/>
      <c r="BE301" s="443"/>
      <c r="BF301" s="443"/>
      <c r="BG301" s="443"/>
      <c r="BH301" s="443"/>
      <c r="BI301" s="443"/>
      <c r="BJ301" s="443"/>
      <c r="BK301" s="443"/>
      <c r="BL301" s="443"/>
      <c r="BM301" s="443"/>
      <c r="BN301" s="443"/>
      <c r="BO301" s="443"/>
      <c r="BP301" s="443"/>
      <c r="BQ301" s="443"/>
    </row>
    <row r="302" spans="1:69" ht="18" customHeight="1">
      <c r="A302" s="442"/>
      <c r="B302" s="443"/>
      <c r="C302" s="443"/>
      <c r="D302" s="444"/>
      <c r="E302" s="443"/>
      <c r="F302" s="443"/>
      <c r="G302" s="443"/>
      <c r="H302" s="443"/>
      <c r="I302" s="443"/>
      <c r="J302" s="443"/>
      <c r="K302" s="443"/>
      <c r="L302" s="443"/>
      <c r="M302" s="443"/>
      <c r="N302" s="443"/>
      <c r="O302" s="443"/>
      <c r="P302" s="443"/>
      <c r="Q302" s="443"/>
      <c r="R302" s="443"/>
      <c r="S302" s="443"/>
      <c r="T302" s="443"/>
      <c r="U302" s="443"/>
      <c r="V302" s="443"/>
      <c r="W302" s="443"/>
      <c r="X302" s="443"/>
      <c r="Y302" s="443"/>
      <c r="Z302" s="443"/>
      <c r="AA302" s="443"/>
      <c r="AB302" s="443"/>
      <c r="AC302" s="443"/>
      <c r="AD302" s="443"/>
      <c r="AE302" s="443"/>
      <c r="AF302" s="443"/>
      <c r="AG302" s="443"/>
      <c r="AH302" s="443"/>
      <c r="AI302" s="443"/>
      <c r="AJ302" s="443"/>
      <c r="AK302" s="443"/>
      <c r="AL302" s="443"/>
      <c r="AM302" s="443"/>
      <c r="AN302" s="443"/>
      <c r="AO302" s="443"/>
      <c r="AP302" s="443"/>
      <c r="AQ302" s="443"/>
      <c r="AR302" s="443"/>
      <c r="AS302" s="443"/>
      <c r="AT302" s="443"/>
      <c r="AU302" s="443"/>
      <c r="AV302" s="443"/>
      <c r="AW302" s="443"/>
      <c r="AX302" s="443"/>
      <c r="AY302" s="443"/>
      <c r="AZ302" s="443"/>
      <c r="BA302" s="443"/>
      <c r="BB302" s="443"/>
      <c r="BC302" s="443"/>
      <c r="BD302" s="443"/>
      <c r="BE302" s="443"/>
      <c r="BF302" s="443"/>
      <c r="BG302" s="443"/>
      <c r="BH302" s="443"/>
      <c r="BI302" s="443"/>
      <c r="BJ302" s="443"/>
      <c r="BK302" s="443"/>
      <c r="BL302" s="443"/>
      <c r="BM302" s="443"/>
      <c r="BN302" s="443"/>
      <c r="BO302" s="443"/>
      <c r="BP302" s="443"/>
      <c r="BQ302" s="443"/>
    </row>
    <row r="303" spans="1:69" ht="18" customHeight="1">
      <c r="A303" s="442"/>
      <c r="B303" s="443"/>
      <c r="C303" s="443"/>
      <c r="D303" s="444"/>
      <c r="E303" s="443"/>
      <c r="F303" s="443"/>
      <c r="G303" s="443"/>
      <c r="H303" s="443"/>
      <c r="I303" s="443"/>
      <c r="J303" s="443"/>
      <c r="K303" s="443"/>
      <c r="L303" s="443"/>
      <c r="M303" s="443"/>
      <c r="N303" s="443"/>
      <c r="O303" s="443"/>
      <c r="P303" s="443"/>
      <c r="Q303" s="443"/>
      <c r="R303" s="443"/>
      <c r="S303" s="443"/>
      <c r="T303" s="443"/>
      <c r="U303" s="443"/>
      <c r="V303" s="443"/>
      <c r="W303" s="443"/>
      <c r="X303" s="443"/>
      <c r="Y303" s="443"/>
      <c r="Z303" s="443"/>
      <c r="AA303" s="443"/>
      <c r="AB303" s="443"/>
      <c r="AC303" s="443"/>
      <c r="AD303" s="443"/>
      <c r="AE303" s="443"/>
      <c r="AF303" s="443"/>
      <c r="AG303" s="443"/>
      <c r="AH303" s="443"/>
      <c r="AI303" s="443"/>
      <c r="AJ303" s="443"/>
      <c r="AK303" s="443"/>
      <c r="AL303" s="443"/>
      <c r="AM303" s="443"/>
      <c r="AN303" s="443"/>
      <c r="AO303" s="443"/>
      <c r="AP303" s="443"/>
      <c r="AQ303" s="443"/>
      <c r="AR303" s="443"/>
      <c r="AS303" s="443"/>
      <c r="AT303" s="443"/>
      <c r="AU303" s="443"/>
      <c r="AV303" s="443"/>
      <c r="AW303" s="443"/>
      <c r="AX303" s="443"/>
      <c r="AY303" s="443"/>
      <c r="AZ303" s="443"/>
      <c r="BA303" s="443"/>
      <c r="BB303" s="443"/>
      <c r="BC303" s="443"/>
      <c r="BD303" s="443"/>
      <c r="BE303" s="443"/>
      <c r="BF303" s="443"/>
      <c r="BG303" s="443"/>
      <c r="BH303" s="443"/>
      <c r="BI303" s="443"/>
      <c r="BJ303" s="443"/>
      <c r="BK303" s="443"/>
      <c r="BL303" s="443"/>
      <c r="BM303" s="443"/>
      <c r="BN303" s="443"/>
      <c r="BO303" s="443"/>
      <c r="BP303" s="443"/>
      <c r="BQ303" s="443"/>
    </row>
    <row r="304" spans="1:69" ht="18" customHeight="1">
      <c r="A304" s="442"/>
      <c r="B304" s="443"/>
      <c r="C304" s="443"/>
      <c r="D304" s="444"/>
      <c r="E304" s="443"/>
      <c r="F304" s="443"/>
      <c r="G304" s="443"/>
      <c r="H304" s="443"/>
      <c r="I304" s="443"/>
      <c r="J304" s="443"/>
      <c r="K304" s="443"/>
      <c r="L304" s="443"/>
      <c r="M304" s="443"/>
      <c r="N304" s="443"/>
      <c r="O304" s="443"/>
      <c r="P304" s="443"/>
      <c r="Q304" s="443"/>
      <c r="R304" s="443"/>
      <c r="S304" s="443"/>
      <c r="T304" s="443"/>
      <c r="U304" s="443"/>
      <c r="V304" s="443"/>
      <c r="W304" s="443"/>
      <c r="X304" s="443"/>
      <c r="Y304" s="443"/>
      <c r="Z304" s="443"/>
      <c r="AA304" s="443"/>
      <c r="AB304" s="443"/>
      <c r="AC304" s="443"/>
      <c r="AD304" s="443"/>
      <c r="AE304" s="443"/>
      <c r="AF304" s="443"/>
      <c r="AG304" s="443"/>
      <c r="AH304" s="443"/>
      <c r="AI304" s="443"/>
      <c r="AJ304" s="443"/>
      <c r="AK304" s="443"/>
      <c r="AL304" s="443"/>
      <c r="AM304" s="443"/>
      <c r="AN304" s="443"/>
      <c r="AO304" s="443"/>
      <c r="AP304" s="443"/>
      <c r="AQ304" s="443"/>
      <c r="AR304" s="443"/>
      <c r="AS304" s="443"/>
      <c r="AT304" s="443"/>
      <c r="AU304" s="443"/>
      <c r="AV304" s="443"/>
      <c r="AW304" s="443"/>
      <c r="AX304" s="443"/>
      <c r="AY304" s="443"/>
      <c r="AZ304" s="443"/>
      <c r="BA304" s="443"/>
      <c r="BB304" s="443"/>
      <c r="BC304" s="443"/>
      <c r="BD304" s="443"/>
      <c r="BE304" s="443"/>
      <c r="BF304" s="443"/>
      <c r="BG304" s="443"/>
      <c r="BH304" s="443"/>
      <c r="BI304" s="443"/>
      <c r="BJ304" s="443"/>
      <c r="BK304" s="443"/>
      <c r="BL304" s="443"/>
      <c r="BM304" s="443"/>
      <c r="BN304" s="443"/>
      <c r="BO304" s="443"/>
      <c r="BP304" s="443"/>
      <c r="BQ304" s="443"/>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 right="0.25"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ySplit="4" topLeftCell="A5" activePane="bottomLeft" state="frozen"/>
      <selection pane="bottomLeft" activeCell="I31" sqref="I31"/>
    </sheetView>
  </sheetViews>
  <sheetFormatPr baseColWidth="10" defaultColWidth="14.5" defaultRowHeight="15" customHeight="1"/>
  <cols>
    <col min="1" max="1" width="2.6640625" customWidth="1"/>
    <col min="2" max="2" width="18.6640625" customWidth="1"/>
    <col min="3" max="3" width="2.1640625" customWidth="1"/>
    <col min="4" max="8" width="14.5" customWidth="1"/>
    <col min="9" max="9" width="18.5" customWidth="1"/>
    <col min="10" max="26" width="8.83203125" customWidth="1"/>
  </cols>
  <sheetData>
    <row r="1" spans="1:26" ht="18" customHeight="1">
      <c r="A1" s="1"/>
      <c r="B1" s="2"/>
      <c r="C1" s="1"/>
      <c r="D1" s="445"/>
      <c r="E1" s="445"/>
      <c r="F1" s="445"/>
      <c r="G1" s="445"/>
      <c r="H1" s="445"/>
      <c r="I1" s="445"/>
      <c r="J1" s="5"/>
      <c r="K1" s="5"/>
      <c r="L1" s="5"/>
      <c r="M1" s="5"/>
      <c r="N1" s="5"/>
      <c r="O1" s="5"/>
      <c r="P1" s="5"/>
      <c r="Q1" s="5"/>
      <c r="R1" s="5"/>
      <c r="S1" s="5"/>
      <c r="T1" s="5"/>
      <c r="U1" s="5"/>
      <c r="V1" s="5"/>
      <c r="W1" s="5"/>
      <c r="X1" s="5"/>
      <c r="Y1" s="5"/>
      <c r="Z1" s="5"/>
    </row>
    <row r="2" spans="1:26" ht="18" customHeight="1">
      <c r="A2" s="1"/>
      <c r="B2" s="2"/>
      <c r="C2" s="1"/>
      <c r="D2" s="445"/>
      <c r="E2" s="445"/>
      <c r="F2" s="445"/>
      <c r="G2" s="445"/>
      <c r="H2" s="445"/>
      <c r="I2" s="446"/>
      <c r="J2" s="5"/>
      <c r="K2" s="5"/>
      <c r="L2" s="5"/>
      <c r="M2" s="5"/>
      <c r="N2" s="5"/>
      <c r="O2" s="5"/>
      <c r="P2" s="5"/>
      <c r="Q2" s="5"/>
      <c r="R2" s="5"/>
      <c r="S2" s="5"/>
      <c r="T2" s="5"/>
      <c r="U2" s="5"/>
      <c r="V2" s="5"/>
      <c r="W2" s="5"/>
      <c r="X2" s="5"/>
      <c r="Y2" s="5"/>
      <c r="Z2" s="5"/>
    </row>
    <row r="3" spans="1:26" ht="18" customHeight="1">
      <c r="A3" s="31" t="str">
        <f>+CF!A3</f>
        <v>Proptlly</v>
      </c>
      <c r="B3" s="349"/>
      <c r="C3" s="349"/>
      <c r="D3" s="32">
        <v>1</v>
      </c>
      <c r="E3" s="32">
        <f t="shared" ref="E3:H3" si="0">+D3+1</f>
        <v>2</v>
      </c>
      <c r="F3" s="32">
        <f t="shared" si="0"/>
        <v>3</v>
      </c>
      <c r="G3" s="32">
        <f t="shared" si="0"/>
        <v>4</v>
      </c>
      <c r="H3" s="32">
        <f t="shared" si="0"/>
        <v>5</v>
      </c>
      <c r="I3" s="447" t="s">
        <v>435</v>
      </c>
      <c r="J3" s="448"/>
      <c r="K3" s="448"/>
      <c r="L3" s="448"/>
      <c r="M3" s="448"/>
      <c r="N3" s="448"/>
      <c r="O3" s="448"/>
      <c r="P3" s="448"/>
      <c r="Q3" s="448"/>
      <c r="R3" s="448"/>
      <c r="S3" s="448"/>
      <c r="T3" s="448"/>
      <c r="U3" s="448"/>
      <c r="V3" s="448"/>
      <c r="W3" s="448"/>
      <c r="X3" s="448"/>
      <c r="Y3" s="448"/>
      <c r="Z3" s="448"/>
    </row>
    <row r="4" spans="1:26" ht="18" customHeight="1">
      <c r="A4" s="33" t="s">
        <v>436</v>
      </c>
      <c r="B4" s="416"/>
      <c r="C4" s="416"/>
      <c r="D4" s="449"/>
      <c r="E4" s="449"/>
      <c r="F4" s="449"/>
      <c r="G4" s="449"/>
      <c r="H4" s="449"/>
      <c r="I4" s="414" t="s">
        <v>437</v>
      </c>
      <c r="J4" s="450"/>
      <c r="K4" s="450"/>
      <c r="L4" s="450"/>
      <c r="M4" s="450"/>
      <c r="N4" s="450"/>
      <c r="O4" s="450"/>
      <c r="P4" s="450"/>
      <c r="Q4" s="450"/>
      <c r="R4" s="450"/>
      <c r="S4" s="450"/>
      <c r="T4" s="450"/>
      <c r="U4" s="450"/>
      <c r="V4" s="450"/>
      <c r="W4" s="450"/>
      <c r="X4" s="450"/>
      <c r="Y4" s="450"/>
      <c r="Z4" s="450"/>
    </row>
    <row r="5" spans="1:26" ht="18" customHeight="1">
      <c r="A5" s="5"/>
      <c r="B5" s="5"/>
      <c r="C5" s="5"/>
      <c r="D5" s="5"/>
      <c r="E5" s="5"/>
      <c r="F5" s="5"/>
      <c r="G5" s="5"/>
      <c r="H5" s="5"/>
      <c r="I5" s="5"/>
      <c r="J5" s="5"/>
      <c r="K5" s="5"/>
      <c r="L5" s="5"/>
      <c r="M5" s="5"/>
      <c r="N5" s="5"/>
      <c r="O5" s="5"/>
      <c r="P5" s="5"/>
      <c r="Q5" s="5"/>
      <c r="R5" s="5"/>
      <c r="S5" s="5"/>
      <c r="T5" s="5"/>
      <c r="U5" s="5"/>
      <c r="V5" s="5"/>
      <c r="W5" s="5"/>
      <c r="X5" s="5"/>
      <c r="Y5" s="5"/>
      <c r="Z5" s="5"/>
    </row>
    <row r="6" spans="1:26" ht="18" customHeight="1">
      <c r="A6" s="451" t="s">
        <v>438</v>
      </c>
      <c r="B6" s="452"/>
      <c r="C6" s="452"/>
      <c r="D6" s="453"/>
      <c r="E6" s="453"/>
      <c r="F6" s="453"/>
      <c r="G6" s="453"/>
      <c r="H6" s="453"/>
      <c r="I6" s="453"/>
      <c r="J6" s="454"/>
      <c r="K6" s="454"/>
      <c r="L6" s="454"/>
      <c r="M6" s="454"/>
      <c r="N6" s="454"/>
      <c r="O6" s="454"/>
      <c r="P6" s="454"/>
      <c r="Q6" s="454"/>
      <c r="R6" s="454"/>
      <c r="S6" s="454"/>
      <c r="T6" s="454"/>
      <c r="U6" s="454"/>
      <c r="V6" s="454"/>
      <c r="W6" s="454"/>
      <c r="X6" s="454"/>
      <c r="Y6" s="454"/>
      <c r="Z6" s="454"/>
    </row>
    <row r="7" spans="1:26" ht="18" customHeight="1">
      <c r="A7" s="455"/>
      <c r="B7" s="455"/>
      <c r="C7" s="455"/>
      <c r="D7" s="456"/>
      <c r="E7" s="456"/>
      <c r="F7" s="456"/>
      <c r="G7" s="456"/>
      <c r="H7" s="456"/>
      <c r="I7" s="5"/>
      <c r="J7" s="5"/>
      <c r="K7" s="5"/>
      <c r="L7" s="5"/>
      <c r="M7" s="5"/>
      <c r="N7" s="5"/>
      <c r="O7" s="5"/>
      <c r="P7" s="5"/>
      <c r="Q7" s="5"/>
      <c r="R7" s="5"/>
      <c r="S7" s="5"/>
      <c r="T7" s="5"/>
      <c r="U7" s="5"/>
      <c r="V7" s="5"/>
      <c r="W7" s="5"/>
      <c r="X7" s="5"/>
      <c r="Y7" s="5"/>
      <c r="Z7" s="5"/>
    </row>
    <row r="8" spans="1:26" ht="18" customHeight="1">
      <c r="A8" s="78"/>
      <c r="B8" s="78" t="s">
        <v>439</v>
      </c>
      <c r="C8" s="78"/>
      <c r="D8" s="46">
        <f>+PL!BM12</f>
        <v>3176936.8622580874</v>
      </c>
      <c r="E8" s="46">
        <f>+PL!BN12</f>
        <v>8382939.4631521376</v>
      </c>
      <c r="F8" s="46">
        <f>+PL!BO12</f>
        <v>29910273.206826255</v>
      </c>
      <c r="G8" s="46">
        <f>+PL!BP12</f>
        <v>104547429.33394469</v>
      </c>
      <c r="H8" s="46">
        <f>+PL!BQ12</f>
        <v>207834394.03733838</v>
      </c>
      <c r="I8" s="78"/>
      <c r="J8" s="78"/>
      <c r="K8" s="78"/>
      <c r="L8" s="78"/>
      <c r="M8" s="78"/>
      <c r="N8" s="78"/>
      <c r="O8" s="78"/>
      <c r="P8" s="78"/>
      <c r="Q8" s="78"/>
      <c r="R8" s="78"/>
      <c r="S8" s="78"/>
      <c r="T8" s="78"/>
      <c r="U8" s="78"/>
      <c r="V8" s="78"/>
      <c r="W8" s="78"/>
      <c r="X8" s="78"/>
      <c r="Y8" s="78"/>
      <c r="Z8" s="78"/>
    </row>
    <row r="9" spans="1:26" ht="18" customHeight="1">
      <c r="A9" s="78"/>
      <c r="B9" s="78" t="s">
        <v>440</v>
      </c>
      <c r="C9" s="78"/>
      <c r="D9" s="46">
        <f>PL!BM17</f>
        <v>-7182.0518345897572</v>
      </c>
      <c r="E9" s="46">
        <f>PL!BN17</f>
        <v>-34526.605365185671</v>
      </c>
      <c r="F9" s="46">
        <f>PL!BO17</f>
        <v>-263069.01844125247</v>
      </c>
      <c r="G9" s="46">
        <f>PL!BP17</f>
        <v>-1161634.5060811131</v>
      </c>
      <c r="H9" s="46">
        <f>PL!BQ17</f>
        <v>-2421951.4505167971</v>
      </c>
      <c r="I9" s="78"/>
      <c r="J9" s="78"/>
      <c r="K9" s="78"/>
      <c r="L9" s="78"/>
      <c r="M9" s="78"/>
      <c r="N9" s="78"/>
      <c r="O9" s="78"/>
      <c r="P9" s="78"/>
      <c r="Q9" s="78"/>
      <c r="R9" s="78"/>
      <c r="S9" s="78"/>
      <c r="T9" s="78"/>
      <c r="U9" s="78"/>
      <c r="V9" s="78"/>
      <c r="W9" s="78"/>
      <c r="X9" s="78"/>
      <c r="Y9" s="78"/>
      <c r="Z9" s="78"/>
    </row>
    <row r="10" spans="1:26" ht="18" customHeight="1">
      <c r="A10" s="81"/>
      <c r="B10" s="457" t="s">
        <v>441</v>
      </c>
      <c r="C10" s="457"/>
      <c r="D10" s="57">
        <f t="shared" ref="D10:H10" si="1">+D8+D9</f>
        <v>3169754.8104234976</v>
      </c>
      <c r="E10" s="57">
        <f t="shared" si="1"/>
        <v>8348412.8577869516</v>
      </c>
      <c r="F10" s="57">
        <f t="shared" si="1"/>
        <v>29647204.188385002</v>
      </c>
      <c r="G10" s="57">
        <f t="shared" si="1"/>
        <v>103385794.82786357</v>
      </c>
      <c r="H10" s="57">
        <f t="shared" si="1"/>
        <v>205412442.58682159</v>
      </c>
      <c r="I10" s="78"/>
      <c r="J10" s="78"/>
      <c r="K10" s="78"/>
      <c r="L10" s="78"/>
      <c r="M10" s="78"/>
      <c r="N10" s="78"/>
      <c r="O10" s="78"/>
      <c r="P10" s="78"/>
      <c r="Q10" s="78"/>
      <c r="R10" s="78"/>
      <c r="S10" s="78"/>
      <c r="T10" s="78"/>
      <c r="U10" s="78"/>
      <c r="V10" s="78"/>
      <c r="W10" s="78"/>
      <c r="X10" s="78"/>
      <c r="Y10" s="78"/>
      <c r="Z10" s="78"/>
    </row>
    <row r="11" spans="1:26" ht="18" customHeight="1">
      <c r="A11" s="79"/>
      <c r="B11" s="70" t="s">
        <v>442</v>
      </c>
      <c r="C11" s="458"/>
      <c r="D11" s="459">
        <f t="shared" ref="D11:H11" si="2">+IFERROR(D10/D8,0)</f>
        <v>0.99773931552750939</v>
      </c>
      <c r="E11" s="459">
        <f t="shared" si="2"/>
        <v>0.99588132474092761</v>
      </c>
      <c r="F11" s="459">
        <f t="shared" si="2"/>
        <v>0.99120472699723738</v>
      </c>
      <c r="G11" s="459">
        <f t="shared" si="2"/>
        <v>0.98888892330034595</v>
      </c>
      <c r="H11" s="459">
        <f t="shared" si="2"/>
        <v>0.98834672450758232</v>
      </c>
      <c r="I11" s="19"/>
      <c r="J11" s="19"/>
      <c r="K11" s="19"/>
      <c r="L11" s="19"/>
      <c r="M11" s="19"/>
      <c r="N11" s="19"/>
      <c r="O11" s="19"/>
      <c r="P11" s="19"/>
      <c r="Q11" s="19"/>
      <c r="R11" s="19"/>
      <c r="S11" s="19"/>
      <c r="T11" s="19"/>
      <c r="U11" s="19"/>
      <c r="V11" s="19"/>
      <c r="W11" s="19"/>
      <c r="X11" s="19"/>
      <c r="Y11" s="19"/>
      <c r="Z11" s="19"/>
    </row>
    <row r="12" spans="1:26" ht="18" customHeight="1">
      <c r="A12" s="40"/>
      <c r="B12" s="40"/>
      <c r="C12" s="40"/>
      <c r="D12" s="422"/>
      <c r="E12" s="422"/>
      <c r="F12" s="422"/>
      <c r="G12" s="422"/>
      <c r="H12" s="422"/>
      <c r="I12" s="19"/>
      <c r="J12" s="19"/>
      <c r="K12" s="19"/>
      <c r="L12" s="19"/>
      <c r="M12" s="19"/>
      <c r="N12" s="19"/>
      <c r="O12" s="19"/>
      <c r="P12" s="19"/>
      <c r="Q12" s="19"/>
      <c r="R12" s="19"/>
      <c r="S12" s="19"/>
      <c r="T12" s="19"/>
      <c r="U12" s="19"/>
      <c r="V12" s="19"/>
      <c r="W12" s="19"/>
      <c r="X12" s="19"/>
      <c r="Y12" s="19"/>
      <c r="Z12" s="19"/>
    </row>
    <row r="13" spans="1:26" ht="18" customHeight="1">
      <c r="A13" s="81"/>
      <c r="B13" s="81" t="s">
        <v>443</v>
      </c>
      <c r="C13" s="81"/>
      <c r="D13" s="46">
        <f ca="1">-(+PL!BM26+PL!BM35)</f>
        <v>12530182.051834587</v>
      </c>
      <c r="E13" s="46">
        <f ca="1">-(+PL!BN26+PL!BN35)</f>
        <v>29697126.605365187</v>
      </c>
      <c r="F13" s="46">
        <f ca="1">-(+PL!BO26+PL!BO35)</f>
        <v>31211189.018441252</v>
      </c>
      <c r="G13" s="46">
        <f ca="1">-(+PL!BP26+PL!BP35)</f>
        <v>33408128.506081115</v>
      </c>
      <c r="H13" s="46">
        <f ca="1">-(+PL!BQ26+PL!BQ35)</f>
        <v>56012389.250516795</v>
      </c>
      <c r="I13" s="78"/>
      <c r="J13" s="78"/>
      <c r="K13" s="78"/>
      <c r="L13" s="78"/>
      <c r="M13" s="78"/>
      <c r="N13" s="78"/>
      <c r="O13" s="78"/>
      <c r="P13" s="78"/>
      <c r="Q13" s="78"/>
      <c r="R13" s="78"/>
      <c r="S13" s="78"/>
      <c r="T13" s="78"/>
      <c r="U13" s="78"/>
      <c r="V13" s="78"/>
      <c r="W13" s="78"/>
      <c r="X13" s="78"/>
      <c r="Y13" s="78"/>
      <c r="Z13" s="78"/>
    </row>
    <row r="14" spans="1:26" ht="18" customHeight="1">
      <c r="A14" s="78"/>
      <c r="B14" s="78"/>
      <c r="C14" s="78"/>
      <c r="D14" s="46"/>
      <c r="E14" s="46"/>
      <c r="F14" s="46"/>
      <c r="G14" s="46"/>
      <c r="H14" s="46"/>
      <c r="I14" s="78"/>
      <c r="J14" s="78"/>
      <c r="K14" s="78"/>
      <c r="L14" s="78"/>
      <c r="M14" s="78"/>
      <c r="N14" s="78"/>
      <c r="O14" s="78"/>
      <c r="P14" s="78"/>
      <c r="Q14" s="78"/>
      <c r="R14" s="78"/>
      <c r="S14" s="78"/>
      <c r="T14" s="78"/>
      <c r="U14" s="78"/>
      <c r="V14" s="78"/>
      <c r="W14" s="78"/>
      <c r="X14" s="78"/>
      <c r="Y14" s="78"/>
      <c r="Z14" s="78"/>
    </row>
    <row r="15" spans="1:26" ht="18" customHeight="1">
      <c r="A15" s="81"/>
      <c r="B15" s="460" t="s">
        <v>444</v>
      </c>
      <c r="C15" s="460"/>
      <c r="D15" s="461">
        <f t="shared" ref="D15:H15" ca="1" si="3">+IF(D10&lt;0,0,IFERROR(D13/D11,0))</f>
        <v>12558573.022864016</v>
      </c>
      <c r="E15" s="461">
        <f t="shared" ca="1" si="3"/>
        <v>29819945.27620117</v>
      </c>
      <c r="F15" s="461">
        <f t="shared" ca="1" si="3"/>
        <v>31488135.768876575</v>
      </c>
      <c r="G15" s="461">
        <f t="shared" ca="1" si="3"/>
        <v>33783499.560884833</v>
      </c>
      <c r="H15" s="461">
        <f t="shared" ca="1" si="3"/>
        <v>56672813.155143999</v>
      </c>
      <c r="I15" s="78"/>
      <c r="J15" s="78"/>
      <c r="K15" s="78"/>
      <c r="L15" s="78"/>
      <c r="M15" s="78"/>
      <c r="N15" s="78"/>
      <c r="O15" s="78"/>
      <c r="P15" s="78"/>
      <c r="Q15" s="78"/>
      <c r="R15" s="78"/>
      <c r="S15" s="78"/>
      <c r="T15" s="78"/>
      <c r="U15" s="78"/>
      <c r="V15" s="78"/>
      <c r="W15" s="78"/>
      <c r="X15" s="78"/>
      <c r="Y15" s="78"/>
      <c r="Z15" s="78"/>
    </row>
    <row r="16" spans="1:26" ht="18" customHeight="1">
      <c r="A16" s="81"/>
      <c r="B16" s="460" t="s">
        <v>74</v>
      </c>
      <c r="C16" s="460"/>
      <c r="D16" s="462">
        <f t="shared" ref="D16:H16" ca="1" si="4">+IF(D15=0,0,D8-D15)</f>
        <v>-9381636.1606059279</v>
      </c>
      <c r="E16" s="462">
        <f t="shared" ca="1" si="4"/>
        <v>-21437005.813049033</v>
      </c>
      <c r="F16" s="462">
        <f t="shared" ca="1" si="4"/>
        <v>-1577862.5620503202</v>
      </c>
      <c r="G16" s="462">
        <f t="shared" ca="1" si="4"/>
        <v>70763929.77305986</v>
      </c>
      <c r="H16" s="462">
        <f t="shared" ca="1" si="4"/>
        <v>151161580.88219437</v>
      </c>
      <c r="I16" s="78"/>
      <c r="J16" s="78"/>
      <c r="K16" s="78"/>
      <c r="L16" s="78"/>
      <c r="M16" s="78"/>
      <c r="N16" s="78"/>
      <c r="O16" s="78"/>
      <c r="P16" s="78"/>
      <c r="Q16" s="78"/>
      <c r="R16" s="78"/>
      <c r="S16" s="78"/>
      <c r="T16" s="78"/>
      <c r="U16" s="78"/>
      <c r="V16" s="78"/>
      <c r="W16" s="78"/>
      <c r="X16" s="78"/>
      <c r="Y16" s="78"/>
      <c r="Z16" s="78"/>
    </row>
    <row r="17" spans="1:26" ht="18"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8" customHeight="1">
      <c r="A18" s="537" t="s">
        <v>445</v>
      </c>
      <c r="B18" s="532"/>
      <c r="C18" s="532"/>
      <c r="D18" s="532"/>
      <c r="E18" s="532"/>
      <c r="F18" s="532"/>
      <c r="G18" s="532"/>
      <c r="H18" s="532"/>
      <c r="I18" s="19"/>
      <c r="J18" s="19"/>
      <c r="K18" s="19"/>
      <c r="L18" s="19"/>
      <c r="M18" s="19"/>
      <c r="N18" s="19"/>
      <c r="O18" s="19"/>
      <c r="P18" s="19"/>
      <c r="Q18" s="19"/>
      <c r="R18" s="19"/>
      <c r="S18" s="19"/>
      <c r="T18" s="19"/>
      <c r="U18" s="19"/>
      <c r="V18" s="19"/>
      <c r="W18" s="19"/>
      <c r="X18" s="19"/>
      <c r="Y18" s="19"/>
      <c r="Z18" s="19"/>
    </row>
    <row r="19" spans="1:26" ht="18" customHeight="1">
      <c r="A19" s="532"/>
      <c r="B19" s="532"/>
      <c r="C19" s="532"/>
      <c r="D19" s="532"/>
      <c r="E19" s="532"/>
      <c r="F19" s="532"/>
      <c r="G19" s="532"/>
      <c r="H19" s="532"/>
      <c r="I19" s="19"/>
      <c r="J19" s="19"/>
      <c r="K19" s="19"/>
      <c r="L19" s="19"/>
      <c r="M19" s="19"/>
      <c r="N19" s="19"/>
      <c r="O19" s="19"/>
      <c r="P19" s="19"/>
      <c r="Q19" s="19"/>
      <c r="R19" s="19"/>
      <c r="S19" s="19"/>
      <c r="T19" s="19"/>
      <c r="U19" s="19"/>
      <c r="V19" s="19"/>
      <c r="W19" s="19"/>
      <c r="X19" s="19"/>
      <c r="Y19" s="19"/>
      <c r="Z19" s="19"/>
    </row>
    <row r="20" spans="1:26" ht="18" customHeight="1">
      <c r="A20" s="532"/>
      <c r="B20" s="532"/>
      <c r="C20" s="532"/>
      <c r="D20" s="532"/>
      <c r="E20" s="532"/>
      <c r="F20" s="532"/>
      <c r="G20" s="532"/>
      <c r="H20" s="532"/>
      <c r="I20" s="19"/>
      <c r="J20" s="19"/>
      <c r="K20" s="19"/>
      <c r="L20" s="19"/>
      <c r="M20" s="19"/>
      <c r="N20" s="19"/>
      <c r="O20" s="19"/>
      <c r="P20" s="19"/>
      <c r="Q20" s="19"/>
      <c r="R20" s="19"/>
      <c r="S20" s="19"/>
      <c r="T20" s="19"/>
      <c r="U20" s="19"/>
      <c r="V20" s="19"/>
      <c r="W20" s="19"/>
      <c r="X20" s="19"/>
      <c r="Y20" s="19"/>
      <c r="Z20" s="19"/>
    </row>
    <row r="21" spans="1:26" ht="18" customHeight="1">
      <c r="A21" s="463"/>
      <c r="B21" s="463"/>
      <c r="C21" s="463"/>
      <c r="D21" s="463"/>
      <c r="E21" s="463"/>
      <c r="F21" s="463"/>
      <c r="G21" s="463"/>
      <c r="H21" s="463"/>
      <c r="I21" s="19"/>
      <c r="J21" s="19"/>
      <c r="K21" s="19"/>
      <c r="L21" s="19"/>
      <c r="M21" s="19"/>
      <c r="N21" s="19"/>
      <c r="O21" s="19"/>
      <c r="P21" s="19"/>
      <c r="Q21" s="19"/>
      <c r="R21" s="19"/>
      <c r="S21" s="19"/>
      <c r="T21" s="19"/>
      <c r="U21" s="19"/>
      <c r="V21" s="19"/>
      <c r="W21" s="19"/>
      <c r="X21" s="19"/>
      <c r="Y21" s="19"/>
      <c r="Z21" s="19"/>
    </row>
    <row r="22" spans="1:26" ht="18" customHeight="1">
      <c r="A22" s="451" t="s">
        <v>446</v>
      </c>
      <c r="B22" s="452"/>
      <c r="C22" s="452"/>
      <c r="D22" s="453"/>
      <c r="E22" s="453"/>
      <c r="F22" s="453"/>
      <c r="G22" s="453"/>
      <c r="H22" s="453"/>
      <c r="I22" s="453"/>
      <c r="J22" s="454"/>
      <c r="K22" s="454"/>
      <c r="L22" s="454"/>
      <c r="M22" s="454"/>
      <c r="N22" s="454"/>
      <c r="O22" s="454"/>
      <c r="P22" s="454"/>
      <c r="Q22" s="454"/>
      <c r="R22" s="454"/>
      <c r="S22" s="454"/>
      <c r="T22" s="454"/>
      <c r="U22" s="454"/>
      <c r="V22" s="454"/>
      <c r="W22" s="454"/>
      <c r="X22" s="454"/>
      <c r="Y22" s="454"/>
      <c r="Z22" s="454"/>
    </row>
    <row r="23" spans="1:26" ht="18"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8" customHeight="1">
      <c r="A24" s="435"/>
      <c r="B24" s="435" t="s">
        <v>75</v>
      </c>
      <c r="C24" s="435"/>
      <c r="D24" s="464">
        <f ca="1">-SUM(CF!BM9:BM10)-CF!BM24</f>
        <v>16128953.751330661</v>
      </c>
      <c r="E24" s="464">
        <f ca="1">-SUM(CF!BN9:BN10)-CF!BN24</f>
        <v>30932568.591154296</v>
      </c>
      <c r="F24" s="464">
        <f ca="1">-SUM(CF!BO9:BO10)-CF!BO24</f>
        <v>32345732.8142667</v>
      </c>
      <c r="G24" s="464">
        <f ca="1">-SUM(CF!BP9:BP10)-CF!BP24</f>
        <v>33224573.107494704</v>
      </c>
      <c r="H24" s="464">
        <f ca="1">-SUM(CF!BQ9:BQ10)-CF!BQ24</f>
        <v>57089621.218129143</v>
      </c>
      <c r="I24" s="435"/>
      <c r="J24" s="435"/>
      <c r="K24" s="435"/>
      <c r="L24" s="435"/>
      <c r="M24" s="435"/>
      <c r="N24" s="435"/>
      <c r="O24" s="435"/>
      <c r="P24" s="435"/>
      <c r="Q24" s="435"/>
      <c r="R24" s="435"/>
      <c r="S24" s="435"/>
      <c r="T24" s="435"/>
      <c r="U24" s="435"/>
      <c r="V24" s="435"/>
      <c r="W24" s="435"/>
      <c r="X24" s="435"/>
      <c r="Y24" s="435"/>
      <c r="Z24" s="435"/>
    </row>
    <row r="25" spans="1:26" ht="18" customHeight="1">
      <c r="A25" s="435"/>
      <c r="B25" s="435" t="s">
        <v>76</v>
      </c>
      <c r="C25" s="435"/>
      <c r="D25" s="465">
        <f ca="1">-SUMIFS(CF!$11:$11,CF!$1:$1,'BE and Burn Analysis'!D$3,CF!$11:$11,"&lt;"&amp;0)-CF!BM24</f>
        <v>27016966.008410312</v>
      </c>
      <c r="E25" s="465">
        <f ca="1">-SUMIFS(CF!$11:$11,CF!$1:$1,'BE and Burn Analysis'!E$3,CF!$11:$11,"&lt;"&amp;0)-CF!BN24</f>
        <v>54353084.790660784</v>
      </c>
      <c r="F25" s="465">
        <f ca="1">-SUMIFS(CF!$11:$11,CF!$1:$1,'BE and Burn Analysis'!F$3,CF!$11:$11,"&lt;"&amp;0)-CF!BO24</f>
        <v>30363066.452510197</v>
      </c>
      <c r="G25" s="465">
        <v>0</v>
      </c>
      <c r="H25" s="465">
        <v>0</v>
      </c>
      <c r="I25" s="46">
        <f t="shared" ref="I25:I26" ca="1" si="5">+SUM(D25:F25)</f>
        <v>111733117.2515813</v>
      </c>
      <c r="J25" s="435"/>
      <c r="K25" s="435"/>
      <c r="L25" s="435"/>
      <c r="M25" s="435"/>
      <c r="N25" s="435"/>
      <c r="O25" s="435"/>
      <c r="P25" s="435"/>
      <c r="Q25" s="435"/>
      <c r="R25" s="435"/>
      <c r="S25" s="435"/>
      <c r="T25" s="435"/>
      <c r="U25" s="435"/>
      <c r="V25" s="435"/>
      <c r="W25" s="435"/>
      <c r="X25" s="435"/>
      <c r="Y25" s="435"/>
      <c r="Z25" s="435"/>
    </row>
    <row r="26" spans="1:26" ht="18" customHeight="1">
      <c r="A26" s="19"/>
      <c r="B26" s="466" t="s">
        <v>447</v>
      </c>
      <c r="C26" s="19"/>
      <c r="D26" s="467">
        <f ca="1">+MIN(12,COUNTIFS(CF!$11:$11,"&lt;"&amp;0,CF!$1:$1,'BE and Burn Analysis'!D$3))</f>
        <v>12</v>
      </c>
      <c r="E26" s="467">
        <f ca="1">+MIN(12,COUNTIFS(CF!$11:$11,"&lt;"&amp;0,CF!$1:$1,'BE and Burn Analysis'!E$3))</f>
        <v>12</v>
      </c>
      <c r="F26" s="467">
        <f ca="1">+MIN(12,COUNTIFS(CF!$11:$11,"&lt;"&amp;0,CF!$1:$1,'BE and Burn Analysis'!F$3))</f>
        <v>6</v>
      </c>
      <c r="G26" s="467">
        <v>0</v>
      </c>
      <c r="H26" s="467">
        <v>0</v>
      </c>
      <c r="I26" s="25">
        <f t="shared" ca="1" si="5"/>
        <v>30</v>
      </c>
      <c r="J26" s="19"/>
      <c r="K26" s="19"/>
      <c r="L26" s="19"/>
      <c r="M26" s="19"/>
      <c r="N26" s="19"/>
      <c r="O26" s="19"/>
      <c r="P26" s="19"/>
      <c r="Q26" s="19"/>
      <c r="R26" s="19"/>
      <c r="S26" s="19"/>
      <c r="T26" s="19"/>
      <c r="U26" s="19"/>
      <c r="V26" s="19"/>
      <c r="W26" s="19"/>
      <c r="X26" s="19"/>
      <c r="Y26" s="19"/>
      <c r="Z26" s="19"/>
    </row>
    <row r="27" spans="1:26" ht="18"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8" customHeight="1">
      <c r="A28" s="537" t="s">
        <v>448</v>
      </c>
      <c r="B28" s="532"/>
      <c r="C28" s="532"/>
      <c r="D28" s="532"/>
      <c r="E28" s="532"/>
      <c r="F28" s="532"/>
      <c r="G28" s="532"/>
      <c r="H28" s="532"/>
      <c r="I28" s="19"/>
      <c r="J28" s="19"/>
      <c r="K28" s="19"/>
      <c r="L28" s="19"/>
      <c r="M28" s="19"/>
      <c r="N28" s="19"/>
      <c r="O28" s="19"/>
      <c r="P28" s="19"/>
      <c r="Q28" s="19"/>
      <c r="R28" s="19"/>
      <c r="S28" s="19"/>
      <c r="T28" s="19"/>
      <c r="U28" s="19"/>
      <c r="V28" s="19"/>
      <c r="W28" s="19"/>
      <c r="X28" s="19"/>
      <c r="Y28" s="19"/>
      <c r="Z28" s="19"/>
    </row>
    <row r="29" spans="1:26" ht="18" customHeight="1">
      <c r="A29" s="532"/>
      <c r="B29" s="532"/>
      <c r="C29" s="532"/>
      <c r="D29" s="532"/>
      <c r="E29" s="532"/>
      <c r="F29" s="532"/>
      <c r="G29" s="532"/>
      <c r="H29" s="532"/>
      <c r="I29" s="19"/>
      <c r="J29" s="19"/>
      <c r="K29" s="19"/>
      <c r="L29" s="19"/>
      <c r="M29" s="19"/>
      <c r="N29" s="19"/>
      <c r="O29" s="19"/>
      <c r="P29" s="19"/>
      <c r="Q29" s="19"/>
      <c r="R29" s="19"/>
      <c r="S29" s="19"/>
      <c r="T29" s="19"/>
      <c r="U29" s="19"/>
      <c r="V29" s="19"/>
      <c r="W29" s="19"/>
      <c r="X29" s="19"/>
      <c r="Y29" s="19"/>
      <c r="Z29" s="19"/>
    </row>
    <row r="30" spans="1:26" ht="18" customHeight="1">
      <c r="A30" s="532"/>
      <c r="B30" s="532"/>
      <c r="C30" s="532"/>
      <c r="D30" s="532"/>
      <c r="E30" s="532"/>
      <c r="F30" s="532"/>
      <c r="G30" s="532"/>
      <c r="H30" s="532"/>
      <c r="I30" s="19"/>
      <c r="J30" s="19"/>
      <c r="K30" s="19"/>
      <c r="L30" s="19"/>
      <c r="M30" s="19"/>
      <c r="N30" s="19"/>
      <c r="O30" s="19"/>
      <c r="P30" s="19"/>
      <c r="Q30" s="19"/>
      <c r="R30" s="19"/>
      <c r="S30" s="19"/>
      <c r="T30" s="19"/>
      <c r="U30" s="19"/>
      <c r="V30" s="19"/>
      <c r="W30" s="19"/>
      <c r="X30" s="19"/>
      <c r="Y30" s="19"/>
      <c r="Z30" s="19"/>
    </row>
    <row r="31" spans="1:26" ht="18"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8"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8"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8"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8"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8"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8"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8"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8"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8"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8"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8"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8"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8"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8"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8"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8"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8"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8"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8"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8"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8"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8"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8"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8"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8"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8"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8"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8"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8"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8"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8"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8"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8"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8"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8"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8"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8"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8"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8"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8"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8"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8"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8"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8"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8"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8"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8"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8"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8"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8"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8"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8"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8"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8"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8"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8"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8"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8"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8"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8"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8"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8"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8"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8"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8"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8"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8"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8"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8"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8"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8"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8"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8"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8"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8"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8"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8"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8"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8"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8"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8"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8"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8"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8"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8"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8"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8"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8"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8"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8"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8"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8"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8"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8"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8"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8"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8"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8"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8"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8"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8"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8"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8"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8"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8"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8"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8"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8"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8"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8"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8"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8"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8"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8"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8"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8"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8"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8"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8"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8"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8"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8"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8"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8"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8"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8"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8"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8"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8"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8"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8"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8"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8"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8"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8"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8"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8"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8"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8"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8"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8"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8"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8"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8"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8"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8"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8"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8"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8"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8"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8"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8"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8"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8"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8"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8"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8"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8"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8"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8"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8"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8"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8"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8"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8"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8"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8"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8"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8"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8"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8"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8"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8"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8"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8"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8"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8"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8"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8"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8"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8"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8"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8"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8"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8"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8"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8"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8"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8"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8"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8"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8"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8"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8"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8"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8"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8"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8:H20"/>
    <mergeCell ref="A28:H30"/>
  </mergeCells>
  <pageMargins left="0.5" right="0.5"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pane ySplit="4" topLeftCell="A5" activePane="bottomLeft" state="frozen"/>
      <selection pane="bottomLeft" activeCell="B6" sqref="B6"/>
    </sheetView>
  </sheetViews>
  <sheetFormatPr baseColWidth="10" defaultColWidth="14.5" defaultRowHeight="15" customHeight="1" outlineLevelRow="1"/>
  <cols>
    <col min="1" max="1" width="2.6640625" customWidth="1"/>
    <col min="2" max="2" width="18.6640625" customWidth="1"/>
    <col min="3" max="3" width="2.1640625" customWidth="1"/>
    <col min="4" max="8" width="14.5" customWidth="1"/>
    <col min="9" max="9" width="18.5" customWidth="1"/>
    <col min="10" max="11" width="8.83203125" customWidth="1"/>
  </cols>
  <sheetData>
    <row r="1" spans="1:26" ht="18" customHeight="1">
      <c r="A1" s="1"/>
      <c r="B1" s="2"/>
      <c r="C1" s="445"/>
      <c r="D1" s="445"/>
      <c r="E1" s="445"/>
      <c r="F1" s="445"/>
      <c r="G1" s="445"/>
      <c r="H1" s="445"/>
      <c r="I1" s="445"/>
      <c r="J1" s="5"/>
      <c r="K1" s="5"/>
      <c r="L1" s="6"/>
      <c r="M1" s="6"/>
      <c r="N1" s="6"/>
      <c r="O1" s="6"/>
      <c r="P1" s="6"/>
      <c r="Q1" s="6"/>
      <c r="R1" s="6"/>
      <c r="S1" s="6"/>
      <c r="T1" s="6"/>
      <c r="U1" s="6"/>
      <c r="V1" s="6"/>
      <c r="W1" s="6"/>
      <c r="X1" s="6"/>
      <c r="Y1" s="6"/>
      <c r="Z1" s="6"/>
    </row>
    <row r="2" spans="1:26" ht="18" customHeight="1">
      <c r="A2" s="1"/>
      <c r="B2" s="2"/>
      <c r="C2" s="445"/>
      <c r="D2" s="445"/>
      <c r="E2" s="445"/>
      <c r="F2" s="445"/>
      <c r="G2" s="445"/>
      <c r="H2" s="445"/>
      <c r="I2" s="446"/>
      <c r="J2" s="5"/>
      <c r="K2" s="5"/>
      <c r="L2" s="6"/>
      <c r="M2" s="6"/>
      <c r="N2" s="6"/>
      <c r="O2" s="6"/>
      <c r="P2" s="6"/>
      <c r="Q2" s="6"/>
      <c r="R2" s="6"/>
      <c r="S2" s="6"/>
      <c r="T2" s="6"/>
      <c r="U2" s="6"/>
      <c r="V2" s="6"/>
      <c r="W2" s="6"/>
      <c r="X2" s="6"/>
      <c r="Y2" s="6"/>
      <c r="Z2" s="6"/>
    </row>
    <row r="3" spans="1:26" ht="18" customHeight="1">
      <c r="A3" s="31" t="str">
        <f>+'BE and Burn Analysis'!A3</f>
        <v>Proptlly</v>
      </c>
      <c r="B3" s="349"/>
      <c r="C3" s="349"/>
      <c r="D3" s="32">
        <f>PL!BM1</f>
        <v>1</v>
      </c>
      <c r="E3" s="32">
        <f>PL!BN1</f>
        <v>2</v>
      </c>
      <c r="F3" s="32">
        <f>PL!BO1</f>
        <v>3</v>
      </c>
      <c r="G3" s="32">
        <f>PL!BP1</f>
        <v>4</v>
      </c>
      <c r="H3" s="32">
        <f>PL!BQ1</f>
        <v>5</v>
      </c>
      <c r="I3" s="447" t="s">
        <v>435</v>
      </c>
      <c r="J3" s="448"/>
      <c r="K3" s="448"/>
      <c r="L3" s="468"/>
      <c r="M3" s="468"/>
      <c r="N3" s="468"/>
      <c r="O3" s="468"/>
      <c r="P3" s="468"/>
      <c r="Q3" s="468"/>
      <c r="R3" s="468"/>
      <c r="S3" s="468"/>
      <c r="T3" s="468"/>
      <c r="U3" s="468"/>
      <c r="V3" s="468"/>
      <c r="W3" s="468"/>
      <c r="X3" s="468"/>
      <c r="Y3" s="468"/>
      <c r="Z3" s="468"/>
    </row>
    <row r="4" spans="1:26" ht="18" customHeight="1">
      <c r="A4" s="33" t="s">
        <v>449</v>
      </c>
      <c r="B4" s="416"/>
      <c r="C4" s="416"/>
      <c r="D4" s="449"/>
      <c r="E4" s="449"/>
      <c r="F4" s="449"/>
      <c r="G4" s="449"/>
      <c r="H4" s="449"/>
      <c r="I4" s="414" t="s">
        <v>437</v>
      </c>
      <c r="J4" s="450"/>
      <c r="K4" s="450"/>
      <c r="L4" s="468"/>
      <c r="M4" s="468"/>
      <c r="N4" s="468"/>
      <c r="O4" s="468"/>
      <c r="P4" s="468"/>
      <c r="Q4" s="468"/>
      <c r="R4" s="468"/>
      <c r="S4" s="468"/>
      <c r="T4" s="468"/>
      <c r="U4" s="468"/>
      <c r="V4" s="468"/>
      <c r="W4" s="468"/>
      <c r="X4" s="468"/>
      <c r="Y4" s="468"/>
      <c r="Z4" s="468"/>
    </row>
    <row r="5" spans="1:26" ht="18" customHeight="1">
      <c r="A5" s="469"/>
      <c r="B5" s="469"/>
      <c r="C5" s="469"/>
      <c r="D5" s="470"/>
      <c r="E5" s="470"/>
      <c r="F5" s="470"/>
      <c r="G5" s="470"/>
      <c r="H5" s="470"/>
      <c r="I5" s="471"/>
      <c r="J5" s="30"/>
      <c r="K5" s="30"/>
    </row>
    <row r="6" spans="1:26" ht="18" customHeight="1">
      <c r="A6" s="472" t="s">
        <v>450</v>
      </c>
      <c r="B6" s="472"/>
      <c r="C6" s="472"/>
      <c r="D6" s="473">
        <v>0.2</v>
      </c>
      <c r="E6" s="410"/>
      <c r="F6" s="410"/>
      <c r="G6" s="410"/>
      <c r="H6" s="410"/>
      <c r="I6" s="410"/>
      <c r="J6" s="410"/>
      <c r="K6" s="410"/>
    </row>
    <row r="7" spans="1:26" ht="18" customHeight="1">
      <c r="A7" s="474"/>
      <c r="B7" s="474"/>
      <c r="C7" s="474"/>
      <c r="D7" s="410"/>
      <c r="E7" s="410"/>
      <c r="F7" s="410"/>
      <c r="G7" s="410"/>
      <c r="H7" s="410"/>
      <c r="I7" s="410"/>
      <c r="J7" s="410"/>
      <c r="K7" s="410"/>
    </row>
    <row r="8" spans="1:26" ht="18" hidden="1" customHeight="1" outlineLevel="1">
      <c r="A8" s="472" t="s">
        <v>451</v>
      </c>
      <c r="B8" s="472"/>
      <c r="C8" s="472"/>
      <c r="D8" s="475" t="s">
        <v>415</v>
      </c>
      <c r="E8" s="476" t="s">
        <v>56</v>
      </c>
      <c r="F8" s="410"/>
      <c r="G8" s="410"/>
      <c r="H8" s="410"/>
      <c r="I8" s="410"/>
      <c r="J8" s="410"/>
      <c r="K8" s="410"/>
    </row>
    <row r="9" spans="1:26" ht="18" hidden="1" customHeight="1" outlineLevel="1">
      <c r="A9" s="472" t="s">
        <v>452</v>
      </c>
      <c r="B9" s="472"/>
      <c r="C9" s="472"/>
      <c r="D9" s="473">
        <v>0.8</v>
      </c>
      <c r="E9" s="473">
        <v>0.1</v>
      </c>
      <c r="F9" s="410"/>
      <c r="G9" s="410"/>
      <c r="H9" s="410"/>
      <c r="I9" s="410"/>
      <c r="J9" s="410"/>
      <c r="K9" s="410"/>
    </row>
    <row r="10" spans="1:26" ht="18" hidden="1" customHeight="1" outlineLevel="1">
      <c r="A10" s="472" t="s">
        <v>453</v>
      </c>
      <c r="B10" s="472"/>
      <c r="C10" s="472"/>
      <c r="D10" s="477">
        <f t="shared" ref="D10:E10" si="0">1-D9</f>
        <v>0.19999999999999996</v>
      </c>
      <c r="E10" s="477">
        <f t="shared" si="0"/>
        <v>0.9</v>
      </c>
      <c r="F10" s="410"/>
      <c r="G10" s="410"/>
      <c r="H10" s="410"/>
      <c r="I10" s="410"/>
      <c r="J10" s="410"/>
      <c r="K10" s="410"/>
    </row>
    <row r="11" spans="1:26" ht="18" hidden="1" customHeight="1" outlineLevel="1">
      <c r="A11" s="472"/>
      <c r="B11" s="472"/>
      <c r="C11" s="472"/>
      <c r="D11" s="478"/>
      <c r="E11" s="478"/>
      <c r="F11" s="410"/>
      <c r="G11" s="410"/>
      <c r="H11" s="410"/>
      <c r="I11" s="410"/>
      <c r="J11" s="410"/>
      <c r="K11" s="410"/>
    </row>
    <row r="12" spans="1:26" ht="18" customHeight="1" collapsed="1">
      <c r="A12" s="474"/>
      <c r="B12" s="474"/>
      <c r="C12" s="474"/>
      <c r="D12" s="410"/>
      <c r="E12" s="410"/>
      <c r="F12" s="410"/>
      <c r="G12" s="410"/>
      <c r="H12" s="410"/>
      <c r="I12" s="410"/>
      <c r="J12" s="410"/>
      <c r="K12" s="410"/>
    </row>
    <row r="13" spans="1:26" ht="18" customHeight="1">
      <c r="A13" s="451" t="s">
        <v>454</v>
      </c>
      <c r="B13" s="452"/>
      <c r="C13" s="452"/>
      <c r="D13" s="453"/>
      <c r="E13" s="453"/>
      <c r="F13" s="453"/>
      <c r="G13" s="453"/>
      <c r="H13" s="453"/>
      <c r="I13" s="453"/>
      <c r="J13" s="454"/>
      <c r="K13" s="454"/>
      <c r="L13" s="6"/>
      <c r="M13" s="6"/>
      <c r="N13" s="6"/>
      <c r="O13" s="6"/>
      <c r="P13" s="6"/>
      <c r="Q13" s="6"/>
      <c r="R13" s="6"/>
      <c r="S13" s="6"/>
      <c r="T13" s="6"/>
      <c r="U13" s="6"/>
      <c r="V13" s="6"/>
      <c r="W13" s="6"/>
      <c r="X13" s="6"/>
      <c r="Y13" s="6"/>
      <c r="Z13" s="6"/>
    </row>
    <row r="14" spans="1:26" ht="18" customHeight="1">
      <c r="A14" s="410"/>
      <c r="B14" s="410"/>
      <c r="C14" s="410"/>
      <c r="D14" s="410"/>
      <c r="E14" s="410"/>
      <c r="F14" s="410"/>
      <c r="G14" s="410"/>
      <c r="H14" s="410"/>
      <c r="I14" s="410"/>
      <c r="J14" s="410"/>
      <c r="K14" s="410"/>
    </row>
    <row r="15" spans="1:26" ht="18" customHeight="1">
      <c r="A15" s="78" t="s">
        <v>455</v>
      </c>
      <c r="B15" s="78"/>
      <c r="C15" s="78"/>
      <c r="D15" s="46">
        <f>PL!BM12</f>
        <v>3176936.8622580874</v>
      </c>
      <c r="E15" s="46">
        <f>PL!BN12</f>
        <v>8382939.4631521376</v>
      </c>
      <c r="F15" s="46">
        <f>PL!BO12</f>
        <v>29910273.206826255</v>
      </c>
      <c r="G15" s="46">
        <f>PL!BP12</f>
        <v>104547429.33394469</v>
      </c>
      <c r="H15" s="46">
        <f>PL!BQ12</f>
        <v>207834394.03733838</v>
      </c>
      <c r="I15" s="78"/>
      <c r="J15" s="78"/>
      <c r="K15" s="78"/>
      <c r="L15" s="20"/>
      <c r="M15" s="20"/>
      <c r="N15" s="20"/>
      <c r="O15" s="20"/>
      <c r="P15" s="20"/>
      <c r="Q15" s="20"/>
      <c r="R15" s="20"/>
      <c r="S15" s="20"/>
      <c r="T15" s="20"/>
      <c r="U15" s="20"/>
      <c r="V15" s="20"/>
      <c r="W15" s="20"/>
      <c r="X15" s="20"/>
      <c r="Y15" s="20"/>
      <c r="Z15" s="20"/>
    </row>
    <row r="16" spans="1:26" ht="18" customHeight="1">
      <c r="A16" s="78" t="s">
        <v>296</v>
      </c>
      <c r="B16" s="78"/>
      <c r="C16" s="78"/>
      <c r="D16" s="46">
        <f>PL!BM17</f>
        <v>-7182.0518345897572</v>
      </c>
      <c r="E16" s="46">
        <f>PL!BN17</f>
        <v>-34526.605365185671</v>
      </c>
      <c r="F16" s="46">
        <f>PL!BO17</f>
        <v>-263069.01844125247</v>
      </c>
      <c r="G16" s="46">
        <f>PL!BP17</f>
        <v>-1161634.5060811131</v>
      </c>
      <c r="H16" s="46">
        <f>PL!BQ17</f>
        <v>-2421951.4505167971</v>
      </c>
      <c r="I16" s="78"/>
      <c r="J16" s="78"/>
      <c r="K16" s="78"/>
      <c r="L16" s="20"/>
      <c r="M16" s="20"/>
      <c r="N16" s="20"/>
      <c r="O16" s="20"/>
      <c r="P16" s="20"/>
      <c r="Q16" s="20"/>
      <c r="R16" s="20"/>
      <c r="S16" s="20"/>
      <c r="T16" s="20"/>
      <c r="U16" s="20"/>
      <c r="V16" s="20"/>
      <c r="W16" s="20"/>
      <c r="X16" s="20"/>
      <c r="Y16" s="20"/>
      <c r="Z16" s="20"/>
    </row>
    <row r="17" spans="1:26" ht="18" customHeight="1">
      <c r="A17" s="78" t="s">
        <v>56</v>
      </c>
      <c r="B17" s="78"/>
      <c r="C17" s="78"/>
      <c r="D17" s="479">
        <f ca="1">+PL!BM26</f>
        <v>-12215182.051834587</v>
      </c>
      <c r="E17" s="479">
        <f ca="1">+PL!BN26</f>
        <v>-28932126.605365187</v>
      </c>
      <c r="F17" s="479">
        <f ca="1">+PL!BO26</f>
        <v>-30146189.018441252</v>
      </c>
      <c r="G17" s="479">
        <f ca="1">+PL!BP26</f>
        <v>-32193128.506081115</v>
      </c>
      <c r="H17" s="479">
        <f ca="1">+PL!BQ26</f>
        <v>-54797389.250516795</v>
      </c>
      <c r="I17" s="78"/>
      <c r="J17" s="78"/>
      <c r="K17" s="78"/>
      <c r="L17" s="20"/>
      <c r="M17" s="20"/>
      <c r="N17" s="20"/>
      <c r="O17" s="20"/>
      <c r="P17" s="20"/>
      <c r="Q17" s="20"/>
      <c r="R17" s="20"/>
      <c r="S17" s="20"/>
      <c r="T17" s="20"/>
      <c r="U17" s="20"/>
      <c r="V17" s="20"/>
      <c r="W17" s="20"/>
      <c r="X17" s="20"/>
      <c r="Y17" s="20"/>
      <c r="Z17" s="20"/>
    </row>
    <row r="18" spans="1:26" ht="18" customHeight="1">
      <c r="A18" s="81" t="s">
        <v>57</v>
      </c>
      <c r="B18" s="81"/>
      <c r="C18" s="81"/>
      <c r="D18" s="67">
        <f t="shared" ref="D18:H18" ca="1" si="1">SUM(D15:D17)</f>
        <v>-9045427.2414110899</v>
      </c>
      <c r="E18" s="67">
        <f t="shared" ca="1" si="1"/>
        <v>-20583713.747578233</v>
      </c>
      <c r="F18" s="67">
        <f t="shared" ca="1" si="1"/>
        <v>-498984.8300562501</v>
      </c>
      <c r="G18" s="67">
        <f t="shared" ca="1" si="1"/>
        <v>71192666.321782455</v>
      </c>
      <c r="H18" s="67">
        <f t="shared" ca="1" si="1"/>
        <v>150615053.33630478</v>
      </c>
      <c r="I18" s="78"/>
      <c r="J18" s="78"/>
      <c r="K18" s="78"/>
      <c r="L18" s="20"/>
      <c r="M18" s="20"/>
      <c r="N18" s="20"/>
      <c r="O18" s="20"/>
      <c r="P18" s="20"/>
      <c r="Q18" s="20"/>
      <c r="R18" s="20"/>
      <c r="S18" s="20"/>
      <c r="T18" s="20"/>
      <c r="U18" s="20"/>
      <c r="V18" s="20"/>
      <c r="W18" s="20"/>
      <c r="X18" s="20"/>
      <c r="Y18" s="20"/>
      <c r="Z18" s="20"/>
    </row>
    <row r="19" spans="1:26" ht="18" customHeight="1">
      <c r="A19" s="78" t="s">
        <v>456</v>
      </c>
      <c r="B19" s="78"/>
      <c r="C19" s="78"/>
      <c r="D19" s="479">
        <f>PL!BM35</f>
        <v>-315000</v>
      </c>
      <c r="E19" s="479">
        <f>PL!BN35</f>
        <v>-765000</v>
      </c>
      <c r="F19" s="479">
        <f>PL!BO35</f>
        <v>-1065000</v>
      </c>
      <c r="G19" s="479">
        <f>PL!BP35</f>
        <v>-1215000</v>
      </c>
      <c r="H19" s="479">
        <f>PL!BQ35</f>
        <v>-1215000</v>
      </c>
      <c r="I19" s="78"/>
      <c r="J19" s="78"/>
      <c r="K19" s="78"/>
      <c r="L19" s="20"/>
      <c r="M19" s="20"/>
      <c r="N19" s="20"/>
      <c r="O19" s="20"/>
      <c r="P19" s="20"/>
      <c r="Q19" s="20"/>
      <c r="R19" s="20"/>
      <c r="S19" s="20"/>
      <c r="T19" s="20"/>
      <c r="U19" s="20"/>
      <c r="V19" s="20"/>
      <c r="W19" s="20"/>
      <c r="X19" s="20"/>
      <c r="Y19" s="20"/>
      <c r="Z19" s="20"/>
    </row>
    <row r="20" spans="1:26" ht="18" customHeight="1">
      <c r="A20" s="81" t="s">
        <v>457</v>
      </c>
      <c r="B20" s="81"/>
      <c r="C20" s="81"/>
      <c r="D20" s="67">
        <f t="shared" ref="D20:H20" ca="1" si="2">+D18+D19</f>
        <v>-9360427.2414110899</v>
      </c>
      <c r="E20" s="67">
        <f t="shared" ca="1" si="2"/>
        <v>-21348713.747578233</v>
      </c>
      <c r="F20" s="67">
        <f t="shared" ca="1" si="2"/>
        <v>-1563984.8300562501</v>
      </c>
      <c r="G20" s="67">
        <f t="shared" ca="1" si="2"/>
        <v>69977666.321782455</v>
      </c>
      <c r="H20" s="67">
        <f t="shared" ca="1" si="2"/>
        <v>149400053.33630478</v>
      </c>
      <c r="I20" s="78"/>
      <c r="J20" s="78"/>
      <c r="K20" s="78"/>
      <c r="L20" s="20"/>
      <c r="M20" s="20"/>
      <c r="N20" s="20"/>
      <c r="O20" s="20"/>
      <c r="P20" s="20"/>
      <c r="Q20" s="20"/>
      <c r="R20" s="20"/>
      <c r="S20" s="20"/>
      <c r="T20" s="20"/>
      <c r="U20" s="20"/>
      <c r="V20" s="20"/>
      <c r="W20" s="20"/>
      <c r="X20" s="20"/>
      <c r="Y20" s="20"/>
      <c r="Z20" s="20"/>
    </row>
    <row r="21" spans="1:26" ht="18" customHeight="1">
      <c r="A21" s="78" t="s">
        <v>458</v>
      </c>
      <c r="B21" s="78"/>
      <c r="C21" s="78"/>
      <c r="D21" s="479">
        <f ca="1">PL!BM39</f>
        <v>2059293.9931104397</v>
      </c>
      <c r="E21" s="479">
        <f ca="1">PL!BN39</f>
        <v>4696717.0244672112</v>
      </c>
      <c r="F21" s="479">
        <f ca="1">PL!BO39</f>
        <v>344076.66261237505</v>
      </c>
      <c r="G21" s="479">
        <f ca="1">PL!BP39</f>
        <v>-15395086.59079214</v>
      </c>
      <c r="H21" s="479">
        <f ca="1">PL!BQ39</f>
        <v>-32868011.733987052</v>
      </c>
      <c r="I21" s="78"/>
      <c r="J21" s="78"/>
      <c r="K21" s="78"/>
      <c r="L21" s="20"/>
      <c r="M21" s="20"/>
      <c r="N21" s="20"/>
      <c r="O21" s="20"/>
      <c r="P21" s="20"/>
      <c r="Q21" s="20"/>
      <c r="R21" s="20"/>
      <c r="S21" s="20"/>
      <c r="T21" s="20"/>
      <c r="U21" s="20"/>
      <c r="V21" s="20"/>
      <c r="W21" s="20"/>
      <c r="X21" s="20"/>
      <c r="Y21" s="20"/>
      <c r="Z21" s="20"/>
    </row>
    <row r="22" spans="1:26" ht="18" customHeight="1">
      <c r="A22" s="81" t="s">
        <v>459</v>
      </c>
      <c r="B22" s="81"/>
      <c r="C22" s="81"/>
      <c r="D22" s="465">
        <f t="shared" ref="D22:H22" ca="1" si="3">+D20+D21</f>
        <v>-7301133.2483006502</v>
      </c>
      <c r="E22" s="465">
        <f t="shared" ca="1" si="3"/>
        <v>-16651996.723111022</v>
      </c>
      <c r="F22" s="465">
        <f t="shared" ca="1" si="3"/>
        <v>-1219908.167443875</v>
      </c>
      <c r="G22" s="465">
        <f t="shared" ca="1" si="3"/>
        <v>54582579.730990313</v>
      </c>
      <c r="H22" s="465">
        <f t="shared" ca="1" si="3"/>
        <v>116532041.60231774</v>
      </c>
      <c r="I22" s="78"/>
      <c r="J22" s="78"/>
      <c r="K22" s="78"/>
      <c r="L22" s="20"/>
      <c r="M22" s="20"/>
      <c r="N22" s="20"/>
      <c r="O22" s="20"/>
      <c r="P22" s="20"/>
      <c r="Q22" s="20"/>
      <c r="R22" s="20"/>
      <c r="S22" s="20"/>
      <c r="T22" s="20"/>
      <c r="U22" s="20"/>
      <c r="V22" s="20"/>
      <c r="W22" s="20"/>
      <c r="X22" s="20"/>
      <c r="Y22" s="20"/>
      <c r="Z22" s="20"/>
    </row>
    <row r="23" spans="1:26" ht="18" customHeight="1">
      <c r="A23" s="406"/>
      <c r="B23" s="406"/>
      <c r="C23" s="406"/>
      <c r="D23" s="406"/>
      <c r="E23" s="406"/>
      <c r="F23" s="406"/>
      <c r="G23" s="406"/>
      <c r="H23" s="406"/>
      <c r="I23" s="406"/>
      <c r="J23" s="406"/>
      <c r="K23" s="406"/>
      <c r="L23" s="20"/>
      <c r="M23" s="20"/>
      <c r="N23" s="20"/>
      <c r="O23" s="20"/>
      <c r="P23" s="20"/>
      <c r="Q23" s="20"/>
      <c r="R23" s="20"/>
      <c r="S23" s="20"/>
      <c r="T23" s="20"/>
      <c r="U23" s="20"/>
      <c r="V23" s="20"/>
      <c r="W23" s="20"/>
      <c r="X23" s="20"/>
      <c r="Y23" s="20"/>
      <c r="Z23" s="20"/>
    </row>
    <row r="24" spans="1:26" ht="18" customHeight="1">
      <c r="A24" s="480" t="s">
        <v>460</v>
      </c>
      <c r="B24" s="480"/>
      <c r="C24" s="480"/>
      <c r="D24" s="481">
        <f t="shared" ref="D24:H24" ca="1" si="4">+IFERROR(D22/D15,0)</f>
        <v>-2.2981675635540291</v>
      </c>
      <c r="E24" s="481">
        <f t="shared" ca="1" si="4"/>
        <v>-1.9864150035087536</v>
      </c>
      <c r="F24" s="481">
        <f t="shared" ca="1" si="4"/>
        <v>-4.0785590924173241E-2</v>
      </c>
      <c r="G24" s="481">
        <f t="shared" ca="1" si="4"/>
        <v>0.52208437910647243</v>
      </c>
      <c r="H24" s="481">
        <f t="shared" ca="1" si="4"/>
        <v>0.56069661685246497</v>
      </c>
      <c r="I24" s="422"/>
      <c r="J24" s="422"/>
      <c r="K24" s="422"/>
      <c r="L24" s="20"/>
      <c r="M24" s="20"/>
      <c r="N24" s="20"/>
      <c r="O24" s="20"/>
      <c r="P24" s="20"/>
      <c r="Q24" s="20"/>
      <c r="R24" s="20"/>
      <c r="S24" s="20"/>
      <c r="T24" s="20"/>
      <c r="U24" s="20"/>
      <c r="V24" s="20"/>
      <c r="W24" s="20"/>
      <c r="X24" s="20"/>
      <c r="Y24" s="20"/>
      <c r="Z24" s="20"/>
    </row>
    <row r="25" spans="1:26" ht="18" customHeight="1">
      <c r="A25" s="422"/>
      <c r="B25" s="422"/>
      <c r="C25" s="422"/>
      <c r="D25" s="482"/>
      <c r="E25" s="482"/>
      <c r="F25" s="79"/>
      <c r="G25" s="79"/>
      <c r="H25" s="79"/>
      <c r="I25" s="422"/>
      <c r="J25" s="422"/>
      <c r="K25" s="422"/>
      <c r="L25" s="20"/>
      <c r="M25" s="20"/>
      <c r="N25" s="20"/>
      <c r="O25" s="20"/>
      <c r="P25" s="20"/>
      <c r="Q25" s="20"/>
      <c r="R25" s="20"/>
      <c r="S25" s="20"/>
      <c r="T25" s="20"/>
      <c r="U25" s="20"/>
      <c r="V25" s="20"/>
      <c r="W25" s="20"/>
      <c r="X25" s="20"/>
      <c r="Y25" s="20"/>
      <c r="Z25" s="20"/>
    </row>
    <row r="26" spans="1:26" ht="18" customHeight="1">
      <c r="A26" s="478"/>
      <c r="B26" s="478"/>
      <c r="C26" s="478"/>
      <c r="D26" s="483"/>
      <c r="E26" s="483"/>
      <c r="F26" s="484"/>
      <c r="G26" s="484"/>
      <c r="H26" s="484"/>
      <c r="I26" s="478"/>
      <c r="J26" s="478"/>
      <c r="K26" s="478"/>
      <c r="L26" s="6"/>
      <c r="M26" s="6"/>
      <c r="N26" s="6"/>
      <c r="O26" s="6"/>
      <c r="P26" s="6"/>
      <c r="Q26" s="6"/>
      <c r="R26" s="6"/>
      <c r="S26" s="6"/>
      <c r="T26" s="6"/>
      <c r="U26" s="6"/>
      <c r="V26" s="6"/>
      <c r="W26" s="6"/>
      <c r="X26" s="6"/>
      <c r="Y26" s="6"/>
      <c r="Z26" s="6"/>
    </row>
    <row r="27" spans="1:26" ht="18" customHeight="1">
      <c r="A27" s="478"/>
      <c r="B27" s="478"/>
      <c r="C27" s="478"/>
      <c r="D27" s="478"/>
      <c r="E27" s="478"/>
      <c r="F27" s="478"/>
      <c r="G27" s="478"/>
      <c r="H27" s="478"/>
      <c r="I27" s="478"/>
      <c r="J27" s="478"/>
      <c r="K27" s="478"/>
      <c r="L27" s="6"/>
      <c r="M27" s="6"/>
      <c r="N27" s="6"/>
      <c r="O27" s="6"/>
      <c r="P27" s="6"/>
      <c r="Q27" s="6"/>
      <c r="R27" s="6"/>
      <c r="S27" s="6"/>
      <c r="T27" s="6"/>
      <c r="U27" s="6"/>
      <c r="V27" s="6"/>
      <c r="W27" s="6"/>
      <c r="X27" s="6"/>
      <c r="Y27" s="6"/>
      <c r="Z27" s="6"/>
    </row>
    <row r="28" spans="1:26" ht="18" customHeight="1">
      <c r="A28" s="451" t="s">
        <v>461</v>
      </c>
      <c r="B28" s="452"/>
      <c r="C28" s="452"/>
      <c r="D28" s="453"/>
      <c r="E28" s="453"/>
      <c r="F28" s="453"/>
      <c r="G28" s="453"/>
      <c r="H28" s="453"/>
      <c r="I28" s="453"/>
      <c r="J28" s="454"/>
      <c r="K28" s="454"/>
      <c r="L28" s="6"/>
      <c r="M28" s="6"/>
      <c r="N28" s="6"/>
      <c r="O28" s="6"/>
      <c r="P28" s="6"/>
      <c r="Q28" s="6"/>
      <c r="R28" s="6"/>
      <c r="S28" s="6"/>
      <c r="T28" s="6"/>
      <c r="U28" s="6"/>
      <c r="V28" s="6"/>
      <c r="W28" s="6"/>
      <c r="X28" s="6"/>
      <c r="Y28" s="6"/>
      <c r="Z28" s="6"/>
    </row>
    <row r="29" spans="1:26" ht="18" customHeight="1">
      <c r="A29" s="478"/>
      <c r="B29" s="478"/>
      <c r="C29" s="478"/>
      <c r="D29" s="478"/>
      <c r="E29" s="478"/>
      <c r="F29" s="478"/>
      <c r="G29" s="478"/>
      <c r="H29" s="478"/>
      <c r="I29" s="478"/>
      <c r="J29" s="478"/>
      <c r="K29" s="478"/>
      <c r="L29" s="6"/>
      <c r="M29" s="6"/>
      <c r="N29" s="6"/>
      <c r="O29" s="6"/>
      <c r="P29" s="6"/>
      <c r="Q29" s="6"/>
      <c r="R29" s="6"/>
      <c r="S29" s="6"/>
      <c r="T29" s="6"/>
      <c r="U29" s="6"/>
      <c r="V29" s="6"/>
      <c r="W29" s="6"/>
      <c r="X29" s="6"/>
      <c r="Y29" s="6"/>
      <c r="Z29" s="6"/>
    </row>
    <row r="30" spans="1:26" ht="18" customHeight="1">
      <c r="A30" s="78" t="str">
        <f t="shared" ref="A30:A34" si="5">A15</f>
        <v>Net Revenue</v>
      </c>
      <c r="B30" s="78"/>
      <c r="C30" s="78"/>
      <c r="D30" s="46">
        <f t="shared" ref="D30:H30" si="6">+D15*(1+$D$6)</f>
        <v>3812324.2347097048</v>
      </c>
      <c r="E30" s="46">
        <f t="shared" si="6"/>
        <v>10059527.355782565</v>
      </c>
      <c r="F30" s="46">
        <f t="shared" si="6"/>
        <v>35892327.848191507</v>
      </c>
      <c r="G30" s="46">
        <f t="shared" si="6"/>
        <v>125456915.20073363</v>
      </c>
      <c r="H30" s="46">
        <f t="shared" si="6"/>
        <v>249401272.84480605</v>
      </c>
      <c r="I30" s="78"/>
      <c r="J30" s="78"/>
      <c r="K30" s="78"/>
      <c r="L30" s="20"/>
      <c r="M30" s="20"/>
      <c r="N30" s="20"/>
      <c r="O30" s="20"/>
      <c r="P30" s="20"/>
      <c r="Q30" s="20"/>
      <c r="R30" s="20"/>
      <c r="S30" s="20"/>
      <c r="T30" s="20"/>
      <c r="U30" s="20"/>
      <c r="V30" s="20"/>
      <c r="W30" s="20"/>
      <c r="X30" s="20"/>
      <c r="Y30" s="20"/>
      <c r="Z30" s="20"/>
    </row>
    <row r="31" spans="1:26" ht="18" customHeight="1">
      <c r="A31" s="78" t="str">
        <f t="shared" si="5"/>
        <v>Direct Cost</v>
      </c>
      <c r="B31" s="78"/>
      <c r="C31" s="78"/>
      <c r="D31" s="46">
        <f t="shared" ref="D31:H31" si="7">+D16*(1+$D$6*$D$9)</f>
        <v>-8331.1801281241187</v>
      </c>
      <c r="E31" s="46">
        <f t="shared" si="7"/>
        <v>-40050.862223615382</v>
      </c>
      <c r="F31" s="46">
        <f t="shared" si="7"/>
        <v>-305160.06139185291</v>
      </c>
      <c r="G31" s="46">
        <f t="shared" si="7"/>
        <v>-1347496.0270540914</v>
      </c>
      <c r="H31" s="46">
        <f t="shared" si="7"/>
        <v>-2809463.6825994849</v>
      </c>
      <c r="I31" s="78"/>
      <c r="J31" s="78"/>
      <c r="K31" s="78"/>
      <c r="L31" s="20"/>
      <c r="M31" s="20"/>
      <c r="N31" s="20"/>
      <c r="O31" s="20"/>
      <c r="P31" s="20"/>
      <c r="Q31" s="20"/>
      <c r="R31" s="20"/>
      <c r="S31" s="20"/>
      <c r="T31" s="20"/>
      <c r="U31" s="20"/>
      <c r="V31" s="20"/>
      <c r="W31" s="20"/>
      <c r="X31" s="20"/>
      <c r="Y31" s="20"/>
      <c r="Z31" s="20"/>
    </row>
    <row r="32" spans="1:26" ht="18" customHeight="1">
      <c r="A32" s="78" t="str">
        <f t="shared" si="5"/>
        <v>Operating Expenses</v>
      </c>
      <c r="B32" s="78"/>
      <c r="C32" s="78"/>
      <c r="D32" s="479">
        <f t="shared" ref="D32:H32" ca="1" si="8">+D17*(1+$D$6*$E$9)</f>
        <v>-12459485.692871278</v>
      </c>
      <c r="E32" s="479">
        <f t="shared" ca="1" si="8"/>
        <v>-29510769.137472492</v>
      </c>
      <c r="F32" s="479">
        <f t="shared" ca="1" si="8"/>
        <v>-30749112.79881008</v>
      </c>
      <c r="G32" s="479">
        <f t="shared" ca="1" si="8"/>
        <v>-32836991.076202739</v>
      </c>
      <c r="H32" s="479">
        <f t="shared" ca="1" si="8"/>
        <v>-55893337.035527132</v>
      </c>
      <c r="I32" s="78"/>
      <c r="J32" s="78"/>
      <c r="K32" s="78"/>
      <c r="L32" s="20"/>
      <c r="M32" s="20"/>
      <c r="N32" s="20"/>
      <c r="O32" s="20"/>
      <c r="P32" s="20"/>
      <c r="Q32" s="20"/>
      <c r="R32" s="20"/>
      <c r="S32" s="20"/>
      <c r="T32" s="20"/>
      <c r="U32" s="20"/>
      <c r="V32" s="20"/>
      <c r="W32" s="20"/>
      <c r="X32" s="20"/>
      <c r="Y32" s="20"/>
      <c r="Z32" s="20"/>
    </row>
    <row r="33" spans="1:26" ht="18" customHeight="1">
      <c r="A33" s="78" t="str">
        <f t="shared" si="5"/>
        <v>EBITDA</v>
      </c>
      <c r="B33" s="78"/>
      <c r="C33" s="78"/>
      <c r="D33" s="67">
        <f t="shared" ref="D33:H33" ca="1" si="9">SUM(D30:D32)</f>
        <v>-8655492.6382896975</v>
      </c>
      <c r="E33" s="67">
        <f t="shared" ca="1" si="9"/>
        <v>-19491292.643913545</v>
      </c>
      <c r="F33" s="67">
        <f t="shared" ca="1" si="9"/>
        <v>4838054.9879895747</v>
      </c>
      <c r="G33" s="67">
        <f t="shared" ca="1" si="9"/>
        <v>91272428.09747681</v>
      </c>
      <c r="H33" s="67">
        <f t="shared" ca="1" si="9"/>
        <v>190698472.12667942</v>
      </c>
      <c r="I33" s="78"/>
      <c r="J33" s="78"/>
      <c r="K33" s="78"/>
      <c r="L33" s="20"/>
      <c r="M33" s="20"/>
      <c r="N33" s="20"/>
      <c r="O33" s="20"/>
      <c r="P33" s="20"/>
      <c r="Q33" s="20"/>
      <c r="R33" s="20"/>
      <c r="S33" s="20"/>
      <c r="T33" s="20"/>
      <c r="U33" s="20"/>
      <c r="V33" s="20"/>
      <c r="W33" s="20"/>
      <c r="X33" s="20"/>
      <c r="Y33" s="20"/>
      <c r="Z33" s="20"/>
    </row>
    <row r="34" spans="1:26" ht="18" customHeight="1">
      <c r="A34" s="78" t="str">
        <f t="shared" si="5"/>
        <v>Interest and Depreciation</v>
      </c>
      <c r="B34" s="78"/>
      <c r="C34" s="78"/>
      <c r="D34" s="479">
        <f t="shared" ref="D34:H34" si="10">+D19</f>
        <v>-315000</v>
      </c>
      <c r="E34" s="479">
        <f t="shared" si="10"/>
        <v>-765000</v>
      </c>
      <c r="F34" s="479">
        <f t="shared" si="10"/>
        <v>-1065000</v>
      </c>
      <c r="G34" s="479">
        <f t="shared" si="10"/>
        <v>-1215000</v>
      </c>
      <c r="H34" s="479">
        <f t="shared" si="10"/>
        <v>-1215000</v>
      </c>
      <c r="I34" s="78"/>
      <c r="J34" s="78"/>
      <c r="K34" s="78"/>
      <c r="L34" s="20"/>
      <c r="M34" s="20"/>
      <c r="N34" s="20"/>
      <c r="O34" s="20"/>
      <c r="P34" s="20"/>
      <c r="Q34" s="20"/>
      <c r="R34" s="20"/>
      <c r="S34" s="20"/>
      <c r="T34" s="20"/>
      <c r="U34" s="20"/>
      <c r="V34" s="20"/>
      <c r="W34" s="20"/>
      <c r="X34" s="20"/>
      <c r="Y34" s="20"/>
      <c r="Z34" s="20"/>
    </row>
    <row r="35" spans="1:26" ht="18" customHeight="1">
      <c r="A35" s="81" t="s">
        <v>457</v>
      </c>
      <c r="B35" s="81"/>
      <c r="C35" s="81"/>
      <c r="D35" s="67">
        <f t="shared" ref="D35:H35" ca="1" si="11">+D33+D34</f>
        <v>-8970492.6382896975</v>
      </c>
      <c r="E35" s="67">
        <f t="shared" ca="1" si="11"/>
        <v>-20256292.643913545</v>
      </c>
      <c r="F35" s="67">
        <f t="shared" ca="1" si="11"/>
        <v>3773054.9879895747</v>
      </c>
      <c r="G35" s="67">
        <f t="shared" ca="1" si="11"/>
        <v>90057428.09747681</v>
      </c>
      <c r="H35" s="67">
        <f t="shared" ca="1" si="11"/>
        <v>189483472.12667942</v>
      </c>
      <c r="I35" s="78"/>
      <c r="J35" s="78"/>
      <c r="K35" s="78"/>
      <c r="L35" s="20"/>
      <c r="M35" s="20"/>
      <c r="N35" s="20"/>
      <c r="O35" s="20"/>
      <c r="P35" s="20"/>
      <c r="Q35" s="20"/>
      <c r="R35" s="20"/>
      <c r="S35" s="20"/>
      <c r="T35" s="20"/>
      <c r="U35" s="20"/>
      <c r="V35" s="20"/>
      <c r="W35" s="20"/>
      <c r="X35" s="20"/>
      <c r="Y35" s="20"/>
      <c r="Z35" s="20"/>
    </row>
    <row r="36" spans="1:26" ht="18" customHeight="1">
      <c r="A36" s="78" t="s">
        <v>458</v>
      </c>
      <c r="B36" s="78"/>
      <c r="C36" s="78"/>
      <c r="D36" s="479">
        <f t="shared" ref="D36:H36" ca="1" si="12">+D$21/D$20*D35</f>
        <v>1973508.3804237335</v>
      </c>
      <c r="E36" s="479">
        <f t="shared" ca="1" si="12"/>
        <v>4456384.3816609802</v>
      </c>
      <c r="F36" s="479">
        <f t="shared" ca="1" si="12"/>
        <v>-830072.09735770652</v>
      </c>
      <c r="G36" s="479">
        <f t="shared" ca="1" si="12"/>
        <v>-19812634.181444898</v>
      </c>
      <c r="H36" s="479">
        <f t="shared" ca="1" si="12"/>
        <v>-41686363.867869474</v>
      </c>
      <c r="I36" s="78"/>
      <c r="J36" s="78"/>
      <c r="K36" s="78"/>
      <c r="L36" s="20"/>
      <c r="M36" s="20"/>
      <c r="N36" s="20"/>
      <c r="O36" s="20"/>
      <c r="P36" s="20"/>
      <c r="Q36" s="20"/>
      <c r="R36" s="20"/>
      <c r="S36" s="20"/>
      <c r="T36" s="20"/>
      <c r="U36" s="20"/>
      <c r="V36" s="20"/>
      <c r="W36" s="20"/>
      <c r="X36" s="20"/>
      <c r="Y36" s="20"/>
      <c r="Z36" s="20"/>
    </row>
    <row r="37" spans="1:26" ht="18" customHeight="1">
      <c r="A37" s="81" t="s">
        <v>459</v>
      </c>
      <c r="B37" s="81"/>
      <c r="C37" s="81"/>
      <c r="D37" s="465">
        <f t="shared" ref="D37:H37" ca="1" si="13">+D35+D36</f>
        <v>-6996984.2578659635</v>
      </c>
      <c r="E37" s="465">
        <f t="shared" ca="1" si="13"/>
        <v>-15799908.262252565</v>
      </c>
      <c r="F37" s="465">
        <f t="shared" ca="1" si="13"/>
        <v>2942982.890631868</v>
      </c>
      <c r="G37" s="465">
        <f t="shared" ca="1" si="13"/>
        <v>70244793.916031912</v>
      </c>
      <c r="H37" s="465">
        <f t="shared" ca="1" si="13"/>
        <v>147797108.25880995</v>
      </c>
      <c r="I37" s="78"/>
      <c r="J37" s="78"/>
      <c r="K37" s="78"/>
      <c r="L37" s="20"/>
      <c r="M37" s="20"/>
      <c r="N37" s="20"/>
      <c r="O37" s="20"/>
      <c r="P37" s="20"/>
      <c r="Q37" s="20"/>
      <c r="R37" s="20"/>
      <c r="S37" s="20"/>
      <c r="T37" s="20"/>
      <c r="U37" s="20"/>
      <c r="V37" s="20"/>
      <c r="W37" s="20"/>
      <c r="X37" s="20"/>
      <c r="Y37" s="20"/>
      <c r="Z37" s="20"/>
    </row>
    <row r="38" spans="1:26" ht="18" customHeight="1">
      <c r="A38" s="406"/>
      <c r="B38" s="406"/>
      <c r="C38" s="406"/>
      <c r="D38" s="406"/>
      <c r="E38" s="406"/>
      <c r="F38" s="406"/>
      <c r="G38" s="406"/>
      <c r="H38" s="406"/>
      <c r="I38" s="406"/>
      <c r="J38" s="406"/>
      <c r="K38" s="406"/>
      <c r="L38" s="20"/>
      <c r="M38" s="20"/>
      <c r="N38" s="20"/>
      <c r="O38" s="20"/>
      <c r="P38" s="20"/>
      <c r="Q38" s="20"/>
      <c r="R38" s="20"/>
      <c r="S38" s="20"/>
      <c r="T38" s="20"/>
      <c r="U38" s="20"/>
      <c r="V38" s="20"/>
      <c r="W38" s="20"/>
      <c r="X38" s="20"/>
      <c r="Y38" s="20"/>
      <c r="Z38" s="20"/>
    </row>
    <row r="39" spans="1:26" ht="18" customHeight="1">
      <c r="A39" s="480" t="str">
        <f>A24</f>
        <v>Net Profit Margin %</v>
      </c>
      <c r="B39" s="480"/>
      <c r="C39" s="480"/>
      <c r="D39" s="481">
        <f t="shared" ref="D39:H39" ca="1" si="14">+IFERROR(D37/D30,0)</f>
        <v>-1.8353591738502166</v>
      </c>
      <c r="E39" s="481">
        <f t="shared" ca="1" si="14"/>
        <v>-1.5706412143876949</v>
      </c>
      <c r="F39" s="481">
        <f t="shared" ca="1" si="14"/>
        <v>8.1994762309075334E-2</v>
      </c>
      <c r="G39" s="481">
        <f t="shared" ca="1" si="14"/>
        <v>0.55991169401574081</v>
      </c>
      <c r="H39" s="481">
        <f t="shared" ca="1" si="14"/>
        <v>0.59260767426307037</v>
      </c>
      <c r="I39" s="422"/>
      <c r="J39" s="422"/>
      <c r="K39" s="422"/>
      <c r="L39" s="20"/>
      <c r="M39" s="20"/>
      <c r="N39" s="20"/>
      <c r="O39" s="20"/>
      <c r="P39" s="20"/>
      <c r="Q39" s="20"/>
      <c r="R39" s="20"/>
      <c r="S39" s="20"/>
      <c r="T39" s="20"/>
      <c r="U39" s="20"/>
      <c r="V39" s="20"/>
      <c r="W39" s="20"/>
      <c r="X39" s="20"/>
      <c r="Y39" s="20"/>
      <c r="Z39" s="20"/>
    </row>
    <row r="40" spans="1:26" ht="18" customHeight="1">
      <c r="A40" s="478"/>
      <c r="B40" s="478"/>
      <c r="C40" s="478"/>
      <c r="D40" s="478"/>
      <c r="E40" s="478"/>
      <c r="F40" s="478"/>
      <c r="G40" s="478"/>
      <c r="H40" s="478"/>
      <c r="I40" s="478"/>
      <c r="J40" s="478"/>
      <c r="K40" s="478"/>
      <c r="L40" s="6"/>
      <c r="M40" s="6"/>
      <c r="N40" s="6"/>
      <c r="O40" s="6"/>
      <c r="P40" s="6"/>
      <c r="Q40" s="6"/>
      <c r="R40" s="6"/>
      <c r="S40" s="6"/>
      <c r="T40" s="6"/>
      <c r="U40" s="6"/>
      <c r="V40" s="6"/>
      <c r="W40" s="6"/>
      <c r="X40" s="6"/>
      <c r="Y40" s="6"/>
      <c r="Z40" s="6"/>
    </row>
    <row r="41" spans="1:26" ht="18" customHeight="1">
      <c r="A41" s="478"/>
      <c r="B41" s="478"/>
      <c r="C41" s="478"/>
      <c r="D41" s="478"/>
      <c r="E41" s="478"/>
      <c r="F41" s="478"/>
      <c r="G41" s="478"/>
      <c r="H41" s="478"/>
      <c r="I41" s="478"/>
      <c r="J41" s="478"/>
      <c r="K41" s="478"/>
      <c r="L41" s="6"/>
      <c r="M41" s="6"/>
      <c r="N41" s="6"/>
      <c r="O41" s="6"/>
      <c r="P41" s="6"/>
      <c r="Q41" s="6"/>
      <c r="R41" s="6"/>
      <c r="S41" s="6"/>
      <c r="T41" s="6"/>
      <c r="U41" s="6"/>
      <c r="V41" s="6"/>
      <c r="W41" s="6"/>
      <c r="X41" s="6"/>
      <c r="Y41" s="6"/>
      <c r="Z41" s="6"/>
    </row>
    <row r="42" spans="1:26" ht="18" customHeight="1">
      <c r="A42" s="478"/>
      <c r="B42" s="478"/>
      <c r="C42" s="478"/>
      <c r="D42" s="478"/>
      <c r="E42" s="478"/>
      <c r="F42" s="478"/>
      <c r="G42" s="478"/>
      <c r="H42" s="478"/>
      <c r="I42" s="478"/>
      <c r="J42" s="478"/>
      <c r="K42" s="478"/>
      <c r="L42" s="6"/>
      <c r="M42" s="6"/>
      <c r="N42" s="6"/>
      <c r="O42" s="6"/>
      <c r="P42" s="6"/>
      <c r="Q42" s="6"/>
      <c r="R42" s="6"/>
      <c r="S42" s="6"/>
      <c r="T42" s="6"/>
      <c r="U42" s="6"/>
      <c r="V42" s="6"/>
      <c r="W42" s="6"/>
      <c r="X42" s="6"/>
      <c r="Y42" s="6"/>
      <c r="Z42" s="6"/>
    </row>
    <row r="43" spans="1:26" ht="18" customHeight="1">
      <c r="A43" s="451" t="s">
        <v>462</v>
      </c>
      <c r="B43" s="452"/>
      <c r="C43" s="452"/>
      <c r="D43" s="453"/>
      <c r="E43" s="453"/>
      <c r="F43" s="453"/>
      <c r="G43" s="453"/>
      <c r="H43" s="453"/>
      <c r="I43" s="453"/>
      <c r="J43" s="454"/>
      <c r="K43" s="454"/>
      <c r="L43" s="6"/>
      <c r="M43" s="6"/>
      <c r="N43" s="6"/>
      <c r="O43" s="6"/>
      <c r="P43" s="6"/>
      <c r="Q43" s="6"/>
      <c r="R43" s="6"/>
      <c r="S43" s="6"/>
      <c r="T43" s="6"/>
      <c r="U43" s="6"/>
      <c r="V43" s="6"/>
      <c r="W43" s="6"/>
      <c r="X43" s="6"/>
      <c r="Y43" s="6"/>
      <c r="Z43" s="6"/>
    </row>
    <row r="44" spans="1:26" ht="18" customHeight="1">
      <c r="A44" s="478"/>
      <c r="B44" s="478"/>
      <c r="C44" s="478"/>
      <c r="D44" s="478"/>
      <c r="E44" s="478"/>
      <c r="F44" s="478"/>
      <c r="G44" s="478"/>
      <c r="H44" s="478"/>
      <c r="I44" s="478"/>
      <c r="J44" s="478"/>
      <c r="K44" s="478"/>
      <c r="L44" s="6"/>
      <c r="M44" s="6"/>
      <c r="N44" s="6"/>
      <c r="O44" s="6"/>
      <c r="P44" s="6"/>
      <c r="Q44" s="6"/>
      <c r="R44" s="6"/>
      <c r="S44" s="6"/>
      <c r="T44" s="6"/>
      <c r="U44" s="6"/>
      <c r="V44" s="6"/>
      <c r="W44" s="6"/>
      <c r="X44" s="6"/>
      <c r="Y44" s="6"/>
      <c r="Z44" s="6"/>
    </row>
    <row r="45" spans="1:26" ht="18" customHeight="1">
      <c r="A45" s="78" t="str">
        <f t="shared" ref="A45:A49" si="15">A30</f>
        <v>Net Revenue</v>
      </c>
      <c r="B45" s="78"/>
      <c r="C45" s="78"/>
      <c r="D45" s="46">
        <f t="shared" ref="D45:H45" si="16">+D15*(1-$D$6)</f>
        <v>2541549.48980647</v>
      </c>
      <c r="E45" s="46">
        <f t="shared" si="16"/>
        <v>6706351.5705217104</v>
      </c>
      <c r="F45" s="46">
        <f t="shared" si="16"/>
        <v>23928218.565461006</v>
      </c>
      <c r="G45" s="46">
        <f t="shared" si="16"/>
        <v>83637943.467155755</v>
      </c>
      <c r="H45" s="46">
        <f t="shared" si="16"/>
        <v>166267515.22987071</v>
      </c>
      <c r="I45" s="78"/>
      <c r="J45" s="78"/>
      <c r="K45" s="78"/>
      <c r="L45" s="20"/>
      <c r="M45" s="20"/>
      <c r="N45" s="20"/>
      <c r="O45" s="20"/>
      <c r="P45" s="20"/>
      <c r="Q45" s="20"/>
      <c r="R45" s="20"/>
      <c r="S45" s="20"/>
      <c r="T45" s="20"/>
      <c r="U45" s="20"/>
      <c r="V45" s="20"/>
      <c r="W45" s="20"/>
      <c r="X45" s="20"/>
      <c r="Y45" s="20"/>
      <c r="Z45" s="20"/>
    </row>
    <row r="46" spans="1:26" ht="18" customHeight="1">
      <c r="A46" s="78" t="str">
        <f t="shared" si="15"/>
        <v>Direct Cost</v>
      </c>
      <c r="B46" s="78"/>
      <c r="C46" s="78"/>
      <c r="D46" s="46">
        <f t="shared" ref="D46:H46" si="17">+D16*(1-$D$6*$D$9)</f>
        <v>-6032.9235410553956</v>
      </c>
      <c r="E46" s="46">
        <f t="shared" si="17"/>
        <v>-29002.348506755963</v>
      </c>
      <c r="F46" s="46">
        <f t="shared" si="17"/>
        <v>-220977.97549065205</v>
      </c>
      <c r="G46" s="46">
        <f t="shared" si="17"/>
        <v>-975772.98510813504</v>
      </c>
      <c r="H46" s="46">
        <f t="shared" si="17"/>
        <v>-2034439.2184341096</v>
      </c>
      <c r="I46" s="78"/>
      <c r="J46" s="78"/>
      <c r="K46" s="78"/>
      <c r="L46" s="20"/>
      <c r="M46" s="20"/>
      <c r="N46" s="20"/>
      <c r="O46" s="20"/>
      <c r="P46" s="20"/>
      <c r="Q46" s="20"/>
      <c r="R46" s="20"/>
      <c r="S46" s="20"/>
      <c r="T46" s="20"/>
      <c r="U46" s="20"/>
      <c r="V46" s="20"/>
      <c r="W46" s="20"/>
      <c r="X46" s="20"/>
      <c r="Y46" s="20"/>
      <c r="Z46" s="20"/>
    </row>
    <row r="47" spans="1:26" ht="18" customHeight="1">
      <c r="A47" s="78" t="str">
        <f t="shared" si="15"/>
        <v>Operating Expenses</v>
      </c>
      <c r="B47" s="78"/>
      <c r="C47" s="78"/>
      <c r="D47" s="479">
        <f t="shared" ref="D47:H47" ca="1" si="18">+D17*(1-$D$6*$E$9)</f>
        <v>-11970878.410797896</v>
      </c>
      <c r="E47" s="479">
        <f t="shared" ca="1" si="18"/>
        <v>-28353484.073257882</v>
      </c>
      <c r="F47" s="479">
        <f t="shared" ca="1" si="18"/>
        <v>-29543265.238072425</v>
      </c>
      <c r="G47" s="479">
        <f t="shared" ca="1" si="18"/>
        <v>-31549265.935959492</v>
      </c>
      <c r="H47" s="479">
        <f t="shared" ca="1" si="18"/>
        <v>-53701441.465506457</v>
      </c>
      <c r="I47" s="78"/>
      <c r="J47" s="78"/>
      <c r="K47" s="78"/>
      <c r="L47" s="20"/>
      <c r="M47" s="20"/>
      <c r="N47" s="20"/>
      <c r="O47" s="20"/>
      <c r="P47" s="20"/>
      <c r="Q47" s="20"/>
      <c r="R47" s="20"/>
      <c r="S47" s="20"/>
      <c r="T47" s="20"/>
      <c r="U47" s="20"/>
      <c r="V47" s="20"/>
      <c r="W47" s="20"/>
      <c r="X47" s="20"/>
      <c r="Y47" s="20"/>
      <c r="Z47" s="20"/>
    </row>
    <row r="48" spans="1:26" ht="18" customHeight="1">
      <c r="A48" s="78" t="str">
        <f t="shared" si="15"/>
        <v>EBITDA</v>
      </c>
      <c r="B48" s="78"/>
      <c r="C48" s="78"/>
      <c r="D48" s="67">
        <f t="shared" ref="D48:H48" ca="1" si="19">SUM(D45:D47)</f>
        <v>-9435361.8445324823</v>
      </c>
      <c r="E48" s="67">
        <f t="shared" ca="1" si="19"/>
        <v>-21676134.85124293</v>
      </c>
      <c r="F48" s="67">
        <f t="shared" ca="1" si="19"/>
        <v>-5836024.6481020711</v>
      </c>
      <c r="G48" s="67">
        <f t="shared" ca="1" si="19"/>
        <v>51112904.546088129</v>
      </c>
      <c r="H48" s="67">
        <f t="shared" ca="1" si="19"/>
        <v>110531634.54593015</v>
      </c>
      <c r="I48" s="78"/>
      <c r="J48" s="78"/>
      <c r="K48" s="78"/>
      <c r="L48" s="20"/>
      <c r="M48" s="20"/>
      <c r="N48" s="20"/>
      <c r="O48" s="20"/>
      <c r="P48" s="20"/>
      <c r="Q48" s="20"/>
      <c r="R48" s="20"/>
      <c r="S48" s="20"/>
      <c r="T48" s="20"/>
      <c r="U48" s="20"/>
      <c r="V48" s="20"/>
      <c r="W48" s="20"/>
      <c r="X48" s="20"/>
      <c r="Y48" s="20"/>
      <c r="Z48" s="20"/>
    </row>
    <row r="49" spans="1:26" ht="18" customHeight="1">
      <c r="A49" s="78" t="str">
        <f t="shared" si="15"/>
        <v>Interest and Depreciation</v>
      </c>
      <c r="B49" s="78"/>
      <c r="C49" s="78"/>
      <c r="D49" s="479">
        <f t="shared" ref="D49:H49" si="20">+D19</f>
        <v>-315000</v>
      </c>
      <c r="E49" s="479">
        <f t="shared" si="20"/>
        <v>-765000</v>
      </c>
      <c r="F49" s="479">
        <f t="shared" si="20"/>
        <v>-1065000</v>
      </c>
      <c r="G49" s="479">
        <f t="shared" si="20"/>
        <v>-1215000</v>
      </c>
      <c r="H49" s="479">
        <f t="shared" si="20"/>
        <v>-1215000</v>
      </c>
      <c r="I49" s="78"/>
      <c r="J49" s="78"/>
      <c r="K49" s="78"/>
      <c r="L49" s="20"/>
      <c r="M49" s="20"/>
      <c r="N49" s="20"/>
      <c r="O49" s="20"/>
      <c r="P49" s="20"/>
      <c r="Q49" s="20"/>
      <c r="R49" s="20"/>
      <c r="S49" s="20"/>
      <c r="T49" s="20"/>
      <c r="U49" s="20"/>
      <c r="V49" s="20"/>
      <c r="W49" s="20"/>
      <c r="X49" s="20"/>
      <c r="Y49" s="20"/>
      <c r="Z49" s="20"/>
    </row>
    <row r="50" spans="1:26" ht="18" customHeight="1">
      <c r="A50" s="81" t="s">
        <v>457</v>
      </c>
      <c r="B50" s="81"/>
      <c r="C50" s="81"/>
      <c r="D50" s="67">
        <f t="shared" ref="D50:H50" ca="1" si="21">+D48+D49</f>
        <v>-9750361.8445324823</v>
      </c>
      <c r="E50" s="67">
        <f t="shared" ca="1" si="21"/>
        <v>-22441134.85124293</v>
      </c>
      <c r="F50" s="67">
        <f t="shared" ca="1" si="21"/>
        <v>-6901024.6481020711</v>
      </c>
      <c r="G50" s="67">
        <f t="shared" ca="1" si="21"/>
        <v>49897904.546088129</v>
      </c>
      <c r="H50" s="67">
        <f t="shared" ca="1" si="21"/>
        <v>109316634.54593015</v>
      </c>
      <c r="I50" s="78"/>
      <c r="J50" s="78"/>
      <c r="K50" s="78"/>
      <c r="L50" s="20"/>
      <c r="M50" s="20"/>
      <c r="N50" s="20"/>
      <c r="O50" s="20"/>
      <c r="P50" s="20"/>
      <c r="Q50" s="20"/>
      <c r="R50" s="20"/>
      <c r="S50" s="20"/>
      <c r="T50" s="20"/>
      <c r="U50" s="20"/>
      <c r="V50" s="20"/>
      <c r="W50" s="20"/>
      <c r="X50" s="20"/>
      <c r="Y50" s="20"/>
      <c r="Z50" s="20"/>
    </row>
    <row r="51" spans="1:26" ht="18" customHeight="1">
      <c r="A51" s="78" t="s">
        <v>458</v>
      </c>
      <c r="B51" s="78"/>
      <c r="C51" s="78"/>
      <c r="D51" s="479">
        <f t="shared" ref="D51:H51" ca="1" si="22">+D$21/D$20*D50</f>
        <v>2145079.605797146</v>
      </c>
      <c r="E51" s="479">
        <f t="shared" ca="1" si="22"/>
        <v>4937049.6672734441</v>
      </c>
      <c r="F51" s="479">
        <f t="shared" ca="1" si="22"/>
        <v>1518225.4225824559</v>
      </c>
      <c r="G51" s="479">
        <f t="shared" ca="1" si="22"/>
        <v>-10977539.000139389</v>
      </c>
      <c r="H51" s="479">
        <f t="shared" ca="1" si="22"/>
        <v>-24049659.600104634</v>
      </c>
      <c r="I51" s="78"/>
      <c r="J51" s="78"/>
      <c r="K51" s="78"/>
      <c r="L51" s="20"/>
      <c r="M51" s="20"/>
      <c r="N51" s="20"/>
      <c r="O51" s="20"/>
      <c r="P51" s="20"/>
      <c r="Q51" s="20"/>
      <c r="R51" s="20"/>
      <c r="S51" s="20"/>
      <c r="T51" s="20"/>
      <c r="U51" s="20"/>
      <c r="V51" s="20"/>
      <c r="W51" s="20"/>
      <c r="X51" s="20"/>
      <c r="Y51" s="20"/>
      <c r="Z51" s="20"/>
    </row>
    <row r="52" spans="1:26" ht="18" customHeight="1">
      <c r="A52" s="81" t="s">
        <v>459</v>
      </c>
      <c r="B52" s="81"/>
      <c r="C52" s="81"/>
      <c r="D52" s="465">
        <f t="shared" ref="D52:H52" ca="1" si="23">+D50+D51</f>
        <v>-7605282.2387353368</v>
      </c>
      <c r="E52" s="465">
        <f t="shared" ca="1" si="23"/>
        <v>-17504085.183969487</v>
      </c>
      <c r="F52" s="465">
        <f t="shared" ca="1" si="23"/>
        <v>-5382799.2255196152</v>
      </c>
      <c r="G52" s="465">
        <f t="shared" ca="1" si="23"/>
        <v>38920365.545948744</v>
      </c>
      <c r="H52" s="465">
        <f t="shared" ca="1" si="23"/>
        <v>85266974.945825517</v>
      </c>
      <c r="I52" s="78"/>
      <c r="J52" s="78"/>
      <c r="K52" s="78"/>
      <c r="L52" s="20"/>
      <c r="M52" s="20"/>
      <c r="N52" s="20"/>
      <c r="O52" s="20"/>
      <c r="P52" s="20"/>
      <c r="Q52" s="20"/>
      <c r="R52" s="20"/>
      <c r="S52" s="20"/>
      <c r="T52" s="20"/>
      <c r="U52" s="20"/>
      <c r="V52" s="20"/>
      <c r="W52" s="20"/>
      <c r="X52" s="20"/>
      <c r="Y52" s="20"/>
      <c r="Z52" s="20"/>
    </row>
    <row r="53" spans="1:26" ht="18" customHeight="1">
      <c r="A53" s="406"/>
      <c r="B53" s="406"/>
      <c r="C53" s="406"/>
      <c r="D53" s="406"/>
      <c r="E53" s="406"/>
      <c r="F53" s="406"/>
      <c r="G53" s="406"/>
      <c r="H53" s="406"/>
      <c r="I53" s="406"/>
      <c r="J53" s="406"/>
      <c r="K53" s="406"/>
      <c r="L53" s="20"/>
      <c r="M53" s="20"/>
      <c r="N53" s="20"/>
      <c r="O53" s="20"/>
      <c r="P53" s="20"/>
      <c r="Q53" s="20"/>
      <c r="R53" s="20"/>
      <c r="S53" s="20"/>
      <c r="T53" s="20"/>
      <c r="U53" s="20"/>
      <c r="V53" s="20"/>
      <c r="W53" s="20"/>
      <c r="X53" s="20"/>
      <c r="Y53" s="20"/>
      <c r="Z53" s="20"/>
    </row>
    <row r="54" spans="1:26" ht="18" customHeight="1">
      <c r="A54" s="480" t="str">
        <f>A39</f>
        <v>Net Profit Margin %</v>
      </c>
      <c r="B54" s="480"/>
      <c r="C54" s="480"/>
      <c r="D54" s="481">
        <f t="shared" ref="D54:H54" ca="1" si="24">+IFERROR(D52/D45,0)</f>
        <v>-2.992380148109747</v>
      </c>
      <c r="E54" s="481">
        <f t="shared" ca="1" si="24"/>
        <v>-2.6100756871903426</v>
      </c>
      <c r="F54" s="481">
        <f t="shared" ca="1" si="24"/>
        <v>-0.22495612077404598</v>
      </c>
      <c r="G54" s="481">
        <f t="shared" ca="1" si="24"/>
        <v>0.46534340674257008</v>
      </c>
      <c r="H54" s="481">
        <f t="shared" ca="1" si="24"/>
        <v>0.51283003073655675</v>
      </c>
      <c r="I54" s="422"/>
      <c r="J54" s="422"/>
      <c r="K54" s="422"/>
      <c r="L54" s="20"/>
      <c r="M54" s="20"/>
      <c r="N54" s="20"/>
      <c r="O54" s="20"/>
      <c r="P54" s="20"/>
      <c r="Q54" s="20"/>
      <c r="R54" s="20"/>
      <c r="S54" s="20"/>
      <c r="T54" s="20"/>
      <c r="U54" s="20"/>
      <c r="V54" s="20"/>
      <c r="W54" s="20"/>
      <c r="X54" s="20"/>
      <c r="Y54" s="20"/>
      <c r="Z54" s="20"/>
    </row>
    <row r="56" spans="1:26" ht="15.75" customHeight="1"/>
    <row r="57" spans="1:26" ht="15.75" customHeight="1"/>
    <row r="58" spans="1:26" ht="15.75" customHeight="1"/>
    <row r="59" spans="1:26" ht="15.75" customHeight="1"/>
    <row r="60" spans="1:26" ht="15.75" customHeight="1"/>
    <row r="61" spans="1:26" ht="15.75" customHeight="1"/>
    <row r="62" spans="1:26" ht="15.75" customHeight="1"/>
    <row r="63" spans="1:26" ht="15.75" customHeight="1"/>
    <row r="64" spans="1:2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left="0.5" right="0.5"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pane ySplit="4" topLeftCell="A5" activePane="bottomLeft" state="frozen"/>
      <selection pane="bottomLeft" activeCell="B6" sqref="B6"/>
    </sheetView>
  </sheetViews>
  <sheetFormatPr baseColWidth="10" defaultColWidth="14.5" defaultRowHeight="15" customHeight="1"/>
  <cols>
    <col min="1" max="1" width="2.6640625" customWidth="1"/>
    <col min="2" max="2" width="34.33203125" customWidth="1"/>
    <col min="3" max="3" width="2.1640625" customWidth="1"/>
    <col min="4" max="8" width="10.5" customWidth="1"/>
    <col min="9" max="9" width="18.5" customWidth="1"/>
  </cols>
  <sheetData>
    <row r="1" spans="1:26" ht="18" customHeight="1">
      <c r="A1" s="1"/>
      <c r="B1" s="2"/>
      <c r="C1" s="445"/>
      <c r="D1" s="445"/>
      <c r="E1" s="445"/>
      <c r="F1" s="445"/>
      <c r="G1" s="445"/>
      <c r="H1" s="445"/>
      <c r="I1" s="445"/>
      <c r="J1" s="6"/>
      <c r="K1" s="6"/>
      <c r="L1" s="6"/>
      <c r="M1" s="6"/>
      <c r="N1" s="6"/>
      <c r="O1" s="6"/>
      <c r="P1" s="6"/>
      <c r="Q1" s="6"/>
      <c r="R1" s="6"/>
      <c r="S1" s="6"/>
      <c r="T1" s="6"/>
      <c r="U1" s="6"/>
      <c r="V1" s="6"/>
      <c r="W1" s="6"/>
      <c r="X1" s="6"/>
      <c r="Y1" s="6"/>
      <c r="Z1" s="6"/>
    </row>
    <row r="2" spans="1:26" ht="18" customHeight="1">
      <c r="A2" s="1"/>
      <c r="B2" s="2"/>
      <c r="C2" s="445"/>
      <c r="D2" s="445"/>
      <c r="E2" s="445"/>
      <c r="F2" s="445"/>
      <c r="G2" s="445"/>
      <c r="H2" s="445"/>
      <c r="I2" s="446"/>
      <c r="J2" s="6"/>
      <c r="K2" s="6"/>
      <c r="L2" s="6"/>
      <c r="M2" s="6"/>
      <c r="N2" s="6"/>
      <c r="O2" s="6"/>
      <c r="P2" s="6"/>
      <c r="Q2" s="6"/>
      <c r="R2" s="6"/>
      <c r="S2" s="6"/>
      <c r="T2" s="6"/>
      <c r="U2" s="6"/>
      <c r="V2" s="6"/>
      <c r="W2" s="6"/>
      <c r="X2" s="6"/>
      <c r="Y2" s="6"/>
      <c r="Z2" s="6"/>
    </row>
    <row r="3" spans="1:26" ht="18" customHeight="1">
      <c r="A3" s="31" t="str">
        <f>+Summary!A3</f>
        <v>Proptlly</v>
      </c>
      <c r="B3" s="349"/>
      <c r="C3" s="349"/>
      <c r="D3" s="32">
        <f>+'Sensitivity Analysis'!D3</f>
        <v>1</v>
      </c>
      <c r="E3" s="32">
        <f>+'Sensitivity Analysis'!E3</f>
        <v>2</v>
      </c>
      <c r="F3" s="32">
        <f>+'Sensitivity Analysis'!F3</f>
        <v>3</v>
      </c>
      <c r="G3" s="32">
        <f>+'Sensitivity Analysis'!G3</f>
        <v>4</v>
      </c>
      <c r="H3" s="32">
        <f>+'Sensitivity Analysis'!H3</f>
        <v>5</v>
      </c>
      <c r="I3" s="447" t="s">
        <v>435</v>
      </c>
      <c r="J3" s="468"/>
      <c r="K3" s="468"/>
      <c r="L3" s="468"/>
      <c r="M3" s="468"/>
      <c r="N3" s="468"/>
      <c r="O3" s="468"/>
      <c r="P3" s="468"/>
      <c r="Q3" s="468"/>
      <c r="R3" s="468"/>
      <c r="S3" s="468"/>
      <c r="T3" s="468"/>
      <c r="U3" s="468"/>
      <c r="V3" s="468"/>
      <c r="W3" s="468"/>
      <c r="X3" s="468"/>
      <c r="Y3" s="468"/>
      <c r="Z3" s="468"/>
    </row>
    <row r="4" spans="1:26" ht="18" customHeight="1">
      <c r="A4" s="33" t="s">
        <v>463</v>
      </c>
      <c r="B4" s="416"/>
      <c r="C4" s="416"/>
      <c r="D4" s="449"/>
      <c r="E4" s="449"/>
      <c r="F4" s="449"/>
      <c r="G4" s="449"/>
      <c r="H4" s="449"/>
      <c r="I4" s="414" t="s">
        <v>437</v>
      </c>
      <c r="J4" s="468"/>
      <c r="K4" s="468"/>
      <c r="L4" s="468"/>
      <c r="M4" s="468"/>
      <c r="N4" s="468"/>
      <c r="O4" s="468"/>
      <c r="P4" s="468"/>
      <c r="Q4" s="468"/>
      <c r="R4" s="468"/>
      <c r="S4" s="468"/>
      <c r="T4" s="468"/>
      <c r="U4" s="468"/>
      <c r="V4" s="468"/>
      <c r="W4" s="468"/>
      <c r="X4" s="468"/>
      <c r="Y4" s="468"/>
      <c r="Z4" s="468"/>
    </row>
    <row r="5" spans="1:26" ht="19.5" customHeight="1">
      <c r="A5" s="36"/>
      <c r="B5" s="36"/>
      <c r="C5" s="36"/>
      <c r="D5" s="30"/>
      <c r="E5" s="30"/>
      <c r="F5" s="30"/>
      <c r="G5" s="30"/>
      <c r="H5" s="30"/>
      <c r="I5" s="30"/>
    </row>
    <row r="6" spans="1:26" ht="18" customHeight="1">
      <c r="A6" s="451" t="s">
        <v>464</v>
      </c>
      <c r="B6" s="452"/>
      <c r="C6" s="452"/>
      <c r="D6" s="453"/>
      <c r="E6" s="453"/>
      <c r="F6" s="453"/>
      <c r="G6" s="453"/>
      <c r="H6" s="453"/>
      <c r="I6" s="453"/>
      <c r="J6" s="6"/>
      <c r="K6" s="6"/>
      <c r="L6" s="6"/>
      <c r="M6" s="6"/>
      <c r="N6" s="6"/>
      <c r="O6" s="6"/>
      <c r="P6" s="6"/>
      <c r="Q6" s="6"/>
      <c r="R6" s="6"/>
      <c r="S6" s="6"/>
      <c r="T6" s="6"/>
      <c r="U6" s="6"/>
      <c r="V6" s="6"/>
      <c r="W6" s="6"/>
      <c r="X6" s="6"/>
      <c r="Y6" s="6"/>
      <c r="Z6" s="6"/>
    </row>
    <row r="7" spans="1:26" ht="19.5" customHeight="1">
      <c r="A7" s="36"/>
      <c r="B7" s="36"/>
      <c r="C7" s="36"/>
      <c r="D7" s="30"/>
      <c r="E7" s="30"/>
      <c r="F7" s="30"/>
      <c r="G7" s="30"/>
      <c r="H7" s="30"/>
      <c r="I7" s="30"/>
    </row>
    <row r="8" spans="1:26" ht="19.5" customHeight="1">
      <c r="A8" s="485" t="s">
        <v>465</v>
      </c>
      <c r="B8" s="485"/>
      <c r="C8" s="40"/>
      <c r="D8" s="486">
        <f>+Summary!B26</f>
        <v>0</v>
      </c>
      <c r="E8" s="486">
        <f>+Summary!C26</f>
        <v>0</v>
      </c>
      <c r="F8" s="486">
        <f>+Summary!D26</f>
        <v>2.5679934631878458</v>
      </c>
      <c r="G8" s="486">
        <f>+Summary!E26</f>
        <v>2.4953685849343703</v>
      </c>
      <c r="H8" s="486">
        <f>+Summary!F26</f>
        <v>0.98794360953127947</v>
      </c>
      <c r="I8" s="19"/>
      <c r="J8" s="20"/>
      <c r="K8" s="20"/>
      <c r="L8" s="20"/>
      <c r="M8" s="20"/>
      <c r="N8" s="20"/>
      <c r="O8" s="20"/>
      <c r="P8" s="20"/>
      <c r="Q8" s="20"/>
      <c r="R8" s="20"/>
      <c r="S8" s="20"/>
      <c r="T8" s="20"/>
      <c r="U8" s="20"/>
      <c r="V8" s="20"/>
      <c r="W8" s="20"/>
      <c r="X8" s="20"/>
      <c r="Y8" s="20"/>
      <c r="Z8" s="20"/>
    </row>
    <row r="9" spans="1:26" ht="19.5" customHeight="1">
      <c r="A9" s="485" t="s">
        <v>466</v>
      </c>
      <c r="B9" s="485"/>
      <c r="C9" s="40"/>
      <c r="D9" s="486">
        <f>+Summary!B27</f>
        <v>0</v>
      </c>
      <c r="E9" s="486">
        <f ca="1">+Summary!C27</f>
        <v>-1.2807408272753926</v>
      </c>
      <c r="F9" s="486">
        <f ca="1">+Summary!D27</f>
        <v>0.35385202040654429</v>
      </c>
      <c r="G9" s="486">
        <f ca="1">+Summary!E27</f>
        <v>1.1161195137051392</v>
      </c>
      <c r="H9" s="486">
        <f ca="1">+Summary!F27</f>
        <v>1.0586450702431658</v>
      </c>
      <c r="I9" s="19"/>
      <c r="J9" s="20"/>
      <c r="K9" s="20"/>
      <c r="L9" s="20"/>
      <c r="M9" s="20"/>
      <c r="N9" s="20"/>
      <c r="O9" s="20"/>
      <c r="P9" s="20"/>
      <c r="Q9" s="20"/>
      <c r="R9" s="20"/>
      <c r="S9" s="20"/>
      <c r="T9" s="20"/>
      <c r="U9" s="20"/>
      <c r="V9" s="20"/>
      <c r="W9" s="20"/>
      <c r="X9" s="20"/>
      <c r="Y9" s="20"/>
      <c r="Z9" s="20"/>
    </row>
    <row r="10" spans="1:26" ht="19.5" customHeight="1">
      <c r="A10" s="38"/>
      <c r="B10" s="38"/>
      <c r="C10" s="40"/>
      <c r="D10" s="40"/>
      <c r="E10" s="487"/>
      <c r="F10" s="487"/>
      <c r="G10" s="487"/>
      <c r="H10" s="487"/>
      <c r="I10" s="19"/>
      <c r="J10" s="20"/>
      <c r="K10" s="20"/>
      <c r="L10" s="20"/>
      <c r="M10" s="20"/>
      <c r="N10" s="20"/>
      <c r="O10" s="20"/>
      <c r="P10" s="20"/>
      <c r="Q10" s="20"/>
      <c r="R10" s="20"/>
      <c r="S10" s="20"/>
      <c r="T10" s="20"/>
      <c r="U10" s="20"/>
      <c r="V10" s="20"/>
      <c r="W10" s="20"/>
      <c r="X10" s="20"/>
      <c r="Y10" s="20"/>
      <c r="Z10" s="20"/>
    </row>
    <row r="11" spans="1:26" ht="19.5" customHeight="1">
      <c r="A11" s="485" t="s">
        <v>467</v>
      </c>
      <c r="B11" s="485"/>
      <c r="C11" s="40"/>
      <c r="D11" s="488">
        <f>+Summary!B14</f>
        <v>0.99773931552750939</v>
      </c>
      <c r="E11" s="488">
        <f>+Summary!C14</f>
        <v>0.99588132474092761</v>
      </c>
      <c r="F11" s="488">
        <f>+Summary!D14</f>
        <v>0.99120472699723738</v>
      </c>
      <c r="G11" s="488">
        <f>+Summary!E14</f>
        <v>0.98888892330034595</v>
      </c>
      <c r="H11" s="488">
        <f>+Summary!F14</f>
        <v>0.98834672450758232</v>
      </c>
      <c r="I11" s="19"/>
      <c r="J11" s="20"/>
      <c r="K11" s="20"/>
      <c r="L11" s="20"/>
      <c r="M11" s="20"/>
      <c r="N11" s="20"/>
      <c r="O11" s="20"/>
      <c r="P11" s="20"/>
      <c r="Q11" s="20"/>
      <c r="R11" s="20"/>
      <c r="S11" s="20"/>
      <c r="T11" s="20"/>
      <c r="U11" s="20"/>
      <c r="V11" s="20"/>
      <c r="W11" s="20"/>
      <c r="X11" s="20"/>
      <c r="Y11" s="20"/>
      <c r="Z11" s="20"/>
    </row>
    <row r="12" spans="1:26" ht="19.5" customHeight="1">
      <c r="A12" s="485" t="s">
        <v>63</v>
      </c>
      <c r="B12" s="485"/>
      <c r="C12" s="40"/>
      <c r="D12" s="488">
        <f ca="1">+Summary!B25</f>
        <v>-2.2981684597684278</v>
      </c>
      <c r="E12" s="488">
        <f ca="1">+Summary!C25</f>
        <v>-1.9864152964166459</v>
      </c>
      <c r="F12" s="488">
        <f ca="1">+Summary!D25</f>
        <v>-4.078559148193224E-2</v>
      </c>
      <c r="G12" s="488">
        <f ca="1">+Summary!E25</f>
        <v>0.52208438561988424</v>
      </c>
      <c r="H12" s="488">
        <f ca="1">+Summary!F25</f>
        <v>0.56069662033931711</v>
      </c>
      <c r="I12" s="19"/>
      <c r="J12" s="20"/>
      <c r="K12" s="20"/>
      <c r="L12" s="20"/>
      <c r="M12" s="20"/>
      <c r="N12" s="20"/>
      <c r="O12" s="20"/>
      <c r="P12" s="20"/>
      <c r="Q12" s="20"/>
      <c r="R12" s="20"/>
      <c r="S12" s="20"/>
      <c r="T12" s="20"/>
      <c r="U12" s="20"/>
      <c r="V12" s="20"/>
      <c r="W12" s="20"/>
      <c r="X12" s="20"/>
      <c r="Y12" s="20"/>
      <c r="Z12" s="20"/>
    </row>
    <row r="13" spans="1:26" ht="19.5" customHeight="1">
      <c r="A13" s="40"/>
      <c r="B13" s="40"/>
      <c r="C13" s="40"/>
      <c r="D13" s="19"/>
      <c r="E13" s="19"/>
      <c r="F13" s="19"/>
      <c r="G13" s="19"/>
      <c r="H13" s="19"/>
      <c r="I13" s="19"/>
      <c r="J13" s="20"/>
      <c r="K13" s="20"/>
      <c r="L13" s="20"/>
      <c r="M13" s="20"/>
      <c r="N13" s="20"/>
      <c r="O13" s="20"/>
      <c r="P13" s="20"/>
      <c r="Q13" s="20"/>
      <c r="R13" s="20"/>
      <c r="S13" s="20"/>
      <c r="T13" s="20"/>
      <c r="U13" s="20"/>
      <c r="V13" s="20"/>
      <c r="W13" s="20"/>
      <c r="X13" s="20"/>
      <c r="Y13" s="20"/>
      <c r="Z13" s="20"/>
    </row>
    <row r="14" spans="1:26" ht="19.5" customHeight="1">
      <c r="A14" s="485" t="s">
        <v>346</v>
      </c>
      <c r="B14" s="485"/>
      <c r="C14" s="40"/>
      <c r="D14" s="488">
        <f ca="1">+Assumptions!AA430</f>
        <v>0</v>
      </c>
      <c r="E14" s="488">
        <f ca="1">+Assumptions!AB430</f>
        <v>0</v>
      </c>
      <c r="F14" s="488">
        <f ca="1">+Assumptions!AC430</f>
        <v>0</v>
      </c>
      <c r="G14" s="488">
        <f ca="1">+Assumptions!AD430</f>
        <v>0</v>
      </c>
      <c r="H14" s="488">
        <f ca="1">+Assumptions!AE430</f>
        <v>0</v>
      </c>
      <c r="I14" s="19"/>
      <c r="J14" s="20"/>
      <c r="K14" s="20"/>
      <c r="L14" s="20"/>
      <c r="M14" s="20"/>
      <c r="N14" s="20"/>
      <c r="O14" s="20"/>
      <c r="P14" s="20"/>
      <c r="Q14" s="20"/>
      <c r="R14" s="20"/>
      <c r="S14" s="20"/>
      <c r="T14" s="20"/>
      <c r="U14" s="20"/>
      <c r="V14" s="20"/>
      <c r="W14" s="20"/>
      <c r="X14" s="20"/>
      <c r="Y14" s="20"/>
      <c r="Z14" s="20"/>
    </row>
    <row r="15" spans="1:26" ht="19.5" customHeight="1">
      <c r="A15" s="485" t="s">
        <v>347</v>
      </c>
      <c r="B15" s="485"/>
      <c r="C15" s="40"/>
      <c r="D15" s="486">
        <f ca="1">+Assumptions!AA431</f>
        <v>0</v>
      </c>
      <c r="E15" s="486">
        <f ca="1">+Assumptions!AB431</f>
        <v>0</v>
      </c>
      <c r="F15" s="486">
        <f ca="1">+Assumptions!AC431</f>
        <v>0</v>
      </c>
      <c r="G15" s="486">
        <f ca="1">+Assumptions!AD431</f>
        <v>0</v>
      </c>
      <c r="H15" s="486">
        <f ca="1">+Assumptions!AE431</f>
        <v>0</v>
      </c>
      <c r="I15" s="19"/>
      <c r="J15" s="20"/>
      <c r="K15" s="20"/>
      <c r="L15" s="20"/>
      <c r="M15" s="20"/>
      <c r="N15" s="20"/>
      <c r="O15" s="20"/>
      <c r="P15" s="20"/>
      <c r="Q15" s="20"/>
      <c r="R15" s="20"/>
      <c r="S15" s="20"/>
      <c r="T15" s="20"/>
      <c r="U15" s="20"/>
      <c r="V15" s="20"/>
      <c r="W15" s="20"/>
      <c r="X15" s="20"/>
      <c r="Y15" s="20"/>
      <c r="Z15" s="20"/>
    </row>
    <row r="16" spans="1:26" ht="19.5" customHeight="1">
      <c r="A16" s="485" t="s">
        <v>468</v>
      </c>
      <c r="B16" s="485"/>
      <c r="C16" s="40"/>
      <c r="D16" s="486">
        <f ca="1">+Assumptions!AA419/Assumptions!AA424</f>
        <v>-1.2116391348801576</v>
      </c>
      <c r="E16" s="486">
        <f ca="1">+Assumptions!AB419/Assumptions!AB424</f>
        <v>-0.71121885738643531</v>
      </c>
      <c r="F16" s="486">
        <f ca="1">+Assumptions!AC419/Assumptions!AC424</f>
        <v>-1.344393745825718E-2</v>
      </c>
      <c r="G16" s="486">
        <f ca="1">+Assumptions!AD419/Assumptions!AD424</f>
        <v>0.44638393779626095</v>
      </c>
      <c r="H16" s="486">
        <f ca="1">+Assumptions!AE419/Assumptions!AE424</f>
        <v>0.58004456422035711</v>
      </c>
      <c r="I16" s="489"/>
      <c r="J16" s="20"/>
      <c r="K16" s="20"/>
      <c r="L16" s="20"/>
      <c r="M16" s="20"/>
      <c r="N16" s="20"/>
      <c r="O16" s="20"/>
      <c r="P16" s="20"/>
      <c r="Q16" s="20"/>
      <c r="R16" s="20"/>
      <c r="S16" s="20"/>
      <c r="T16" s="20"/>
      <c r="U16" s="20"/>
      <c r="V16" s="20"/>
      <c r="W16" s="20"/>
      <c r="X16" s="20"/>
      <c r="Y16" s="20"/>
      <c r="Z16"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left="0.5" right="0.5"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Documentation</vt:lpstr>
      <vt:lpstr>Summary</vt:lpstr>
      <vt:lpstr>Assumptions</vt:lpstr>
      <vt:lpstr>BS</vt:lpstr>
      <vt:lpstr>PL</vt:lpstr>
      <vt:lpstr>CF</vt:lpstr>
      <vt:lpstr>BE and Burn Analysis</vt:lpstr>
      <vt:lpstr>Sensitivity Analysis</vt:lpstr>
      <vt:lpstr>KPIs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2022-03-16T09:00:00Z</dcterms:created>
  <dcterms:modified xsi:type="dcterms:W3CDTF">2022-03-16T09:11:27Z</dcterms:modified>
</cp:coreProperties>
</file>