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AD14B514-8BAD-4D66-840E-95DE7DBB3F66}" xr6:coauthVersionLast="47" xr6:coauthVersionMax="47" xr10:uidLastSave="{00000000-0000-0000-0000-000000000000}"/>
  <bookViews>
    <workbookView minimized="1" xWindow="7320" yWindow="-105" windowWidth="21600" windowHeight="11295" activeTab="1" xr2:uid="{00000000-000D-0000-FFFF-FFFF00000000}"/>
  </bookViews>
  <sheets>
    <sheet name="AHP" sheetId="1" r:id="rId1"/>
    <sheet name="ELECT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C24" i="2"/>
  <c r="B21" i="2"/>
  <c r="C20" i="2"/>
  <c r="C19" i="2"/>
  <c r="B19" i="2"/>
  <c r="B16" i="2"/>
  <c r="B20" i="2" s="1"/>
  <c r="D43" i="2"/>
  <c r="C43" i="2"/>
  <c r="C42" i="2"/>
  <c r="E41" i="2"/>
  <c r="B10" i="2"/>
  <c r="J17" i="1"/>
  <c r="J20" i="1"/>
  <c r="J16" i="1"/>
  <c r="F16" i="2"/>
  <c r="F20" i="2" s="1"/>
  <c r="E16" i="2"/>
  <c r="E21" i="2" s="1"/>
  <c r="D16" i="2"/>
  <c r="D21" i="2" s="1"/>
  <c r="C16" i="2"/>
  <c r="C21" i="2" s="1"/>
  <c r="F15" i="1"/>
  <c r="E15" i="1"/>
  <c r="D15" i="1"/>
  <c r="C15" i="1"/>
  <c r="B15" i="1"/>
  <c r="E11" i="1"/>
  <c r="E20" i="1" s="1"/>
  <c r="D11" i="1"/>
  <c r="D20" i="1" s="1"/>
  <c r="C11" i="1"/>
  <c r="C20" i="1" s="1"/>
  <c r="B9" i="1"/>
  <c r="F8" i="1"/>
  <c r="B8" i="1"/>
  <c r="F7" i="1"/>
  <c r="B7" i="1"/>
  <c r="F6" i="1"/>
  <c r="B6" i="1"/>
  <c r="B11" i="1" s="1"/>
  <c r="E17" i="1" l="1"/>
  <c r="D19" i="2"/>
  <c r="D20" i="2"/>
  <c r="F19" i="2"/>
  <c r="E20" i="2"/>
  <c r="F21" i="2"/>
  <c r="E19" i="2"/>
  <c r="F11" i="1"/>
  <c r="F18" i="1" s="1"/>
  <c r="E18" i="1"/>
  <c r="E19" i="1"/>
  <c r="E16" i="1"/>
  <c r="B18" i="1"/>
  <c r="B16" i="1"/>
  <c r="B20" i="1"/>
  <c r="B19" i="1"/>
  <c r="F20" i="1"/>
  <c r="F16" i="1"/>
  <c r="F19" i="1"/>
  <c r="C16" i="1"/>
  <c r="C17" i="1"/>
  <c r="C18" i="1"/>
  <c r="C19" i="1"/>
  <c r="B17" i="1"/>
  <c r="D16" i="1"/>
  <c r="D17" i="1"/>
  <c r="D18" i="1"/>
  <c r="D19" i="1"/>
  <c r="F17" i="1" l="1"/>
  <c r="H17" i="1" s="1"/>
  <c r="C10" i="2" s="1"/>
  <c r="H19" i="1"/>
  <c r="E10" i="2" s="1"/>
  <c r="E26" i="2" s="1"/>
  <c r="G19" i="1"/>
  <c r="H20" i="1"/>
  <c r="F10" i="2" s="1"/>
  <c r="F26" i="2" s="1"/>
  <c r="G20" i="1"/>
  <c r="H16" i="1"/>
  <c r="G16" i="1"/>
  <c r="H18" i="1"/>
  <c r="D10" i="2" s="1"/>
  <c r="D25" i="2" s="1"/>
  <c r="G18" i="1"/>
  <c r="C26" i="2" l="1"/>
  <c r="C25" i="2"/>
  <c r="D41" i="2"/>
  <c r="B25" i="2"/>
  <c r="E46" i="2"/>
  <c r="G17" i="1"/>
  <c r="E25" i="2"/>
  <c r="D24" i="2"/>
  <c r="E42" i="2"/>
  <c r="D26" i="2"/>
  <c r="F25" i="2"/>
  <c r="B26" i="2"/>
  <c r="F24" i="2"/>
  <c r="E24" i="2"/>
  <c r="J18" i="1"/>
  <c r="H22" i="1"/>
  <c r="H23" i="1" s="1"/>
  <c r="H25" i="1" s="1"/>
  <c r="J19" i="1"/>
  <c r="C48" i="2" l="1"/>
  <c r="C47" i="2"/>
  <c r="D48" i="2"/>
  <c r="E47" i="2"/>
  <c r="D46" i="2"/>
  <c r="C51" i="2"/>
  <c r="D58" i="2" s="1"/>
  <c r="C54" i="2" l="1"/>
  <c r="D64" i="2" s="1"/>
  <c r="D71" i="2" s="1"/>
  <c r="E58" i="2"/>
  <c r="C60" i="2"/>
  <c r="C59" i="2"/>
  <c r="E59" i="2"/>
  <c r="D60" i="2"/>
  <c r="E64" i="2" l="1"/>
  <c r="E71" i="2" s="1"/>
  <c r="D66" i="2"/>
  <c r="D73" i="2" s="1"/>
  <c r="C65" i="2"/>
  <c r="C72" i="2" s="1"/>
  <c r="C66" i="2"/>
  <c r="C73" i="2" s="1"/>
  <c r="E65" i="2"/>
  <c r="E72" i="2" s="1"/>
</calcChain>
</file>

<file path=xl/sharedStrings.xml><?xml version="1.0" encoding="utf-8"?>
<sst xmlns="http://schemas.openxmlformats.org/spreadsheetml/2006/main" count="133" uniqueCount="61">
  <si>
    <t>Harga</t>
  </si>
  <si>
    <t>Kualitas</t>
  </si>
  <si>
    <t>Fitur</t>
  </si>
  <si>
    <t>Populer</t>
  </si>
  <si>
    <t>Keawetan</t>
  </si>
  <si>
    <t>n</t>
  </si>
  <si>
    <t>RI</t>
  </si>
  <si>
    <t>Tingkat kepentingan</t>
  </si>
  <si>
    <t>Mutlak Lebih Penting</t>
  </si>
  <si>
    <t>Sangat Lebih Penting</t>
  </si>
  <si>
    <t>Lebih Penting</t>
  </si>
  <si>
    <t>Cukup Penting</t>
  </si>
  <si>
    <t>Sama Penting</t>
  </si>
  <si>
    <t>Jumlah</t>
  </si>
  <si>
    <t>Prioritas</t>
  </si>
  <si>
    <t>Jumlah Per Baris</t>
  </si>
  <si>
    <t>Normalisasi</t>
  </si>
  <si>
    <t>λ maks</t>
  </si>
  <si>
    <t>CI</t>
  </si>
  <si>
    <t>RI5</t>
  </si>
  <si>
    <t>konsistensi</t>
  </si>
  <si>
    <t>&lt;=0.1</t>
  </si>
  <si>
    <t>konsisten</t>
  </si>
  <si>
    <t>Alternatif</t>
  </si>
  <si>
    <t>Kriteria</t>
  </si>
  <si>
    <t>Concordance</t>
  </si>
  <si>
    <t>Galaxy</t>
  </si>
  <si>
    <t>Iphone</t>
  </si>
  <si>
    <t>BB</t>
  </si>
  <si>
    <t>-</t>
  </si>
  <si>
    <t>1, 2, 3, 4, 5</t>
  </si>
  <si>
    <t>2, 3, 4, 5</t>
  </si>
  <si>
    <t>3, 4, 5</t>
  </si>
  <si>
    <t>1, 2</t>
  </si>
  <si>
    <t>1, 2, 4</t>
  </si>
  <si>
    <t>Disordance</t>
  </si>
  <si>
    <t>1, 2, 3, 4</t>
  </si>
  <si>
    <t>X (data nilai)</t>
  </si>
  <si>
    <t>3, 5</t>
  </si>
  <si>
    <t>Matriks Concordance</t>
  </si>
  <si>
    <t>R (normalisasi)</t>
  </si>
  <si>
    <t>Matriks Disordance</t>
  </si>
  <si>
    <t>V (normalisasi * bobot) (R*W)</t>
  </si>
  <si>
    <t>Nilai Threshold Matrik Dominan Concordance</t>
  </si>
  <si>
    <t>c</t>
  </si>
  <si>
    <t>Nilai Threshold Matrik Dominan Disordance</t>
  </si>
  <si>
    <t>d</t>
  </si>
  <si>
    <t>Matriks Dominan Concordance (F)</t>
  </si>
  <si>
    <t>F</t>
  </si>
  <si>
    <t>Matriks Dominan Disordance (G)</t>
  </si>
  <si>
    <t>G</t>
  </si>
  <si>
    <t>Agregate Dominance Matrix E</t>
  </si>
  <si>
    <t>E</t>
  </si>
  <si>
    <t>Ranking</t>
  </si>
  <si>
    <t xml:space="preserve">Ranking ditentukan berdasarkan alternatif dengan  nilai 1 terbanyak, </t>
  </si>
  <si>
    <t>Alternatif dengan nilai 1 paling sedikit dapat dieleminasi.</t>
  </si>
  <si>
    <t>Nilai terbesar didapatkan oleh Alternatif Produk BB, dengan nilai 1 terbanyak</t>
  </si>
  <si>
    <t>Perhitungan Manual AHP</t>
  </si>
  <si>
    <t>Perhitungan Manual ELECTRE</t>
  </si>
  <si>
    <t>Bobot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</si>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</sst>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70" zoomScaleNormal="70" workbookViewId="0">
      <selection activeCell="J18" sqref="J18"/>
    </sheetView>
  </sheetViews>
  <sheetFormatPr defaultRowHeight="15" x14ac:dyDescent="0.25"/>
  <cols>
    <col min="1" max="1" width="18.85546875" bestFit="1" customWidth="1"/>
    <col min="2" max="2" width="10.42578125" bestFit="1" customWidth="1"/>
    <col min="3" max="3" width="17.7109375" bestFit="1" customWidth="1"/>
    <col min="4" max="8" width="10.42578125" bestFit="1" customWidth="1"/>
    <col min="9" max="9" width="4.85546875" bestFit="1" customWidth="1"/>
    <col min="10" max="10" width="12.7109375" bestFit="1" customWidth="1"/>
    <col min="11" max="11" width="1.85546875" bestFit="1" customWidth="1"/>
    <col min="12" max="12" width="17.7109375" bestFit="1" customWidth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14" t="s">
        <v>57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5"/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3"/>
      <c r="H4" s="5" t="s">
        <v>5</v>
      </c>
      <c r="I4" s="5" t="s">
        <v>6</v>
      </c>
      <c r="J4" s="3"/>
    </row>
    <row r="5" spans="1:12" x14ac:dyDescent="0.25">
      <c r="A5" s="5" t="s">
        <v>0</v>
      </c>
      <c r="B5" s="6">
        <v>1</v>
      </c>
      <c r="C5" s="6">
        <v>5</v>
      </c>
      <c r="D5" s="6">
        <v>5</v>
      </c>
      <c r="E5" s="6">
        <v>5</v>
      </c>
      <c r="F5" s="6">
        <v>3</v>
      </c>
      <c r="G5" s="3"/>
      <c r="H5" s="7">
        <v>2</v>
      </c>
      <c r="I5" s="7">
        <v>0</v>
      </c>
      <c r="J5" s="3"/>
    </row>
    <row r="6" spans="1:12" x14ac:dyDescent="0.25">
      <c r="A6" s="5" t="s">
        <v>1</v>
      </c>
      <c r="B6" s="6">
        <f>1/5</f>
        <v>0.2</v>
      </c>
      <c r="C6" s="6">
        <v>1</v>
      </c>
      <c r="D6" s="6">
        <v>1</v>
      </c>
      <c r="E6" s="6">
        <v>1</v>
      </c>
      <c r="F6" s="6">
        <f t="shared" ref="F6:F8" si="0">1/3</f>
        <v>0.33333333333333331</v>
      </c>
      <c r="G6" s="3"/>
      <c r="H6" s="7">
        <v>3</v>
      </c>
      <c r="I6" s="7">
        <v>0.57999999999999996</v>
      </c>
      <c r="J6" s="3"/>
    </row>
    <row r="7" spans="1:12" x14ac:dyDescent="0.25">
      <c r="A7" s="5" t="s">
        <v>2</v>
      </c>
      <c r="B7" s="6">
        <f>1/5</f>
        <v>0.2</v>
      </c>
      <c r="C7" s="6">
        <v>1</v>
      </c>
      <c r="D7" s="6">
        <v>1</v>
      </c>
      <c r="E7" s="6">
        <v>1</v>
      </c>
      <c r="F7" s="6">
        <f t="shared" si="0"/>
        <v>0.33333333333333331</v>
      </c>
      <c r="G7" s="3"/>
      <c r="H7" s="7">
        <v>4</v>
      </c>
      <c r="I7" s="7">
        <v>0.9</v>
      </c>
      <c r="J7" s="3"/>
    </row>
    <row r="8" spans="1:12" x14ac:dyDescent="0.25">
      <c r="A8" s="5" t="s">
        <v>3</v>
      </c>
      <c r="B8" s="6">
        <f>1/5</f>
        <v>0.2</v>
      </c>
      <c r="C8" s="6">
        <v>1</v>
      </c>
      <c r="D8" s="6">
        <v>1</v>
      </c>
      <c r="E8" s="6">
        <v>1</v>
      </c>
      <c r="F8" s="6">
        <f t="shared" si="0"/>
        <v>0.33333333333333331</v>
      </c>
      <c r="G8" s="3"/>
      <c r="H8" s="7">
        <v>5</v>
      </c>
      <c r="I8" s="7">
        <v>1.1200000000000001</v>
      </c>
      <c r="J8" s="3"/>
    </row>
    <row r="9" spans="1:12" x14ac:dyDescent="0.25">
      <c r="A9" s="5" t="s">
        <v>4</v>
      </c>
      <c r="B9" s="6">
        <f>1/3</f>
        <v>0.33333333333333331</v>
      </c>
      <c r="C9" s="6">
        <v>3</v>
      </c>
      <c r="D9" s="6">
        <v>3</v>
      </c>
      <c r="E9" s="6">
        <v>3</v>
      </c>
      <c r="F9" s="6">
        <v>1</v>
      </c>
      <c r="G9" s="3"/>
      <c r="H9" s="7">
        <v>6</v>
      </c>
      <c r="I9" s="7">
        <v>1.24</v>
      </c>
      <c r="J9" s="3"/>
    </row>
    <row r="10" spans="1:12" x14ac:dyDescent="0.25">
      <c r="A10" s="5"/>
      <c r="B10" s="7"/>
      <c r="C10" s="7"/>
      <c r="D10" s="7"/>
      <c r="E10" s="7"/>
      <c r="F10" s="7"/>
      <c r="G10" s="3"/>
      <c r="H10" s="3"/>
      <c r="I10" s="3"/>
      <c r="J10" s="3"/>
      <c r="K10" s="3"/>
      <c r="L10" s="3"/>
    </row>
    <row r="11" spans="1:12" x14ac:dyDescent="0.25">
      <c r="A11" s="5" t="s">
        <v>13</v>
      </c>
      <c r="B11" s="8">
        <f>SUM(B5:B9)</f>
        <v>1.9333333333333331</v>
      </c>
      <c r="C11" s="8">
        <f>SUM(C5:C9)</f>
        <v>11</v>
      </c>
      <c r="D11" s="8">
        <f>SUM(D5:D9)</f>
        <v>11</v>
      </c>
      <c r="E11" s="8">
        <f>SUM(E5:E9)</f>
        <v>11</v>
      </c>
      <c r="F11" s="8">
        <f>SUM(F5:F9)</f>
        <v>5</v>
      </c>
      <c r="G11" s="3"/>
      <c r="H11" s="3"/>
      <c r="I11" s="3"/>
      <c r="J11" s="3"/>
      <c r="K11" s="3"/>
      <c r="L11" s="3"/>
    </row>
    <row r="12" spans="1:12" x14ac:dyDescent="0.25">
      <c r="A12" s="9"/>
      <c r="B12" s="10"/>
      <c r="C12" s="10"/>
      <c r="D12" s="10"/>
      <c r="E12" s="10"/>
      <c r="F12" s="10"/>
      <c r="G12" s="3"/>
      <c r="H12" s="3"/>
      <c r="I12" s="3"/>
      <c r="J12" s="3"/>
      <c r="K12" s="3"/>
      <c r="L12" s="3"/>
    </row>
    <row r="13" spans="1:12" x14ac:dyDescent="0.25">
      <c r="B13" s="13" t="s">
        <v>16</v>
      </c>
      <c r="C13" s="10"/>
      <c r="D13" s="10"/>
      <c r="E13" s="10"/>
      <c r="F13" s="10"/>
      <c r="G13" s="3"/>
      <c r="H13" s="3"/>
      <c r="I13" s="3"/>
      <c r="J13" s="3"/>
      <c r="K13" s="3"/>
      <c r="L13" s="3"/>
    </row>
    <row r="14" spans="1:12" x14ac:dyDescent="0.25">
      <c r="A14" s="9"/>
      <c r="B14" s="10"/>
      <c r="C14" s="10"/>
      <c r="D14" s="10"/>
      <c r="E14" s="10"/>
      <c r="F14" s="10"/>
      <c r="G14" s="3"/>
      <c r="H14" s="3"/>
      <c r="I14" s="3"/>
      <c r="J14" s="3"/>
      <c r="K14" s="3"/>
      <c r="L14" s="3"/>
    </row>
    <row r="15" spans="1:12" x14ac:dyDescent="0.25">
      <c r="A15" s="3"/>
      <c r="B15" s="5" t="str">
        <f>B4</f>
        <v>Harga</v>
      </c>
      <c r="C15" s="5" t="str">
        <f t="shared" ref="C15:F15" si="1">C4</f>
        <v>Kualitas</v>
      </c>
      <c r="D15" s="5" t="str">
        <f t="shared" si="1"/>
        <v>Fitur</v>
      </c>
      <c r="E15" s="5" t="str">
        <f t="shared" si="1"/>
        <v>Populer</v>
      </c>
      <c r="F15" s="5" t="str">
        <f t="shared" si="1"/>
        <v>Keawetan</v>
      </c>
      <c r="G15" s="5" t="s">
        <v>13</v>
      </c>
      <c r="H15" s="5" t="s">
        <v>14</v>
      </c>
      <c r="I15" s="5"/>
      <c r="J15" s="5" t="s">
        <v>15</v>
      </c>
      <c r="K15" s="3"/>
      <c r="L15" s="3"/>
    </row>
    <row r="16" spans="1:12" x14ac:dyDescent="0.25">
      <c r="A16" s="3"/>
      <c r="B16" s="11">
        <f t="shared" ref="B16:F20" si="2">B5/B$11</f>
        <v>0.51724137931034486</v>
      </c>
      <c r="C16" s="11">
        <f t="shared" si="2"/>
        <v>0.45454545454545453</v>
      </c>
      <c r="D16" s="11">
        <f t="shared" si="2"/>
        <v>0.45454545454545453</v>
      </c>
      <c r="E16" s="11">
        <f t="shared" si="2"/>
        <v>0.45454545454545453</v>
      </c>
      <c r="F16" s="11">
        <f t="shared" si="2"/>
        <v>0.6</v>
      </c>
      <c r="G16" s="11">
        <f>SUM(B16:F16)</f>
        <v>2.4808777429467086</v>
      </c>
      <c r="H16" s="12">
        <f>SUM(B16:F16)/5</f>
        <v>0.49617554858934171</v>
      </c>
      <c r="I16" s="11"/>
      <c r="J16" s="11">
        <f>($B5*H$16)+($C5*H$17)+($D5*H$18)+($E5*H$19)+($F5*H$20)</f>
        <v>2.5390595611285267</v>
      </c>
      <c r="K16" s="3"/>
      <c r="L16" s="3"/>
    </row>
    <row r="17" spans="1:12" x14ac:dyDescent="0.25">
      <c r="A17" s="3"/>
      <c r="B17" s="11">
        <f t="shared" si="2"/>
        <v>0.10344827586206898</v>
      </c>
      <c r="C17" s="11">
        <f t="shared" si="2"/>
        <v>9.0909090909090912E-2</v>
      </c>
      <c r="D17" s="11">
        <f t="shared" si="2"/>
        <v>9.0909090909090912E-2</v>
      </c>
      <c r="E17" s="11">
        <f t="shared" si="2"/>
        <v>9.0909090909090912E-2</v>
      </c>
      <c r="F17" s="11">
        <f t="shared" si="2"/>
        <v>6.6666666666666666E-2</v>
      </c>
      <c r="G17" s="11">
        <f>SUM(B17:F17)</f>
        <v>0.44284221525600842</v>
      </c>
      <c r="H17" s="12">
        <f>SUM(B17:F17)/5</f>
        <v>8.8568443051201678E-2</v>
      </c>
      <c r="I17" s="11"/>
      <c r="J17" s="11">
        <f>($B6*H$16)+($C6*H$17)+($D6*H$18)+($E6*H$19)+($F6*H$20)</f>
        <v>0.4443134796238245</v>
      </c>
      <c r="K17" s="3"/>
      <c r="L17" s="3"/>
    </row>
    <row r="18" spans="1:12" x14ac:dyDescent="0.25">
      <c r="A18" s="3"/>
      <c r="B18" s="11">
        <f t="shared" si="2"/>
        <v>0.10344827586206898</v>
      </c>
      <c r="C18" s="11">
        <f t="shared" si="2"/>
        <v>9.0909090909090912E-2</v>
      </c>
      <c r="D18" s="11">
        <f t="shared" si="2"/>
        <v>9.0909090909090912E-2</v>
      </c>
      <c r="E18" s="11">
        <f t="shared" si="2"/>
        <v>9.0909090909090912E-2</v>
      </c>
      <c r="F18" s="11">
        <f t="shared" si="2"/>
        <v>6.6666666666666666E-2</v>
      </c>
      <c r="G18" s="11">
        <f>SUM(B18:F18)</f>
        <v>0.44284221525600842</v>
      </c>
      <c r="H18" s="12">
        <f>SUM(B18:F18)/5</f>
        <v>8.8568443051201678E-2</v>
      </c>
      <c r="I18" s="11"/>
      <c r="J18" s="11">
        <f>($B7*H$16)+($C7*H$17)+($D7*H$18)+($E7*H$19)+($F7*H$20)</f>
        <v>0.4443134796238245</v>
      </c>
      <c r="K18" s="3"/>
      <c r="L18" s="3"/>
    </row>
    <row r="19" spans="1:12" x14ac:dyDescent="0.25">
      <c r="A19" s="3"/>
      <c r="B19" s="11">
        <f t="shared" si="2"/>
        <v>0.10344827586206898</v>
      </c>
      <c r="C19" s="11">
        <f t="shared" si="2"/>
        <v>9.0909090909090912E-2</v>
      </c>
      <c r="D19" s="11">
        <f t="shared" si="2"/>
        <v>9.0909090909090912E-2</v>
      </c>
      <c r="E19" s="11">
        <f t="shared" si="2"/>
        <v>9.0909090909090912E-2</v>
      </c>
      <c r="F19" s="11">
        <f t="shared" si="2"/>
        <v>6.6666666666666666E-2</v>
      </c>
      <c r="G19" s="11">
        <f>SUM(B19:F19)</f>
        <v>0.44284221525600842</v>
      </c>
      <c r="H19" s="12">
        <f>SUM(B19:F19)/5</f>
        <v>8.8568443051201678E-2</v>
      </c>
      <c r="I19" s="11"/>
      <c r="J19" s="11">
        <f>($B8*H$16)+($C8*H$17)+($D8*H$18)+($E8*H$19)+($F8*H$20)</f>
        <v>0.4443134796238245</v>
      </c>
      <c r="K19" s="3"/>
      <c r="L19" s="3"/>
    </row>
    <row r="20" spans="1:12" x14ac:dyDescent="0.25">
      <c r="A20" s="3"/>
      <c r="B20" s="11">
        <f t="shared" si="2"/>
        <v>0.17241379310344829</v>
      </c>
      <c r="C20" s="11">
        <f t="shared" si="2"/>
        <v>0.27272727272727271</v>
      </c>
      <c r="D20" s="11">
        <f t="shared" si="2"/>
        <v>0.27272727272727271</v>
      </c>
      <c r="E20" s="11">
        <f t="shared" si="2"/>
        <v>0.27272727272727271</v>
      </c>
      <c r="F20" s="11">
        <f t="shared" si="2"/>
        <v>0.2</v>
      </c>
      <c r="G20" s="11">
        <f>SUM(B20:F20)</f>
        <v>1.1905956112852665</v>
      </c>
      <c r="H20" s="12">
        <f>SUM(B20:F20)/5</f>
        <v>0.23811912225705328</v>
      </c>
      <c r="I20" s="11"/>
      <c r="J20" s="11">
        <f>($B9*H$16)+($C9*H$17)+($D9*H$18)+($E9*H$19)+($F9*H$20)</f>
        <v>1.2006269592476488</v>
      </c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2" t="s">
        <v>60</v>
      </c>
      <c r="C22" s="3"/>
      <c r="D22" s="3"/>
      <c r="E22" s="3"/>
      <c r="F22" s="3"/>
      <c r="G22" s="3" t="s">
        <v>17</v>
      </c>
      <c r="H22" s="3">
        <f>(H16*B11)+(H17*C11)+(H18*D11)+(H19*E11)+(H20*F11)</f>
        <v>5.0726269592476489</v>
      </c>
      <c r="I22" s="3"/>
      <c r="J22" s="3"/>
      <c r="K22" s="3"/>
      <c r="L22" s="3"/>
    </row>
    <row r="23" spans="1:12" x14ac:dyDescent="0.25">
      <c r="A23" s="3"/>
      <c r="D23" s="3"/>
      <c r="E23" s="3"/>
      <c r="F23" s="3"/>
      <c r="G23" s="3" t="s">
        <v>18</v>
      </c>
      <c r="H23" s="3">
        <f>(H22-5)/(5-1)</f>
        <v>1.8156739811912237E-2</v>
      </c>
      <c r="I23" s="3"/>
      <c r="J23" s="3"/>
      <c r="K23" s="3"/>
      <c r="L23" s="3"/>
    </row>
    <row r="24" spans="1:12" x14ac:dyDescent="0.25">
      <c r="A24" s="3"/>
      <c r="B24" s="16" t="s">
        <v>7</v>
      </c>
      <c r="C24" s="16"/>
      <c r="D24" s="3"/>
      <c r="E24" s="3"/>
      <c r="F24" s="3"/>
      <c r="G24" s="3" t="s">
        <v>19</v>
      </c>
      <c r="H24" s="3">
        <v>1.1200000000000001</v>
      </c>
      <c r="I24" s="3"/>
      <c r="J24" s="3"/>
      <c r="K24" s="3"/>
      <c r="L24" s="3"/>
    </row>
    <row r="25" spans="1:12" x14ac:dyDescent="0.25">
      <c r="A25" s="3"/>
      <c r="B25" s="7">
        <v>9</v>
      </c>
      <c r="C25" s="7" t="s">
        <v>8</v>
      </c>
      <c r="D25" s="3"/>
      <c r="E25" s="3"/>
      <c r="F25" s="3"/>
      <c r="G25" s="3" t="s">
        <v>20</v>
      </c>
      <c r="H25" s="3">
        <f>H23/H24</f>
        <v>1.6211374832064494E-2</v>
      </c>
      <c r="I25" s="3" t="s">
        <v>21</v>
      </c>
      <c r="J25" s="3" t="s">
        <v>22</v>
      </c>
      <c r="K25" s="3"/>
      <c r="L25" s="3"/>
    </row>
    <row r="26" spans="1:12" x14ac:dyDescent="0.25">
      <c r="A26" s="3"/>
      <c r="B26" s="7">
        <v>7</v>
      </c>
      <c r="C26" s="7" t="s">
        <v>9</v>
      </c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3"/>
      <c r="B27" s="7">
        <v>5</v>
      </c>
      <c r="C27" s="7" t="s">
        <v>10</v>
      </c>
      <c r="D27" s="3"/>
      <c r="E27" s="3"/>
      <c r="F27" s="3"/>
      <c r="G27" s="3"/>
      <c r="H27" s="3"/>
      <c r="I27" s="3"/>
      <c r="J27" s="3"/>
    </row>
    <row r="28" spans="1:12" x14ac:dyDescent="0.25">
      <c r="A28" s="3"/>
      <c r="B28" s="7">
        <v>3</v>
      </c>
      <c r="C28" s="7" t="s">
        <v>11</v>
      </c>
      <c r="D28" s="3"/>
      <c r="E28" s="3"/>
      <c r="F28" s="3"/>
      <c r="G28" s="3"/>
      <c r="H28" s="3"/>
      <c r="I28" s="3"/>
      <c r="J28" s="3"/>
    </row>
    <row r="29" spans="1:12" x14ac:dyDescent="0.25">
      <c r="B29" s="7">
        <v>1</v>
      </c>
      <c r="C29" s="7" t="s">
        <v>12</v>
      </c>
    </row>
  </sheetData>
  <mergeCells count="1">
    <mergeCell ref="B24:C2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80"/>
  <sheetViews>
    <sheetView tabSelected="1" topLeftCell="A4" zoomScale="140" zoomScaleNormal="85" workbookViewId="0">
      <selection activeCell="B24" sqref="B24"/>
    </sheetView>
  </sheetViews>
  <sheetFormatPr defaultRowHeight="15" x14ac:dyDescent="0.25"/>
  <cols>
    <col min="1" max="1" width="9.140625" customWidth="1"/>
    <col min="2" max="2" width="25.5703125" customWidth="1"/>
    <col min="3" max="6" width="13.42578125" bestFit="1" customWidth="1"/>
    <col min="8" max="8" width="37.28515625" customWidth="1"/>
    <col min="9" max="11" width="13.42578125" bestFit="1" customWidth="1"/>
    <col min="12" max="12" width="7.28515625" customWidth="1"/>
    <col min="13" max="13" width="11.28515625" bestFit="1" customWidth="1"/>
  </cols>
  <sheetData>
    <row r="2" spans="1:20" ht="23.25" x14ac:dyDescent="0.35">
      <c r="A2" s="1" t="s">
        <v>58</v>
      </c>
    </row>
    <row r="3" spans="1:20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20" t="s">
        <v>23</v>
      </c>
      <c r="B4" s="17" t="s">
        <v>24</v>
      </c>
      <c r="C4" s="18"/>
      <c r="D4" s="18"/>
      <c r="E4" s="18"/>
      <c r="F4" s="19"/>
      <c r="G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21"/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3"/>
      <c r="N5" s="3"/>
      <c r="O5" s="3"/>
      <c r="P5" s="3"/>
      <c r="Q5" s="3"/>
      <c r="R5" s="3"/>
      <c r="S5" s="3"/>
      <c r="T5" s="3"/>
    </row>
    <row r="6" spans="1:20" x14ac:dyDescent="0.25">
      <c r="A6" s="5" t="s">
        <v>26</v>
      </c>
      <c r="B6" s="7">
        <v>4</v>
      </c>
      <c r="C6" s="7">
        <v>4</v>
      </c>
      <c r="D6" s="7">
        <v>5</v>
      </c>
      <c r="E6" s="7">
        <v>3</v>
      </c>
      <c r="F6" s="7">
        <v>3</v>
      </c>
      <c r="G6" s="3"/>
      <c r="N6" s="3"/>
      <c r="O6" s="3"/>
      <c r="P6" s="3"/>
      <c r="Q6" s="3"/>
      <c r="R6" s="3"/>
      <c r="S6" s="3"/>
      <c r="T6" s="3"/>
    </row>
    <row r="7" spans="1:20" x14ac:dyDescent="0.25">
      <c r="A7" s="5" t="s">
        <v>27</v>
      </c>
      <c r="B7" s="7">
        <v>3</v>
      </c>
      <c r="C7" s="7">
        <v>3</v>
      </c>
      <c r="D7" s="7">
        <v>4</v>
      </c>
      <c r="E7" s="7">
        <v>2</v>
      </c>
      <c r="F7" s="7">
        <v>3</v>
      </c>
      <c r="G7" s="3"/>
      <c r="N7" s="3"/>
      <c r="O7" s="3"/>
      <c r="P7" s="3"/>
      <c r="Q7" s="3"/>
      <c r="R7" s="3"/>
      <c r="S7" s="3"/>
      <c r="T7" s="3"/>
    </row>
    <row r="8" spans="1:20" x14ac:dyDescent="0.25">
      <c r="A8" s="5" t="s">
        <v>28</v>
      </c>
      <c r="B8" s="7">
        <v>5</v>
      </c>
      <c r="C8" s="7">
        <v>4</v>
      </c>
      <c r="D8" s="7">
        <v>2</v>
      </c>
      <c r="E8" s="7">
        <v>2</v>
      </c>
      <c r="F8" s="7">
        <v>2</v>
      </c>
      <c r="G8" s="3"/>
      <c r="N8" s="3"/>
      <c r="O8" s="3"/>
      <c r="P8" s="3"/>
      <c r="Q8" s="3"/>
      <c r="R8" s="3"/>
      <c r="S8" s="3"/>
      <c r="T8" s="3"/>
    </row>
    <row r="9" spans="1:20" x14ac:dyDescent="0.25">
      <c r="A9" s="3"/>
      <c r="B9" s="3"/>
      <c r="C9" s="3"/>
      <c r="D9" s="3"/>
      <c r="E9" s="3"/>
      <c r="F9" s="3"/>
      <c r="G9" s="3"/>
      <c r="N9" s="3"/>
      <c r="O9" s="3"/>
      <c r="P9" s="3"/>
      <c r="Q9" s="3"/>
      <c r="R9" s="3"/>
      <c r="S9" s="3"/>
      <c r="T9" s="3"/>
    </row>
    <row r="10" spans="1:20" x14ac:dyDescent="0.25">
      <c r="A10" s="5" t="s">
        <v>59</v>
      </c>
      <c r="B10" s="5">
        <f>AHP!H16</f>
        <v>0.49617554858934171</v>
      </c>
      <c r="C10" s="5">
        <f>AHP!H17</f>
        <v>8.8568443051201678E-2</v>
      </c>
      <c r="D10" s="5">
        <f>AHP!H18</f>
        <v>8.8568443051201678E-2</v>
      </c>
      <c r="E10" s="5">
        <f>AHP!H19</f>
        <v>8.8568443051201678E-2</v>
      </c>
      <c r="F10" s="5">
        <f>AHP!H20</f>
        <v>0.23811912225705328</v>
      </c>
      <c r="G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/>
      <c r="B11" s="3"/>
      <c r="C11" s="3"/>
      <c r="D11" s="3"/>
      <c r="E11" s="3"/>
      <c r="F11" s="3"/>
      <c r="G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4" t="s">
        <v>37</v>
      </c>
      <c r="C12" s="3"/>
      <c r="D12" s="3"/>
      <c r="E12" s="3"/>
      <c r="F12" s="3"/>
      <c r="G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/>
      <c r="B13" s="7">
        <v>4</v>
      </c>
      <c r="C13" s="7">
        <v>4</v>
      </c>
      <c r="D13" s="7">
        <v>5</v>
      </c>
      <c r="E13" s="7">
        <v>3</v>
      </c>
      <c r="F13" s="7">
        <v>3</v>
      </c>
      <c r="G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7">
        <v>3</v>
      </c>
      <c r="C14" s="7">
        <v>3</v>
      </c>
      <c r="D14" s="7">
        <v>4</v>
      </c>
      <c r="E14" s="7">
        <v>2</v>
      </c>
      <c r="F14" s="7">
        <v>3</v>
      </c>
      <c r="G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7">
        <v>5</v>
      </c>
      <c r="C15" s="7">
        <v>4</v>
      </c>
      <c r="D15" s="7">
        <v>2</v>
      </c>
      <c r="E15" s="7">
        <v>2</v>
      </c>
      <c r="F15" s="7">
        <v>2</v>
      </c>
      <c r="G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7">
        <f>SQRT((B13*B13) + (B14*B14)+(B15*B15))</f>
        <v>7.0710678118654755</v>
      </c>
      <c r="C16" s="7">
        <f>SQRT((C13*C13) + (C14*C14)+(C15*C15))</f>
        <v>6.4031242374328485</v>
      </c>
      <c r="D16" s="7">
        <f>SQRT((D13*D13) + (D14*D14)+(D15*D15))</f>
        <v>6.7082039324993694</v>
      </c>
      <c r="E16" s="7">
        <f>SQRT((E13*E13) + (E14*E14)+(E15*E15))</f>
        <v>4.1231056256176606</v>
      </c>
      <c r="F16" s="7">
        <f>SQRT((F13*F13) + (F14*F14)+(F15*F15))</f>
        <v>4.6904157598234297</v>
      </c>
      <c r="G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3"/>
      <c r="C17" s="3"/>
      <c r="D17" s="3"/>
      <c r="E17" s="3"/>
      <c r="F17" s="3"/>
      <c r="G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4" t="s">
        <v>40</v>
      </c>
      <c r="C18" s="3"/>
      <c r="D18" s="3"/>
      <c r="E18" s="3"/>
      <c r="F18" s="3"/>
      <c r="G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7">
        <f>B13/B$16</f>
        <v>0.56568542494923801</v>
      </c>
      <c r="C19" s="7">
        <f>C13/C$16</f>
        <v>0.62469504755442429</v>
      </c>
      <c r="D19" s="7">
        <f t="shared" ref="B19:F21" si="0">D13/D$16</f>
        <v>0.7453559924999299</v>
      </c>
      <c r="E19" s="7">
        <f t="shared" si="0"/>
        <v>0.72760687510899891</v>
      </c>
      <c r="F19" s="7">
        <f t="shared" si="0"/>
        <v>0.63960214906683133</v>
      </c>
      <c r="G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7">
        <f t="shared" si="0"/>
        <v>0.42426406871192851</v>
      </c>
      <c r="C20" s="7">
        <f>C14/C$16</f>
        <v>0.46852128566581819</v>
      </c>
      <c r="D20" s="7">
        <f t="shared" si="0"/>
        <v>0.59628479399994394</v>
      </c>
      <c r="E20" s="7">
        <f t="shared" si="0"/>
        <v>0.48507125007266594</v>
      </c>
      <c r="F20" s="7">
        <f t="shared" si="0"/>
        <v>0.63960214906683133</v>
      </c>
      <c r="G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7">
        <f>B15/B$16</f>
        <v>0.70710678118654746</v>
      </c>
      <c r="C21" s="7">
        <f t="shared" si="0"/>
        <v>0.62469504755442429</v>
      </c>
      <c r="D21" s="7">
        <f t="shared" si="0"/>
        <v>0.29814239699997197</v>
      </c>
      <c r="E21" s="7">
        <f t="shared" si="0"/>
        <v>0.48507125007266594</v>
      </c>
      <c r="F21" s="7">
        <f t="shared" si="0"/>
        <v>0.42640143271122083</v>
      </c>
      <c r="G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3"/>
      <c r="C22" s="3"/>
      <c r="D22" s="3"/>
      <c r="E22" s="3"/>
      <c r="F22" s="3"/>
      <c r="G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4" t="s">
        <v>42</v>
      </c>
      <c r="C23" s="3"/>
      <c r="D23" s="3"/>
      <c r="E23" s="3"/>
      <c r="F23" s="3"/>
      <c r="G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7">
        <f>B19*B$10</f>
        <v>0.28067927605318305</v>
      </c>
      <c r="C24" s="7">
        <f>C19*C$10</f>
        <v>5.5328267743691754E-2</v>
      </c>
      <c r="D24" s="7">
        <f t="shared" ref="B24:F26" si="1">D19*D$10</f>
        <v>6.6015019774601946E-2</v>
      </c>
      <c r="E24" s="7">
        <f t="shared" si="1"/>
        <v>6.4443008081754183E-2</v>
      </c>
      <c r="F24" s="7">
        <f t="shared" si="1"/>
        <v>0.15230150232951883</v>
      </c>
      <c r="G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7">
        <f t="shared" si="1"/>
        <v>0.2105094570398873</v>
      </c>
      <c r="C25" s="7">
        <f t="shared" si="1"/>
        <v>4.1496200807768814E-2</v>
      </c>
      <c r="D25" s="7">
        <f t="shared" si="1"/>
        <v>5.2812015819681563E-2</v>
      </c>
      <c r="E25" s="7">
        <f t="shared" si="1"/>
        <v>4.2962005387836122E-2</v>
      </c>
      <c r="F25" s="7">
        <f t="shared" si="1"/>
        <v>0.15230150232951883</v>
      </c>
      <c r="G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7">
        <f t="shared" si="1"/>
        <v>0.35084909506647882</v>
      </c>
      <c r="C26" s="7">
        <f t="shared" si="1"/>
        <v>5.5328267743691754E-2</v>
      </c>
      <c r="D26" s="7">
        <f t="shared" si="1"/>
        <v>2.6406007909840781E-2</v>
      </c>
      <c r="E26" s="7">
        <f t="shared" si="1"/>
        <v>4.2962005387836122E-2</v>
      </c>
      <c r="F26" s="7">
        <f t="shared" si="1"/>
        <v>0.10153433488634588</v>
      </c>
      <c r="G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5" t="s">
        <v>25</v>
      </c>
      <c r="C29" s="5" t="s">
        <v>26</v>
      </c>
      <c r="D29" s="5" t="s">
        <v>27</v>
      </c>
      <c r="E29" s="5" t="s">
        <v>28</v>
      </c>
      <c r="F29" s="3"/>
      <c r="G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5" t="s">
        <v>26</v>
      </c>
      <c r="C30" s="7" t="s">
        <v>29</v>
      </c>
      <c r="D30" s="7" t="s">
        <v>30</v>
      </c>
      <c r="E30" s="7" t="s">
        <v>31</v>
      </c>
      <c r="F30" s="3"/>
      <c r="G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5" t="s">
        <v>27</v>
      </c>
      <c r="C31" s="7">
        <v>5</v>
      </c>
      <c r="D31" s="7" t="s">
        <v>29</v>
      </c>
      <c r="E31" s="7" t="s">
        <v>32</v>
      </c>
      <c r="F31" s="3"/>
      <c r="G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5" t="s">
        <v>28</v>
      </c>
      <c r="C32" s="7" t="s">
        <v>33</v>
      </c>
      <c r="D32" s="7" t="s">
        <v>34</v>
      </c>
      <c r="E32" s="7" t="s">
        <v>29</v>
      </c>
      <c r="F32" s="3"/>
      <c r="G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9"/>
      <c r="C33" s="15"/>
      <c r="D33" s="15"/>
      <c r="E33" s="15"/>
      <c r="F33" s="3"/>
      <c r="G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5" t="s">
        <v>35</v>
      </c>
      <c r="C35" s="5" t="s">
        <v>26</v>
      </c>
      <c r="D35" s="5" t="s">
        <v>27</v>
      </c>
      <c r="E35" s="5" t="s">
        <v>28</v>
      </c>
      <c r="F35" s="3"/>
      <c r="G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5" t="s">
        <v>26</v>
      </c>
      <c r="C36" s="7" t="s">
        <v>29</v>
      </c>
      <c r="D36" s="7"/>
      <c r="E36" s="7">
        <v>1</v>
      </c>
      <c r="F36" s="3"/>
      <c r="G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5" t="s">
        <v>27</v>
      </c>
      <c r="C37" s="7" t="s">
        <v>36</v>
      </c>
      <c r="D37" s="7" t="s">
        <v>29</v>
      </c>
      <c r="E37" s="7" t="s">
        <v>33</v>
      </c>
      <c r="F37" s="3"/>
      <c r="G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5" t="s">
        <v>28</v>
      </c>
      <c r="C38" s="7" t="s">
        <v>32</v>
      </c>
      <c r="D38" s="7" t="s">
        <v>38</v>
      </c>
      <c r="E38" s="7" t="s">
        <v>29</v>
      </c>
      <c r="F38" s="3"/>
      <c r="G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5" t="s">
        <v>39</v>
      </c>
      <c r="C40" s="5" t="s">
        <v>26</v>
      </c>
      <c r="D40" s="5" t="s">
        <v>27</v>
      </c>
      <c r="E40" s="5" t="s">
        <v>28</v>
      </c>
      <c r="F40" s="3"/>
      <c r="G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5" t="s">
        <v>26</v>
      </c>
      <c r="C41" s="7" t="s">
        <v>29</v>
      </c>
      <c r="D41" s="7">
        <f>B10+C10+D10+E10+F10</f>
        <v>1</v>
      </c>
      <c r="E41" s="7">
        <f>C10+D10+E10+F10</f>
        <v>0.50382445141065824</v>
      </c>
      <c r="F41" s="3"/>
      <c r="G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5" t="s">
        <v>27</v>
      </c>
      <c r="C42" s="7">
        <f>F10</f>
        <v>0.23811912225705328</v>
      </c>
      <c r="D42" s="7" t="s">
        <v>29</v>
      </c>
      <c r="E42" s="7">
        <f>D10+E10+F10</f>
        <v>0.41525600835945664</v>
      </c>
      <c r="F42" s="3"/>
      <c r="G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5" t="s">
        <v>28</v>
      </c>
      <c r="C43" s="7">
        <f>B10+C10</f>
        <v>0.58474399164054336</v>
      </c>
      <c r="D43" s="7">
        <f>B10+C10+E10</f>
        <v>0.67331243469174507</v>
      </c>
      <c r="E43" s="7" t="s">
        <v>29</v>
      </c>
      <c r="F43" s="3"/>
      <c r="G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5" t="s">
        <v>41</v>
      </c>
      <c r="C45" s="5" t="s">
        <v>26</v>
      </c>
      <c r="D45" s="5" t="s">
        <v>27</v>
      </c>
      <c r="E45" s="5" t="s">
        <v>28</v>
      </c>
      <c r="F45" s="3"/>
      <c r="G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5" t="s">
        <v>26</v>
      </c>
      <c r="C46" s="7" t="s">
        <v>29</v>
      </c>
      <c r="D46" s="7">
        <f>MAX(0)/MAX(ABS(B24-B25),ABS(C24-C25),ABS(D24-D25),ABS(E24-E25),ABS(F24-F25))</f>
        <v>0</v>
      </c>
      <c r="E46" s="7">
        <f>MAX(ABS(B24-B26)) / MAX(ABS(B24-B26),ABS(C24-C26),ABS(D24-D26),ABS(E24-E26),ABS(F24-F26))</f>
        <v>1</v>
      </c>
      <c r="F46" s="3"/>
      <c r="G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5" t="s">
        <v>27</v>
      </c>
      <c r="C47" s="7">
        <f>MAX(ABS(B25-B24),ABS(C25-C24),ABS(D25-D24),ABS(E25-E24))/MAX(ABS(B25-B24),ABS(C25-C24), ABS(D25-D24),ABS(E25-E24),ABS(F25-F24))</f>
        <v>1</v>
      </c>
      <c r="D47" s="7" t="s">
        <v>29</v>
      </c>
      <c r="E47" s="7">
        <f>MAX(ABS(B25-B26),ABS(C25-C26))/MAX(ABS(B25-B26),ABS(C25-C26),ABS(D25-D26), ABS(E25-E26), ABS(F25-F26))</f>
        <v>1</v>
      </c>
      <c r="F47" s="3"/>
      <c r="G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5" t="s">
        <v>28</v>
      </c>
      <c r="C48" s="7">
        <f>MAX(ABS(D26-D24),ABS(E26-E24), ABS(F26-F24))/MAX(ABS(B26-B24),ABS(C26-C24),ABS(D26-D24),ABS(E26-E24),ABS(F26-F24))</f>
        <v>0.72349007247052466</v>
      </c>
      <c r="D48" s="7">
        <f>MAX(ABS(D26-D25),ABS(F26-F25))/MAX(ABS(B26-B25),ABS(C26-C25),ABS(D26-D25),ABS(E26-E25),ABS(F26-F25))</f>
        <v>0.36174503623526238</v>
      </c>
      <c r="E48" s="7" t="s">
        <v>29</v>
      </c>
      <c r="F48" s="3"/>
      <c r="G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4" t="s">
        <v>43</v>
      </c>
      <c r="C50" s="3"/>
      <c r="D50" s="3"/>
      <c r="E50" s="3"/>
      <c r="F50" s="3"/>
      <c r="G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7" t="s">
        <v>44</v>
      </c>
      <c r="C51" s="7">
        <f>(D41+E41+C42+E42+C43+D43)/(COUNTA(A6:A8)*(COUNTA(A6:A8)-1))</f>
        <v>0.56920933472657609</v>
      </c>
      <c r="D51" s="3"/>
      <c r="E51" s="3"/>
      <c r="F51" s="3"/>
      <c r="G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B52" s="3"/>
      <c r="C52" s="3"/>
      <c r="D52" s="3"/>
      <c r="E52" s="3"/>
      <c r="F52" s="3"/>
    </row>
    <row r="53" spans="1:20" x14ac:dyDescent="0.25">
      <c r="B53" s="4" t="s">
        <v>45</v>
      </c>
      <c r="C53" s="3"/>
      <c r="D53" s="3"/>
      <c r="E53" s="3"/>
      <c r="F53" s="3"/>
    </row>
    <row r="54" spans="1:20" x14ac:dyDescent="0.25">
      <c r="B54" s="7" t="s">
        <v>46</v>
      </c>
      <c r="C54" s="7">
        <f>(D46+E46+C47+E47+C48+D48)/(COUNTA(A6:A8)*(COUNTA(A6:A8)-1))</f>
        <v>0.68087251811763128</v>
      </c>
      <c r="D54" s="3"/>
      <c r="E54" s="3"/>
      <c r="F54" s="3"/>
    </row>
    <row r="55" spans="1:20" x14ac:dyDescent="0.25">
      <c r="B55" s="3"/>
      <c r="C55" s="3"/>
      <c r="D55" s="3"/>
      <c r="E55" s="3"/>
      <c r="F55" s="3"/>
      <c r="H55" s="3"/>
    </row>
    <row r="56" spans="1:20" x14ac:dyDescent="0.25">
      <c r="B56" s="4" t="s">
        <v>47</v>
      </c>
      <c r="C56" s="3"/>
      <c r="D56" s="3"/>
      <c r="E56" s="3"/>
      <c r="F56" s="3"/>
    </row>
    <row r="57" spans="1:20" x14ac:dyDescent="0.25">
      <c r="B57" s="5" t="s">
        <v>48</v>
      </c>
      <c r="C57" s="5" t="s">
        <v>26</v>
      </c>
      <c r="D57" s="5" t="s">
        <v>27</v>
      </c>
      <c r="E57" s="5" t="s">
        <v>28</v>
      </c>
      <c r="F57" s="3"/>
    </row>
    <row r="58" spans="1:20" x14ac:dyDescent="0.25">
      <c r="B58" s="5" t="s">
        <v>26</v>
      </c>
      <c r="C58" s="7" t="s">
        <v>29</v>
      </c>
      <c r="D58" s="7">
        <f>IF(D41&gt;=$C$51, 1, 0)</f>
        <v>1</v>
      </c>
      <c r="E58" s="7">
        <f>IF(E41&gt;=$C$51, 1, 0)</f>
        <v>0</v>
      </c>
      <c r="F58" s="3"/>
    </row>
    <row r="59" spans="1:20" x14ac:dyDescent="0.25">
      <c r="B59" s="5" t="s">
        <v>27</v>
      </c>
      <c r="C59" s="7">
        <f>IF(C42&gt;=$C$51, 1, 0)</f>
        <v>0</v>
      </c>
      <c r="D59" s="7" t="s">
        <v>29</v>
      </c>
      <c r="E59" s="7">
        <f>IF(E42&gt;=$C$51, 1, 0)</f>
        <v>0</v>
      </c>
      <c r="F59" s="3"/>
    </row>
    <row r="60" spans="1:20" x14ac:dyDescent="0.25">
      <c r="B60" s="5" t="s">
        <v>28</v>
      </c>
      <c r="C60" s="7">
        <f>IF(C43&gt;=$C$51, 1, 0)</f>
        <v>1</v>
      </c>
      <c r="D60" s="7">
        <f>IF(D43&gt;=$C$51, 1, 0)</f>
        <v>1</v>
      </c>
      <c r="E60" s="7" t="s">
        <v>29</v>
      </c>
      <c r="F60" s="3"/>
    </row>
    <row r="61" spans="1:20" x14ac:dyDescent="0.25">
      <c r="B61" s="3"/>
      <c r="C61" s="3"/>
      <c r="D61" s="3"/>
      <c r="E61" s="3"/>
      <c r="F61" s="3"/>
    </row>
    <row r="62" spans="1:20" x14ac:dyDescent="0.25">
      <c r="B62" s="4" t="s">
        <v>49</v>
      </c>
      <c r="C62" s="3"/>
      <c r="D62" s="3"/>
      <c r="E62" s="3"/>
      <c r="F62" s="3"/>
    </row>
    <row r="63" spans="1:20" x14ac:dyDescent="0.25">
      <c r="B63" s="5" t="s">
        <v>50</v>
      </c>
      <c r="C63" s="5" t="s">
        <v>26</v>
      </c>
      <c r="D63" s="5" t="s">
        <v>27</v>
      </c>
      <c r="E63" s="5" t="s">
        <v>28</v>
      </c>
      <c r="F63" s="3"/>
    </row>
    <row r="64" spans="1:20" x14ac:dyDescent="0.25">
      <c r="B64" s="5" t="s">
        <v>26</v>
      </c>
      <c r="C64" s="7" t="s">
        <v>29</v>
      </c>
      <c r="D64" s="7">
        <f>IF(D46&gt;=$C$54, 1, 0)</f>
        <v>0</v>
      </c>
      <c r="E64" s="7">
        <f>IF(E46&gt;=$C$54, 1, 0)</f>
        <v>1</v>
      </c>
      <c r="F64" s="3"/>
    </row>
    <row r="65" spans="2:6" x14ac:dyDescent="0.25">
      <c r="B65" s="5" t="s">
        <v>27</v>
      </c>
      <c r="C65" s="7">
        <f>IF(C47&gt;=$C$54, 1, 0)</f>
        <v>1</v>
      </c>
      <c r="D65" s="7" t="s">
        <v>29</v>
      </c>
      <c r="E65" s="7">
        <f>IF(E47&gt;=$C$54, 1, 0)</f>
        <v>1</v>
      </c>
      <c r="F65" s="3"/>
    </row>
    <row r="66" spans="2:6" x14ac:dyDescent="0.25">
      <c r="B66" s="5" t="s">
        <v>28</v>
      </c>
      <c r="C66" s="7">
        <f>IF(C48&gt;=$C$54, 1, 0)</f>
        <v>1</v>
      </c>
      <c r="D66" s="7">
        <f>IF(D48&gt;=$C$54, 1, 0)</f>
        <v>0</v>
      </c>
      <c r="E66" s="7" t="s">
        <v>29</v>
      </c>
      <c r="F66" s="3"/>
    </row>
    <row r="67" spans="2:6" x14ac:dyDescent="0.25">
      <c r="B67" s="9"/>
      <c r="C67" s="15"/>
      <c r="D67" s="15"/>
      <c r="E67" s="15"/>
      <c r="F67" s="3"/>
    </row>
    <row r="68" spans="2:6" x14ac:dyDescent="0.25">
      <c r="B68" s="3"/>
      <c r="C68" s="3"/>
      <c r="D68" s="3"/>
      <c r="E68" s="3"/>
      <c r="F68" s="3"/>
    </row>
    <row r="69" spans="2:6" x14ac:dyDescent="0.25">
      <c r="B69" s="4" t="s">
        <v>51</v>
      </c>
      <c r="C69" s="3"/>
      <c r="D69" s="3"/>
      <c r="E69" s="3"/>
      <c r="F69" s="3"/>
    </row>
    <row r="70" spans="2:6" x14ac:dyDescent="0.25">
      <c r="B70" s="5" t="s">
        <v>52</v>
      </c>
      <c r="C70" s="5"/>
      <c r="D70" s="5"/>
      <c r="E70" s="5"/>
      <c r="F70" s="5" t="s">
        <v>53</v>
      </c>
    </row>
    <row r="71" spans="2:6" x14ac:dyDescent="0.25">
      <c r="B71" s="5" t="s">
        <v>26</v>
      </c>
      <c r="C71" s="7" t="s">
        <v>29</v>
      </c>
      <c r="D71" s="7">
        <f>D58*D64</f>
        <v>0</v>
      </c>
      <c r="E71" s="7">
        <f>E58*E64</f>
        <v>0</v>
      </c>
      <c r="F71" s="7">
        <v>3</v>
      </c>
    </row>
    <row r="72" spans="2:6" x14ac:dyDescent="0.25">
      <c r="B72" s="5" t="s">
        <v>27</v>
      </c>
      <c r="C72" s="7">
        <f>C59*C65</f>
        <v>0</v>
      </c>
      <c r="D72" s="7" t="s">
        <v>29</v>
      </c>
      <c r="E72" s="7">
        <f>E59*E65</f>
        <v>0</v>
      </c>
      <c r="F72" s="7">
        <v>2</v>
      </c>
    </row>
    <row r="73" spans="2:6" x14ac:dyDescent="0.25">
      <c r="B73" s="5" t="s">
        <v>28</v>
      </c>
      <c r="C73" s="7">
        <f>C60*C66</f>
        <v>1</v>
      </c>
      <c r="D73" s="7">
        <f>D60*D66</f>
        <v>0</v>
      </c>
      <c r="E73" s="7" t="s">
        <v>29</v>
      </c>
      <c r="F73" s="7">
        <v>1</v>
      </c>
    </row>
    <row r="74" spans="2:6" x14ac:dyDescent="0.25">
      <c r="B74" s="3"/>
      <c r="C74" s="3"/>
      <c r="D74" s="3"/>
      <c r="E74" s="3"/>
      <c r="F74" s="3"/>
    </row>
    <row r="75" spans="2:6" x14ac:dyDescent="0.25">
      <c r="B75" s="3" t="s">
        <v>54</v>
      </c>
      <c r="C75" s="3"/>
      <c r="D75" s="3"/>
      <c r="E75" s="3"/>
      <c r="F75" s="3"/>
    </row>
    <row r="76" spans="2:6" x14ac:dyDescent="0.25">
      <c r="B76" s="3" t="s">
        <v>55</v>
      </c>
      <c r="C76" s="3"/>
      <c r="D76" s="3"/>
      <c r="E76" s="3"/>
      <c r="F76" s="3"/>
    </row>
    <row r="77" spans="2:6" x14ac:dyDescent="0.25">
      <c r="B77" s="3"/>
      <c r="F77" s="3"/>
    </row>
    <row r="78" spans="2:6" x14ac:dyDescent="0.25">
      <c r="B78" s="3" t="s">
        <v>56</v>
      </c>
    </row>
    <row r="80" spans="2:6" x14ac:dyDescent="0.25">
      <c r="B80" s="3"/>
    </row>
  </sheetData>
  <mergeCells count="2">
    <mergeCell ref="B4:F4"/>
    <mergeCell ref="A4:A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AHP</vt:lpstr>
      <vt:lpstr>ELECTRE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Feriantano S</dc:creator>
  <cp:lastModifiedBy>ladyk</cp:lastModifiedBy>
  <cp:lastPrinted>2022-10-17T10:46:52Z</cp:lastPrinted>
  <dcterms:created xsi:type="dcterms:W3CDTF">2022-10-17T10:07:30Z</dcterms:created>
  <dcterms:modified xsi:type="dcterms:W3CDTF">2022-12-07T18:11:42Z</dcterms:modified>
</cp:coreProperties>
</file>