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HITUNGAN METODE AHP ELECTRE\"/>
    </mc:Choice>
  </mc:AlternateContent>
  <xr:revisionPtr revIDLastSave="0" documentId="13_ncr:1_{395B7923-59CD-47E4-B04B-92E1952DB18E}" xr6:coauthVersionLast="45" xr6:coauthVersionMax="45" xr10:uidLastSave="{00000000-0000-0000-0000-000000000000}"/>
  <bookViews>
    <workbookView xWindow="-108" yWindow="-108" windowWidth="23256" windowHeight="12576" activeTab="2" xr2:uid="{4B5D2EC9-AD19-4390-BFBA-74FAFBB98E87}"/>
  </bookViews>
  <sheets>
    <sheet name="Data Awal" sheetId="1" r:id="rId1"/>
    <sheet name="Proses AHP" sheetId="2" r:id="rId2"/>
    <sheet name="Proses ELECTR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3" l="1"/>
  <c r="F28" i="3"/>
  <c r="F27" i="3"/>
  <c r="F26" i="3"/>
  <c r="F25" i="3"/>
  <c r="E29" i="3"/>
  <c r="E45" i="3" s="1"/>
  <c r="E28" i="3"/>
  <c r="E44" i="3" s="1"/>
  <c r="E27" i="3"/>
  <c r="E43" i="3" s="1"/>
  <c r="E26" i="3"/>
  <c r="E42" i="3" s="1"/>
  <c r="E25" i="3"/>
  <c r="E41" i="3" s="1"/>
  <c r="E24" i="3"/>
  <c r="E40" i="3" s="1"/>
  <c r="E23" i="3"/>
  <c r="E39" i="3" s="1"/>
  <c r="E22" i="3"/>
  <c r="E38" i="3" s="1"/>
  <c r="E21" i="3"/>
  <c r="E37" i="3" s="1"/>
  <c r="E20" i="3"/>
  <c r="E36" i="3" s="1"/>
  <c r="E19" i="3"/>
  <c r="E35" i="3" s="1"/>
  <c r="S54" i="3" s="1"/>
  <c r="S72" i="3" l="1"/>
  <c r="S160" i="3"/>
  <c r="S90" i="3"/>
  <c r="S64" i="3"/>
  <c r="S103" i="3"/>
  <c r="S58" i="3"/>
  <c r="S55" i="3"/>
  <c r="S56" i="3"/>
  <c r="S51" i="3"/>
  <c r="S116" i="3"/>
  <c r="S59" i="3"/>
  <c r="S120" i="3"/>
  <c r="S134" i="3"/>
  <c r="S137" i="3"/>
  <c r="S132" i="3"/>
  <c r="S135" i="3"/>
  <c r="S130" i="3"/>
  <c r="S138" i="3"/>
  <c r="S133" i="3"/>
  <c r="S136" i="3"/>
  <c r="S131" i="3"/>
  <c r="S129" i="3"/>
  <c r="S139" i="3"/>
  <c r="S187" i="3"/>
  <c r="S57" i="3"/>
  <c r="S150" i="3"/>
  <c r="S148" i="3"/>
  <c r="S143" i="3"/>
  <c r="S151" i="3"/>
  <c r="S145" i="3"/>
  <c r="S152" i="3"/>
  <c r="S144" i="3"/>
  <c r="S149" i="3"/>
  <c r="S146" i="3"/>
  <c r="S142" i="3"/>
  <c r="S147" i="3"/>
  <c r="S161" i="3"/>
  <c r="S159" i="3"/>
  <c r="S162" i="3"/>
  <c r="S165" i="3"/>
  <c r="S157" i="3"/>
  <c r="S158" i="3"/>
  <c r="S164" i="3"/>
  <c r="S156" i="3"/>
  <c r="S163" i="3"/>
  <c r="S60" i="3"/>
  <c r="S172" i="3"/>
  <c r="S170" i="3"/>
  <c r="S178" i="3"/>
  <c r="S173" i="3"/>
  <c r="S171" i="3"/>
  <c r="S176" i="3"/>
  <c r="S177" i="3"/>
  <c r="S175" i="3"/>
  <c r="S182" i="3"/>
  <c r="S78" i="3"/>
  <c r="S79" i="3"/>
  <c r="S87" i="3"/>
  <c r="S82" i="3"/>
  <c r="S85" i="3"/>
  <c r="S80" i="3"/>
  <c r="S84" i="3"/>
  <c r="S86" i="3"/>
  <c r="S81" i="3"/>
  <c r="S83" i="3"/>
  <c r="S183" i="3"/>
  <c r="S191" i="3"/>
  <c r="S184" i="3"/>
  <c r="S186" i="3"/>
  <c r="S188" i="3"/>
  <c r="S185" i="3"/>
  <c r="S189" i="3"/>
  <c r="S190" i="3"/>
  <c r="S155" i="3"/>
  <c r="S169" i="3"/>
  <c r="S52" i="3"/>
  <c r="S53" i="3"/>
  <c r="S181" i="3"/>
  <c r="S67" i="3"/>
  <c r="S65" i="3"/>
  <c r="S68" i="3"/>
  <c r="S71" i="3"/>
  <c r="S66" i="3"/>
  <c r="S74" i="3"/>
  <c r="S69" i="3"/>
  <c r="S73" i="3"/>
  <c r="S70" i="3"/>
  <c r="S96" i="3"/>
  <c r="S91" i="3"/>
  <c r="S93" i="3"/>
  <c r="S92" i="3"/>
  <c r="S99" i="3"/>
  <c r="S97" i="3"/>
  <c r="S100" i="3"/>
  <c r="S94" i="3"/>
  <c r="S98" i="3"/>
  <c r="S95" i="3"/>
  <c r="S168" i="3"/>
  <c r="S104" i="3"/>
  <c r="S112" i="3"/>
  <c r="S107" i="3"/>
  <c r="S110" i="3"/>
  <c r="S105" i="3"/>
  <c r="S113" i="3"/>
  <c r="S108" i="3"/>
  <c r="S111" i="3"/>
  <c r="S106" i="3"/>
  <c r="S109" i="3"/>
  <c r="S123" i="3"/>
  <c r="S118" i="3"/>
  <c r="S126" i="3"/>
  <c r="S121" i="3"/>
  <c r="S124" i="3"/>
  <c r="S119" i="3"/>
  <c r="S122" i="3"/>
  <c r="S125" i="3"/>
  <c r="S117" i="3"/>
  <c r="S61" i="3"/>
  <c r="S77" i="3"/>
  <c r="S174" i="3"/>
  <c r="E83" i="3"/>
  <c r="E78" i="3"/>
  <c r="E86" i="3"/>
  <c r="E79" i="3"/>
  <c r="E87" i="3"/>
  <c r="E80" i="3"/>
  <c r="E82" i="3"/>
  <c r="E85" i="3"/>
  <c r="E84" i="3"/>
  <c r="E77" i="3"/>
  <c r="E81" i="3"/>
  <c r="E169" i="3"/>
  <c r="E177" i="3"/>
  <c r="E170" i="3"/>
  <c r="E172" i="3"/>
  <c r="E171" i="3"/>
  <c r="E174" i="3"/>
  <c r="E176" i="3"/>
  <c r="E178" i="3"/>
  <c r="E173" i="3"/>
  <c r="E175" i="3"/>
  <c r="E168" i="3"/>
  <c r="E184" i="3"/>
  <c r="E189" i="3"/>
  <c r="E191" i="3"/>
  <c r="E185" i="3"/>
  <c r="E190" i="3"/>
  <c r="E183" i="3"/>
  <c r="E188" i="3"/>
  <c r="E186" i="3"/>
  <c r="E182" i="3"/>
  <c r="E181" i="3"/>
  <c r="E187" i="3"/>
  <c r="E93" i="3"/>
  <c r="E95" i="3"/>
  <c r="E90" i="3"/>
  <c r="E91" i="3"/>
  <c r="E96" i="3"/>
  <c r="E97" i="3"/>
  <c r="E100" i="3"/>
  <c r="E94" i="3"/>
  <c r="E99" i="3"/>
  <c r="E98" i="3"/>
  <c r="E92" i="3"/>
  <c r="E54" i="3"/>
  <c r="E61" i="3"/>
  <c r="E53" i="3"/>
  <c r="E58" i="3"/>
  <c r="E57" i="3"/>
  <c r="E56" i="3"/>
  <c r="E55" i="3"/>
  <c r="E52" i="3"/>
  <c r="E51" i="3"/>
  <c r="E105" i="3"/>
  <c r="E113" i="3"/>
  <c r="E108" i="3"/>
  <c r="E111" i="3"/>
  <c r="E104" i="3"/>
  <c r="E109" i="3"/>
  <c r="E110" i="3"/>
  <c r="E107" i="3"/>
  <c r="E106" i="3"/>
  <c r="E103" i="3"/>
  <c r="E112" i="3"/>
  <c r="E162" i="3"/>
  <c r="E156" i="3"/>
  <c r="E161" i="3"/>
  <c r="E157" i="3"/>
  <c r="E163" i="3"/>
  <c r="E164" i="3"/>
  <c r="E155" i="3"/>
  <c r="E159" i="3"/>
  <c r="E165" i="3"/>
  <c r="E160" i="3"/>
  <c r="E158" i="3"/>
  <c r="E118" i="3"/>
  <c r="E123" i="3"/>
  <c r="E119" i="3"/>
  <c r="E126" i="3"/>
  <c r="E120" i="3"/>
  <c r="E124" i="3"/>
  <c r="E116" i="3"/>
  <c r="E122" i="3"/>
  <c r="E121" i="3"/>
  <c r="E125" i="3"/>
  <c r="E117" i="3"/>
  <c r="E70" i="3"/>
  <c r="E73" i="3"/>
  <c r="E66" i="3"/>
  <c r="E74" i="3"/>
  <c r="E69" i="3"/>
  <c r="E68" i="3"/>
  <c r="E71" i="3"/>
  <c r="E67" i="3"/>
  <c r="E65" i="3"/>
  <c r="E72" i="3"/>
  <c r="E64" i="3"/>
  <c r="E133" i="3"/>
  <c r="E131" i="3"/>
  <c r="E135" i="3"/>
  <c r="E138" i="3"/>
  <c r="E139" i="3"/>
  <c r="E134" i="3"/>
  <c r="E129" i="3"/>
  <c r="E132" i="3"/>
  <c r="E130" i="3"/>
  <c r="E136" i="3"/>
  <c r="E137" i="3"/>
  <c r="E59" i="3"/>
  <c r="E143" i="3"/>
  <c r="E151" i="3"/>
  <c r="E147" i="3"/>
  <c r="E152" i="3"/>
  <c r="E145" i="3"/>
  <c r="E148" i="3"/>
  <c r="E142" i="3"/>
  <c r="E150" i="3"/>
  <c r="E144" i="3"/>
  <c r="E146" i="3"/>
  <c r="E149" i="3"/>
  <c r="E60" i="3"/>
  <c r="E36" i="2" a="1"/>
  <c r="F36" i="2" s="1"/>
  <c r="I36" i="2" l="1"/>
  <c r="O36" i="2"/>
  <c r="G36" i="2"/>
  <c r="M36" i="2"/>
  <c r="E36" i="2"/>
  <c r="L36" i="2"/>
  <c r="K36" i="2"/>
  <c r="J36" i="2"/>
  <c r="H36" i="2"/>
  <c r="N36" i="2"/>
  <c r="O19" i="3"/>
  <c r="O35" i="3" s="1"/>
  <c r="O31" i="3"/>
  <c r="O47" i="3" s="1"/>
  <c r="F31" i="3"/>
  <c r="F47" i="3" s="1"/>
  <c r="F21" i="3"/>
  <c r="F37" i="3" s="1"/>
  <c r="F20" i="3"/>
  <c r="F36" i="3" s="1"/>
  <c r="F19" i="3"/>
  <c r="F35" i="3" s="1"/>
  <c r="G20" i="3"/>
  <c r="G36" i="3" s="1"/>
  <c r="H20" i="3"/>
  <c r="H36" i="3" s="1"/>
  <c r="I20" i="3"/>
  <c r="I36" i="3" s="1"/>
  <c r="J20" i="3"/>
  <c r="J36" i="3" s="1"/>
  <c r="K20" i="3"/>
  <c r="K36" i="3" s="1"/>
  <c r="L20" i="3"/>
  <c r="L36" i="3" s="1"/>
  <c r="M20" i="3"/>
  <c r="M36" i="3" s="1"/>
  <c r="N20" i="3"/>
  <c r="N36" i="3" s="1"/>
  <c r="O20" i="3"/>
  <c r="O36" i="3" s="1"/>
  <c r="G21" i="3"/>
  <c r="G37" i="3" s="1"/>
  <c r="H21" i="3"/>
  <c r="H37" i="3" s="1"/>
  <c r="I21" i="3"/>
  <c r="I37" i="3" s="1"/>
  <c r="J21" i="3"/>
  <c r="J37" i="3" s="1"/>
  <c r="K21" i="3"/>
  <c r="K37" i="3" s="1"/>
  <c r="L21" i="3"/>
  <c r="L37" i="3" s="1"/>
  <c r="M21" i="3"/>
  <c r="M37" i="3" s="1"/>
  <c r="N21" i="3"/>
  <c r="N37" i="3" s="1"/>
  <c r="O21" i="3"/>
  <c r="O37" i="3" s="1"/>
  <c r="F22" i="3"/>
  <c r="F38" i="3" s="1"/>
  <c r="G22" i="3"/>
  <c r="G38" i="3" s="1"/>
  <c r="H22" i="3"/>
  <c r="H38" i="3" s="1"/>
  <c r="I22" i="3"/>
  <c r="I38" i="3" s="1"/>
  <c r="J22" i="3"/>
  <c r="J38" i="3" s="1"/>
  <c r="K22" i="3"/>
  <c r="K38" i="3" s="1"/>
  <c r="L22" i="3"/>
  <c r="L38" i="3" s="1"/>
  <c r="M22" i="3"/>
  <c r="M38" i="3" s="1"/>
  <c r="N22" i="3"/>
  <c r="N38" i="3" s="1"/>
  <c r="O22" i="3"/>
  <c r="O38" i="3" s="1"/>
  <c r="F23" i="3"/>
  <c r="F39" i="3" s="1"/>
  <c r="G23" i="3"/>
  <c r="G39" i="3" s="1"/>
  <c r="H23" i="3"/>
  <c r="H39" i="3" s="1"/>
  <c r="I23" i="3"/>
  <c r="I39" i="3" s="1"/>
  <c r="J23" i="3"/>
  <c r="J39" i="3" s="1"/>
  <c r="K23" i="3"/>
  <c r="K39" i="3" s="1"/>
  <c r="L23" i="3"/>
  <c r="L39" i="3" s="1"/>
  <c r="M23" i="3"/>
  <c r="M39" i="3" s="1"/>
  <c r="N23" i="3"/>
  <c r="N39" i="3" s="1"/>
  <c r="O23" i="3"/>
  <c r="O39" i="3" s="1"/>
  <c r="F24" i="3"/>
  <c r="F40" i="3" s="1"/>
  <c r="G24" i="3"/>
  <c r="G40" i="3" s="1"/>
  <c r="H24" i="3"/>
  <c r="H40" i="3" s="1"/>
  <c r="I24" i="3"/>
  <c r="I40" i="3" s="1"/>
  <c r="J24" i="3"/>
  <c r="J40" i="3" s="1"/>
  <c r="K24" i="3"/>
  <c r="K40" i="3" s="1"/>
  <c r="L24" i="3"/>
  <c r="L40" i="3" s="1"/>
  <c r="M24" i="3"/>
  <c r="M40" i="3" s="1"/>
  <c r="N24" i="3"/>
  <c r="N40" i="3" s="1"/>
  <c r="O24" i="3"/>
  <c r="O40" i="3" s="1"/>
  <c r="F41" i="3"/>
  <c r="G25" i="3"/>
  <c r="G41" i="3" s="1"/>
  <c r="H25" i="3"/>
  <c r="H41" i="3" s="1"/>
  <c r="I25" i="3"/>
  <c r="I41" i="3" s="1"/>
  <c r="J25" i="3"/>
  <c r="J41" i="3" s="1"/>
  <c r="K25" i="3"/>
  <c r="K41" i="3" s="1"/>
  <c r="L25" i="3"/>
  <c r="L41" i="3" s="1"/>
  <c r="M25" i="3"/>
  <c r="M41" i="3" s="1"/>
  <c r="N25" i="3"/>
  <c r="N41" i="3" s="1"/>
  <c r="O25" i="3"/>
  <c r="O41" i="3" s="1"/>
  <c r="F42" i="3"/>
  <c r="G26" i="3"/>
  <c r="G42" i="3" s="1"/>
  <c r="H26" i="3"/>
  <c r="H42" i="3" s="1"/>
  <c r="I26" i="3"/>
  <c r="I42" i="3" s="1"/>
  <c r="J26" i="3"/>
  <c r="J42" i="3" s="1"/>
  <c r="K26" i="3"/>
  <c r="K42" i="3" s="1"/>
  <c r="L26" i="3"/>
  <c r="L42" i="3" s="1"/>
  <c r="M26" i="3"/>
  <c r="M42" i="3" s="1"/>
  <c r="N26" i="3"/>
  <c r="N42" i="3" s="1"/>
  <c r="O26" i="3"/>
  <c r="O42" i="3" s="1"/>
  <c r="F43" i="3"/>
  <c r="G27" i="3"/>
  <c r="G43" i="3" s="1"/>
  <c r="H27" i="3"/>
  <c r="H43" i="3" s="1"/>
  <c r="I27" i="3"/>
  <c r="I43" i="3" s="1"/>
  <c r="J27" i="3"/>
  <c r="J43" i="3" s="1"/>
  <c r="K27" i="3"/>
  <c r="K43" i="3" s="1"/>
  <c r="L27" i="3"/>
  <c r="L43" i="3" s="1"/>
  <c r="M27" i="3"/>
  <c r="M43" i="3" s="1"/>
  <c r="N27" i="3"/>
  <c r="N43" i="3" s="1"/>
  <c r="O27" i="3"/>
  <c r="O43" i="3" s="1"/>
  <c r="F44" i="3"/>
  <c r="G28" i="3"/>
  <c r="G44" i="3" s="1"/>
  <c r="H28" i="3"/>
  <c r="H44" i="3" s="1"/>
  <c r="I28" i="3"/>
  <c r="I44" i="3" s="1"/>
  <c r="J28" i="3"/>
  <c r="J44" i="3" s="1"/>
  <c r="K28" i="3"/>
  <c r="K44" i="3" s="1"/>
  <c r="L28" i="3"/>
  <c r="L44" i="3" s="1"/>
  <c r="M28" i="3"/>
  <c r="M44" i="3" s="1"/>
  <c r="N28" i="3"/>
  <c r="N44" i="3" s="1"/>
  <c r="O28" i="3"/>
  <c r="O44" i="3" s="1"/>
  <c r="F45" i="3"/>
  <c r="G29" i="3"/>
  <c r="G45" i="3" s="1"/>
  <c r="H29" i="3"/>
  <c r="H45" i="3" s="1"/>
  <c r="I29" i="3"/>
  <c r="I45" i="3" s="1"/>
  <c r="J29" i="3"/>
  <c r="J45" i="3" s="1"/>
  <c r="K29" i="3"/>
  <c r="K45" i="3" s="1"/>
  <c r="L29" i="3"/>
  <c r="L45" i="3" s="1"/>
  <c r="M29" i="3"/>
  <c r="M45" i="3" s="1"/>
  <c r="N29" i="3"/>
  <c r="N45" i="3" s="1"/>
  <c r="O29" i="3"/>
  <c r="O45" i="3" s="1"/>
  <c r="E30" i="3"/>
  <c r="E46" i="3" s="1"/>
  <c r="F30" i="3"/>
  <c r="F46" i="3" s="1"/>
  <c r="G30" i="3"/>
  <c r="G46" i="3" s="1"/>
  <c r="H30" i="3"/>
  <c r="H46" i="3" s="1"/>
  <c r="I30" i="3"/>
  <c r="I46" i="3" s="1"/>
  <c r="J30" i="3"/>
  <c r="J46" i="3" s="1"/>
  <c r="K30" i="3"/>
  <c r="K46" i="3" s="1"/>
  <c r="L30" i="3"/>
  <c r="L46" i="3" s="1"/>
  <c r="M30" i="3"/>
  <c r="M46" i="3" s="1"/>
  <c r="N30" i="3"/>
  <c r="N46" i="3" s="1"/>
  <c r="O30" i="3"/>
  <c r="O46" i="3" s="1"/>
  <c r="E31" i="3"/>
  <c r="E47" i="3" s="1"/>
  <c r="G31" i="3"/>
  <c r="G47" i="3" s="1"/>
  <c r="H31" i="3"/>
  <c r="H47" i="3" s="1"/>
  <c r="I31" i="3"/>
  <c r="I47" i="3" s="1"/>
  <c r="J31" i="3"/>
  <c r="J47" i="3" s="1"/>
  <c r="K31" i="3"/>
  <c r="K47" i="3" s="1"/>
  <c r="L31" i="3"/>
  <c r="L47" i="3" s="1"/>
  <c r="M31" i="3"/>
  <c r="M47" i="3" s="1"/>
  <c r="N31" i="3"/>
  <c r="N47" i="3" s="1"/>
  <c r="G19" i="3"/>
  <c r="G35" i="3" s="1"/>
  <c r="H19" i="3"/>
  <c r="H35" i="3" s="1"/>
  <c r="I19" i="3"/>
  <c r="I35" i="3" s="1"/>
  <c r="J19" i="3"/>
  <c r="J35" i="3" s="1"/>
  <c r="K19" i="3"/>
  <c r="K35" i="3" s="1"/>
  <c r="L19" i="3"/>
  <c r="L35" i="3" s="1"/>
  <c r="M19" i="3"/>
  <c r="M35" i="3" s="1"/>
  <c r="N19" i="3"/>
  <c r="N35" i="3" s="1"/>
  <c r="Z52" i="3" l="1"/>
  <c r="Z56" i="3"/>
  <c r="Z62" i="3"/>
  <c r="Z54" i="3"/>
  <c r="Z60" i="3"/>
  <c r="Z59" i="3"/>
  <c r="Z53" i="3"/>
  <c r="Z57" i="3"/>
  <c r="Z63" i="3"/>
  <c r="Z51" i="3"/>
  <c r="Z55" i="3"/>
  <c r="Z58" i="3"/>
  <c r="Z61" i="3"/>
  <c r="Y170" i="3"/>
  <c r="Y178" i="3"/>
  <c r="Y168" i="3"/>
  <c r="Y176" i="3"/>
  <c r="Y171" i="3"/>
  <c r="Y179" i="3"/>
  <c r="Y174" i="3"/>
  <c r="Y175" i="3"/>
  <c r="Y173" i="3"/>
  <c r="Y180" i="3"/>
  <c r="Y177" i="3"/>
  <c r="Y172" i="3"/>
  <c r="Y169" i="3"/>
  <c r="W82" i="3"/>
  <c r="W83" i="3"/>
  <c r="W78" i="3"/>
  <c r="W81" i="3"/>
  <c r="W89" i="3"/>
  <c r="W84" i="3"/>
  <c r="W80" i="3"/>
  <c r="W87" i="3"/>
  <c r="W88" i="3"/>
  <c r="W79" i="3"/>
  <c r="W86" i="3"/>
  <c r="W85" i="3"/>
  <c r="W77" i="3"/>
  <c r="U69" i="3"/>
  <c r="U70" i="3"/>
  <c r="U65" i="3"/>
  <c r="U73" i="3"/>
  <c r="U68" i="3"/>
  <c r="U76" i="3"/>
  <c r="U71" i="3"/>
  <c r="U67" i="3"/>
  <c r="U64" i="3"/>
  <c r="U75" i="3"/>
  <c r="U66" i="3"/>
  <c r="U72" i="3"/>
  <c r="U74" i="3"/>
  <c r="AB195" i="3"/>
  <c r="AB203" i="3"/>
  <c r="AB198" i="3"/>
  <c r="AB206" i="3"/>
  <c r="AB201" i="3"/>
  <c r="AB194" i="3"/>
  <c r="AB196" i="3"/>
  <c r="AB204" i="3"/>
  <c r="AB202" i="3"/>
  <c r="AB200" i="3"/>
  <c r="AB197" i="3"/>
  <c r="AB199" i="3"/>
  <c r="AB205" i="3"/>
  <c r="W130" i="3"/>
  <c r="W138" i="3"/>
  <c r="W133" i="3"/>
  <c r="W136" i="3"/>
  <c r="W131" i="3"/>
  <c r="W139" i="3"/>
  <c r="W134" i="3"/>
  <c r="W137" i="3"/>
  <c r="W141" i="3"/>
  <c r="W132" i="3"/>
  <c r="W140" i="3"/>
  <c r="W129" i="3"/>
  <c r="W135" i="3"/>
  <c r="Y210" i="3"/>
  <c r="Y218" i="3"/>
  <c r="Y208" i="3"/>
  <c r="Y211" i="3"/>
  <c r="Y209" i="3"/>
  <c r="Y219" i="3"/>
  <c r="Y215" i="3"/>
  <c r="Y214" i="3"/>
  <c r="Y212" i="3"/>
  <c r="Y213" i="3"/>
  <c r="Y207" i="3"/>
  <c r="Y216" i="3"/>
  <c r="Y217" i="3"/>
  <c r="V182" i="3"/>
  <c r="V190" i="3"/>
  <c r="V183" i="3"/>
  <c r="V186" i="3"/>
  <c r="V192" i="3"/>
  <c r="V187" i="3"/>
  <c r="V188" i="3"/>
  <c r="V185" i="3"/>
  <c r="V193" i="3"/>
  <c r="V184" i="3"/>
  <c r="V189" i="3"/>
  <c r="V191" i="3"/>
  <c r="V181" i="3"/>
  <c r="T147" i="3"/>
  <c r="T145" i="3"/>
  <c r="T153" i="3"/>
  <c r="T148" i="3"/>
  <c r="T151" i="3"/>
  <c r="T152" i="3"/>
  <c r="T143" i="3"/>
  <c r="T144" i="3"/>
  <c r="T150" i="3"/>
  <c r="T142" i="3"/>
  <c r="T149" i="3"/>
  <c r="T146" i="3"/>
  <c r="T154" i="3"/>
  <c r="AB95" i="3"/>
  <c r="AB93" i="3"/>
  <c r="AB96" i="3"/>
  <c r="AB91" i="3"/>
  <c r="AB92" i="3"/>
  <c r="AB98" i="3"/>
  <c r="AB101" i="3"/>
  <c r="AB99" i="3"/>
  <c r="AB102" i="3"/>
  <c r="AB94" i="3"/>
  <c r="AB97" i="3"/>
  <c r="AB100" i="3"/>
  <c r="AB90" i="3"/>
  <c r="W71" i="3"/>
  <c r="W72" i="3"/>
  <c r="W67" i="3"/>
  <c r="W75" i="3"/>
  <c r="W70" i="3"/>
  <c r="W65" i="3"/>
  <c r="W73" i="3"/>
  <c r="W74" i="3"/>
  <c r="W76" i="3"/>
  <c r="W69" i="3"/>
  <c r="W64" i="3"/>
  <c r="W68" i="3"/>
  <c r="W66" i="3"/>
  <c r="Z201" i="3"/>
  <c r="Z196" i="3"/>
  <c r="Z204" i="3"/>
  <c r="Z199" i="3"/>
  <c r="Z202" i="3"/>
  <c r="Z200" i="3"/>
  <c r="Z206" i="3"/>
  <c r="Z195" i="3"/>
  <c r="Z197" i="3"/>
  <c r="Z203" i="3"/>
  <c r="Z205" i="3"/>
  <c r="Z194" i="3"/>
  <c r="Z198" i="3"/>
  <c r="W176" i="3"/>
  <c r="W174" i="3"/>
  <c r="W169" i="3"/>
  <c r="W177" i="3"/>
  <c r="W168" i="3"/>
  <c r="W180" i="3"/>
  <c r="W172" i="3"/>
  <c r="W173" i="3"/>
  <c r="W179" i="3"/>
  <c r="W170" i="3"/>
  <c r="W171" i="3"/>
  <c r="W178" i="3"/>
  <c r="W175" i="3"/>
  <c r="AC136" i="3"/>
  <c r="AC131" i="3"/>
  <c r="AC134" i="3"/>
  <c r="AC137" i="3"/>
  <c r="AC132" i="3"/>
  <c r="AC135" i="3"/>
  <c r="AC138" i="3"/>
  <c r="AC141" i="3"/>
  <c r="AC130" i="3"/>
  <c r="AC129" i="3"/>
  <c r="AC133" i="3"/>
  <c r="AC139" i="3"/>
  <c r="AC140" i="3"/>
  <c r="W119" i="3"/>
  <c r="W127" i="3"/>
  <c r="W122" i="3"/>
  <c r="W117" i="3"/>
  <c r="W125" i="3"/>
  <c r="W120" i="3"/>
  <c r="W128" i="3"/>
  <c r="W123" i="3"/>
  <c r="W118" i="3"/>
  <c r="W126" i="3"/>
  <c r="W116" i="3"/>
  <c r="W121" i="3"/>
  <c r="W124" i="3"/>
  <c r="U80" i="3"/>
  <c r="U81" i="3"/>
  <c r="U89" i="3"/>
  <c r="U84" i="3"/>
  <c r="U79" i="3"/>
  <c r="U87" i="3"/>
  <c r="U77" i="3"/>
  <c r="U82" i="3"/>
  <c r="U78" i="3"/>
  <c r="U88" i="3"/>
  <c r="U86" i="3"/>
  <c r="U83" i="3"/>
  <c r="U85" i="3"/>
  <c r="W208" i="3"/>
  <c r="W216" i="3"/>
  <c r="W214" i="3"/>
  <c r="W209" i="3"/>
  <c r="W219" i="3"/>
  <c r="W213" i="3"/>
  <c r="W215" i="3"/>
  <c r="W207" i="3"/>
  <c r="W212" i="3"/>
  <c r="W211" i="3"/>
  <c r="W217" i="3"/>
  <c r="W218" i="3"/>
  <c r="W210" i="3"/>
  <c r="T188" i="3"/>
  <c r="T186" i="3"/>
  <c r="T187" i="3"/>
  <c r="T184" i="3"/>
  <c r="T185" i="3"/>
  <c r="T189" i="3"/>
  <c r="T193" i="3"/>
  <c r="T182" i="3"/>
  <c r="T191" i="3"/>
  <c r="T181" i="3"/>
  <c r="T190" i="3"/>
  <c r="T192" i="3"/>
  <c r="T183" i="3"/>
  <c r="Z145" i="3"/>
  <c r="Z153" i="3"/>
  <c r="Z143" i="3"/>
  <c r="Z151" i="3"/>
  <c r="Z146" i="3"/>
  <c r="Z154" i="3"/>
  <c r="Z142" i="3"/>
  <c r="Z148" i="3"/>
  <c r="Z147" i="3"/>
  <c r="Z144" i="3"/>
  <c r="Z149" i="3"/>
  <c r="Z152" i="3"/>
  <c r="Z150" i="3"/>
  <c r="V122" i="3"/>
  <c r="V117" i="3"/>
  <c r="V125" i="3"/>
  <c r="V120" i="3"/>
  <c r="V128" i="3"/>
  <c r="V123" i="3"/>
  <c r="V118" i="3"/>
  <c r="V126" i="3"/>
  <c r="V116" i="3"/>
  <c r="V121" i="3"/>
  <c r="V124" i="3"/>
  <c r="V119" i="3"/>
  <c r="V127" i="3"/>
  <c r="AB83" i="3"/>
  <c r="AB84" i="3"/>
  <c r="AB79" i="3"/>
  <c r="AB82" i="3"/>
  <c r="AB85" i="3"/>
  <c r="AB78" i="3"/>
  <c r="AB80" i="3"/>
  <c r="AB77" i="3"/>
  <c r="AB88" i="3"/>
  <c r="AB89" i="3"/>
  <c r="AB87" i="3"/>
  <c r="AB81" i="3"/>
  <c r="AB86" i="3"/>
  <c r="V54" i="3"/>
  <c r="V60" i="3"/>
  <c r="V63" i="3"/>
  <c r="V55" i="3"/>
  <c r="V56" i="3"/>
  <c r="V51" i="3"/>
  <c r="V58" i="3"/>
  <c r="V61" i="3"/>
  <c r="V52" i="3"/>
  <c r="V59" i="3"/>
  <c r="V53" i="3"/>
  <c r="V57" i="3"/>
  <c r="V62" i="3"/>
  <c r="V211" i="3"/>
  <c r="V219" i="3"/>
  <c r="V209" i="3"/>
  <c r="V210" i="3"/>
  <c r="V214" i="3"/>
  <c r="V207" i="3"/>
  <c r="V213" i="3"/>
  <c r="V215" i="3"/>
  <c r="V212" i="3"/>
  <c r="V217" i="3"/>
  <c r="V216" i="3"/>
  <c r="V208" i="3"/>
  <c r="V218" i="3"/>
  <c r="X199" i="3"/>
  <c r="X202" i="3"/>
  <c r="X197" i="3"/>
  <c r="X205" i="3"/>
  <c r="X200" i="3"/>
  <c r="X198" i="3"/>
  <c r="X206" i="3"/>
  <c r="X203" i="3"/>
  <c r="X195" i="3"/>
  <c r="X201" i="3"/>
  <c r="X194" i="3"/>
  <c r="X196" i="3"/>
  <c r="X204" i="3"/>
  <c r="AA183" i="3"/>
  <c r="AA191" i="3"/>
  <c r="AA184" i="3"/>
  <c r="AA189" i="3"/>
  <c r="AA182" i="3"/>
  <c r="AA193" i="3"/>
  <c r="AA190" i="3"/>
  <c r="AA181" i="3"/>
  <c r="AA186" i="3"/>
  <c r="AA187" i="3"/>
  <c r="AA188" i="3"/>
  <c r="AA185" i="3"/>
  <c r="AA192" i="3"/>
  <c r="AC174" i="3"/>
  <c r="AC172" i="3"/>
  <c r="AC180" i="3"/>
  <c r="AC175" i="3"/>
  <c r="AC170" i="3"/>
  <c r="AC171" i="3"/>
  <c r="AC177" i="3"/>
  <c r="AC169" i="3"/>
  <c r="AC176" i="3"/>
  <c r="AC168" i="3"/>
  <c r="AC173" i="3"/>
  <c r="AC179" i="3"/>
  <c r="AC178" i="3"/>
  <c r="U174" i="3"/>
  <c r="U172" i="3"/>
  <c r="U180" i="3"/>
  <c r="U175" i="3"/>
  <c r="U173" i="3"/>
  <c r="U178" i="3"/>
  <c r="U179" i="3"/>
  <c r="U170" i="3"/>
  <c r="U171" i="3"/>
  <c r="U169" i="3"/>
  <c r="U176" i="3"/>
  <c r="U177" i="3"/>
  <c r="U168" i="3"/>
  <c r="W157" i="3"/>
  <c r="W165" i="3"/>
  <c r="W155" i="3"/>
  <c r="W163" i="3"/>
  <c r="W158" i="3"/>
  <c r="W166" i="3"/>
  <c r="W160" i="3"/>
  <c r="W167" i="3"/>
  <c r="W159" i="3"/>
  <c r="W156" i="3"/>
  <c r="W161" i="3"/>
  <c r="W162" i="3"/>
  <c r="W164" i="3"/>
  <c r="Y148" i="3"/>
  <c r="Y146" i="3"/>
  <c r="Y154" i="3"/>
  <c r="Y149" i="3"/>
  <c r="Y147" i="3"/>
  <c r="Y152" i="3"/>
  <c r="Y153" i="3"/>
  <c r="Y151" i="3"/>
  <c r="Y143" i="3"/>
  <c r="Y142" i="3"/>
  <c r="Y144" i="3"/>
  <c r="Y150" i="3"/>
  <c r="Y145" i="3"/>
  <c r="AA134" i="3"/>
  <c r="AA137" i="3"/>
  <c r="AA132" i="3"/>
  <c r="AA135" i="3"/>
  <c r="AA130" i="3"/>
  <c r="AA138" i="3"/>
  <c r="AA133" i="3"/>
  <c r="AA129" i="3"/>
  <c r="AA136" i="3"/>
  <c r="AA140" i="3"/>
  <c r="AA131" i="3"/>
  <c r="AA141" i="3"/>
  <c r="AA139" i="3"/>
  <c r="AC117" i="3"/>
  <c r="AC125" i="3"/>
  <c r="AC120" i="3"/>
  <c r="AC128" i="3"/>
  <c r="AC123" i="3"/>
  <c r="AC118" i="3"/>
  <c r="AC126" i="3"/>
  <c r="AC116" i="3"/>
  <c r="AC121" i="3"/>
  <c r="AC124" i="3"/>
  <c r="AC127" i="3"/>
  <c r="AC122" i="3"/>
  <c r="AC119" i="3"/>
  <c r="U117" i="3"/>
  <c r="U125" i="3"/>
  <c r="U120" i="3"/>
  <c r="U128" i="3"/>
  <c r="U123" i="3"/>
  <c r="U118" i="3"/>
  <c r="U126" i="3"/>
  <c r="U116" i="3"/>
  <c r="U121" i="3"/>
  <c r="U124" i="3"/>
  <c r="U127" i="3"/>
  <c r="U119" i="3"/>
  <c r="U122" i="3"/>
  <c r="W108" i="3"/>
  <c r="W111" i="3"/>
  <c r="W106" i="3"/>
  <c r="W114" i="3"/>
  <c r="W109" i="3"/>
  <c r="W104" i="3"/>
  <c r="W112" i="3"/>
  <c r="W107" i="3"/>
  <c r="W115" i="3"/>
  <c r="W110" i="3"/>
  <c r="W113" i="3"/>
  <c r="W103" i="3"/>
  <c r="W105" i="3"/>
  <c r="Y96" i="3"/>
  <c r="Y94" i="3"/>
  <c r="Y99" i="3"/>
  <c r="Y102" i="3"/>
  <c r="Y95" i="3"/>
  <c r="Y97" i="3"/>
  <c r="Y100" i="3"/>
  <c r="Y90" i="3"/>
  <c r="Y92" i="3"/>
  <c r="Y93" i="3"/>
  <c r="Y98" i="3"/>
  <c r="Y101" i="3"/>
  <c r="Y91" i="3"/>
  <c r="AA78" i="3"/>
  <c r="AA79" i="3"/>
  <c r="AA87" i="3"/>
  <c r="AA77" i="3"/>
  <c r="AA82" i="3"/>
  <c r="AA85" i="3"/>
  <c r="AA80" i="3"/>
  <c r="AA88" i="3"/>
  <c r="AA84" i="3"/>
  <c r="AA89" i="3"/>
  <c r="AA83" i="3"/>
  <c r="AA81" i="3"/>
  <c r="AA86" i="3"/>
  <c r="AB72" i="3"/>
  <c r="AB65" i="3"/>
  <c r="AB73" i="3"/>
  <c r="AB68" i="3"/>
  <c r="AB76" i="3"/>
  <c r="AB71" i="3"/>
  <c r="AB66" i="3"/>
  <c r="AB74" i="3"/>
  <c r="AB64" i="3"/>
  <c r="AB70" i="3"/>
  <c r="AB67" i="3"/>
  <c r="AB69" i="3"/>
  <c r="AB75" i="3"/>
  <c r="T55" i="3"/>
  <c r="T58" i="3"/>
  <c r="T61" i="3"/>
  <c r="T52" i="3"/>
  <c r="T53" i="3"/>
  <c r="T54" i="3"/>
  <c r="T56" i="3"/>
  <c r="T62" i="3"/>
  <c r="T59" i="3"/>
  <c r="T51" i="3"/>
  <c r="T57" i="3"/>
  <c r="T63" i="3"/>
  <c r="T60" i="3"/>
  <c r="W187" i="3"/>
  <c r="W185" i="3"/>
  <c r="W191" i="3"/>
  <c r="W186" i="3"/>
  <c r="W192" i="3"/>
  <c r="W188" i="3"/>
  <c r="W183" i="3"/>
  <c r="W184" i="3"/>
  <c r="W189" i="3"/>
  <c r="W193" i="3"/>
  <c r="W190" i="3"/>
  <c r="W181" i="3"/>
  <c r="W182" i="3"/>
  <c r="U144" i="3"/>
  <c r="U152" i="3"/>
  <c r="U142" i="3"/>
  <c r="U150" i="3"/>
  <c r="U145" i="3"/>
  <c r="U153" i="3"/>
  <c r="U146" i="3"/>
  <c r="U151" i="3"/>
  <c r="U143" i="3"/>
  <c r="U148" i="3"/>
  <c r="U149" i="3"/>
  <c r="U147" i="3"/>
  <c r="U154" i="3"/>
  <c r="Y121" i="3"/>
  <c r="Y124" i="3"/>
  <c r="Y119" i="3"/>
  <c r="Y127" i="3"/>
  <c r="Y122" i="3"/>
  <c r="Y117" i="3"/>
  <c r="Y125" i="3"/>
  <c r="Y120" i="3"/>
  <c r="Y128" i="3"/>
  <c r="Y118" i="3"/>
  <c r="Y126" i="3"/>
  <c r="Y123" i="3"/>
  <c r="Y116" i="3"/>
  <c r="U92" i="3"/>
  <c r="U93" i="3"/>
  <c r="U95" i="3"/>
  <c r="U94" i="3"/>
  <c r="U98" i="3"/>
  <c r="U101" i="3"/>
  <c r="U91" i="3"/>
  <c r="U99" i="3"/>
  <c r="U102" i="3"/>
  <c r="U97" i="3"/>
  <c r="U100" i="3"/>
  <c r="U96" i="3"/>
  <c r="U90" i="3"/>
  <c r="AC214" i="3"/>
  <c r="AC212" i="3"/>
  <c r="AC213" i="3"/>
  <c r="AC208" i="3"/>
  <c r="AC211" i="3"/>
  <c r="AC210" i="3"/>
  <c r="AC218" i="3"/>
  <c r="AC216" i="3"/>
  <c r="AC217" i="3"/>
  <c r="AC209" i="3"/>
  <c r="AC219" i="3"/>
  <c r="AC207" i="3"/>
  <c r="AC215" i="3"/>
  <c r="Y59" i="3"/>
  <c r="Y57" i="3"/>
  <c r="Y51" i="3"/>
  <c r="Y53" i="3"/>
  <c r="Y62" i="3"/>
  <c r="Y54" i="3"/>
  <c r="Y60" i="3"/>
  <c r="Y63" i="3"/>
  <c r="Y55" i="3"/>
  <c r="Y58" i="3"/>
  <c r="Y52" i="3"/>
  <c r="Y61" i="3"/>
  <c r="Y56" i="3"/>
  <c r="S198" i="3"/>
  <c r="S206" i="3"/>
  <c r="S201" i="3"/>
  <c r="S196" i="3"/>
  <c r="S204" i="3"/>
  <c r="S199" i="3"/>
  <c r="S197" i="3"/>
  <c r="S205" i="3"/>
  <c r="S195" i="3"/>
  <c r="S194" i="3"/>
  <c r="S203" i="3"/>
  <c r="S202" i="3"/>
  <c r="S200" i="3"/>
  <c r="S140" i="3"/>
  <c r="S114" i="3"/>
  <c r="S88" i="3"/>
  <c r="S101" i="3"/>
  <c r="S153" i="3"/>
  <c r="S166" i="3"/>
  <c r="S62" i="3"/>
  <c r="S75" i="3"/>
  <c r="S127" i="3"/>
  <c r="S179" i="3"/>
  <c r="S192" i="3"/>
  <c r="Z156" i="3"/>
  <c r="Z164" i="3"/>
  <c r="Z162" i="3"/>
  <c r="Z157" i="3"/>
  <c r="Z165" i="3"/>
  <c r="Z155" i="3"/>
  <c r="Z160" i="3"/>
  <c r="Z161" i="3"/>
  <c r="Z167" i="3"/>
  <c r="Z158" i="3"/>
  <c r="Z159" i="3"/>
  <c r="Z166" i="3"/>
  <c r="Z163" i="3"/>
  <c r="V133" i="3"/>
  <c r="V136" i="3"/>
  <c r="V131" i="3"/>
  <c r="V139" i="3"/>
  <c r="V134" i="3"/>
  <c r="V137" i="3"/>
  <c r="V132" i="3"/>
  <c r="V140" i="3"/>
  <c r="V129" i="3"/>
  <c r="V138" i="3"/>
  <c r="V130" i="3"/>
  <c r="V141" i="3"/>
  <c r="V135" i="3"/>
  <c r="Z107" i="3"/>
  <c r="Z115" i="3"/>
  <c r="Z110" i="3"/>
  <c r="Z105" i="3"/>
  <c r="Z113" i="3"/>
  <c r="Z103" i="3"/>
  <c r="Z108" i="3"/>
  <c r="Z111" i="3"/>
  <c r="Z106" i="3"/>
  <c r="Z114" i="3"/>
  <c r="Z109" i="3"/>
  <c r="Z112" i="3"/>
  <c r="Z104" i="3"/>
  <c r="V85" i="3"/>
  <c r="V78" i="3"/>
  <c r="V86" i="3"/>
  <c r="V81" i="3"/>
  <c r="V84" i="3"/>
  <c r="V79" i="3"/>
  <c r="V87" i="3"/>
  <c r="V77" i="3"/>
  <c r="V80" i="3"/>
  <c r="V82" i="3"/>
  <c r="V89" i="3"/>
  <c r="V88" i="3"/>
  <c r="V83" i="3"/>
  <c r="X213" i="3"/>
  <c r="X208" i="3"/>
  <c r="X211" i="3"/>
  <c r="X212" i="3"/>
  <c r="X210" i="3"/>
  <c r="X218" i="3"/>
  <c r="X214" i="3"/>
  <c r="X219" i="3"/>
  <c r="X209" i="3"/>
  <c r="X207" i="3"/>
  <c r="X215" i="3"/>
  <c r="X216" i="3"/>
  <c r="X217" i="3"/>
  <c r="U185" i="3"/>
  <c r="U183" i="3"/>
  <c r="U186" i="3"/>
  <c r="U192" i="3"/>
  <c r="U187" i="3"/>
  <c r="U188" i="3"/>
  <c r="U184" i="3"/>
  <c r="U189" i="3"/>
  <c r="U193" i="3"/>
  <c r="U190" i="3"/>
  <c r="U181" i="3"/>
  <c r="U191" i="3"/>
  <c r="U182" i="3"/>
  <c r="AA150" i="3"/>
  <c r="AA148" i="3"/>
  <c r="AA143" i="3"/>
  <c r="AA151" i="3"/>
  <c r="AA149" i="3"/>
  <c r="AA142" i="3"/>
  <c r="AA154" i="3"/>
  <c r="AA146" i="3"/>
  <c r="AA147" i="3"/>
  <c r="AA145" i="3"/>
  <c r="AA152" i="3"/>
  <c r="AA153" i="3"/>
  <c r="AA144" i="3"/>
  <c r="U136" i="3"/>
  <c r="U131" i="3"/>
  <c r="U134" i="3"/>
  <c r="U137" i="3"/>
  <c r="U132" i="3"/>
  <c r="U135" i="3"/>
  <c r="U130" i="3"/>
  <c r="U141" i="3"/>
  <c r="U139" i="3"/>
  <c r="U129" i="3"/>
  <c r="U140" i="3"/>
  <c r="U133" i="3"/>
  <c r="U138" i="3"/>
  <c r="AA96" i="3"/>
  <c r="AA91" i="3"/>
  <c r="AA101" i="3"/>
  <c r="AA99" i="3"/>
  <c r="AA102" i="3"/>
  <c r="AA94" i="3"/>
  <c r="AA95" i="3"/>
  <c r="AA97" i="3"/>
  <c r="AA100" i="3"/>
  <c r="AA90" i="3"/>
  <c r="AA93" i="3"/>
  <c r="AA98" i="3"/>
  <c r="AA92" i="3"/>
  <c r="V66" i="3"/>
  <c r="V74" i="3"/>
  <c r="V64" i="3"/>
  <c r="V67" i="3"/>
  <c r="V75" i="3"/>
  <c r="V70" i="3"/>
  <c r="V65" i="3"/>
  <c r="V73" i="3"/>
  <c r="V68" i="3"/>
  <c r="V76" i="3"/>
  <c r="V72" i="3"/>
  <c r="V69" i="3"/>
  <c r="V71" i="3"/>
  <c r="W57" i="3"/>
  <c r="W63" i="3"/>
  <c r="W51" i="3"/>
  <c r="W54" i="3"/>
  <c r="W60" i="3"/>
  <c r="W55" i="3"/>
  <c r="W58" i="3"/>
  <c r="W61" i="3"/>
  <c r="W52" i="3"/>
  <c r="W56" i="3"/>
  <c r="W62" i="3"/>
  <c r="W53" i="3"/>
  <c r="W59" i="3"/>
  <c r="Y196" i="3"/>
  <c r="Y204" i="3"/>
  <c r="Y194" i="3"/>
  <c r="Y199" i="3"/>
  <c r="Y202" i="3"/>
  <c r="Y197" i="3"/>
  <c r="Y205" i="3"/>
  <c r="Y195" i="3"/>
  <c r="Y203" i="3"/>
  <c r="Y201" i="3"/>
  <c r="Y198" i="3"/>
  <c r="Y200" i="3"/>
  <c r="Y206" i="3"/>
  <c r="V171" i="3"/>
  <c r="V179" i="3"/>
  <c r="V169" i="3"/>
  <c r="V177" i="3"/>
  <c r="V172" i="3"/>
  <c r="V180" i="3"/>
  <c r="V174" i="3"/>
  <c r="V173" i="3"/>
  <c r="V178" i="3"/>
  <c r="V175" i="3"/>
  <c r="V168" i="3"/>
  <c r="V170" i="3"/>
  <c r="V176" i="3"/>
  <c r="AB131" i="3"/>
  <c r="AB139" i="3"/>
  <c r="AB134" i="3"/>
  <c r="AB137" i="3"/>
  <c r="AB132" i="3"/>
  <c r="AB135" i="3"/>
  <c r="AB130" i="3"/>
  <c r="AB138" i="3"/>
  <c r="AB133" i="3"/>
  <c r="AB136" i="3"/>
  <c r="AB129" i="3"/>
  <c r="AB140" i="3"/>
  <c r="AB141" i="3"/>
  <c r="X105" i="3"/>
  <c r="X113" i="3"/>
  <c r="X103" i="3"/>
  <c r="X108" i="3"/>
  <c r="X111" i="3"/>
  <c r="X106" i="3"/>
  <c r="X114" i="3"/>
  <c r="X109" i="3"/>
  <c r="X104" i="3"/>
  <c r="X112" i="3"/>
  <c r="X115" i="3"/>
  <c r="X107" i="3"/>
  <c r="X110" i="3"/>
  <c r="AC69" i="3"/>
  <c r="AC70" i="3"/>
  <c r="AC65" i="3"/>
  <c r="AC73" i="3"/>
  <c r="AC68" i="3"/>
  <c r="AC76" i="3"/>
  <c r="AC71" i="3"/>
  <c r="AC66" i="3"/>
  <c r="AC72" i="3"/>
  <c r="AC74" i="3"/>
  <c r="AC67" i="3"/>
  <c r="AC75" i="3"/>
  <c r="AC64" i="3"/>
  <c r="U214" i="3"/>
  <c r="U209" i="3"/>
  <c r="U212" i="3"/>
  <c r="U213" i="3"/>
  <c r="U215" i="3"/>
  <c r="U216" i="3"/>
  <c r="U217" i="3"/>
  <c r="U211" i="3"/>
  <c r="U208" i="3"/>
  <c r="U218" i="3"/>
  <c r="U210" i="3"/>
  <c r="U207" i="3"/>
  <c r="U219" i="3"/>
  <c r="Z186" i="3"/>
  <c r="Z184" i="3"/>
  <c r="Z187" i="3"/>
  <c r="Z182" i="3"/>
  <c r="Z183" i="3"/>
  <c r="Z193" i="3"/>
  <c r="Z190" i="3"/>
  <c r="Z181" i="3"/>
  <c r="Z191" i="3"/>
  <c r="Z185" i="3"/>
  <c r="Z192" i="3"/>
  <c r="Z189" i="3"/>
  <c r="Z188" i="3"/>
  <c r="T169" i="3"/>
  <c r="T177" i="3"/>
  <c r="T175" i="3"/>
  <c r="T170" i="3"/>
  <c r="T178" i="3"/>
  <c r="T168" i="3"/>
  <c r="T180" i="3"/>
  <c r="T172" i="3"/>
  <c r="T179" i="3"/>
  <c r="T171" i="3"/>
  <c r="T174" i="3"/>
  <c r="T176" i="3"/>
  <c r="T173" i="3"/>
  <c r="X143" i="3"/>
  <c r="X151" i="3"/>
  <c r="X149" i="3"/>
  <c r="X144" i="3"/>
  <c r="X152" i="3"/>
  <c r="X142" i="3"/>
  <c r="X147" i="3"/>
  <c r="X148" i="3"/>
  <c r="X154" i="3"/>
  <c r="X146" i="3"/>
  <c r="X153" i="3"/>
  <c r="X145" i="3"/>
  <c r="X150" i="3"/>
  <c r="AB120" i="3"/>
  <c r="AB128" i="3"/>
  <c r="AB123" i="3"/>
  <c r="AB118" i="3"/>
  <c r="AB126" i="3"/>
  <c r="AB116" i="3"/>
  <c r="AB121" i="3"/>
  <c r="AB124" i="3"/>
  <c r="AB119" i="3"/>
  <c r="AB127" i="3"/>
  <c r="AB122" i="3"/>
  <c r="AB117" i="3"/>
  <c r="AB125" i="3"/>
  <c r="T120" i="3"/>
  <c r="T128" i="3"/>
  <c r="T123" i="3"/>
  <c r="T118" i="3"/>
  <c r="T126" i="3"/>
  <c r="T116" i="3"/>
  <c r="T121" i="3"/>
  <c r="T124" i="3"/>
  <c r="T119" i="3"/>
  <c r="T127" i="3"/>
  <c r="T122" i="3"/>
  <c r="T125" i="3"/>
  <c r="T117" i="3"/>
  <c r="X91" i="3"/>
  <c r="X92" i="3"/>
  <c r="X102" i="3"/>
  <c r="X95" i="3"/>
  <c r="X96" i="3"/>
  <c r="X97" i="3"/>
  <c r="X100" i="3"/>
  <c r="X90" i="3"/>
  <c r="X94" i="3"/>
  <c r="X93" i="3"/>
  <c r="X98" i="3"/>
  <c r="X101" i="3"/>
  <c r="X99" i="3"/>
  <c r="Z81" i="3"/>
  <c r="Z82" i="3"/>
  <c r="Z80" i="3"/>
  <c r="Z88" i="3"/>
  <c r="Z83" i="3"/>
  <c r="Z78" i="3"/>
  <c r="Z77" i="3"/>
  <c r="Z84" i="3"/>
  <c r="Z89" i="3"/>
  <c r="Z86" i="3"/>
  <c r="Z87" i="3"/>
  <c r="Z85" i="3"/>
  <c r="Z79" i="3"/>
  <c r="AA67" i="3"/>
  <c r="AA75" i="3"/>
  <c r="AA65" i="3"/>
  <c r="AA68" i="3"/>
  <c r="AA76" i="3"/>
  <c r="AA71" i="3"/>
  <c r="AA66" i="3"/>
  <c r="AA74" i="3"/>
  <c r="AA64" i="3"/>
  <c r="AA69" i="3"/>
  <c r="AA70" i="3"/>
  <c r="AA72" i="3"/>
  <c r="AA73" i="3"/>
  <c r="T72" i="3"/>
  <c r="T65" i="3"/>
  <c r="T73" i="3"/>
  <c r="T68" i="3"/>
  <c r="T76" i="3"/>
  <c r="T71" i="3"/>
  <c r="T66" i="3"/>
  <c r="T74" i="3"/>
  <c r="T64" i="3"/>
  <c r="T67" i="3"/>
  <c r="T69" i="3"/>
  <c r="T75" i="3"/>
  <c r="T70" i="3"/>
  <c r="T195" i="3"/>
  <c r="T203" i="3"/>
  <c r="T198" i="3"/>
  <c r="T206" i="3"/>
  <c r="T201" i="3"/>
  <c r="T196" i="3"/>
  <c r="T204" i="3"/>
  <c r="T194" i="3"/>
  <c r="T202" i="3"/>
  <c r="T197" i="3"/>
  <c r="T199" i="3"/>
  <c r="T205" i="3"/>
  <c r="T200" i="3"/>
  <c r="AC144" i="3"/>
  <c r="AC152" i="3"/>
  <c r="AC142" i="3"/>
  <c r="AC150" i="3"/>
  <c r="AC145" i="3"/>
  <c r="AC153" i="3"/>
  <c r="AC143" i="3"/>
  <c r="AC148" i="3"/>
  <c r="AC149" i="3"/>
  <c r="AC146" i="3"/>
  <c r="AC151" i="3"/>
  <c r="AC147" i="3"/>
  <c r="AC154" i="3"/>
  <c r="AA104" i="3"/>
  <c r="AA112" i="3"/>
  <c r="AA107" i="3"/>
  <c r="AA115" i="3"/>
  <c r="AA110" i="3"/>
  <c r="AA105" i="3"/>
  <c r="AA113" i="3"/>
  <c r="AA103" i="3"/>
  <c r="AA108" i="3"/>
  <c r="AA111" i="3"/>
  <c r="AA106" i="3"/>
  <c r="AA109" i="3"/>
  <c r="AA114" i="3"/>
  <c r="X68" i="3"/>
  <c r="X76" i="3"/>
  <c r="X69" i="3"/>
  <c r="X72" i="3"/>
  <c r="X67" i="3"/>
  <c r="X75" i="3"/>
  <c r="X70" i="3"/>
  <c r="X66" i="3"/>
  <c r="X74" i="3"/>
  <c r="X71" i="3"/>
  <c r="X73" i="3"/>
  <c r="X65" i="3"/>
  <c r="X64" i="3"/>
  <c r="AA198" i="3"/>
  <c r="AA206" i="3"/>
  <c r="AA201" i="3"/>
  <c r="AA194" i="3"/>
  <c r="AA196" i="3"/>
  <c r="AA204" i="3"/>
  <c r="AA199" i="3"/>
  <c r="AA197" i="3"/>
  <c r="AA205" i="3"/>
  <c r="AA203" i="3"/>
  <c r="AA195" i="3"/>
  <c r="AA200" i="3"/>
  <c r="AA202" i="3"/>
  <c r="X173" i="3"/>
  <c r="X171" i="3"/>
  <c r="X179" i="3"/>
  <c r="X174" i="3"/>
  <c r="X175" i="3"/>
  <c r="X168" i="3"/>
  <c r="X180" i="3"/>
  <c r="X172" i="3"/>
  <c r="X177" i="3"/>
  <c r="X178" i="3"/>
  <c r="X169" i="3"/>
  <c r="X176" i="3"/>
  <c r="X170" i="3"/>
  <c r="AB147" i="3"/>
  <c r="AB145" i="3"/>
  <c r="AB153" i="3"/>
  <c r="AB148" i="3"/>
  <c r="AB150" i="3"/>
  <c r="AB149" i="3"/>
  <c r="AB142" i="3"/>
  <c r="AB154" i="3"/>
  <c r="AB146" i="3"/>
  <c r="AB152" i="3"/>
  <c r="AB143" i="3"/>
  <c r="AB144" i="3"/>
  <c r="AB151" i="3"/>
  <c r="X124" i="3"/>
  <c r="X119" i="3"/>
  <c r="X127" i="3"/>
  <c r="X122" i="3"/>
  <c r="X117" i="3"/>
  <c r="X125" i="3"/>
  <c r="X120" i="3"/>
  <c r="X128" i="3"/>
  <c r="X123" i="3"/>
  <c r="X118" i="3"/>
  <c r="X116" i="3"/>
  <c r="X126" i="3"/>
  <c r="X121" i="3"/>
  <c r="T95" i="3"/>
  <c r="T93" i="3"/>
  <c r="T96" i="3"/>
  <c r="T94" i="3"/>
  <c r="T98" i="3"/>
  <c r="T101" i="3"/>
  <c r="T91" i="3"/>
  <c r="T92" i="3"/>
  <c r="T99" i="3"/>
  <c r="T102" i="3"/>
  <c r="T97" i="3"/>
  <c r="T100" i="3"/>
  <c r="T90" i="3"/>
  <c r="AC51" i="3"/>
  <c r="AC61" i="3"/>
  <c r="AC55" i="3"/>
  <c r="AC58" i="3"/>
  <c r="AC52" i="3"/>
  <c r="AC56" i="3"/>
  <c r="AC59" i="3"/>
  <c r="AC53" i="3"/>
  <c r="AC62" i="3"/>
  <c r="AC60" i="3"/>
  <c r="AC63" i="3"/>
  <c r="AC54" i="3"/>
  <c r="AC57" i="3"/>
  <c r="X53" i="3"/>
  <c r="X62" i="3"/>
  <c r="X60" i="3"/>
  <c r="X63" i="3"/>
  <c r="X57" i="3"/>
  <c r="X54" i="3"/>
  <c r="X51" i="3"/>
  <c r="X55" i="3"/>
  <c r="X58" i="3"/>
  <c r="X61" i="3"/>
  <c r="X52" i="3"/>
  <c r="X56" i="3"/>
  <c r="X59" i="3"/>
  <c r="AC185" i="3"/>
  <c r="AC183" i="3"/>
  <c r="AC186" i="3"/>
  <c r="AC184" i="3"/>
  <c r="AC188" i="3"/>
  <c r="AC192" i="3"/>
  <c r="AC189" i="3"/>
  <c r="AC182" i="3"/>
  <c r="AC193" i="3"/>
  <c r="AC191" i="3"/>
  <c r="AC181" i="3"/>
  <c r="AC187" i="3"/>
  <c r="AC190" i="3"/>
  <c r="Y159" i="3"/>
  <c r="Y167" i="3"/>
  <c r="Y157" i="3"/>
  <c r="Y165" i="3"/>
  <c r="Y155" i="3"/>
  <c r="Y160" i="3"/>
  <c r="Y162" i="3"/>
  <c r="Y161" i="3"/>
  <c r="Y166" i="3"/>
  <c r="Y158" i="3"/>
  <c r="Y164" i="3"/>
  <c r="Y156" i="3"/>
  <c r="Y163" i="3"/>
  <c r="Y110" i="3"/>
  <c r="Y105" i="3"/>
  <c r="Y113" i="3"/>
  <c r="Y103" i="3"/>
  <c r="Y108" i="3"/>
  <c r="Y111" i="3"/>
  <c r="Y106" i="3"/>
  <c r="Y114" i="3"/>
  <c r="Y109" i="3"/>
  <c r="Y112" i="3"/>
  <c r="Y115" i="3"/>
  <c r="Y104" i="3"/>
  <c r="Y107" i="3"/>
  <c r="AC80" i="3"/>
  <c r="AC81" i="3"/>
  <c r="AC89" i="3"/>
  <c r="AC84" i="3"/>
  <c r="AC79" i="3"/>
  <c r="AC87" i="3"/>
  <c r="AC77" i="3"/>
  <c r="AC82" i="3"/>
  <c r="AC85" i="3"/>
  <c r="AC86" i="3"/>
  <c r="AC78" i="3"/>
  <c r="AC88" i="3"/>
  <c r="AC83" i="3"/>
  <c r="AB188" i="3"/>
  <c r="AB183" i="3"/>
  <c r="AB189" i="3"/>
  <c r="AB182" i="3"/>
  <c r="AB193" i="3"/>
  <c r="AB190" i="3"/>
  <c r="AB191" i="3"/>
  <c r="AB186" i="3"/>
  <c r="AB184" i="3"/>
  <c r="AB187" i="3"/>
  <c r="AB181" i="3"/>
  <c r="AB185" i="3"/>
  <c r="AB192" i="3"/>
  <c r="X162" i="3"/>
  <c r="X160" i="3"/>
  <c r="X163" i="3"/>
  <c r="X161" i="3"/>
  <c r="X155" i="3"/>
  <c r="X166" i="3"/>
  <c r="X167" i="3"/>
  <c r="X158" i="3"/>
  <c r="X159" i="3"/>
  <c r="X157" i="3"/>
  <c r="X164" i="3"/>
  <c r="X165" i="3"/>
  <c r="X156" i="3"/>
  <c r="T131" i="3"/>
  <c r="T139" i="3"/>
  <c r="T134" i="3"/>
  <c r="T137" i="3"/>
  <c r="T132" i="3"/>
  <c r="T140" i="3"/>
  <c r="T135" i="3"/>
  <c r="T130" i="3"/>
  <c r="T138" i="3"/>
  <c r="T133" i="3"/>
  <c r="T136" i="3"/>
  <c r="T141" i="3"/>
  <c r="T129" i="3"/>
  <c r="Z93" i="3"/>
  <c r="Z91" i="3"/>
  <c r="Z94" i="3"/>
  <c r="Z99" i="3"/>
  <c r="Z96" i="3"/>
  <c r="Z102" i="3"/>
  <c r="Z95" i="3"/>
  <c r="Z97" i="3"/>
  <c r="Z100" i="3"/>
  <c r="Z90" i="3"/>
  <c r="Z98" i="3"/>
  <c r="Z101" i="3"/>
  <c r="Z92" i="3"/>
  <c r="U51" i="3"/>
  <c r="U61" i="3"/>
  <c r="U59" i="3"/>
  <c r="U55" i="3"/>
  <c r="U58" i="3"/>
  <c r="U52" i="3"/>
  <c r="U56" i="3"/>
  <c r="U53" i="3"/>
  <c r="U62" i="3"/>
  <c r="U57" i="3"/>
  <c r="U54" i="3"/>
  <c r="U63" i="3"/>
  <c r="U60" i="3"/>
  <c r="W202" i="3"/>
  <c r="W197" i="3"/>
  <c r="W205" i="3"/>
  <c r="W200" i="3"/>
  <c r="W195" i="3"/>
  <c r="W203" i="3"/>
  <c r="W201" i="3"/>
  <c r="W199" i="3"/>
  <c r="W194" i="3"/>
  <c r="W196" i="3"/>
  <c r="W198" i="3"/>
  <c r="W204" i="3"/>
  <c r="W206" i="3"/>
  <c r="AB169" i="3"/>
  <c r="AB177" i="3"/>
  <c r="AB175" i="3"/>
  <c r="AB170" i="3"/>
  <c r="AB178" i="3"/>
  <c r="AB168" i="3"/>
  <c r="AB176" i="3"/>
  <c r="AB180" i="3"/>
  <c r="AB174" i="3"/>
  <c r="AB171" i="3"/>
  <c r="AB172" i="3"/>
  <c r="AB179" i="3"/>
  <c r="AB173" i="3"/>
  <c r="V160" i="3"/>
  <c r="V158" i="3"/>
  <c r="V166" i="3"/>
  <c r="V161" i="3"/>
  <c r="V167" i="3"/>
  <c r="V159" i="3"/>
  <c r="V164" i="3"/>
  <c r="V165" i="3"/>
  <c r="V163" i="3"/>
  <c r="V156" i="3"/>
  <c r="V162" i="3"/>
  <c r="V155" i="3"/>
  <c r="V157" i="3"/>
  <c r="Z137" i="3"/>
  <c r="Z132" i="3"/>
  <c r="Z135" i="3"/>
  <c r="Z130" i="3"/>
  <c r="Z138" i="3"/>
  <c r="Z133" i="3"/>
  <c r="Z136" i="3"/>
  <c r="Z140" i="3"/>
  <c r="Z139" i="3"/>
  <c r="Z129" i="3"/>
  <c r="Z141" i="3"/>
  <c r="Z134" i="3"/>
  <c r="Z131" i="3"/>
  <c r="V111" i="3"/>
  <c r="V106" i="3"/>
  <c r="V114" i="3"/>
  <c r="V109" i="3"/>
  <c r="V104" i="3"/>
  <c r="V112" i="3"/>
  <c r="V107" i="3"/>
  <c r="V115" i="3"/>
  <c r="V110" i="3"/>
  <c r="V113" i="3"/>
  <c r="V103" i="3"/>
  <c r="V108" i="3"/>
  <c r="V105" i="3"/>
  <c r="AB55" i="3"/>
  <c r="AB58" i="3"/>
  <c r="AB62" i="3"/>
  <c r="AB61" i="3"/>
  <c r="AB52" i="3"/>
  <c r="AB56" i="3"/>
  <c r="AB59" i="3"/>
  <c r="AB53" i="3"/>
  <c r="AB54" i="3"/>
  <c r="AB57" i="3"/>
  <c r="AB51" i="3"/>
  <c r="AB63" i="3"/>
  <c r="AB60" i="3"/>
  <c r="AB209" i="3"/>
  <c r="AB217" i="3"/>
  <c r="AB207" i="3"/>
  <c r="AB210" i="3"/>
  <c r="AB208" i="3"/>
  <c r="AB216" i="3"/>
  <c r="AB218" i="3"/>
  <c r="AB213" i="3"/>
  <c r="AB214" i="3"/>
  <c r="AB219" i="3"/>
  <c r="AB212" i="3"/>
  <c r="AB215" i="3"/>
  <c r="AB211" i="3"/>
  <c r="S212" i="3"/>
  <c r="S210" i="3"/>
  <c r="S211" i="3"/>
  <c r="S216" i="3"/>
  <c r="S217" i="3"/>
  <c r="S209" i="3"/>
  <c r="S218" i="3"/>
  <c r="S208" i="3"/>
  <c r="S219" i="3"/>
  <c r="S214" i="3"/>
  <c r="S215" i="3"/>
  <c r="S207" i="3"/>
  <c r="S213" i="3"/>
  <c r="S76" i="3"/>
  <c r="S115" i="3"/>
  <c r="S141" i="3"/>
  <c r="S89" i="3"/>
  <c r="S193" i="3"/>
  <c r="S180" i="3"/>
  <c r="S128" i="3"/>
  <c r="S63" i="3"/>
  <c r="S102" i="3"/>
  <c r="S154" i="3"/>
  <c r="S167" i="3"/>
  <c r="V197" i="3"/>
  <c r="V205" i="3"/>
  <c r="V200" i="3"/>
  <c r="V195" i="3"/>
  <c r="V203" i="3"/>
  <c r="V198" i="3"/>
  <c r="V206" i="3"/>
  <c r="V196" i="3"/>
  <c r="V204" i="3"/>
  <c r="V194" i="3"/>
  <c r="V199" i="3"/>
  <c r="V201" i="3"/>
  <c r="V202" i="3"/>
  <c r="Y189" i="3"/>
  <c r="Y182" i="3"/>
  <c r="Y190" i="3"/>
  <c r="Y181" i="3"/>
  <c r="Y191" i="3"/>
  <c r="Y188" i="3"/>
  <c r="Y186" i="3"/>
  <c r="Y183" i="3"/>
  <c r="Y193" i="3"/>
  <c r="Y184" i="3"/>
  <c r="Y187" i="3"/>
  <c r="Y185" i="3"/>
  <c r="Y192" i="3"/>
  <c r="AA172" i="3"/>
  <c r="AA180" i="3"/>
  <c r="AA170" i="3"/>
  <c r="AA178" i="3"/>
  <c r="AA168" i="3"/>
  <c r="AA173" i="3"/>
  <c r="AA176" i="3"/>
  <c r="AA177" i="3"/>
  <c r="AA169" i="3"/>
  <c r="AA175" i="3"/>
  <c r="AA174" i="3"/>
  <c r="AA179" i="3"/>
  <c r="AA171" i="3"/>
  <c r="AC163" i="3"/>
  <c r="AC161" i="3"/>
  <c r="AC156" i="3"/>
  <c r="AC164" i="3"/>
  <c r="AC157" i="3"/>
  <c r="AC162" i="3"/>
  <c r="AC155" i="3"/>
  <c r="AC159" i="3"/>
  <c r="AC160" i="3"/>
  <c r="AC167" i="3"/>
  <c r="AC158" i="3"/>
  <c r="AC165" i="3"/>
  <c r="AC166" i="3"/>
  <c r="U163" i="3"/>
  <c r="U161" i="3"/>
  <c r="U156" i="3"/>
  <c r="U164" i="3"/>
  <c r="U159" i="3"/>
  <c r="U160" i="3"/>
  <c r="U166" i="3"/>
  <c r="U158" i="3"/>
  <c r="U165" i="3"/>
  <c r="U157" i="3"/>
  <c r="U162" i="3"/>
  <c r="U155" i="3"/>
  <c r="U167" i="3"/>
  <c r="W146" i="3"/>
  <c r="W154" i="3"/>
  <c r="W144" i="3"/>
  <c r="W152" i="3"/>
  <c r="W142" i="3"/>
  <c r="W147" i="3"/>
  <c r="W153" i="3"/>
  <c r="W145" i="3"/>
  <c r="W143" i="3"/>
  <c r="W149" i="3"/>
  <c r="W150" i="3"/>
  <c r="W151" i="3"/>
  <c r="W148" i="3"/>
  <c r="Y132" i="3"/>
  <c r="Y135" i="3"/>
  <c r="Y130" i="3"/>
  <c r="Y138" i="3"/>
  <c r="Y133" i="3"/>
  <c r="Y136" i="3"/>
  <c r="Y131" i="3"/>
  <c r="Y139" i="3"/>
  <c r="Y141" i="3"/>
  <c r="Y137" i="3"/>
  <c r="Y140" i="3"/>
  <c r="Y129" i="3"/>
  <c r="Y134" i="3"/>
  <c r="AA123" i="3"/>
  <c r="AA118" i="3"/>
  <c r="AA126" i="3"/>
  <c r="AA116" i="3"/>
  <c r="AA121" i="3"/>
  <c r="AA124" i="3"/>
  <c r="AA119" i="3"/>
  <c r="AA127" i="3"/>
  <c r="AA122" i="3"/>
  <c r="AA117" i="3"/>
  <c r="AA128" i="3"/>
  <c r="AA125" i="3"/>
  <c r="AA120" i="3"/>
  <c r="AC106" i="3"/>
  <c r="AC114" i="3"/>
  <c r="AC109" i="3"/>
  <c r="AC104" i="3"/>
  <c r="AC112" i="3"/>
  <c r="AC107" i="3"/>
  <c r="AC115" i="3"/>
  <c r="AC110" i="3"/>
  <c r="AC105" i="3"/>
  <c r="AC113" i="3"/>
  <c r="AC103" i="3"/>
  <c r="AC108" i="3"/>
  <c r="AC111" i="3"/>
  <c r="U106" i="3"/>
  <c r="U114" i="3"/>
  <c r="U109" i="3"/>
  <c r="U104" i="3"/>
  <c r="U112" i="3"/>
  <c r="U107" i="3"/>
  <c r="U115" i="3"/>
  <c r="U110" i="3"/>
  <c r="U105" i="3"/>
  <c r="U113" i="3"/>
  <c r="U103" i="3"/>
  <c r="U111" i="3"/>
  <c r="U108" i="3"/>
  <c r="W94" i="3"/>
  <c r="W92" i="3"/>
  <c r="W95" i="3"/>
  <c r="W96" i="3"/>
  <c r="W97" i="3"/>
  <c r="W100" i="3"/>
  <c r="W90" i="3"/>
  <c r="W93" i="3"/>
  <c r="W98" i="3"/>
  <c r="W101" i="3"/>
  <c r="W91" i="3"/>
  <c r="W102" i="3"/>
  <c r="W99" i="3"/>
  <c r="Y84" i="3"/>
  <c r="Y85" i="3"/>
  <c r="Y80" i="3"/>
  <c r="Y83" i="3"/>
  <c r="Y78" i="3"/>
  <c r="Y86" i="3"/>
  <c r="Y77" i="3"/>
  <c r="Y89" i="3"/>
  <c r="Y82" i="3"/>
  <c r="Y88" i="3"/>
  <c r="Y87" i="3"/>
  <c r="Y79" i="3"/>
  <c r="Y81" i="3"/>
  <c r="Z70" i="3"/>
  <c r="Z65" i="3"/>
  <c r="Z71" i="3"/>
  <c r="Z66" i="3"/>
  <c r="Z74" i="3"/>
  <c r="Z64" i="3"/>
  <c r="Z69" i="3"/>
  <c r="Z72" i="3"/>
  <c r="Z68" i="3"/>
  <c r="Z76" i="3"/>
  <c r="Z67" i="3"/>
  <c r="Z73" i="3"/>
  <c r="Z75" i="3"/>
  <c r="T83" i="3"/>
  <c r="T84" i="3"/>
  <c r="T79" i="3"/>
  <c r="T82" i="3"/>
  <c r="T85" i="3"/>
  <c r="T87" i="3"/>
  <c r="T86" i="3"/>
  <c r="T81" i="3"/>
  <c r="T77" i="3"/>
  <c r="T89" i="3"/>
  <c r="T78" i="3"/>
  <c r="T80" i="3"/>
  <c r="T88" i="3"/>
  <c r="Z215" i="3"/>
  <c r="Z213" i="3"/>
  <c r="Z208" i="3"/>
  <c r="Z217" i="3"/>
  <c r="Z207" i="3"/>
  <c r="Z210" i="3"/>
  <c r="Z218" i="3"/>
  <c r="Z209" i="3"/>
  <c r="Z214" i="3"/>
  <c r="Z219" i="3"/>
  <c r="Z212" i="3"/>
  <c r="Z211" i="3"/>
  <c r="Z216" i="3"/>
  <c r="AA161" i="3"/>
  <c r="AA159" i="3"/>
  <c r="AA167" i="3"/>
  <c r="AA162" i="3"/>
  <c r="AA156" i="3"/>
  <c r="AA163" i="3"/>
  <c r="AA155" i="3"/>
  <c r="AA160" i="3"/>
  <c r="AA165" i="3"/>
  <c r="AA166" i="3"/>
  <c r="AA158" i="3"/>
  <c r="AA164" i="3"/>
  <c r="AA157" i="3"/>
  <c r="AC92" i="3"/>
  <c r="AC93" i="3"/>
  <c r="AC91" i="3"/>
  <c r="AC98" i="3"/>
  <c r="AC101" i="3"/>
  <c r="AC96" i="3"/>
  <c r="AC99" i="3"/>
  <c r="AC95" i="3"/>
  <c r="AC102" i="3"/>
  <c r="AC97" i="3"/>
  <c r="AC100" i="3"/>
  <c r="AC90" i="3"/>
  <c r="AC94" i="3"/>
  <c r="AA61" i="3"/>
  <c r="AA59" i="3"/>
  <c r="AA57" i="3"/>
  <c r="AA52" i="3"/>
  <c r="AA56" i="3"/>
  <c r="AA53" i="3"/>
  <c r="AA62" i="3"/>
  <c r="AA54" i="3"/>
  <c r="AA60" i="3"/>
  <c r="AA63" i="3"/>
  <c r="AA58" i="3"/>
  <c r="AA51" i="3"/>
  <c r="AA55" i="3"/>
  <c r="AA212" i="3"/>
  <c r="AA210" i="3"/>
  <c r="AA211" i="3"/>
  <c r="AA218" i="3"/>
  <c r="AA213" i="3"/>
  <c r="AA217" i="3"/>
  <c r="AA209" i="3"/>
  <c r="AA214" i="3"/>
  <c r="AA219" i="3"/>
  <c r="AA215" i="3"/>
  <c r="AA207" i="3"/>
  <c r="AA216" i="3"/>
  <c r="AA208" i="3"/>
  <c r="AC200" i="3"/>
  <c r="AC195" i="3"/>
  <c r="AC203" i="3"/>
  <c r="AC198" i="3"/>
  <c r="AC206" i="3"/>
  <c r="AC201" i="3"/>
  <c r="AC194" i="3"/>
  <c r="AC199" i="3"/>
  <c r="AC202" i="3"/>
  <c r="AC204" i="3"/>
  <c r="AC197" i="3"/>
  <c r="AC205" i="3"/>
  <c r="AC196" i="3"/>
  <c r="U200" i="3"/>
  <c r="U195" i="3"/>
  <c r="U203" i="3"/>
  <c r="U198" i="3"/>
  <c r="U206" i="3"/>
  <c r="U201" i="3"/>
  <c r="U199" i="3"/>
  <c r="U197" i="3"/>
  <c r="U194" i="3"/>
  <c r="U205" i="3"/>
  <c r="U196" i="3"/>
  <c r="U202" i="3"/>
  <c r="U204" i="3"/>
  <c r="X184" i="3"/>
  <c r="X182" i="3"/>
  <c r="X185" i="3"/>
  <c r="X181" i="3"/>
  <c r="X191" i="3"/>
  <c r="X186" i="3"/>
  <c r="X187" i="3"/>
  <c r="X192" i="3"/>
  <c r="X183" i="3"/>
  <c r="X193" i="3"/>
  <c r="X189" i="3"/>
  <c r="X188" i="3"/>
  <c r="X190" i="3"/>
  <c r="Z175" i="3"/>
  <c r="Z173" i="3"/>
  <c r="Z176" i="3"/>
  <c r="Z169" i="3"/>
  <c r="Z174" i="3"/>
  <c r="Z168" i="3"/>
  <c r="Z171" i="3"/>
  <c r="Z172" i="3"/>
  <c r="Z170" i="3"/>
  <c r="Z177" i="3"/>
  <c r="Z180" i="3"/>
  <c r="Z178" i="3"/>
  <c r="Z179" i="3"/>
  <c r="AB158" i="3"/>
  <c r="AB166" i="3"/>
  <c r="AB156" i="3"/>
  <c r="AB164" i="3"/>
  <c r="AB159" i="3"/>
  <c r="AB167" i="3"/>
  <c r="AB162" i="3"/>
  <c r="AB163" i="3"/>
  <c r="AB155" i="3"/>
  <c r="AB161" i="3"/>
  <c r="AB165" i="3"/>
  <c r="AB160" i="3"/>
  <c r="AB157" i="3"/>
  <c r="T158" i="3"/>
  <c r="T166" i="3"/>
  <c r="T156" i="3"/>
  <c r="T164" i="3"/>
  <c r="T159" i="3"/>
  <c r="T167" i="3"/>
  <c r="T165" i="3"/>
  <c r="T157" i="3"/>
  <c r="T155" i="3"/>
  <c r="T162" i="3"/>
  <c r="T163" i="3"/>
  <c r="T160" i="3"/>
  <c r="T161" i="3"/>
  <c r="V149" i="3"/>
  <c r="V147" i="3"/>
  <c r="V150" i="3"/>
  <c r="V153" i="3"/>
  <c r="V154" i="3"/>
  <c r="V145" i="3"/>
  <c r="V146" i="3"/>
  <c r="V152" i="3"/>
  <c r="V144" i="3"/>
  <c r="V151" i="3"/>
  <c r="V142" i="3"/>
  <c r="V143" i="3"/>
  <c r="V148" i="3"/>
  <c r="X135" i="3"/>
  <c r="X130" i="3"/>
  <c r="X138" i="3"/>
  <c r="X133" i="3"/>
  <c r="X136" i="3"/>
  <c r="X131" i="3"/>
  <c r="X139" i="3"/>
  <c r="X134" i="3"/>
  <c r="X140" i="3"/>
  <c r="X141" i="3"/>
  <c r="X137" i="3"/>
  <c r="X132" i="3"/>
  <c r="X129" i="3"/>
  <c r="Z118" i="3"/>
  <c r="Z126" i="3"/>
  <c r="Z116" i="3"/>
  <c r="Z121" i="3"/>
  <c r="Z124" i="3"/>
  <c r="Z119" i="3"/>
  <c r="Z127" i="3"/>
  <c r="Z122" i="3"/>
  <c r="Z117" i="3"/>
  <c r="Z125" i="3"/>
  <c r="Z128" i="3"/>
  <c r="Z123" i="3"/>
  <c r="Z120" i="3"/>
  <c r="AB109" i="3"/>
  <c r="AB104" i="3"/>
  <c r="AB112" i="3"/>
  <c r="AB107" i="3"/>
  <c r="AB115" i="3"/>
  <c r="AB110" i="3"/>
  <c r="AB105" i="3"/>
  <c r="AB113" i="3"/>
  <c r="AB103" i="3"/>
  <c r="AB108" i="3"/>
  <c r="AB106" i="3"/>
  <c r="AB111" i="3"/>
  <c r="AB114" i="3"/>
  <c r="T109" i="3"/>
  <c r="T104" i="3"/>
  <c r="T112" i="3"/>
  <c r="T107" i="3"/>
  <c r="T115" i="3"/>
  <c r="T110" i="3"/>
  <c r="T105" i="3"/>
  <c r="T113" i="3"/>
  <c r="T103" i="3"/>
  <c r="T108" i="3"/>
  <c r="T111" i="3"/>
  <c r="T114" i="3"/>
  <c r="T106" i="3"/>
  <c r="V95" i="3"/>
  <c r="V100" i="3"/>
  <c r="V90" i="3"/>
  <c r="V93" i="3"/>
  <c r="V94" i="3"/>
  <c r="V98" i="3"/>
  <c r="V101" i="3"/>
  <c r="V92" i="3"/>
  <c r="V91" i="3"/>
  <c r="V99" i="3"/>
  <c r="V102" i="3"/>
  <c r="V97" i="3"/>
  <c r="V96" i="3"/>
  <c r="X79" i="3"/>
  <c r="X80" i="3"/>
  <c r="X88" i="3"/>
  <c r="X83" i="3"/>
  <c r="X78" i="3"/>
  <c r="X86" i="3"/>
  <c r="X81" i="3"/>
  <c r="X89" i="3"/>
  <c r="X82" i="3"/>
  <c r="X84" i="3"/>
  <c r="X87" i="3"/>
  <c r="X85" i="3"/>
  <c r="X77" i="3"/>
  <c r="Y65" i="3"/>
  <c r="Y73" i="3"/>
  <c r="Y66" i="3"/>
  <c r="Y74" i="3"/>
  <c r="Y64" i="3"/>
  <c r="Y69" i="3"/>
  <c r="Y72" i="3"/>
  <c r="Y67" i="3"/>
  <c r="Y75" i="3"/>
  <c r="Y68" i="3"/>
  <c r="Y70" i="3"/>
  <c r="Y76" i="3"/>
  <c r="Y71" i="3"/>
  <c r="T209" i="3"/>
  <c r="T217" i="3"/>
  <c r="T207" i="3"/>
  <c r="T210" i="3"/>
  <c r="T208" i="3"/>
  <c r="T213" i="3"/>
  <c r="T212" i="3"/>
  <c r="T216" i="3"/>
  <c r="T211" i="3"/>
  <c r="T218" i="3"/>
  <c r="T219" i="3"/>
  <c r="T214" i="3"/>
  <c r="T215" i="3"/>
  <c r="I158" i="3"/>
  <c r="I159" i="3"/>
  <c r="I164" i="3"/>
  <c r="I166" i="3"/>
  <c r="I155" i="3"/>
  <c r="I161" i="3"/>
  <c r="I156" i="3"/>
  <c r="I162" i="3"/>
  <c r="I167" i="3"/>
  <c r="I157" i="3"/>
  <c r="I163" i="3"/>
  <c r="I165" i="3"/>
  <c r="I160" i="3"/>
  <c r="F54" i="3"/>
  <c r="F58" i="3"/>
  <c r="F62" i="3"/>
  <c r="F52" i="3"/>
  <c r="F56" i="3"/>
  <c r="F60" i="3"/>
  <c r="F51" i="3"/>
  <c r="F63" i="3"/>
  <c r="F53" i="3"/>
  <c r="F61" i="3"/>
  <c r="F59" i="3"/>
  <c r="F57" i="3"/>
  <c r="F55" i="3"/>
  <c r="J200" i="3"/>
  <c r="J197" i="3"/>
  <c r="J205" i="3"/>
  <c r="J199" i="3"/>
  <c r="J201" i="3"/>
  <c r="J203" i="3"/>
  <c r="J202" i="3"/>
  <c r="J204" i="3"/>
  <c r="J206" i="3"/>
  <c r="J194" i="3"/>
  <c r="J198" i="3"/>
  <c r="J196" i="3"/>
  <c r="J195" i="3"/>
  <c r="K149" i="3"/>
  <c r="K145" i="3"/>
  <c r="K154" i="3"/>
  <c r="K143" i="3"/>
  <c r="K144" i="3"/>
  <c r="K142" i="3"/>
  <c r="K150" i="3"/>
  <c r="K151" i="3"/>
  <c r="K152" i="3"/>
  <c r="K146" i="3"/>
  <c r="K148" i="3"/>
  <c r="K153" i="3"/>
  <c r="K147" i="3"/>
  <c r="M83" i="3"/>
  <c r="M78" i="3"/>
  <c r="M86" i="3"/>
  <c r="M79" i="3"/>
  <c r="M87" i="3"/>
  <c r="M77" i="3"/>
  <c r="M85" i="3"/>
  <c r="M84" i="3"/>
  <c r="M82" i="3"/>
  <c r="M89" i="3"/>
  <c r="M81" i="3"/>
  <c r="M88" i="3"/>
  <c r="M80" i="3"/>
  <c r="N174" i="3"/>
  <c r="N171" i="3"/>
  <c r="N172" i="3"/>
  <c r="N177" i="3"/>
  <c r="N179" i="3"/>
  <c r="N178" i="3"/>
  <c r="N170" i="3"/>
  <c r="N173" i="3"/>
  <c r="N168" i="3"/>
  <c r="N169" i="3"/>
  <c r="N180" i="3"/>
  <c r="N175" i="3"/>
  <c r="N176" i="3"/>
  <c r="F174" i="3"/>
  <c r="F171" i="3"/>
  <c r="F169" i="3"/>
  <c r="F176" i="3"/>
  <c r="F170" i="3"/>
  <c r="F172" i="3"/>
  <c r="F177" i="3"/>
  <c r="F180" i="3"/>
  <c r="F175" i="3"/>
  <c r="F179" i="3"/>
  <c r="F178" i="3"/>
  <c r="F168" i="3"/>
  <c r="F173" i="3"/>
  <c r="J94" i="3"/>
  <c r="J102" i="3"/>
  <c r="J93" i="3"/>
  <c r="J97" i="3"/>
  <c r="J95" i="3"/>
  <c r="J98" i="3"/>
  <c r="J92" i="3"/>
  <c r="J96" i="3"/>
  <c r="J91" i="3"/>
  <c r="J101" i="3"/>
  <c r="J100" i="3"/>
  <c r="J99" i="3"/>
  <c r="J90" i="3"/>
  <c r="N54" i="3"/>
  <c r="N58" i="3"/>
  <c r="N62" i="3"/>
  <c r="N52" i="3"/>
  <c r="N56" i="3"/>
  <c r="N60" i="3"/>
  <c r="N51" i="3"/>
  <c r="N53" i="3"/>
  <c r="N63" i="3"/>
  <c r="N61" i="3"/>
  <c r="N59" i="3"/>
  <c r="N57" i="3"/>
  <c r="N55" i="3"/>
  <c r="N211" i="3"/>
  <c r="N219" i="3"/>
  <c r="N208" i="3"/>
  <c r="N216" i="3"/>
  <c r="N210" i="3"/>
  <c r="N212" i="3"/>
  <c r="N214" i="3"/>
  <c r="N213" i="3"/>
  <c r="N215" i="3"/>
  <c r="N217" i="3"/>
  <c r="N207" i="3"/>
  <c r="N218" i="3"/>
  <c r="N209" i="3"/>
  <c r="E214" i="3"/>
  <c r="E208" i="3"/>
  <c r="E211" i="3"/>
  <c r="E219" i="3"/>
  <c r="E209" i="3"/>
  <c r="E210" i="3"/>
  <c r="E212" i="3"/>
  <c r="E213" i="3"/>
  <c r="E216" i="3"/>
  <c r="E215" i="3"/>
  <c r="E218" i="3"/>
  <c r="E217" i="3"/>
  <c r="E207" i="3"/>
  <c r="E89" i="3"/>
  <c r="E115" i="3"/>
  <c r="E76" i="3"/>
  <c r="E102" i="3"/>
  <c r="E141" i="3"/>
  <c r="E154" i="3"/>
  <c r="E128" i="3"/>
  <c r="E63" i="3"/>
  <c r="E180" i="3"/>
  <c r="E193" i="3"/>
  <c r="E167" i="3"/>
  <c r="H198" i="3"/>
  <c r="H206" i="3"/>
  <c r="H195" i="3"/>
  <c r="H203" i="3"/>
  <c r="H205" i="3"/>
  <c r="H194" i="3"/>
  <c r="H196" i="3"/>
  <c r="H201" i="3"/>
  <c r="H199" i="3"/>
  <c r="H204" i="3"/>
  <c r="H197" i="3"/>
  <c r="H202" i="3"/>
  <c r="H200" i="3"/>
  <c r="K182" i="3"/>
  <c r="K190" i="3"/>
  <c r="K187" i="3"/>
  <c r="K189" i="3"/>
  <c r="K191" i="3"/>
  <c r="K193" i="3"/>
  <c r="K181" i="3"/>
  <c r="K192" i="3"/>
  <c r="K185" i="3"/>
  <c r="K183" i="3"/>
  <c r="K188" i="3"/>
  <c r="K186" i="3"/>
  <c r="K184" i="3"/>
  <c r="M169" i="3"/>
  <c r="M177" i="3"/>
  <c r="M173" i="3"/>
  <c r="M178" i="3"/>
  <c r="M175" i="3"/>
  <c r="M180" i="3"/>
  <c r="M174" i="3"/>
  <c r="M172" i="3"/>
  <c r="M176" i="3"/>
  <c r="M171" i="3"/>
  <c r="M170" i="3"/>
  <c r="M168" i="3"/>
  <c r="M179" i="3"/>
  <c r="O156" i="3"/>
  <c r="O164" i="3"/>
  <c r="O158" i="3"/>
  <c r="O163" i="3"/>
  <c r="O161" i="3"/>
  <c r="O159" i="3"/>
  <c r="O165" i="3"/>
  <c r="O160" i="3"/>
  <c r="O167" i="3"/>
  <c r="O162" i="3"/>
  <c r="O166" i="3"/>
  <c r="O157" i="3"/>
  <c r="O155" i="3"/>
  <c r="G156" i="3"/>
  <c r="G164" i="3"/>
  <c r="G160" i="3"/>
  <c r="G165" i="3"/>
  <c r="G158" i="3"/>
  <c r="G157" i="3"/>
  <c r="G162" i="3"/>
  <c r="G166" i="3"/>
  <c r="G159" i="3"/>
  <c r="G161" i="3"/>
  <c r="G163" i="3"/>
  <c r="G155" i="3"/>
  <c r="G167" i="3"/>
  <c r="I147" i="3"/>
  <c r="I143" i="3"/>
  <c r="I151" i="3"/>
  <c r="I142" i="3"/>
  <c r="I148" i="3"/>
  <c r="I149" i="3"/>
  <c r="I150" i="3"/>
  <c r="I152" i="3"/>
  <c r="I146" i="3"/>
  <c r="I145" i="3"/>
  <c r="I154" i="3"/>
  <c r="I153" i="3"/>
  <c r="I144" i="3"/>
  <c r="K131" i="3"/>
  <c r="K139" i="3"/>
  <c r="K137" i="3"/>
  <c r="K135" i="3"/>
  <c r="K132" i="3"/>
  <c r="K130" i="3"/>
  <c r="K141" i="3"/>
  <c r="K129" i="3"/>
  <c r="K134" i="3"/>
  <c r="K136" i="3"/>
  <c r="K140" i="3"/>
  <c r="K133" i="3"/>
  <c r="K138" i="3"/>
  <c r="M118" i="3"/>
  <c r="M119" i="3"/>
  <c r="M123" i="3"/>
  <c r="M126" i="3"/>
  <c r="M120" i="3"/>
  <c r="M116" i="3"/>
  <c r="M121" i="3"/>
  <c r="M124" i="3"/>
  <c r="M117" i="3"/>
  <c r="M122" i="3"/>
  <c r="M128" i="3"/>
  <c r="M127" i="3"/>
  <c r="M125" i="3"/>
  <c r="O107" i="3"/>
  <c r="O115" i="3"/>
  <c r="O110" i="3"/>
  <c r="O105" i="3"/>
  <c r="O113" i="3"/>
  <c r="O106" i="3"/>
  <c r="O108" i="3"/>
  <c r="O109" i="3"/>
  <c r="O103" i="3"/>
  <c r="O104" i="3"/>
  <c r="O111" i="3"/>
  <c r="O112" i="3"/>
  <c r="O114" i="3"/>
  <c r="G107" i="3"/>
  <c r="G115" i="3"/>
  <c r="G110" i="3"/>
  <c r="G105" i="3"/>
  <c r="G113" i="3"/>
  <c r="G103" i="3"/>
  <c r="G106" i="3"/>
  <c r="G111" i="3"/>
  <c r="G112" i="3"/>
  <c r="G108" i="3"/>
  <c r="G104" i="3"/>
  <c r="G114" i="3"/>
  <c r="G109" i="3"/>
  <c r="I93" i="3"/>
  <c r="I97" i="3"/>
  <c r="I100" i="3"/>
  <c r="I90" i="3"/>
  <c r="I101" i="3"/>
  <c r="I91" i="3"/>
  <c r="I95" i="3"/>
  <c r="I102" i="3"/>
  <c r="I94" i="3"/>
  <c r="I99" i="3"/>
  <c r="I98" i="3"/>
  <c r="I92" i="3"/>
  <c r="I96" i="3"/>
  <c r="K81" i="3"/>
  <c r="K89" i="3"/>
  <c r="K84" i="3"/>
  <c r="K85" i="3"/>
  <c r="K77" i="3"/>
  <c r="K83" i="3"/>
  <c r="K82" i="3"/>
  <c r="K88" i="3"/>
  <c r="K80" i="3"/>
  <c r="K87" i="3"/>
  <c r="K86" i="3"/>
  <c r="K79" i="3"/>
  <c r="K78" i="3"/>
  <c r="L65" i="3"/>
  <c r="L73" i="3"/>
  <c r="L68" i="3"/>
  <c r="L76" i="3"/>
  <c r="L69" i="3"/>
  <c r="L66" i="3"/>
  <c r="L72" i="3"/>
  <c r="L71" i="3"/>
  <c r="L64" i="3"/>
  <c r="L70" i="3"/>
  <c r="L74" i="3"/>
  <c r="L67" i="3"/>
  <c r="L75" i="3"/>
  <c r="F80" i="3"/>
  <c r="F88" i="3"/>
  <c r="F83" i="3"/>
  <c r="F84" i="3"/>
  <c r="F81" i="3"/>
  <c r="F87" i="3"/>
  <c r="F79" i="3"/>
  <c r="F86" i="3"/>
  <c r="F78" i="3"/>
  <c r="F85" i="3"/>
  <c r="F77" i="3"/>
  <c r="F82" i="3"/>
  <c r="F89" i="3"/>
  <c r="H213" i="3"/>
  <c r="H210" i="3"/>
  <c r="H218" i="3"/>
  <c r="H212" i="3"/>
  <c r="H214" i="3"/>
  <c r="H216" i="3"/>
  <c r="H217" i="3"/>
  <c r="H219" i="3"/>
  <c r="H208" i="3"/>
  <c r="H209" i="3"/>
  <c r="H215" i="3"/>
  <c r="H207" i="3"/>
  <c r="H211" i="3"/>
  <c r="O120" i="3"/>
  <c r="O118" i="3"/>
  <c r="O125" i="3"/>
  <c r="O128" i="3"/>
  <c r="O119" i="3"/>
  <c r="O123" i="3"/>
  <c r="O116" i="3"/>
  <c r="O126" i="3"/>
  <c r="O121" i="3"/>
  <c r="O124" i="3"/>
  <c r="O127" i="3"/>
  <c r="O122" i="3"/>
  <c r="O117" i="3"/>
  <c r="L187" i="3"/>
  <c r="L184" i="3"/>
  <c r="L192" i="3"/>
  <c r="L186" i="3"/>
  <c r="L188" i="3"/>
  <c r="L190" i="3"/>
  <c r="L182" i="3"/>
  <c r="L185" i="3"/>
  <c r="L183" i="3"/>
  <c r="L193" i="3"/>
  <c r="L191" i="3"/>
  <c r="L189" i="3"/>
  <c r="L181" i="3"/>
  <c r="F118" i="3"/>
  <c r="F128" i="3"/>
  <c r="F123" i="3"/>
  <c r="F119" i="3"/>
  <c r="F126" i="3"/>
  <c r="F116" i="3"/>
  <c r="F121" i="3"/>
  <c r="F127" i="3"/>
  <c r="F124" i="3"/>
  <c r="F120" i="3"/>
  <c r="F122" i="3"/>
  <c r="F117" i="3"/>
  <c r="F125" i="3"/>
  <c r="M55" i="3"/>
  <c r="M61" i="3"/>
  <c r="M62" i="3"/>
  <c r="M60" i="3"/>
  <c r="M52" i="3"/>
  <c r="M59" i="3"/>
  <c r="M57" i="3"/>
  <c r="M58" i="3"/>
  <c r="M56" i="3"/>
  <c r="M54" i="3"/>
  <c r="M63" i="3"/>
  <c r="M53" i="3"/>
  <c r="M51" i="3"/>
  <c r="G201" i="3"/>
  <c r="G198" i="3"/>
  <c r="G206" i="3"/>
  <c r="G196" i="3"/>
  <c r="G199" i="3"/>
  <c r="G202" i="3"/>
  <c r="G205" i="3"/>
  <c r="G204" i="3"/>
  <c r="G195" i="3"/>
  <c r="G203" i="3"/>
  <c r="G197" i="3"/>
  <c r="G194" i="3"/>
  <c r="G200" i="3"/>
  <c r="J185" i="3"/>
  <c r="J193" i="3"/>
  <c r="J182" i="3"/>
  <c r="J190" i="3"/>
  <c r="J183" i="3"/>
  <c r="J192" i="3"/>
  <c r="J184" i="3"/>
  <c r="J187" i="3"/>
  <c r="J186" i="3"/>
  <c r="J189" i="3"/>
  <c r="J188" i="3"/>
  <c r="J191" i="3"/>
  <c r="J181" i="3"/>
  <c r="L172" i="3"/>
  <c r="L180" i="3"/>
  <c r="L169" i="3"/>
  <c r="L173" i="3"/>
  <c r="L178" i="3"/>
  <c r="L168" i="3"/>
  <c r="L170" i="3"/>
  <c r="L177" i="3"/>
  <c r="L171" i="3"/>
  <c r="L176" i="3"/>
  <c r="L174" i="3"/>
  <c r="L179" i="3"/>
  <c r="L175" i="3"/>
  <c r="N159" i="3"/>
  <c r="N156" i="3"/>
  <c r="N161" i="3"/>
  <c r="N157" i="3"/>
  <c r="N167" i="3"/>
  <c r="N160" i="3"/>
  <c r="N158" i="3"/>
  <c r="N165" i="3"/>
  <c r="N166" i="3"/>
  <c r="N155" i="3"/>
  <c r="N162" i="3"/>
  <c r="N164" i="3"/>
  <c r="N163" i="3"/>
  <c r="F159" i="3"/>
  <c r="F156" i="3"/>
  <c r="F158" i="3"/>
  <c r="F163" i="3"/>
  <c r="F167" i="3"/>
  <c r="F164" i="3"/>
  <c r="F161" i="3"/>
  <c r="F160" i="3"/>
  <c r="F166" i="3"/>
  <c r="F157" i="3"/>
  <c r="F155" i="3"/>
  <c r="F165" i="3"/>
  <c r="F162" i="3"/>
  <c r="H150" i="3"/>
  <c r="H146" i="3"/>
  <c r="H143" i="3"/>
  <c r="H144" i="3"/>
  <c r="H145" i="3"/>
  <c r="H151" i="3"/>
  <c r="H152" i="3"/>
  <c r="H153" i="3"/>
  <c r="H149" i="3"/>
  <c r="H142" i="3"/>
  <c r="H148" i="3"/>
  <c r="H154" i="3"/>
  <c r="H147" i="3"/>
  <c r="J134" i="3"/>
  <c r="J129" i="3"/>
  <c r="J132" i="3"/>
  <c r="J130" i="3"/>
  <c r="J131" i="3"/>
  <c r="J141" i="3"/>
  <c r="J135" i="3"/>
  <c r="J136" i="3"/>
  <c r="J137" i="3"/>
  <c r="J138" i="3"/>
  <c r="J133" i="3"/>
  <c r="J139" i="3"/>
  <c r="J140" i="3"/>
  <c r="L121" i="3"/>
  <c r="L126" i="3"/>
  <c r="L120" i="3"/>
  <c r="L116" i="3"/>
  <c r="L124" i="3"/>
  <c r="L127" i="3"/>
  <c r="L125" i="3"/>
  <c r="L117" i="3"/>
  <c r="L119" i="3"/>
  <c r="L118" i="3"/>
  <c r="L123" i="3"/>
  <c r="L122" i="3"/>
  <c r="L128" i="3"/>
  <c r="N110" i="3"/>
  <c r="N105" i="3"/>
  <c r="N113" i="3"/>
  <c r="N103" i="3"/>
  <c r="N108" i="3"/>
  <c r="N104" i="3"/>
  <c r="N114" i="3"/>
  <c r="N115" i="3"/>
  <c r="N111" i="3"/>
  <c r="N112" i="3"/>
  <c r="N109" i="3"/>
  <c r="N106" i="3"/>
  <c r="N107" i="3"/>
  <c r="F110" i="3"/>
  <c r="F105" i="3"/>
  <c r="F113" i="3"/>
  <c r="F103" i="3"/>
  <c r="F108" i="3"/>
  <c r="F104" i="3"/>
  <c r="F114" i="3"/>
  <c r="F115" i="3"/>
  <c r="F106" i="3"/>
  <c r="F112" i="3"/>
  <c r="F107" i="3"/>
  <c r="F109" i="3"/>
  <c r="F111" i="3"/>
  <c r="H92" i="3"/>
  <c r="H100" i="3"/>
  <c r="H90" i="3"/>
  <c r="H94" i="3"/>
  <c r="H91" i="3"/>
  <c r="H96" i="3"/>
  <c r="H95" i="3"/>
  <c r="H102" i="3"/>
  <c r="H101" i="3"/>
  <c r="H99" i="3"/>
  <c r="H98" i="3"/>
  <c r="H93" i="3"/>
  <c r="H97" i="3"/>
  <c r="J84" i="3"/>
  <c r="J79" i="3"/>
  <c r="J87" i="3"/>
  <c r="J77" i="3"/>
  <c r="J80" i="3"/>
  <c r="J88" i="3"/>
  <c r="J83" i="3"/>
  <c r="J82" i="3"/>
  <c r="J78" i="3"/>
  <c r="J89" i="3"/>
  <c r="J81" i="3"/>
  <c r="J85" i="3"/>
  <c r="J86" i="3"/>
  <c r="K68" i="3"/>
  <c r="K76" i="3"/>
  <c r="K71" i="3"/>
  <c r="K64" i="3"/>
  <c r="K72" i="3"/>
  <c r="K73" i="3"/>
  <c r="K65" i="3"/>
  <c r="K70" i="3"/>
  <c r="K69" i="3"/>
  <c r="K75" i="3"/>
  <c r="K67" i="3"/>
  <c r="K74" i="3"/>
  <c r="K66" i="3"/>
  <c r="F211" i="3"/>
  <c r="F219" i="3"/>
  <c r="F208" i="3"/>
  <c r="F216" i="3"/>
  <c r="F209" i="3"/>
  <c r="F218" i="3"/>
  <c r="F212" i="3"/>
  <c r="F217" i="3"/>
  <c r="F210" i="3"/>
  <c r="F215" i="3"/>
  <c r="F207" i="3"/>
  <c r="F213" i="3"/>
  <c r="F214" i="3"/>
  <c r="O171" i="3"/>
  <c r="O179" i="3"/>
  <c r="O170" i="3"/>
  <c r="O176" i="3"/>
  <c r="O172" i="3"/>
  <c r="O177" i="3"/>
  <c r="O174" i="3"/>
  <c r="O173" i="3"/>
  <c r="O175" i="3"/>
  <c r="O169" i="3"/>
  <c r="O180" i="3"/>
  <c r="O178" i="3"/>
  <c r="O168" i="3"/>
  <c r="I109" i="3"/>
  <c r="I104" i="3"/>
  <c r="I112" i="3"/>
  <c r="I107" i="3"/>
  <c r="I115" i="3"/>
  <c r="I106" i="3"/>
  <c r="I108" i="3"/>
  <c r="I110" i="3"/>
  <c r="I103" i="3"/>
  <c r="I114" i="3"/>
  <c r="I105" i="3"/>
  <c r="I111" i="3"/>
  <c r="I113" i="3"/>
  <c r="G208" i="3"/>
  <c r="G216" i="3"/>
  <c r="G213" i="3"/>
  <c r="G215" i="3"/>
  <c r="G217" i="3"/>
  <c r="G219" i="3"/>
  <c r="G207" i="3"/>
  <c r="G211" i="3"/>
  <c r="G214" i="3"/>
  <c r="G210" i="3"/>
  <c r="G212" i="3"/>
  <c r="G218" i="3"/>
  <c r="G209" i="3"/>
  <c r="J144" i="3"/>
  <c r="J152" i="3"/>
  <c r="J148" i="3"/>
  <c r="J145" i="3"/>
  <c r="J146" i="3"/>
  <c r="J147" i="3"/>
  <c r="J153" i="3"/>
  <c r="J149" i="3"/>
  <c r="J143" i="3"/>
  <c r="J151" i="3"/>
  <c r="J142" i="3"/>
  <c r="J154" i="3"/>
  <c r="J150" i="3"/>
  <c r="F65" i="3"/>
  <c r="F67" i="3"/>
  <c r="F75" i="3"/>
  <c r="F64" i="3"/>
  <c r="F70" i="3"/>
  <c r="F71" i="3"/>
  <c r="F69" i="3"/>
  <c r="F76" i="3"/>
  <c r="F68" i="3"/>
  <c r="F74" i="3"/>
  <c r="F66" i="3"/>
  <c r="F73" i="3"/>
  <c r="F72" i="3"/>
  <c r="O201" i="3"/>
  <c r="O198" i="3"/>
  <c r="O206" i="3"/>
  <c r="O200" i="3"/>
  <c r="O202" i="3"/>
  <c r="O204" i="3"/>
  <c r="O194" i="3"/>
  <c r="O195" i="3"/>
  <c r="O197" i="3"/>
  <c r="O196" i="3"/>
  <c r="O199" i="3"/>
  <c r="O205" i="3"/>
  <c r="O203" i="3"/>
  <c r="L209" i="3"/>
  <c r="L217" i="3"/>
  <c r="L207" i="3"/>
  <c r="L208" i="3"/>
  <c r="L214" i="3"/>
  <c r="L216" i="3"/>
  <c r="L218" i="3"/>
  <c r="L219" i="3"/>
  <c r="L212" i="3"/>
  <c r="L215" i="3"/>
  <c r="L211" i="3"/>
  <c r="L210" i="3"/>
  <c r="L213" i="3"/>
  <c r="N196" i="3"/>
  <c r="N204" i="3"/>
  <c r="N194" i="3"/>
  <c r="N201" i="3"/>
  <c r="N203" i="3"/>
  <c r="N205" i="3"/>
  <c r="N206" i="3"/>
  <c r="N195" i="3"/>
  <c r="N200" i="3"/>
  <c r="N198" i="3"/>
  <c r="N199" i="3"/>
  <c r="N197" i="3"/>
  <c r="N202" i="3"/>
  <c r="F196" i="3"/>
  <c r="F204" i="3"/>
  <c r="F194" i="3"/>
  <c r="F201" i="3"/>
  <c r="F195" i="3"/>
  <c r="F197" i="3"/>
  <c r="F199" i="3"/>
  <c r="F206" i="3"/>
  <c r="F202" i="3"/>
  <c r="F200" i="3"/>
  <c r="F205" i="3"/>
  <c r="F198" i="3"/>
  <c r="F203" i="3"/>
  <c r="I188" i="3"/>
  <c r="I185" i="3"/>
  <c r="I193" i="3"/>
  <c r="I183" i="3"/>
  <c r="I182" i="3"/>
  <c r="I184" i="3"/>
  <c r="I186" i="3"/>
  <c r="I181" i="3"/>
  <c r="I187" i="3"/>
  <c r="I192" i="3"/>
  <c r="I190" i="3"/>
  <c r="I191" i="3"/>
  <c r="I189" i="3"/>
  <c r="K175" i="3"/>
  <c r="K174" i="3"/>
  <c r="K179" i="3"/>
  <c r="K170" i="3"/>
  <c r="K176" i="3"/>
  <c r="K168" i="3"/>
  <c r="K171" i="3"/>
  <c r="K173" i="3"/>
  <c r="K169" i="3"/>
  <c r="K180" i="3"/>
  <c r="K178" i="3"/>
  <c r="K172" i="3"/>
  <c r="K177" i="3"/>
  <c r="M162" i="3"/>
  <c r="M157" i="3"/>
  <c r="M166" i="3"/>
  <c r="M159" i="3"/>
  <c r="M164" i="3"/>
  <c r="M156" i="3"/>
  <c r="M167" i="3"/>
  <c r="M158" i="3"/>
  <c r="M160" i="3"/>
  <c r="M161" i="3"/>
  <c r="M163" i="3"/>
  <c r="M155" i="3"/>
  <c r="M165" i="3"/>
  <c r="O145" i="3"/>
  <c r="O149" i="3"/>
  <c r="O154" i="3"/>
  <c r="O144" i="3"/>
  <c r="O147" i="3"/>
  <c r="O150" i="3"/>
  <c r="O153" i="3"/>
  <c r="O152" i="3"/>
  <c r="O143" i="3"/>
  <c r="O146" i="3"/>
  <c r="O148" i="3"/>
  <c r="O151" i="3"/>
  <c r="O142" i="3"/>
  <c r="G145" i="3"/>
  <c r="G153" i="3"/>
  <c r="G149" i="3"/>
  <c r="G146" i="3"/>
  <c r="G147" i="3"/>
  <c r="G148" i="3"/>
  <c r="G154" i="3"/>
  <c r="G143" i="3"/>
  <c r="G142" i="3"/>
  <c r="G151" i="3"/>
  <c r="G150" i="3"/>
  <c r="G144" i="3"/>
  <c r="G152" i="3"/>
  <c r="I137" i="3"/>
  <c r="I135" i="3"/>
  <c r="I133" i="3"/>
  <c r="I131" i="3"/>
  <c r="I130" i="3"/>
  <c r="I129" i="3"/>
  <c r="I136" i="3"/>
  <c r="I138" i="3"/>
  <c r="I134" i="3"/>
  <c r="I140" i="3"/>
  <c r="I139" i="3"/>
  <c r="I141" i="3"/>
  <c r="I132" i="3"/>
  <c r="K120" i="3"/>
  <c r="K116" i="3"/>
  <c r="K124" i="3"/>
  <c r="K121" i="3"/>
  <c r="K127" i="3"/>
  <c r="K117" i="3"/>
  <c r="K122" i="3"/>
  <c r="K118" i="3"/>
  <c r="K128" i="3"/>
  <c r="K123" i="3"/>
  <c r="K125" i="3"/>
  <c r="K119" i="3"/>
  <c r="K126" i="3"/>
  <c r="M105" i="3"/>
  <c r="M113" i="3"/>
  <c r="M108" i="3"/>
  <c r="M111" i="3"/>
  <c r="M104" i="3"/>
  <c r="M114" i="3"/>
  <c r="M115" i="3"/>
  <c r="M107" i="3"/>
  <c r="M106" i="3"/>
  <c r="M110" i="3"/>
  <c r="M112" i="3"/>
  <c r="M103" i="3"/>
  <c r="M109" i="3"/>
  <c r="O95" i="3"/>
  <c r="O98" i="3"/>
  <c r="O92" i="3"/>
  <c r="O99" i="3"/>
  <c r="O93" i="3"/>
  <c r="O97" i="3"/>
  <c r="O100" i="3"/>
  <c r="O96" i="3"/>
  <c r="O90" i="3"/>
  <c r="O91" i="3"/>
  <c r="O102" i="3"/>
  <c r="O94" i="3"/>
  <c r="O101" i="3"/>
  <c r="G95" i="3"/>
  <c r="G94" i="3"/>
  <c r="G98" i="3"/>
  <c r="G99" i="3"/>
  <c r="G91" i="3"/>
  <c r="G101" i="3"/>
  <c r="G100" i="3"/>
  <c r="G93" i="3"/>
  <c r="G102" i="3"/>
  <c r="G97" i="3"/>
  <c r="G92" i="3"/>
  <c r="G96" i="3"/>
  <c r="G90" i="3"/>
  <c r="I79" i="3"/>
  <c r="I87" i="3"/>
  <c r="I77" i="3"/>
  <c r="I82" i="3"/>
  <c r="I83" i="3"/>
  <c r="I89" i="3"/>
  <c r="I81" i="3"/>
  <c r="I88" i="3"/>
  <c r="I80" i="3"/>
  <c r="I86" i="3"/>
  <c r="I78" i="3"/>
  <c r="I85" i="3"/>
  <c r="I84" i="3"/>
  <c r="J71" i="3"/>
  <c r="J64" i="3"/>
  <c r="J66" i="3"/>
  <c r="J74" i="3"/>
  <c r="J67" i="3"/>
  <c r="J75" i="3"/>
  <c r="J65" i="3"/>
  <c r="J72" i="3"/>
  <c r="J70" i="3"/>
  <c r="J69" i="3"/>
  <c r="J76" i="3"/>
  <c r="J68" i="3"/>
  <c r="J73" i="3"/>
  <c r="O208" i="3"/>
  <c r="O216" i="3"/>
  <c r="O213" i="3"/>
  <c r="O209" i="3"/>
  <c r="O211" i="3"/>
  <c r="O210" i="3"/>
  <c r="O212" i="3"/>
  <c r="O214" i="3"/>
  <c r="O207" i="3"/>
  <c r="O219" i="3"/>
  <c r="O217" i="3"/>
  <c r="O215" i="3"/>
  <c r="O218" i="3"/>
  <c r="G171" i="3"/>
  <c r="G179" i="3"/>
  <c r="G168" i="3"/>
  <c r="G169" i="3"/>
  <c r="G176" i="3"/>
  <c r="G173" i="3"/>
  <c r="G178" i="3"/>
  <c r="G172" i="3"/>
  <c r="G174" i="3"/>
  <c r="G180" i="3"/>
  <c r="G170" i="3"/>
  <c r="G177" i="3"/>
  <c r="G175" i="3"/>
  <c r="K91" i="3"/>
  <c r="K92" i="3"/>
  <c r="K99" i="3"/>
  <c r="K102" i="3"/>
  <c r="K96" i="3"/>
  <c r="K95" i="3"/>
  <c r="K101" i="3"/>
  <c r="K94" i="3"/>
  <c r="K100" i="3"/>
  <c r="K97" i="3"/>
  <c r="K93" i="3"/>
  <c r="K98" i="3"/>
  <c r="K90" i="3"/>
  <c r="G54" i="3"/>
  <c r="G55" i="3"/>
  <c r="G51" i="3"/>
  <c r="G62" i="3"/>
  <c r="G63" i="3"/>
  <c r="G53" i="3"/>
  <c r="G60" i="3"/>
  <c r="G61" i="3"/>
  <c r="G58" i="3"/>
  <c r="G57" i="3"/>
  <c r="G52" i="3"/>
  <c r="G56" i="3"/>
  <c r="G59" i="3"/>
  <c r="H161" i="3"/>
  <c r="H155" i="3"/>
  <c r="H160" i="3"/>
  <c r="H157" i="3"/>
  <c r="H162" i="3"/>
  <c r="H165" i="3"/>
  <c r="H166" i="3"/>
  <c r="H167" i="3"/>
  <c r="H163" i="3"/>
  <c r="H156" i="3"/>
  <c r="H158" i="3"/>
  <c r="H164" i="3"/>
  <c r="H159" i="3"/>
  <c r="H104" i="3"/>
  <c r="H112" i="3"/>
  <c r="H107" i="3"/>
  <c r="H115" i="3"/>
  <c r="H110" i="3"/>
  <c r="H106" i="3"/>
  <c r="H111" i="3"/>
  <c r="H108" i="3"/>
  <c r="H109" i="3"/>
  <c r="H103" i="3"/>
  <c r="H114" i="3"/>
  <c r="H105" i="3"/>
  <c r="H113" i="3"/>
  <c r="M214" i="3"/>
  <c r="M211" i="3"/>
  <c r="M219" i="3"/>
  <c r="M208" i="3"/>
  <c r="M213" i="3"/>
  <c r="M215" i="3"/>
  <c r="M217" i="3"/>
  <c r="M207" i="3"/>
  <c r="M216" i="3"/>
  <c r="M218" i="3"/>
  <c r="M209" i="3"/>
  <c r="M212" i="3"/>
  <c r="M210" i="3"/>
  <c r="L55" i="3"/>
  <c r="L59" i="3"/>
  <c r="L63" i="3"/>
  <c r="L53" i="3"/>
  <c r="L57" i="3"/>
  <c r="L61" i="3"/>
  <c r="L52" i="3"/>
  <c r="L60" i="3"/>
  <c r="L58" i="3"/>
  <c r="L56" i="3"/>
  <c r="L54" i="3"/>
  <c r="L51" i="3"/>
  <c r="L62" i="3"/>
  <c r="K52" i="3"/>
  <c r="K58" i="3"/>
  <c r="K59" i="3"/>
  <c r="K56" i="3"/>
  <c r="K57" i="3"/>
  <c r="K55" i="3"/>
  <c r="K54" i="3"/>
  <c r="K60" i="3"/>
  <c r="K63" i="3"/>
  <c r="K62" i="3"/>
  <c r="K51" i="3"/>
  <c r="K61" i="3"/>
  <c r="K53" i="3"/>
  <c r="K212" i="3"/>
  <c r="K209" i="3"/>
  <c r="K217" i="3"/>
  <c r="K207" i="3"/>
  <c r="K208" i="3"/>
  <c r="K219" i="3"/>
  <c r="K214" i="3"/>
  <c r="K210" i="3"/>
  <c r="K215" i="3"/>
  <c r="K213" i="3"/>
  <c r="K218" i="3"/>
  <c r="K211" i="3"/>
  <c r="K216" i="3"/>
  <c r="M199" i="3"/>
  <c r="M196" i="3"/>
  <c r="M204" i="3"/>
  <c r="M194" i="3"/>
  <c r="M195" i="3"/>
  <c r="M197" i="3"/>
  <c r="M206" i="3"/>
  <c r="M200" i="3"/>
  <c r="M203" i="3"/>
  <c r="M202" i="3"/>
  <c r="M205" i="3"/>
  <c r="M198" i="3"/>
  <c r="M201" i="3"/>
  <c r="E199" i="3"/>
  <c r="E196" i="3"/>
  <c r="E204" i="3"/>
  <c r="E198" i="3"/>
  <c r="E200" i="3"/>
  <c r="E202" i="3"/>
  <c r="E201" i="3"/>
  <c r="E203" i="3"/>
  <c r="E206" i="3"/>
  <c r="E197" i="3"/>
  <c r="E195" i="3"/>
  <c r="E205" i="3"/>
  <c r="E194" i="3"/>
  <c r="E179" i="3"/>
  <c r="E192" i="3"/>
  <c r="E127" i="3"/>
  <c r="E153" i="3"/>
  <c r="E101" i="3"/>
  <c r="E140" i="3"/>
  <c r="E88" i="3"/>
  <c r="E62" i="3"/>
  <c r="E166" i="3"/>
  <c r="E75" i="3"/>
  <c r="E114" i="3"/>
  <c r="H183" i="3"/>
  <c r="H191" i="3"/>
  <c r="H181" i="3"/>
  <c r="H188" i="3"/>
  <c r="H182" i="3"/>
  <c r="H184" i="3"/>
  <c r="H186" i="3"/>
  <c r="H185" i="3"/>
  <c r="H187" i="3"/>
  <c r="H189" i="3"/>
  <c r="H190" i="3"/>
  <c r="H193" i="3"/>
  <c r="H192" i="3"/>
  <c r="J170" i="3"/>
  <c r="J178" i="3"/>
  <c r="J168" i="3"/>
  <c r="J174" i="3"/>
  <c r="J179" i="3"/>
  <c r="J169" i="3"/>
  <c r="J171" i="3"/>
  <c r="J173" i="3"/>
  <c r="J177" i="3"/>
  <c r="J172" i="3"/>
  <c r="J176" i="3"/>
  <c r="J180" i="3"/>
  <c r="J175" i="3"/>
  <c r="L157" i="3"/>
  <c r="L165" i="3"/>
  <c r="L162" i="3"/>
  <c r="L158" i="3"/>
  <c r="L160" i="3"/>
  <c r="L155" i="3"/>
  <c r="L163" i="3"/>
  <c r="L164" i="3"/>
  <c r="L167" i="3"/>
  <c r="L156" i="3"/>
  <c r="L166" i="3"/>
  <c r="L159" i="3"/>
  <c r="L161" i="3"/>
  <c r="N148" i="3"/>
  <c r="N144" i="3"/>
  <c r="N152" i="3"/>
  <c r="N153" i="3"/>
  <c r="N143" i="3"/>
  <c r="N147" i="3"/>
  <c r="N150" i="3"/>
  <c r="N146" i="3"/>
  <c r="N149" i="3"/>
  <c r="N151" i="3"/>
  <c r="N142" i="3"/>
  <c r="N145" i="3"/>
  <c r="N154" i="3"/>
  <c r="F148" i="3"/>
  <c r="F144" i="3"/>
  <c r="F152" i="3"/>
  <c r="F149" i="3"/>
  <c r="F150" i="3"/>
  <c r="F151" i="3"/>
  <c r="F143" i="3"/>
  <c r="F146" i="3"/>
  <c r="F142" i="3"/>
  <c r="F154" i="3"/>
  <c r="F145" i="3"/>
  <c r="F153" i="3"/>
  <c r="F147" i="3"/>
  <c r="H132" i="3"/>
  <c r="H140" i="3"/>
  <c r="H130" i="3"/>
  <c r="H138" i="3"/>
  <c r="H129" i="3"/>
  <c r="H136" i="3"/>
  <c r="H135" i="3"/>
  <c r="H137" i="3"/>
  <c r="H134" i="3"/>
  <c r="H139" i="3"/>
  <c r="H133" i="3"/>
  <c r="H141" i="3"/>
  <c r="H131" i="3"/>
  <c r="J119" i="3"/>
  <c r="J124" i="3"/>
  <c r="J121" i="3"/>
  <c r="J127" i="3"/>
  <c r="J117" i="3"/>
  <c r="J122" i="3"/>
  <c r="J125" i="3"/>
  <c r="J123" i="3"/>
  <c r="J120" i="3"/>
  <c r="J118" i="3"/>
  <c r="J128" i="3"/>
  <c r="J126" i="3"/>
  <c r="J116" i="3"/>
  <c r="L108" i="3"/>
  <c r="L111" i="3"/>
  <c r="L106" i="3"/>
  <c r="L114" i="3"/>
  <c r="L107" i="3"/>
  <c r="L113" i="3"/>
  <c r="L115" i="3"/>
  <c r="L110" i="3"/>
  <c r="L112" i="3"/>
  <c r="L104" i="3"/>
  <c r="L105" i="3"/>
  <c r="L103" i="3"/>
  <c r="L109" i="3"/>
  <c r="N95" i="3"/>
  <c r="N98" i="3"/>
  <c r="N91" i="3"/>
  <c r="N101" i="3"/>
  <c r="N93" i="3"/>
  <c r="N102" i="3"/>
  <c r="N97" i="3"/>
  <c r="N92" i="3"/>
  <c r="N96" i="3"/>
  <c r="N90" i="3"/>
  <c r="N94" i="3"/>
  <c r="N100" i="3"/>
  <c r="N99" i="3"/>
  <c r="F98" i="3"/>
  <c r="F95" i="3"/>
  <c r="F101" i="3"/>
  <c r="F92" i="3"/>
  <c r="F102" i="3"/>
  <c r="F100" i="3"/>
  <c r="F94" i="3"/>
  <c r="F99" i="3"/>
  <c r="F93" i="3"/>
  <c r="F97" i="3"/>
  <c r="F91" i="3"/>
  <c r="F96" i="3"/>
  <c r="F90" i="3"/>
  <c r="H82" i="3"/>
  <c r="H85" i="3"/>
  <c r="H78" i="3"/>
  <c r="H86" i="3"/>
  <c r="H89" i="3"/>
  <c r="H81" i="3"/>
  <c r="H88" i="3"/>
  <c r="H84" i="3"/>
  <c r="H80" i="3"/>
  <c r="H87" i="3"/>
  <c r="H79" i="3"/>
  <c r="H77" i="3"/>
  <c r="H83" i="3"/>
  <c r="I66" i="3"/>
  <c r="I74" i="3"/>
  <c r="I69" i="3"/>
  <c r="I70" i="3"/>
  <c r="I71" i="3"/>
  <c r="I64" i="3"/>
  <c r="I73" i="3"/>
  <c r="I76" i="3"/>
  <c r="I68" i="3"/>
  <c r="I75" i="3"/>
  <c r="I67" i="3"/>
  <c r="I65" i="3"/>
  <c r="I72" i="3"/>
  <c r="O54" i="3"/>
  <c r="O51" i="3"/>
  <c r="O62" i="3"/>
  <c r="O63" i="3"/>
  <c r="O53" i="3"/>
  <c r="O52" i="3"/>
  <c r="O60" i="3"/>
  <c r="O61" i="3"/>
  <c r="O58" i="3"/>
  <c r="O59" i="3"/>
  <c r="O56" i="3"/>
  <c r="O57" i="3"/>
  <c r="O55" i="3"/>
  <c r="H53" i="3"/>
  <c r="H57" i="3"/>
  <c r="H61" i="3"/>
  <c r="H55" i="3"/>
  <c r="H59" i="3"/>
  <c r="H63" i="3"/>
  <c r="H54" i="3"/>
  <c r="H51" i="3"/>
  <c r="H62" i="3"/>
  <c r="H58" i="3"/>
  <c r="H56" i="3"/>
  <c r="H52" i="3"/>
  <c r="H60" i="3"/>
  <c r="G120" i="3"/>
  <c r="G117" i="3"/>
  <c r="G122" i="3"/>
  <c r="G125" i="3"/>
  <c r="G118" i="3"/>
  <c r="G128" i="3"/>
  <c r="G123" i="3"/>
  <c r="G119" i="3"/>
  <c r="G126" i="3"/>
  <c r="G124" i="3"/>
  <c r="G127" i="3"/>
  <c r="G121" i="3"/>
  <c r="G116" i="3"/>
  <c r="I195" i="3"/>
  <c r="I203" i="3"/>
  <c r="I200" i="3"/>
  <c r="I202" i="3"/>
  <c r="I204" i="3"/>
  <c r="I206" i="3"/>
  <c r="I194" i="3"/>
  <c r="I205" i="3"/>
  <c r="I197" i="3"/>
  <c r="I196" i="3"/>
  <c r="I199" i="3"/>
  <c r="I198" i="3"/>
  <c r="I201" i="3"/>
  <c r="N128" i="3"/>
  <c r="N119" i="3"/>
  <c r="N123" i="3"/>
  <c r="N126" i="3"/>
  <c r="N120" i="3"/>
  <c r="N116" i="3"/>
  <c r="N127" i="3"/>
  <c r="N125" i="3"/>
  <c r="N117" i="3"/>
  <c r="N124" i="3"/>
  <c r="N121" i="3"/>
  <c r="N118" i="3"/>
  <c r="N122" i="3"/>
  <c r="L78" i="3"/>
  <c r="L86" i="3"/>
  <c r="L81" i="3"/>
  <c r="L89" i="3"/>
  <c r="L82" i="3"/>
  <c r="L84" i="3"/>
  <c r="L77" i="3"/>
  <c r="L83" i="3"/>
  <c r="L79" i="3"/>
  <c r="L88" i="3"/>
  <c r="L80" i="3"/>
  <c r="L87" i="3"/>
  <c r="L85" i="3"/>
  <c r="J215" i="3"/>
  <c r="J212" i="3"/>
  <c r="J210" i="3"/>
  <c r="J209" i="3"/>
  <c r="J211" i="3"/>
  <c r="J214" i="3"/>
  <c r="J217" i="3"/>
  <c r="J213" i="3"/>
  <c r="J216" i="3"/>
  <c r="J219" i="3"/>
  <c r="J207" i="3"/>
  <c r="J218" i="3"/>
  <c r="J208" i="3"/>
  <c r="O186" i="3"/>
  <c r="O183" i="3"/>
  <c r="O191" i="3"/>
  <c r="O181" i="3"/>
  <c r="O193" i="3"/>
  <c r="O182" i="3"/>
  <c r="O185" i="3"/>
  <c r="O188" i="3"/>
  <c r="O184" i="3"/>
  <c r="O187" i="3"/>
  <c r="O190" i="3"/>
  <c r="O189" i="3"/>
  <c r="O192" i="3"/>
  <c r="I173" i="3"/>
  <c r="I170" i="3"/>
  <c r="I175" i="3"/>
  <c r="I180" i="3"/>
  <c r="I172" i="3"/>
  <c r="I177" i="3"/>
  <c r="I169" i="3"/>
  <c r="I171" i="3"/>
  <c r="I179" i="3"/>
  <c r="I176" i="3"/>
  <c r="I178" i="3"/>
  <c r="I174" i="3"/>
  <c r="I168" i="3"/>
  <c r="K160" i="3"/>
  <c r="K158" i="3"/>
  <c r="K163" i="3"/>
  <c r="K165" i="3"/>
  <c r="K159" i="3"/>
  <c r="K166" i="3"/>
  <c r="K167" i="3"/>
  <c r="K155" i="3"/>
  <c r="K156" i="3"/>
  <c r="K162" i="3"/>
  <c r="K164" i="3"/>
  <c r="K161" i="3"/>
  <c r="K157" i="3"/>
  <c r="M143" i="3"/>
  <c r="M151" i="3"/>
  <c r="M147" i="3"/>
  <c r="M154" i="3"/>
  <c r="M144" i="3"/>
  <c r="M145" i="3"/>
  <c r="M146" i="3"/>
  <c r="M142" i="3"/>
  <c r="M153" i="3"/>
  <c r="M149" i="3"/>
  <c r="M152" i="3"/>
  <c r="M148" i="3"/>
  <c r="M150" i="3"/>
  <c r="O135" i="3"/>
  <c r="O133" i="3"/>
  <c r="O131" i="3"/>
  <c r="O134" i="3"/>
  <c r="O139" i="3"/>
  <c r="O132" i="3"/>
  <c r="O140" i="3"/>
  <c r="O130" i="3"/>
  <c r="O129" i="3"/>
  <c r="O138" i="3"/>
  <c r="O136" i="3"/>
  <c r="O137" i="3"/>
  <c r="O141" i="3"/>
  <c r="G135" i="3"/>
  <c r="G133" i="3"/>
  <c r="G131" i="3"/>
  <c r="G130" i="3"/>
  <c r="G136" i="3"/>
  <c r="G137" i="3"/>
  <c r="G138" i="3"/>
  <c r="G134" i="3"/>
  <c r="G139" i="3"/>
  <c r="G132" i="3"/>
  <c r="G141" i="3"/>
  <c r="G140" i="3"/>
  <c r="G129" i="3"/>
  <c r="I122" i="3"/>
  <c r="I121" i="3"/>
  <c r="I127" i="3"/>
  <c r="I117" i="3"/>
  <c r="I125" i="3"/>
  <c r="I118" i="3"/>
  <c r="I128" i="3"/>
  <c r="I119" i="3"/>
  <c r="I126" i="3"/>
  <c r="I124" i="3"/>
  <c r="I123" i="3"/>
  <c r="I116" i="3"/>
  <c r="I120" i="3"/>
  <c r="K111" i="3"/>
  <c r="K106" i="3"/>
  <c r="K114" i="3"/>
  <c r="K109" i="3"/>
  <c r="K112" i="3"/>
  <c r="K113" i="3"/>
  <c r="K105" i="3"/>
  <c r="K110" i="3"/>
  <c r="K115" i="3"/>
  <c r="K104" i="3"/>
  <c r="K108" i="3"/>
  <c r="K103" i="3"/>
  <c r="K107" i="3"/>
  <c r="M93" i="3"/>
  <c r="M91" i="3"/>
  <c r="M101" i="3"/>
  <c r="M96" i="3"/>
  <c r="M97" i="3"/>
  <c r="M98" i="3"/>
  <c r="M92" i="3"/>
  <c r="M90" i="3"/>
  <c r="M102" i="3"/>
  <c r="M95" i="3"/>
  <c r="M94" i="3"/>
  <c r="M100" i="3"/>
  <c r="M99" i="3"/>
  <c r="O85" i="3"/>
  <c r="O80" i="3"/>
  <c r="O88" i="3"/>
  <c r="O81" i="3"/>
  <c r="O89" i="3"/>
  <c r="O79" i="3"/>
  <c r="O86" i="3"/>
  <c r="O78" i="3"/>
  <c r="O84" i="3"/>
  <c r="O83" i="3"/>
  <c r="O77" i="3"/>
  <c r="O82" i="3"/>
  <c r="O87" i="3"/>
  <c r="G85" i="3"/>
  <c r="G80" i="3"/>
  <c r="G88" i="3"/>
  <c r="G81" i="3"/>
  <c r="G89" i="3"/>
  <c r="G82" i="3"/>
  <c r="G87" i="3"/>
  <c r="G79" i="3"/>
  <c r="G86" i="3"/>
  <c r="G78" i="3"/>
  <c r="G84" i="3"/>
  <c r="G83" i="3"/>
  <c r="G77" i="3"/>
  <c r="H69" i="3"/>
  <c r="H72" i="3"/>
  <c r="H65" i="3"/>
  <c r="H73" i="3"/>
  <c r="H71" i="3"/>
  <c r="H64" i="3"/>
  <c r="H70" i="3"/>
  <c r="H76" i="3"/>
  <c r="H68" i="3"/>
  <c r="H75" i="3"/>
  <c r="H66" i="3"/>
  <c r="H67" i="3"/>
  <c r="H74" i="3"/>
  <c r="M184" i="3"/>
  <c r="M192" i="3"/>
  <c r="M189" i="3"/>
  <c r="M183" i="3"/>
  <c r="M185" i="3"/>
  <c r="M187" i="3"/>
  <c r="M188" i="3"/>
  <c r="M191" i="3"/>
  <c r="M190" i="3"/>
  <c r="M193" i="3"/>
  <c r="M181" i="3"/>
  <c r="M182" i="3"/>
  <c r="M186" i="3"/>
  <c r="M133" i="3"/>
  <c r="M141" i="3"/>
  <c r="M131" i="3"/>
  <c r="M132" i="3"/>
  <c r="M140" i="3"/>
  <c r="M130" i="3"/>
  <c r="M135" i="3"/>
  <c r="M136" i="3"/>
  <c r="M137" i="3"/>
  <c r="M134" i="3"/>
  <c r="M139" i="3"/>
  <c r="M138" i="3"/>
  <c r="M129" i="3"/>
  <c r="N67" i="3"/>
  <c r="N75" i="3"/>
  <c r="N70" i="3"/>
  <c r="N71" i="3"/>
  <c r="N64" i="3"/>
  <c r="N74" i="3"/>
  <c r="N66" i="3"/>
  <c r="N73" i="3"/>
  <c r="N65" i="3"/>
  <c r="N72" i="3"/>
  <c r="N69" i="3"/>
  <c r="N76" i="3"/>
  <c r="N68" i="3"/>
  <c r="L136" i="3"/>
  <c r="L134" i="3"/>
  <c r="L132" i="3"/>
  <c r="L133" i="3"/>
  <c r="L140" i="3"/>
  <c r="L131" i="3"/>
  <c r="L130" i="3"/>
  <c r="L141" i="3"/>
  <c r="L129" i="3"/>
  <c r="L138" i="3"/>
  <c r="L135" i="3"/>
  <c r="L139" i="3"/>
  <c r="L137" i="3"/>
  <c r="M70" i="3"/>
  <c r="M65" i="3"/>
  <c r="M73" i="3"/>
  <c r="M66" i="3"/>
  <c r="M74" i="3"/>
  <c r="M67" i="3"/>
  <c r="M68" i="3"/>
  <c r="M72" i="3"/>
  <c r="M71" i="3"/>
  <c r="M64" i="3"/>
  <c r="M69" i="3"/>
  <c r="M76" i="3"/>
  <c r="M75" i="3"/>
  <c r="J52" i="3"/>
  <c r="J56" i="3"/>
  <c r="J60" i="3"/>
  <c r="J51" i="3"/>
  <c r="J54" i="3"/>
  <c r="J58" i="3"/>
  <c r="J62" i="3"/>
  <c r="J57" i="3"/>
  <c r="J55" i="3"/>
  <c r="J63" i="3"/>
  <c r="J61" i="3"/>
  <c r="J53" i="3"/>
  <c r="J59" i="3"/>
  <c r="L202" i="3"/>
  <c r="L199" i="3"/>
  <c r="L195" i="3"/>
  <c r="L197" i="3"/>
  <c r="L196" i="3"/>
  <c r="L198" i="3"/>
  <c r="L200" i="3"/>
  <c r="L194" i="3"/>
  <c r="L203" i="3"/>
  <c r="L201" i="3"/>
  <c r="L206" i="3"/>
  <c r="L204" i="3"/>
  <c r="L205" i="3"/>
  <c r="G186" i="3"/>
  <c r="G183" i="3"/>
  <c r="G191" i="3"/>
  <c r="G181" i="3"/>
  <c r="G185" i="3"/>
  <c r="G187" i="3"/>
  <c r="G189" i="3"/>
  <c r="G188" i="3"/>
  <c r="G190" i="3"/>
  <c r="G192" i="3"/>
  <c r="G182" i="3"/>
  <c r="G193" i="3"/>
  <c r="G184" i="3"/>
  <c r="I53" i="3"/>
  <c r="I56" i="3"/>
  <c r="I55" i="3"/>
  <c r="I54" i="3"/>
  <c r="I63" i="3"/>
  <c r="I51" i="3"/>
  <c r="I57" i="3"/>
  <c r="I60" i="3"/>
  <c r="I61" i="3"/>
  <c r="I58" i="3"/>
  <c r="I62" i="3"/>
  <c r="I59" i="3"/>
  <c r="I52" i="3"/>
  <c r="I210" i="3"/>
  <c r="I218" i="3"/>
  <c r="I215" i="3"/>
  <c r="I208" i="3"/>
  <c r="I209" i="3"/>
  <c r="I211" i="3"/>
  <c r="I213" i="3"/>
  <c r="I207" i="3"/>
  <c r="I214" i="3"/>
  <c r="I219" i="3"/>
  <c r="I212" i="3"/>
  <c r="I217" i="3"/>
  <c r="I216" i="3"/>
  <c r="K197" i="3"/>
  <c r="K205" i="3"/>
  <c r="K202" i="3"/>
  <c r="K196" i="3"/>
  <c r="K198" i="3"/>
  <c r="K200" i="3"/>
  <c r="K199" i="3"/>
  <c r="K201" i="3"/>
  <c r="K203" i="3"/>
  <c r="K204" i="3"/>
  <c r="K206" i="3"/>
  <c r="K194" i="3"/>
  <c r="K195" i="3"/>
  <c r="N189" i="3"/>
  <c r="N186" i="3"/>
  <c r="N182" i="3"/>
  <c r="N184" i="3"/>
  <c r="N181" i="3"/>
  <c r="N187" i="3"/>
  <c r="N192" i="3"/>
  <c r="N185" i="3"/>
  <c r="N190" i="3"/>
  <c r="N183" i="3"/>
  <c r="N188" i="3"/>
  <c r="N193" i="3"/>
  <c r="N191" i="3"/>
  <c r="F189" i="3"/>
  <c r="F186" i="3"/>
  <c r="F188" i="3"/>
  <c r="F190" i="3"/>
  <c r="F192" i="3"/>
  <c r="F191" i="3"/>
  <c r="F193" i="3"/>
  <c r="F181" i="3"/>
  <c r="F184" i="3"/>
  <c r="F187" i="3"/>
  <c r="F183" i="3"/>
  <c r="F185" i="3"/>
  <c r="F182" i="3"/>
  <c r="H176" i="3"/>
  <c r="H175" i="3"/>
  <c r="H180" i="3"/>
  <c r="H168" i="3"/>
  <c r="H169" i="3"/>
  <c r="H178" i="3"/>
  <c r="H174" i="3"/>
  <c r="H172" i="3"/>
  <c r="H170" i="3"/>
  <c r="H179" i="3"/>
  <c r="H177" i="3"/>
  <c r="H173" i="3"/>
  <c r="H171" i="3"/>
  <c r="J163" i="3"/>
  <c r="J167" i="3"/>
  <c r="J159" i="3"/>
  <c r="J156" i="3"/>
  <c r="J161" i="3"/>
  <c r="J158" i="3"/>
  <c r="J164" i="3"/>
  <c r="J165" i="3"/>
  <c r="J157" i="3"/>
  <c r="J162" i="3"/>
  <c r="J160" i="3"/>
  <c r="J166" i="3"/>
  <c r="J155" i="3"/>
  <c r="L146" i="3"/>
  <c r="L150" i="3"/>
  <c r="L147" i="3"/>
  <c r="L148" i="3"/>
  <c r="L149" i="3"/>
  <c r="L144" i="3"/>
  <c r="L152" i="3"/>
  <c r="L143" i="3"/>
  <c r="L151" i="3"/>
  <c r="L142" i="3"/>
  <c r="L145" i="3"/>
  <c r="L154" i="3"/>
  <c r="L153" i="3"/>
  <c r="N130" i="3"/>
  <c r="N138" i="3"/>
  <c r="N136" i="3"/>
  <c r="N134" i="3"/>
  <c r="N133" i="3"/>
  <c r="N139" i="3"/>
  <c r="N132" i="3"/>
  <c r="N131" i="3"/>
  <c r="N140" i="3"/>
  <c r="N141" i="3"/>
  <c r="N129" i="3"/>
  <c r="N137" i="3"/>
  <c r="N135" i="3"/>
  <c r="F130" i="3"/>
  <c r="F138" i="3"/>
  <c r="F136" i="3"/>
  <c r="F134" i="3"/>
  <c r="F137" i="3"/>
  <c r="F135" i="3"/>
  <c r="F139" i="3"/>
  <c r="F133" i="3"/>
  <c r="F140" i="3"/>
  <c r="F132" i="3"/>
  <c r="F131" i="3"/>
  <c r="F141" i="3"/>
  <c r="F129" i="3"/>
  <c r="H117" i="3"/>
  <c r="H122" i="3"/>
  <c r="H125" i="3"/>
  <c r="H118" i="3"/>
  <c r="H128" i="3"/>
  <c r="H123" i="3"/>
  <c r="H120" i="3"/>
  <c r="H116" i="3"/>
  <c r="H124" i="3"/>
  <c r="H126" i="3"/>
  <c r="H127" i="3"/>
  <c r="H121" i="3"/>
  <c r="H119" i="3"/>
  <c r="J106" i="3"/>
  <c r="J114" i="3"/>
  <c r="J109" i="3"/>
  <c r="J104" i="3"/>
  <c r="J112" i="3"/>
  <c r="J105" i="3"/>
  <c r="J113" i="3"/>
  <c r="J103" i="3"/>
  <c r="J108" i="3"/>
  <c r="J110" i="3"/>
  <c r="J111" i="3"/>
  <c r="J107" i="3"/>
  <c r="J115" i="3"/>
  <c r="L96" i="3"/>
  <c r="L92" i="3"/>
  <c r="L99" i="3"/>
  <c r="L94" i="3"/>
  <c r="L100" i="3"/>
  <c r="L90" i="3"/>
  <c r="L97" i="3"/>
  <c r="L102" i="3"/>
  <c r="L93" i="3"/>
  <c r="L91" i="3"/>
  <c r="L95" i="3"/>
  <c r="L101" i="3"/>
  <c r="L98" i="3"/>
  <c r="N80" i="3"/>
  <c r="N88" i="3"/>
  <c r="N83" i="3"/>
  <c r="N84" i="3"/>
  <c r="N78" i="3"/>
  <c r="N85" i="3"/>
  <c r="N77" i="3"/>
  <c r="N82" i="3"/>
  <c r="N89" i="3"/>
  <c r="N81" i="3"/>
  <c r="N87" i="3"/>
  <c r="N86" i="3"/>
  <c r="N79" i="3"/>
  <c r="O72" i="3"/>
  <c r="O67" i="3"/>
  <c r="O75" i="3"/>
  <c r="O68" i="3"/>
  <c r="O76" i="3"/>
  <c r="O74" i="3"/>
  <c r="O66" i="3"/>
  <c r="O73" i="3"/>
  <c r="O65" i="3"/>
  <c r="O71" i="3"/>
  <c r="O64" i="3"/>
  <c r="O70" i="3"/>
  <c r="O69" i="3"/>
  <c r="G72" i="3"/>
  <c r="G67" i="3"/>
  <c r="G75" i="3"/>
  <c r="G68" i="3"/>
  <c r="G76" i="3"/>
  <c r="G70" i="3"/>
  <c r="G69" i="3"/>
  <c r="G65" i="3"/>
  <c r="G74" i="3"/>
  <c r="G66" i="3"/>
  <c r="G73" i="3"/>
  <c r="G64" i="3"/>
  <c r="G71" i="3"/>
  <c r="E17" i="2"/>
  <c r="O13" i="2"/>
  <c r="K10" i="2"/>
  <c r="K9" i="2"/>
  <c r="J10" i="2"/>
  <c r="J9" i="2"/>
  <c r="I10" i="2"/>
  <c r="I9" i="2"/>
  <c r="H10" i="2"/>
  <c r="H9" i="2"/>
  <c r="G11" i="2"/>
  <c r="G10" i="2"/>
  <c r="G9" i="2"/>
  <c r="G8" i="2"/>
  <c r="G7" i="2"/>
  <c r="G6" i="2"/>
  <c r="G5" i="2"/>
  <c r="F10" i="2"/>
  <c r="F9" i="2"/>
  <c r="O11" i="2"/>
  <c r="O10" i="2"/>
  <c r="N10" i="2"/>
  <c r="O8" i="2"/>
  <c r="O9" i="2"/>
  <c r="N9" i="2"/>
  <c r="O7" i="2"/>
  <c r="N7" i="2"/>
  <c r="N5" i="2"/>
  <c r="O5" i="2"/>
  <c r="O6" i="2"/>
  <c r="K5" i="2"/>
  <c r="J5" i="2"/>
  <c r="I5" i="2"/>
  <c r="O3" i="2"/>
  <c r="N3" i="2"/>
  <c r="G3" i="2"/>
  <c r="K3" i="2"/>
  <c r="J3" i="2"/>
  <c r="I3" i="2"/>
  <c r="E5" i="2"/>
  <c r="E10" i="2"/>
  <c r="E9" i="2"/>
  <c r="O2" i="2"/>
  <c r="N2" i="2"/>
  <c r="K2" i="2"/>
  <c r="J2" i="2"/>
  <c r="I2" i="2"/>
  <c r="G2" i="2"/>
  <c r="F5" i="2"/>
  <c r="E31" i="2"/>
  <c r="AD167" i="3" l="1"/>
  <c r="AD144" i="3"/>
  <c r="P181" i="3"/>
  <c r="AD157" i="3"/>
  <c r="AD161" i="3"/>
  <c r="AD55" i="3"/>
  <c r="AD208" i="3"/>
  <c r="AD139" i="3"/>
  <c r="AD68" i="3"/>
  <c r="AD124" i="3"/>
  <c r="AD52" i="3"/>
  <c r="AD105" i="3"/>
  <c r="AD86" i="3"/>
  <c r="AD141" i="3"/>
  <c r="AD133" i="3"/>
  <c r="AD91" i="3"/>
  <c r="AD101" i="3"/>
  <c r="AD158" i="3"/>
  <c r="AD89" i="3"/>
  <c r="AD198" i="3"/>
  <c r="AD190" i="3"/>
  <c r="AD110" i="3"/>
  <c r="AD165" i="3"/>
  <c r="AD87" i="3"/>
  <c r="AD154" i="3"/>
  <c r="AD115" i="3"/>
  <c r="AD218" i="3"/>
  <c r="AD138" i="3"/>
  <c r="AD131" i="3"/>
  <c r="AD69" i="3"/>
  <c r="AD73" i="3"/>
  <c r="AD121" i="3"/>
  <c r="AD168" i="3"/>
  <c r="AD192" i="3"/>
  <c r="AD88" i="3"/>
  <c r="AD205" i="3"/>
  <c r="AD57" i="3"/>
  <c r="AD61" i="3"/>
  <c r="AD181" i="3"/>
  <c r="AD186" i="3"/>
  <c r="AD143" i="3"/>
  <c r="AD195" i="3"/>
  <c r="AD187" i="3"/>
  <c r="AD106" i="3"/>
  <c r="AD85" i="3"/>
  <c r="AD102" i="3"/>
  <c r="AD76" i="3"/>
  <c r="AD209" i="3"/>
  <c r="AD130" i="3"/>
  <c r="AD90" i="3"/>
  <c r="AD98" i="3"/>
  <c r="AD67" i="3"/>
  <c r="AD65" i="3"/>
  <c r="AD116" i="3"/>
  <c r="AD173" i="3"/>
  <c r="AD178" i="3"/>
  <c r="AD179" i="3"/>
  <c r="AD114" i="3"/>
  <c r="AD197" i="3"/>
  <c r="AD51" i="3"/>
  <c r="AD58" i="3"/>
  <c r="AD191" i="3"/>
  <c r="AD188" i="3"/>
  <c r="AD152" i="3"/>
  <c r="AD63" i="3"/>
  <c r="AD117" i="3"/>
  <c r="AD127" i="3"/>
  <c r="AD59" i="3"/>
  <c r="AD182" i="3"/>
  <c r="P131" i="3"/>
  <c r="P136" i="3"/>
  <c r="AD111" i="3"/>
  <c r="AD112" i="3"/>
  <c r="AD160" i="3"/>
  <c r="AD164" i="3"/>
  <c r="AD78" i="3"/>
  <c r="AD79" i="3"/>
  <c r="AD128" i="3"/>
  <c r="AD207" i="3"/>
  <c r="AD216" i="3"/>
  <c r="AD97" i="3"/>
  <c r="AD96" i="3"/>
  <c r="AD74" i="3"/>
  <c r="AD125" i="3"/>
  <c r="AD118" i="3"/>
  <c r="AD174" i="3"/>
  <c r="AD175" i="3"/>
  <c r="AD75" i="3"/>
  <c r="AD200" i="3"/>
  <c r="AD204" i="3"/>
  <c r="AD146" i="3"/>
  <c r="AD148" i="3"/>
  <c r="AD107" i="3"/>
  <c r="AD159" i="3"/>
  <c r="AD82" i="3"/>
  <c r="AD217" i="3"/>
  <c r="AD135" i="3"/>
  <c r="AD100" i="3"/>
  <c r="AD72" i="3"/>
  <c r="AD170" i="3"/>
  <c r="AD140" i="3"/>
  <c r="AD151" i="3"/>
  <c r="AD108" i="3"/>
  <c r="AD104" i="3"/>
  <c r="AD163" i="3"/>
  <c r="AD156" i="3"/>
  <c r="AD84" i="3"/>
  <c r="AD180" i="3"/>
  <c r="AD215" i="3"/>
  <c r="AD211" i="3"/>
  <c r="AD129" i="3"/>
  <c r="AD132" i="3"/>
  <c r="AD93" i="3"/>
  <c r="AD66" i="3"/>
  <c r="AD122" i="3"/>
  <c r="AD123" i="3"/>
  <c r="AD171" i="3"/>
  <c r="AD177" i="3"/>
  <c r="AD62" i="3"/>
  <c r="AD202" i="3"/>
  <c r="AD196" i="3"/>
  <c r="AD56" i="3"/>
  <c r="AD189" i="3"/>
  <c r="AD149" i="3"/>
  <c r="AD80" i="3"/>
  <c r="AD213" i="3"/>
  <c r="AD94" i="3"/>
  <c r="AD64" i="3"/>
  <c r="AD126" i="3"/>
  <c r="AD176" i="3"/>
  <c r="AD199" i="3"/>
  <c r="P130" i="3"/>
  <c r="P187" i="3"/>
  <c r="P186" i="3"/>
  <c r="P96" i="3"/>
  <c r="P150" i="3"/>
  <c r="P153" i="3"/>
  <c r="P199" i="3"/>
  <c r="P72" i="3"/>
  <c r="P70" i="3"/>
  <c r="P112" i="3"/>
  <c r="P158" i="3"/>
  <c r="P124" i="3"/>
  <c r="P81" i="3"/>
  <c r="AD103" i="3"/>
  <c r="AD109" i="3"/>
  <c r="AD162" i="3"/>
  <c r="AD77" i="3"/>
  <c r="AD83" i="3"/>
  <c r="AD193" i="3"/>
  <c r="AD214" i="3"/>
  <c r="AD210" i="3"/>
  <c r="AD137" i="3"/>
  <c r="AD99" i="3"/>
  <c r="AD95" i="3"/>
  <c r="AD71" i="3"/>
  <c r="AD169" i="3"/>
  <c r="AD166" i="3"/>
  <c r="AD203" i="3"/>
  <c r="AD201" i="3"/>
  <c r="AD54" i="3"/>
  <c r="AD183" i="3"/>
  <c r="AD185" i="3"/>
  <c r="AD142" i="3"/>
  <c r="AD145" i="3"/>
  <c r="AD113" i="3"/>
  <c r="AD155" i="3"/>
  <c r="AD81" i="3"/>
  <c r="AD219" i="3"/>
  <c r="AD212" i="3"/>
  <c r="AD136" i="3"/>
  <c r="AD134" i="3"/>
  <c r="AD92" i="3"/>
  <c r="AD70" i="3"/>
  <c r="AD119" i="3"/>
  <c r="AD120" i="3"/>
  <c r="AD172" i="3"/>
  <c r="AD153" i="3"/>
  <c r="AD194" i="3"/>
  <c r="AD206" i="3"/>
  <c r="AD60" i="3"/>
  <c r="AD53" i="3"/>
  <c r="AD184" i="3"/>
  <c r="AD150" i="3"/>
  <c r="AD147" i="3"/>
  <c r="P180" i="3"/>
  <c r="P89" i="3"/>
  <c r="P210" i="3"/>
  <c r="P171" i="3"/>
  <c r="P133" i="3"/>
  <c r="P184" i="3"/>
  <c r="P189" i="3"/>
  <c r="P91" i="3"/>
  <c r="P114" i="3"/>
  <c r="P127" i="3"/>
  <c r="P203" i="3"/>
  <c r="P73" i="3"/>
  <c r="P64" i="3"/>
  <c r="P106" i="3"/>
  <c r="P110" i="3"/>
  <c r="P157" i="3"/>
  <c r="P156" i="3"/>
  <c r="P82" i="3"/>
  <c r="P84" i="3"/>
  <c r="P63" i="3"/>
  <c r="P207" i="3"/>
  <c r="P209" i="3"/>
  <c r="P175" i="3"/>
  <c r="P174" i="3"/>
  <c r="P61" i="3"/>
  <c r="P58" i="3"/>
  <c r="P92" i="3"/>
  <c r="P105" i="3"/>
  <c r="P139" i="3"/>
  <c r="P97" i="3"/>
  <c r="P95" i="3"/>
  <c r="P145" i="3"/>
  <c r="P152" i="3"/>
  <c r="P75" i="3"/>
  <c r="P192" i="3"/>
  <c r="P201" i="3"/>
  <c r="P66" i="3"/>
  <c r="P159" i="3"/>
  <c r="P77" i="3"/>
  <c r="P83" i="3"/>
  <c r="P128" i="3"/>
  <c r="P217" i="3"/>
  <c r="P53" i="3"/>
  <c r="P54" i="3"/>
  <c r="P59" i="3"/>
  <c r="P98" i="3"/>
  <c r="P144" i="3"/>
  <c r="P166" i="3"/>
  <c r="P179" i="3"/>
  <c r="P202" i="3"/>
  <c r="P74" i="3"/>
  <c r="P67" i="3"/>
  <c r="P160" i="3"/>
  <c r="P116" i="3"/>
  <c r="P85" i="3"/>
  <c r="P154" i="3"/>
  <c r="P218" i="3"/>
  <c r="P211" i="3"/>
  <c r="P206" i="3"/>
  <c r="P118" i="3"/>
  <c r="P137" i="3"/>
  <c r="P99" i="3"/>
  <c r="P142" i="3"/>
  <c r="P148" i="3"/>
  <c r="P62" i="3"/>
  <c r="P194" i="3"/>
  <c r="P200" i="3"/>
  <c r="P68" i="3"/>
  <c r="P104" i="3"/>
  <c r="P161" i="3"/>
  <c r="P125" i="3"/>
  <c r="P126" i="3"/>
  <c r="P78" i="3"/>
  <c r="P80" i="3"/>
  <c r="P141" i="3"/>
  <c r="P215" i="3"/>
  <c r="P208" i="3"/>
  <c r="P172" i="3"/>
  <c r="P129" i="3"/>
  <c r="P134" i="3"/>
  <c r="P182" i="3"/>
  <c r="P94" i="3"/>
  <c r="P146" i="3"/>
  <c r="P88" i="3"/>
  <c r="P198" i="3"/>
  <c r="P111" i="3"/>
  <c r="P108" i="3"/>
  <c r="P164" i="3"/>
  <c r="P117" i="3"/>
  <c r="P119" i="3"/>
  <c r="P86" i="3"/>
  <c r="P102" i="3"/>
  <c r="P216" i="3"/>
  <c r="P214" i="3"/>
  <c r="P173" i="3"/>
  <c r="P170" i="3"/>
  <c r="P60" i="3"/>
  <c r="P147" i="3"/>
  <c r="P185" i="3"/>
  <c r="P190" i="3"/>
  <c r="P100" i="3"/>
  <c r="P143" i="3"/>
  <c r="P140" i="3"/>
  <c r="P195" i="3"/>
  <c r="P204" i="3"/>
  <c r="P69" i="3"/>
  <c r="P109" i="3"/>
  <c r="P103" i="3"/>
  <c r="P162" i="3"/>
  <c r="P122" i="3"/>
  <c r="P123" i="3"/>
  <c r="P167" i="3"/>
  <c r="P76" i="3"/>
  <c r="P213" i="3"/>
  <c r="P168" i="3"/>
  <c r="P176" i="3"/>
  <c r="P55" i="3"/>
  <c r="P56" i="3"/>
  <c r="P155" i="3"/>
  <c r="P132" i="3"/>
  <c r="P138" i="3"/>
  <c r="P183" i="3"/>
  <c r="P188" i="3"/>
  <c r="P90" i="3"/>
  <c r="P151" i="3"/>
  <c r="P101" i="3"/>
  <c r="P197" i="3"/>
  <c r="P196" i="3"/>
  <c r="P71" i="3"/>
  <c r="P113" i="3"/>
  <c r="P165" i="3"/>
  <c r="P120" i="3"/>
  <c r="P87" i="3"/>
  <c r="P193" i="3"/>
  <c r="P115" i="3"/>
  <c r="P212" i="3"/>
  <c r="P178" i="3"/>
  <c r="P169" i="3"/>
  <c r="P57" i="3"/>
  <c r="P52" i="3"/>
  <c r="G13" i="2"/>
  <c r="G17" i="2" s="1"/>
  <c r="F13" i="2"/>
  <c r="F19" i="2" s="1"/>
  <c r="H13" i="2"/>
  <c r="H18" i="2" s="1"/>
  <c r="I13" i="2"/>
  <c r="I18" i="2" s="1"/>
  <c r="J13" i="2"/>
  <c r="J17" i="2" s="1"/>
  <c r="K13" i="2"/>
  <c r="K20" i="2" s="1"/>
  <c r="L13" i="2"/>
  <c r="L17" i="2" s="1"/>
  <c r="M13" i="2"/>
  <c r="M19" i="2" s="1"/>
  <c r="N13" i="2"/>
  <c r="N20" i="2" s="1"/>
  <c r="O17" i="2"/>
  <c r="E13" i="2"/>
  <c r="I30" i="1"/>
  <c r="I31" i="1"/>
  <c r="I32" i="1"/>
  <c r="I33" i="1"/>
  <c r="I34" i="1"/>
  <c r="I35" i="1"/>
  <c r="I36" i="1"/>
  <c r="I37" i="1"/>
  <c r="I38" i="1"/>
  <c r="I39" i="1"/>
  <c r="I40" i="1"/>
  <c r="I41" i="1"/>
  <c r="I29" i="1"/>
  <c r="G30" i="1"/>
  <c r="G31" i="1"/>
  <c r="G32" i="1"/>
  <c r="G33" i="1"/>
  <c r="G34" i="1"/>
  <c r="G35" i="1"/>
  <c r="G36" i="1"/>
  <c r="G37" i="1"/>
  <c r="G38" i="1"/>
  <c r="G39" i="1"/>
  <c r="G40" i="1"/>
  <c r="G41" i="1"/>
  <c r="D30" i="1"/>
  <c r="D31" i="1"/>
  <c r="D32" i="1"/>
  <c r="D33" i="1"/>
  <c r="D34" i="1"/>
  <c r="D35" i="1"/>
  <c r="D36" i="1"/>
  <c r="D37" i="1"/>
  <c r="D38" i="1"/>
  <c r="D39" i="1"/>
  <c r="D40" i="1"/>
  <c r="D41" i="1"/>
  <c r="D29" i="1"/>
  <c r="G29" i="1"/>
  <c r="AD220" i="3" l="1"/>
  <c r="AE128" i="3" s="1"/>
  <c r="D232" i="3" a="1"/>
  <c r="J232" i="3" s="1"/>
  <c r="D230" i="3" a="1"/>
  <c r="D228" i="3" a="1"/>
  <c r="D229" i="3" a="1"/>
  <c r="D224" i="3" a="1"/>
  <c r="D227" i="3" a="1"/>
  <c r="D226" i="3" a="1"/>
  <c r="D234" i="3" a="1"/>
  <c r="D223" i="3" a="1"/>
  <c r="D222" i="3" a="1"/>
  <c r="D225" i="3" a="1"/>
  <c r="D231" i="3" a="1"/>
  <c r="D233" i="3" a="1"/>
  <c r="E22" i="2"/>
  <c r="O23" i="2"/>
  <c r="O26" i="2"/>
  <c r="N27" i="2"/>
  <c r="N26" i="2"/>
  <c r="N25" i="2"/>
  <c r="N17" i="2"/>
  <c r="O22" i="2"/>
  <c r="O27" i="2"/>
  <c r="O21" i="2"/>
  <c r="O20" i="2"/>
  <c r="O19" i="2"/>
  <c r="O25" i="2"/>
  <c r="O24" i="2"/>
  <c r="L19" i="2"/>
  <c r="K26" i="2"/>
  <c r="K22" i="2"/>
  <c r="K17" i="2"/>
  <c r="K19" i="2"/>
  <c r="K18" i="2"/>
  <c r="K21" i="2"/>
  <c r="K23" i="2"/>
  <c r="K25" i="2"/>
  <c r="K27" i="2"/>
  <c r="K24" i="2"/>
  <c r="F25" i="2"/>
  <c r="F21" i="2"/>
  <c r="F20" i="2"/>
  <c r="H19" i="2"/>
  <c r="H23" i="2"/>
  <c r="H22" i="2"/>
  <c r="H27" i="2"/>
  <c r="H20" i="2"/>
  <c r="H17" i="2"/>
  <c r="H25" i="2"/>
  <c r="H26" i="2"/>
  <c r="H24" i="2"/>
  <c r="H21" i="2"/>
  <c r="L27" i="2"/>
  <c r="L23" i="2"/>
  <c r="N23" i="2"/>
  <c r="N21" i="2"/>
  <c r="N19" i="2"/>
  <c r="N24" i="2"/>
  <c r="N18" i="2"/>
  <c r="N22" i="2"/>
  <c r="M26" i="2"/>
  <c r="E27" i="2"/>
  <c r="E25" i="2"/>
  <c r="I23" i="2"/>
  <c r="I24" i="2"/>
  <c r="F22" i="2"/>
  <c r="F26" i="2"/>
  <c r="F27" i="2"/>
  <c r="F17" i="2"/>
  <c r="F24" i="2"/>
  <c r="F18" i="2"/>
  <c r="F23" i="2"/>
  <c r="E24" i="2"/>
  <c r="J23" i="2"/>
  <c r="J25" i="2"/>
  <c r="J20" i="2"/>
  <c r="J18" i="2"/>
  <c r="J24" i="2"/>
  <c r="J27" i="2"/>
  <c r="J21" i="2"/>
  <c r="J26" i="2"/>
  <c r="J22" i="2"/>
  <c r="J19" i="2"/>
  <c r="E21" i="2"/>
  <c r="E18" i="2"/>
  <c r="E19" i="2"/>
  <c r="I25" i="2"/>
  <c r="I27" i="2"/>
  <c r="I26" i="2"/>
  <c r="I19" i="2"/>
  <c r="I20" i="2"/>
  <c r="I17" i="2"/>
  <c r="I21" i="2"/>
  <c r="I22" i="2"/>
  <c r="G19" i="2"/>
  <c r="G26" i="2"/>
  <c r="G20" i="2"/>
  <c r="G21" i="2"/>
  <c r="G18" i="2"/>
  <c r="G22" i="2"/>
  <c r="M27" i="2"/>
  <c r="M25" i="2"/>
  <c r="M24" i="2"/>
  <c r="M23" i="2"/>
  <c r="M17" i="2"/>
  <c r="M22" i="2"/>
  <c r="M18" i="2"/>
  <c r="M21" i="2"/>
  <c r="M20" i="2"/>
  <c r="G27" i="2"/>
  <c r="G25" i="2"/>
  <c r="G24" i="2"/>
  <c r="G23" i="2"/>
  <c r="L26" i="2"/>
  <c r="L25" i="2"/>
  <c r="L21" i="2"/>
  <c r="L20" i="2"/>
  <c r="L22" i="2"/>
  <c r="L24" i="2"/>
  <c r="L18" i="2"/>
  <c r="E26" i="2"/>
  <c r="E20" i="2"/>
  <c r="E23" i="2"/>
  <c r="O18" i="2"/>
  <c r="E232" i="3" l="1"/>
  <c r="AE102" i="3"/>
  <c r="AE99" i="3"/>
  <c r="AE200" i="3"/>
  <c r="AE134" i="3"/>
  <c r="AE106" i="3"/>
  <c r="AE173" i="3"/>
  <c r="AE75" i="3"/>
  <c r="AE145" i="3"/>
  <c r="AE181" i="3"/>
  <c r="AE122" i="3"/>
  <c r="AE160" i="3"/>
  <c r="AE175" i="3"/>
  <c r="AE129" i="3"/>
  <c r="AE154" i="3"/>
  <c r="AE197" i="3"/>
  <c r="AE210" i="3"/>
  <c r="AE147" i="3"/>
  <c r="AE174" i="3"/>
  <c r="AE92" i="3"/>
  <c r="AE130" i="3"/>
  <c r="AE209" i="3"/>
  <c r="AE81" i="3"/>
  <c r="AE211" i="3"/>
  <c r="AE142" i="3"/>
  <c r="AE150" i="3"/>
  <c r="AE100" i="3"/>
  <c r="AE58" i="3"/>
  <c r="AE196" i="3"/>
  <c r="AE88" i="3"/>
  <c r="AE132" i="3"/>
  <c r="AE78" i="3"/>
  <c r="AE95" i="3"/>
  <c r="AE168" i="3"/>
  <c r="AE61" i="3"/>
  <c r="AE56" i="3"/>
  <c r="AE103" i="3"/>
  <c r="AE188" i="3"/>
  <c r="AE185" i="3"/>
  <c r="AE190" i="3"/>
  <c r="AE82" i="3"/>
  <c r="AE212" i="3"/>
  <c r="AE131" i="3"/>
  <c r="AE217" i="3"/>
  <c r="AE136" i="3"/>
  <c r="AE110" i="3"/>
  <c r="AE96" i="3"/>
  <c r="AE206" i="3"/>
  <c r="AE187" i="3"/>
  <c r="AE156" i="3"/>
  <c r="AE60" i="3"/>
  <c r="AE67" i="3"/>
  <c r="AE189" i="3"/>
  <c r="AE182" i="3"/>
  <c r="M232" i="3"/>
  <c r="AE207" i="3"/>
  <c r="AE172" i="3"/>
  <c r="AE138" i="3"/>
  <c r="AE108" i="3"/>
  <c r="AE153" i="3"/>
  <c r="AE57" i="3"/>
  <c r="AE104" i="3"/>
  <c r="AE194" i="3"/>
  <c r="AE69" i="3"/>
  <c r="AE204" i="3"/>
  <c r="AE85" i="3"/>
  <c r="AE98" i="3"/>
  <c r="AE66" i="3"/>
  <c r="AE143" i="3"/>
  <c r="AE59" i="3"/>
  <c r="AE126" i="3"/>
  <c r="AE123" i="3"/>
  <c r="AE159" i="3"/>
  <c r="AE118" i="3"/>
  <c r="AE178" i="3"/>
  <c r="AE62" i="3"/>
  <c r="AE170" i="3"/>
  <c r="AE179" i="3"/>
  <c r="AE202" i="3"/>
  <c r="AE180" i="3"/>
  <c r="AE195" i="3"/>
  <c r="AE94" i="3"/>
  <c r="AE116" i="3"/>
  <c r="AE127" i="3"/>
  <c r="AE64" i="3"/>
  <c r="AE199" i="3"/>
  <c r="AE125" i="3"/>
  <c r="AE201" i="3"/>
  <c r="AE184" i="3"/>
  <c r="AE218" i="3"/>
  <c r="AE151" i="3"/>
  <c r="AE137" i="3"/>
  <c r="AE152" i="3"/>
  <c r="AE80" i="3"/>
  <c r="AE176" i="3"/>
  <c r="AE63" i="3"/>
  <c r="AE213" i="3"/>
  <c r="AE54" i="3"/>
  <c r="AE90" i="3"/>
  <c r="AE193" i="3"/>
  <c r="AE109" i="3"/>
  <c r="AE164" i="3"/>
  <c r="AE214" i="3"/>
  <c r="AE120" i="3"/>
  <c r="AE148" i="3"/>
  <c r="AE70" i="3"/>
  <c r="AE157" i="3"/>
  <c r="AE52" i="3"/>
  <c r="AE208" i="3"/>
  <c r="AE161" i="3"/>
  <c r="AE55" i="3"/>
  <c r="AE86" i="3"/>
  <c r="AE133" i="3"/>
  <c r="AE141" i="3"/>
  <c r="AE139" i="3"/>
  <c r="AE144" i="3"/>
  <c r="AE124" i="3"/>
  <c r="AE89" i="3"/>
  <c r="AE91" i="3"/>
  <c r="AE68" i="3"/>
  <c r="AE101" i="3"/>
  <c r="AE158" i="3"/>
  <c r="AE167" i="3"/>
  <c r="AE105" i="3"/>
  <c r="AE111" i="3"/>
  <c r="AE77" i="3"/>
  <c r="AE119" i="3"/>
  <c r="AE112" i="3"/>
  <c r="AE83" i="3"/>
  <c r="AE192" i="3"/>
  <c r="AE114" i="3"/>
  <c r="AE166" i="3"/>
  <c r="AE165" i="3"/>
  <c r="AE74" i="3"/>
  <c r="AE203" i="3"/>
  <c r="AE87" i="3"/>
  <c r="AE72" i="3"/>
  <c r="AE53" i="3"/>
  <c r="AE215" i="3"/>
  <c r="AE76" i="3"/>
  <c r="AE162" i="3"/>
  <c r="AE140" i="3"/>
  <c r="AE216" i="3"/>
  <c r="AE71" i="3"/>
  <c r="AE115" i="3"/>
  <c r="AE97" i="3"/>
  <c r="AE169" i="3"/>
  <c r="AE171" i="3"/>
  <c r="AE117" i="3"/>
  <c r="AE113" i="3"/>
  <c r="AE73" i="3"/>
  <c r="AE146" i="3"/>
  <c r="AE155" i="3"/>
  <c r="AE186" i="3"/>
  <c r="AE84" i="3"/>
  <c r="AE198" i="3"/>
  <c r="AE183" i="3"/>
  <c r="P232" i="3"/>
  <c r="L232" i="3"/>
  <c r="D232" i="3"/>
  <c r="H232" i="3"/>
  <c r="F232" i="3"/>
  <c r="I232" i="3"/>
  <c r="O232" i="3"/>
  <c r="N232" i="3"/>
  <c r="K232" i="3"/>
  <c r="G232" i="3"/>
  <c r="E233" i="3"/>
  <c r="G233" i="3"/>
  <c r="N233" i="3"/>
  <c r="F233" i="3"/>
  <c r="D233" i="3"/>
  <c r="J233" i="3"/>
  <c r="K233" i="3"/>
  <c r="I233" i="3"/>
  <c r="P233" i="3"/>
  <c r="L233" i="3"/>
  <c r="O233" i="3"/>
  <c r="H233" i="3"/>
  <c r="M233" i="3"/>
  <c r="D231" i="3"/>
  <c r="I231" i="3"/>
  <c r="O231" i="3"/>
  <c r="G231" i="3"/>
  <c r="N231" i="3"/>
  <c r="L231" i="3"/>
  <c r="F231" i="3"/>
  <c r="K231" i="3"/>
  <c r="J231" i="3"/>
  <c r="P231" i="3"/>
  <c r="M231" i="3"/>
  <c r="H231" i="3"/>
  <c r="E231" i="3"/>
  <c r="D229" i="3"/>
  <c r="G229" i="3"/>
  <c r="N229" i="3"/>
  <c r="F229" i="3"/>
  <c r="O229" i="3"/>
  <c r="I229" i="3"/>
  <c r="M229" i="3"/>
  <c r="J229" i="3"/>
  <c r="E229" i="3"/>
  <c r="P229" i="3"/>
  <c r="K229" i="3"/>
  <c r="H229" i="3"/>
  <c r="L229" i="3"/>
  <c r="F227" i="3"/>
  <c r="I227" i="3"/>
  <c r="H227" i="3"/>
  <c r="O227" i="3"/>
  <c r="G227" i="3"/>
  <c r="J227" i="3"/>
  <c r="M227" i="3"/>
  <c r="E227" i="3"/>
  <c r="D227" i="3"/>
  <c r="L227" i="3"/>
  <c r="P227" i="3"/>
  <c r="K227" i="3"/>
  <c r="N227" i="3"/>
  <c r="E225" i="3"/>
  <c r="G225" i="3"/>
  <c r="N225" i="3"/>
  <c r="F225" i="3"/>
  <c r="D225" i="3"/>
  <c r="J225" i="3"/>
  <c r="K225" i="3"/>
  <c r="I225" i="3"/>
  <c r="H225" i="3"/>
  <c r="L225" i="3"/>
  <c r="O225" i="3"/>
  <c r="P225" i="3"/>
  <c r="M225" i="3"/>
  <c r="D228" i="3"/>
  <c r="K228" i="3"/>
  <c r="O228" i="3"/>
  <c r="I228" i="3"/>
  <c r="M228" i="3"/>
  <c r="P228" i="3"/>
  <c r="E228" i="3"/>
  <c r="H228" i="3"/>
  <c r="L228" i="3"/>
  <c r="G228" i="3"/>
  <c r="N228" i="3"/>
  <c r="F228" i="3"/>
  <c r="J228" i="3"/>
  <c r="E223" i="3"/>
  <c r="G223" i="3"/>
  <c r="N223" i="3"/>
  <c r="F223" i="3"/>
  <c r="D223" i="3"/>
  <c r="J223" i="3"/>
  <c r="K223" i="3"/>
  <c r="I223" i="3"/>
  <c r="H223" i="3"/>
  <c r="L223" i="3"/>
  <c r="O223" i="3"/>
  <c r="P223" i="3"/>
  <c r="M223" i="3"/>
  <c r="E222" i="3"/>
  <c r="D222" i="3"/>
  <c r="F222" i="3"/>
  <c r="K222" i="3"/>
  <c r="P222" i="3"/>
  <c r="J222" i="3"/>
  <c r="O222" i="3"/>
  <c r="I222" i="3"/>
  <c r="M222" i="3"/>
  <c r="L222" i="3"/>
  <c r="H222" i="3"/>
  <c r="G222" i="3"/>
  <c r="N222" i="3"/>
  <c r="E234" i="3"/>
  <c r="J234" i="3"/>
  <c r="F234" i="3"/>
  <c r="L234" i="3"/>
  <c r="P234" i="3"/>
  <c r="D234" i="3"/>
  <c r="O234" i="3"/>
  <c r="K234" i="3"/>
  <c r="M234" i="3"/>
  <c r="I234" i="3"/>
  <c r="H234" i="3"/>
  <c r="G234" i="3"/>
  <c r="N234" i="3"/>
  <c r="E230" i="3"/>
  <c r="J230" i="3"/>
  <c r="K230" i="3"/>
  <c r="I230" i="3"/>
  <c r="H230" i="3"/>
  <c r="L230" i="3"/>
  <c r="O230" i="3"/>
  <c r="P230" i="3"/>
  <c r="M230" i="3"/>
  <c r="G230" i="3"/>
  <c r="N230" i="3"/>
  <c r="F230" i="3"/>
  <c r="D230" i="3"/>
  <c r="E226" i="3"/>
  <c r="J226" i="3"/>
  <c r="K226" i="3"/>
  <c r="I226" i="3"/>
  <c r="H226" i="3"/>
  <c r="L226" i="3"/>
  <c r="O226" i="3"/>
  <c r="P226" i="3"/>
  <c r="M226" i="3"/>
  <c r="G226" i="3"/>
  <c r="N226" i="3"/>
  <c r="F226" i="3"/>
  <c r="D226" i="3"/>
  <c r="E224" i="3"/>
  <c r="J224" i="3"/>
  <c r="K224" i="3"/>
  <c r="I224" i="3"/>
  <c r="H224" i="3"/>
  <c r="L224" i="3"/>
  <c r="G224" i="3"/>
  <c r="P224" i="3"/>
  <c r="M224" i="3"/>
  <c r="O224" i="3"/>
  <c r="N224" i="3"/>
  <c r="F224" i="3"/>
  <c r="D224" i="3"/>
  <c r="P26" i="2"/>
  <c r="P24" i="2"/>
  <c r="P18" i="2"/>
  <c r="P19" i="2"/>
  <c r="P21" i="2"/>
  <c r="P23" i="2"/>
  <c r="P20" i="2"/>
  <c r="P17" i="2"/>
  <c r="P25" i="2"/>
  <c r="P27" i="2"/>
  <c r="P22" i="2"/>
  <c r="S226" i="3" l="1" a="1"/>
  <c r="AD226" i="3" s="1"/>
  <c r="S232" i="3" a="1"/>
  <c r="T232" i="3" s="1"/>
  <c r="S229" i="3" a="1"/>
  <c r="AA229" i="3" s="1"/>
  <c r="S231" i="3" a="1"/>
  <c r="X231" i="3" s="1"/>
  <c r="S228" i="3" a="1"/>
  <c r="T228" i="3" s="1"/>
  <c r="AE226" i="3"/>
  <c r="Y226" i="3"/>
  <c r="AB226" i="3"/>
  <c r="Z226" i="3"/>
  <c r="S226" i="3"/>
  <c r="U226" i="3"/>
  <c r="AA226" i="3"/>
  <c r="S230" i="3" a="1"/>
  <c r="S234" i="3" a="1"/>
  <c r="S233" i="3" a="1"/>
  <c r="S224" i="3" a="1"/>
  <c r="S223" i="3" a="1"/>
  <c r="S222" i="3" a="1"/>
  <c r="S225" i="3" a="1"/>
  <c r="S227" i="3" a="1"/>
  <c r="E236" i="3"/>
  <c r="N247" i="3" s="1"/>
  <c r="Q17" i="2"/>
  <c r="Q23" i="2"/>
  <c r="Q25" i="2"/>
  <c r="Q27" i="2"/>
  <c r="Q26" i="2"/>
  <c r="Q18" i="2"/>
  <c r="Q19" i="2"/>
  <c r="Q21" i="2"/>
  <c r="Q24" i="2"/>
  <c r="Q20" i="2"/>
  <c r="Q22" i="2"/>
  <c r="Z232" i="3" l="1"/>
  <c r="AA232" i="3"/>
  <c r="F247" i="3"/>
  <c r="M239" i="3"/>
  <c r="AD232" i="3"/>
  <c r="H249" i="3"/>
  <c r="T226" i="3"/>
  <c r="U228" i="3"/>
  <c r="W226" i="3"/>
  <c r="V226" i="3"/>
  <c r="X228" i="3"/>
  <c r="AC226" i="3"/>
  <c r="X226" i="3"/>
  <c r="Y229" i="3"/>
  <c r="D249" i="3"/>
  <c r="P243" i="3"/>
  <c r="N243" i="3"/>
  <c r="H239" i="3"/>
  <c r="L249" i="3"/>
  <c r="X232" i="3"/>
  <c r="Z228" i="3"/>
  <c r="E250" i="3"/>
  <c r="O243" i="3"/>
  <c r="O247" i="3"/>
  <c r="G250" i="3"/>
  <c r="F251" i="3"/>
  <c r="P248" i="3"/>
  <c r="O251" i="3"/>
  <c r="F243" i="3"/>
  <c r="P250" i="3"/>
  <c r="J241" i="3"/>
  <c r="L250" i="3"/>
  <c r="I241" i="3"/>
  <c r="G249" i="3"/>
  <c r="I250" i="3"/>
  <c r="Y232" i="3"/>
  <c r="D242" i="3"/>
  <c r="G245" i="3"/>
  <c r="F245" i="3"/>
  <c r="P244" i="3"/>
  <c r="L240" i="3"/>
  <c r="K249" i="3"/>
  <c r="D241" i="3"/>
  <c r="U231" i="3"/>
  <c r="K247" i="3"/>
  <c r="V232" i="3"/>
  <c r="AE231" i="3"/>
  <c r="H245" i="3"/>
  <c r="H251" i="3"/>
  <c r="N251" i="3"/>
  <c r="L245" i="3"/>
  <c r="H241" i="3"/>
  <c r="K242" i="3"/>
  <c r="J248" i="3"/>
  <c r="D244" i="3"/>
  <c r="M242" i="3"/>
  <c r="U232" i="3"/>
  <c r="N240" i="3"/>
  <c r="M243" i="3"/>
  <c r="K243" i="3"/>
  <c r="I251" i="3"/>
  <c r="O249" i="3"/>
  <c r="I249" i="3"/>
  <c r="M245" i="3"/>
  <c r="AC232" i="3"/>
  <c r="M240" i="3"/>
  <c r="L239" i="3"/>
  <c r="D245" i="3"/>
  <c r="G251" i="3"/>
  <c r="D248" i="3"/>
  <c r="K239" i="3"/>
  <c r="AB232" i="3"/>
  <c r="AC229" i="3"/>
  <c r="I247" i="3"/>
  <c r="N245" i="3"/>
  <c r="L243" i="3"/>
  <c r="D247" i="3"/>
  <c r="K240" i="3"/>
  <c r="G246" i="3"/>
  <c r="F239" i="3"/>
  <c r="E244" i="3"/>
  <c r="V228" i="3"/>
  <c r="AA231" i="3"/>
  <c r="V231" i="3"/>
  <c r="AD229" i="3"/>
  <c r="J242" i="3"/>
  <c r="H247" i="3"/>
  <c r="E243" i="3"/>
  <c r="G243" i="3"/>
  <c r="P247" i="3"/>
  <c r="I246" i="3"/>
  <c r="I239" i="3"/>
  <c r="L241" i="3"/>
  <c r="J250" i="3"/>
  <c r="I240" i="3"/>
  <c r="G241" i="3"/>
  <c r="M249" i="3"/>
  <c r="G239" i="3"/>
  <c r="S228" i="3"/>
  <c r="AD228" i="3"/>
  <c r="Z231" i="3"/>
  <c r="AB231" i="3"/>
  <c r="S229" i="3"/>
  <c r="O248" i="3"/>
  <c r="P241" i="3"/>
  <c r="W231" i="3"/>
  <c r="AE229" i="3"/>
  <c r="W228" i="3"/>
  <c r="Y228" i="3"/>
  <c r="S231" i="3"/>
  <c r="AB229" i="3"/>
  <c r="V229" i="3"/>
  <c r="G248" i="3"/>
  <c r="O240" i="3"/>
  <c r="O241" i="3"/>
  <c r="H250" i="3"/>
  <c r="D250" i="3"/>
  <c r="I248" i="3"/>
  <c r="N248" i="3"/>
  <c r="F240" i="3"/>
  <c r="K241" i="3"/>
  <c r="F250" i="3"/>
  <c r="M250" i="3"/>
  <c r="N242" i="3"/>
  <c r="F249" i="3"/>
  <c r="G244" i="3"/>
  <c r="F244" i="3"/>
  <c r="F246" i="3"/>
  <c r="D251" i="3"/>
  <c r="K250" i="3"/>
  <c r="G240" i="3"/>
  <c r="F242" i="3"/>
  <c r="Y231" i="3"/>
  <c r="AE232" i="3"/>
  <c r="S232" i="3"/>
  <c r="AE228" i="3"/>
  <c r="AB228" i="3"/>
  <c r="AD231" i="3"/>
  <c r="Z229" i="3"/>
  <c r="W229" i="3"/>
  <c r="H248" i="3"/>
  <c r="J239" i="3"/>
  <c r="N241" i="3"/>
  <c r="F248" i="3"/>
  <c r="K248" i="3"/>
  <c r="P245" i="3"/>
  <c r="E248" i="3"/>
  <c r="P240" i="3"/>
  <c r="E246" i="3"/>
  <c r="I242" i="3"/>
  <c r="N246" i="3"/>
  <c r="H240" i="3"/>
  <c r="N250" i="3"/>
  <c r="O245" i="3"/>
  <c r="E245" i="3"/>
  <c r="H246" i="3"/>
  <c r="E247" i="3"/>
  <c r="O246" i="3"/>
  <c r="K251" i="3"/>
  <c r="P239" i="3"/>
  <c r="T231" i="3"/>
  <c r="T229" i="3"/>
  <c r="X229" i="3"/>
  <c r="M246" i="3"/>
  <c r="E251" i="3"/>
  <c r="D246" i="3"/>
  <c r="P246" i="3"/>
  <c r="J244" i="3"/>
  <c r="G247" i="3"/>
  <c r="J246" i="3"/>
  <c r="O239" i="3"/>
  <c r="K245" i="3"/>
  <c r="J240" i="3"/>
  <c r="E242" i="3"/>
  <c r="J247" i="3"/>
  <c r="L248" i="3"/>
  <c r="E239" i="3"/>
  <c r="N239" i="3"/>
  <c r="M244" i="3"/>
  <c r="M247" i="3"/>
  <c r="L246" i="3"/>
  <c r="AC228" i="3"/>
  <c r="AA228" i="3"/>
  <c r="E249" i="3"/>
  <c r="J249" i="3"/>
  <c r="W232" i="3"/>
  <c r="AC231" i="3"/>
  <c r="U229" i="3"/>
  <c r="L244" i="3"/>
  <c r="M251" i="3"/>
  <c r="K244" i="3"/>
  <c r="N244" i="3"/>
  <c r="H242" i="3"/>
  <c r="P242" i="3"/>
  <c r="H244" i="3"/>
  <c r="J251" i="3"/>
  <c r="D240" i="3"/>
  <c r="L251" i="3"/>
  <c r="I245" i="3"/>
  <c r="D243" i="3"/>
  <c r="O244" i="3"/>
  <c r="J243" i="3"/>
  <c r="E241" i="3"/>
  <c r="L242" i="3"/>
  <c r="I243" i="3"/>
  <c r="O242" i="3"/>
  <c r="P249" i="3"/>
  <c r="M241" i="3"/>
  <c r="AE230" i="3"/>
  <c r="AC230" i="3"/>
  <c r="Y230" i="3"/>
  <c r="X230" i="3"/>
  <c r="U230" i="3"/>
  <c r="S230" i="3"/>
  <c r="T230" i="3"/>
  <c r="AA230" i="3"/>
  <c r="V230" i="3"/>
  <c r="AB230" i="3"/>
  <c r="AD230" i="3"/>
  <c r="Z230" i="3"/>
  <c r="W230" i="3"/>
  <c r="AC225" i="3"/>
  <c r="AE225" i="3"/>
  <c r="AD225" i="3"/>
  <c r="X225" i="3"/>
  <c r="W225" i="3"/>
  <c r="V225" i="3"/>
  <c r="Z225" i="3"/>
  <c r="S225" i="3"/>
  <c r="Y225" i="3"/>
  <c r="AA225" i="3"/>
  <c r="U225" i="3"/>
  <c r="AB225" i="3"/>
  <c r="T225" i="3"/>
  <c r="Y227" i="3"/>
  <c r="Z227" i="3"/>
  <c r="S227" i="3"/>
  <c r="X227" i="3"/>
  <c r="AE227" i="3"/>
  <c r="V227" i="3"/>
  <c r="AC227" i="3"/>
  <c r="T227" i="3"/>
  <c r="AD227" i="3"/>
  <c r="AB227" i="3"/>
  <c r="U227" i="3"/>
  <c r="AA227" i="3"/>
  <c r="W227" i="3"/>
  <c r="AE222" i="3"/>
  <c r="Y222" i="3"/>
  <c r="X222" i="3"/>
  <c r="W222" i="3"/>
  <c r="Z222" i="3"/>
  <c r="V222" i="3"/>
  <c r="AD222" i="3"/>
  <c r="S222" i="3"/>
  <c r="T222" i="3"/>
  <c r="AC222" i="3"/>
  <c r="AA222" i="3"/>
  <c r="AB222" i="3"/>
  <c r="U222" i="3"/>
  <c r="Y223" i="3"/>
  <c r="Z223" i="3"/>
  <c r="AE223" i="3"/>
  <c r="AD223" i="3"/>
  <c r="S223" i="3"/>
  <c r="AB223" i="3"/>
  <c r="AA223" i="3"/>
  <c r="T223" i="3"/>
  <c r="X223" i="3"/>
  <c r="U223" i="3"/>
  <c r="W223" i="3"/>
  <c r="V223" i="3"/>
  <c r="AC223" i="3"/>
  <c r="AA224" i="3"/>
  <c r="T224" i="3"/>
  <c r="U224" i="3"/>
  <c r="AD224" i="3"/>
  <c r="AC224" i="3"/>
  <c r="V224" i="3"/>
  <c r="AB224" i="3"/>
  <c r="Y224" i="3"/>
  <c r="X224" i="3"/>
  <c r="W224" i="3"/>
  <c r="AE224" i="3"/>
  <c r="S224" i="3"/>
  <c r="Z224" i="3"/>
  <c r="AC233" i="3"/>
  <c r="X233" i="3"/>
  <c r="W233" i="3"/>
  <c r="V233" i="3"/>
  <c r="S233" i="3"/>
  <c r="AD233" i="3"/>
  <c r="AE233" i="3"/>
  <c r="AA233" i="3"/>
  <c r="Y233" i="3"/>
  <c r="AB233" i="3"/>
  <c r="U233" i="3"/>
  <c r="Z233" i="3"/>
  <c r="T233" i="3"/>
  <c r="AE234" i="3"/>
  <c r="AC234" i="3"/>
  <c r="Y234" i="3"/>
  <c r="X234" i="3"/>
  <c r="U234" i="3"/>
  <c r="S234" i="3"/>
  <c r="V234" i="3"/>
  <c r="AA234" i="3"/>
  <c r="AD234" i="3"/>
  <c r="W234" i="3"/>
  <c r="Z234" i="3"/>
  <c r="T234" i="3"/>
  <c r="AB234" i="3"/>
  <c r="E29" i="2"/>
  <c r="E30" i="2" s="1"/>
  <c r="E32" i="2" s="1"/>
  <c r="E33" i="2" s="1"/>
  <c r="T236" i="3" l="1"/>
  <c r="T245" i="3" s="1"/>
  <c r="F261" i="3" s="1"/>
  <c r="Y247" i="3" l="1"/>
  <c r="K263" i="3" s="1"/>
  <c r="T242" i="3"/>
  <c r="F258" i="3" s="1"/>
  <c r="AD247" i="3"/>
  <c r="P263" i="3" s="1"/>
  <c r="T244" i="3"/>
  <c r="F260" i="3" s="1"/>
  <c r="T246" i="3"/>
  <c r="F262" i="3" s="1"/>
  <c r="T251" i="3"/>
  <c r="F267" i="3" s="1"/>
  <c r="AE250" i="3"/>
  <c r="Q266" i="3" s="1"/>
  <c r="AB245" i="3"/>
  <c r="N261" i="3" s="1"/>
  <c r="AA249" i="3"/>
  <c r="M265" i="3" s="1"/>
  <c r="X240" i="3"/>
  <c r="J256" i="3" s="1"/>
  <c r="AB249" i="3"/>
  <c r="N265" i="3" s="1"/>
  <c r="AD245" i="3"/>
  <c r="P261" i="3" s="1"/>
  <c r="AD241" i="3"/>
  <c r="P257" i="3" s="1"/>
  <c r="Y244" i="3"/>
  <c r="K260" i="3" s="1"/>
  <c r="AA241" i="3"/>
  <c r="M257" i="3" s="1"/>
  <c r="V247" i="3"/>
  <c r="H263" i="3" s="1"/>
  <c r="X246" i="3"/>
  <c r="J262" i="3" s="1"/>
  <c r="AB246" i="3"/>
  <c r="N262" i="3" s="1"/>
  <c r="T241" i="3"/>
  <c r="F257" i="3" s="1"/>
  <c r="U248" i="3"/>
  <c r="G264" i="3" s="1"/>
  <c r="V243" i="3"/>
  <c r="H259" i="3" s="1"/>
  <c r="AE239" i="3"/>
  <c r="Q255" i="3" s="1"/>
  <c r="AB242" i="3"/>
  <c r="N258" i="3" s="1"/>
  <c r="AA245" i="3"/>
  <c r="M261" i="3" s="1"/>
  <c r="Z249" i="3"/>
  <c r="L265" i="3" s="1"/>
  <c r="Z247" i="3"/>
  <c r="L263" i="3" s="1"/>
  <c r="X245" i="3"/>
  <c r="J261" i="3" s="1"/>
  <c r="V250" i="3"/>
  <c r="H266" i="3" s="1"/>
  <c r="S243" i="3"/>
  <c r="E259" i="3" s="1"/>
  <c r="Z244" i="3"/>
  <c r="L260" i="3" s="1"/>
  <c r="Z240" i="3"/>
  <c r="L256" i="3" s="1"/>
  <c r="AB250" i="3"/>
  <c r="N266" i="3" s="1"/>
  <c r="S251" i="3"/>
  <c r="E267" i="3" s="1"/>
  <c r="AE240" i="3"/>
  <c r="Q256" i="3" s="1"/>
  <c r="U251" i="3"/>
  <c r="G267" i="3" s="1"/>
  <c r="W246" i="3"/>
  <c r="I262" i="3" s="1"/>
  <c r="Y250" i="3"/>
  <c r="K266" i="3" s="1"/>
  <c r="AB251" i="3"/>
  <c r="N267" i="3" s="1"/>
  <c r="W248" i="3"/>
  <c r="I264" i="3" s="1"/>
  <c r="V244" i="3"/>
  <c r="H260" i="3" s="1"/>
  <c r="Y246" i="3"/>
  <c r="K262" i="3" s="1"/>
  <c r="X241" i="3"/>
  <c r="J257" i="3" s="1"/>
  <c r="Y249" i="3"/>
  <c r="K265" i="3" s="1"/>
  <c r="Y239" i="3"/>
  <c r="K255" i="3" s="1"/>
  <c r="AE247" i="3"/>
  <c r="Q263" i="3" s="1"/>
  <c r="AC247" i="3"/>
  <c r="O263" i="3" s="1"/>
  <c r="U246" i="3"/>
  <c r="G262" i="3" s="1"/>
  <c r="U243" i="3"/>
  <c r="G259" i="3" s="1"/>
  <c r="W240" i="3"/>
  <c r="I256" i="3" s="1"/>
  <c r="AB247" i="3"/>
  <c r="N263" i="3" s="1"/>
  <c r="X247" i="3"/>
  <c r="J263" i="3" s="1"/>
  <c r="AE243" i="3"/>
  <c r="Q259" i="3" s="1"/>
  <c r="AD249" i="3"/>
  <c r="P265" i="3" s="1"/>
  <c r="V246" i="3"/>
  <c r="H262" i="3" s="1"/>
  <c r="Y243" i="3"/>
  <c r="K259" i="3" s="1"/>
  <c r="Y248" i="3"/>
  <c r="K264" i="3" s="1"/>
  <c r="U242" i="3"/>
  <c r="G258" i="3" s="1"/>
  <c r="AD248" i="3"/>
  <c r="P264" i="3" s="1"/>
  <c r="AC245" i="3"/>
  <c r="O261" i="3" s="1"/>
  <c r="AB239" i="3"/>
  <c r="N255" i="3" s="1"/>
  <c r="AD244" i="3"/>
  <c r="P260" i="3" s="1"/>
  <c r="T239" i="3"/>
  <c r="F255" i="3" s="1"/>
  <c r="U239" i="3"/>
  <c r="G255" i="3" s="1"/>
  <c r="Z239" i="3"/>
  <c r="L255" i="3" s="1"/>
  <c r="Z250" i="3"/>
  <c r="L266" i="3" s="1"/>
  <c r="X251" i="3"/>
  <c r="J267" i="3" s="1"/>
  <c r="AD240" i="3"/>
  <c r="P256" i="3" s="1"/>
  <c r="U250" i="3"/>
  <c r="G266" i="3" s="1"/>
  <c r="AC240" i="3"/>
  <c r="O256" i="3" s="1"/>
  <c r="U245" i="3"/>
  <c r="G261" i="3" s="1"/>
  <c r="V251" i="3"/>
  <c r="H267" i="3" s="1"/>
  <c r="AC246" i="3"/>
  <c r="O262" i="3" s="1"/>
  <c r="V240" i="3"/>
  <c r="H256" i="3" s="1"/>
  <c r="AC248" i="3"/>
  <c r="O264" i="3" s="1"/>
  <c r="AD243" i="3"/>
  <c r="P259" i="3" s="1"/>
  <c r="W250" i="3"/>
  <c r="I266" i="3" s="1"/>
  <c r="T247" i="3"/>
  <c r="F263" i="3" s="1"/>
  <c r="W242" i="3"/>
  <c r="I258" i="3" s="1"/>
  <c r="AE246" i="3"/>
  <c r="Q262" i="3" s="1"/>
  <c r="AB244" i="3"/>
  <c r="N260" i="3" s="1"/>
  <c r="AE249" i="3"/>
  <c r="Q265" i="3" s="1"/>
  <c r="Z242" i="3"/>
  <c r="L258" i="3" s="1"/>
  <c r="T243" i="3"/>
  <c r="F259" i="3" s="1"/>
  <c r="AA250" i="3"/>
  <c r="M266" i="3" s="1"/>
  <c r="U240" i="3"/>
  <c r="G256" i="3" s="1"/>
  <c r="S246" i="3"/>
  <c r="E262" i="3" s="1"/>
  <c r="S241" i="3"/>
  <c r="E257" i="3" s="1"/>
  <c r="Z241" i="3"/>
  <c r="L257" i="3" s="1"/>
  <c r="X242" i="3"/>
  <c r="J258" i="3" s="1"/>
  <c r="W239" i="3"/>
  <c r="I255" i="3" s="1"/>
  <c r="W244" i="3"/>
  <c r="I260" i="3" s="1"/>
  <c r="T248" i="3"/>
  <c r="F264" i="3" s="1"/>
  <c r="X239" i="3"/>
  <c r="J255" i="3" s="1"/>
  <c r="T249" i="3"/>
  <c r="F265" i="3" s="1"/>
  <c r="AA240" i="3"/>
  <c r="M256" i="3" s="1"/>
  <c r="AD251" i="3"/>
  <c r="P267" i="3" s="1"/>
  <c r="AE241" i="3"/>
  <c r="Q257" i="3" s="1"/>
  <c r="U247" i="3"/>
  <c r="G263" i="3" s="1"/>
  <c r="AD246" i="3"/>
  <c r="P262" i="3" s="1"/>
  <c r="AB241" i="3"/>
  <c r="N257" i="3" s="1"/>
  <c r="W241" i="3"/>
  <c r="I257" i="3" s="1"/>
  <c r="Z245" i="3"/>
  <c r="L261" i="3" s="1"/>
  <c r="AC244" i="3"/>
  <c r="O260" i="3" s="1"/>
  <c r="S250" i="3"/>
  <c r="E266" i="3" s="1"/>
  <c r="AC250" i="3"/>
  <c r="O266" i="3" s="1"/>
  <c r="U249" i="3"/>
  <c r="G265" i="3" s="1"/>
  <c r="AA239" i="3"/>
  <c r="M255" i="3" s="1"/>
  <c r="V245" i="3"/>
  <c r="H261" i="3" s="1"/>
  <c r="T250" i="3"/>
  <c r="F266" i="3" s="1"/>
  <c r="AE245" i="3"/>
  <c r="Q261" i="3" s="1"/>
  <c r="W245" i="3"/>
  <c r="I261" i="3" s="1"/>
  <c r="W247" i="3"/>
  <c r="I263" i="3" s="1"/>
  <c r="S249" i="3"/>
  <c r="E265" i="3" s="1"/>
  <c r="S245" i="3"/>
  <c r="E261" i="3" s="1"/>
  <c r="AB243" i="3"/>
  <c r="N259" i="3" s="1"/>
  <c r="S240" i="3"/>
  <c r="E256" i="3" s="1"/>
  <c r="AD242" i="3"/>
  <c r="P258" i="3" s="1"/>
  <c r="X250" i="3"/>
  <c r="J266" i="3" s="1"/>
  <c r="Y241" i="3"/>
  <c r="K257" i="3" s="1"/>
  <c r="AA251" i="3"/>
  <c r="M267" i="3" s="1"/>
  <c r="S248" i="3"/>
  <c r="E264" i="3" s="1"/>
  <c r="AC239" i="3"/>
  <c r="O255" i="3" s="1"/>
  <c r="X248" i="3"/>
  <c r="J264" i="3" s="1"/>
  <c r="AA246" i="3"/>
  <c r="M262" i="3" s="1"/>
  <c r="W249" i="3"/>
  <c r="I265" i="3" s="1"/>
  <c r="AB240" i="3"/>
  <c r="N256" i="3" s="1"/>
  <c r="Z248" i="3"/>
  <c r="L264" i="3" s="1"/>
  <c r="AA248" i="3"/>
  <c r="M264" i="3" s="1"/>
  <c r="AA242" i="3"/>
  <c r="M258" i="3" s="1"/>
  <c r="AE244" i="3"/>
  <c r="Q260" i="3" s="1"/>
  <c r="S242" i="3"/>
  <c r="E258" i="3" s="1"/>
  <c r="AC242" i="3"/>
  <c r="O258" i="3" s="1"/>
  <c r="V239" i="3"/>
  <c r="H255" i="3" s="1"/>
  <c r="AA243" i="3"/>
  <c r="M259" i="3" s="1"/>
  <c r="AC243" i="3"/>
  <c r="O259" i="3" s="1"/>
  <c r="Y240" i="3"/>
  <c r="K256" i="3" s="1"/>
  <c r="V249" i="3"/>
  <c r="H265" i="3" s="1"/>
  <c r="S247" i="3"/>
  <c r="E263" i="3" s="1"/>
  <c r="X249" i="3"/>
  <c r="J265" i="3" s="1"/>
  <c r="V248" i="3"/>
  <c r="H264" i="3" s="1"/>
  <c r="S244" i="3"/>
  <c r="E260" i="3" s="1"/>
  <c r="AC251" i="3"/>
  <c r="O267" i="3" s="1"/>
  <c r="Y242" i="3"/>
  <c r="K258" i="3" s="1"/>
  <c r="AC241" i="3"/>
  <c r="O257" i="3" s="1"/>
  <c r="X243" i="3"/>
  <c r="J259" i="3" s="1"/>
  <c r="Z243" i="3"/>
  <c r="L259" i="3" s="1"/>
  <c r="AE248" i="3"/>
  <c r="Q264" i="3" s="1"/>
  <c r="U244" i="3"/>
  <c r="G260" i="3" s="1"/>
  <c r="W251" i="3"/>
  <c r="I267" i="3" s="1"/>
  <c r="AA244" i="3"/>
  <c r="M260" i="3" s="1"/>
  <c r="V241" i="3"/>
  <c r="H257" i="3" s="1"/>
  <c r="Y251" i="3"/>
  <c r="K267" i="3" s="1"/>
  <c r="Z251" i="3"/>
  <c r="L267" i="3" s="1"/>
  <c r="AD239" i="3"/>
  <c r="P255" i="3" s="1"/>
  <c r="AE242" i="3"/>
  <c r="Q258" i="3" s="1"/>
  <c r="R259" i="3" l="1"/>
  <c r="R267" i="3"/>
  <c r="R263" i="3"/>
  <c r="R261" i="3"/>
  <c r="R255" i="3"/>
  <c r="R265" i="3"/>
  <c r="R257" i="3"/>
  <c r="R260" i="3"/>
  <c r="R264" i="3"/>
  <c r="R266" i="3"/>
  <c r="R262" i="3"/>
  <c r="R256" i="3"/>
  <c r="R258" i="3"/>
</calcChain>
</file>

<file path=xl/sharedStrings.xml><?xml version="1.0" encoding="utf-8"?>
<sst xmlns="http://schemas.openxmlformats.org/spreadsheetml/2006/main" count="877" uniqueCount="304">
  <si>
    <t>Data Real</t>
  </si>
  <si>
    <t>Nama</t>
  </si>
  <si>
    <t>Harga</t>
  </si>
  <si>
    <t>Konsumsi BBM</t>
  </si>
  <si>
    <t>Kapasitas Tangki (Liter)</t>
  </si>
  <si>
    <t>Desain/Model</t>
  </si>
  <si>
    <t>Warna</t>
  </si>
  <si>
    <t>Perawatan</t>
  </si>
  <si>
    <t>Tinggi Tempat Duduk (mm)</t>
  </si>
  <si>
    <t>Lebar Motor (mm)</t>
  </si>
  <si>
    <t>Ukuran Bagasi (L)</t>
  </si>
  <si>
    <t>Cc Mesin</t>
  </si>
  <si>
    <t>Fitur</t>
  </si>
  <si>
    <t>FREEGO</t>
  </si>
  <si>
    <t>FREEGO S VERSION</t>
  </si>
  <si>
    <t>FREEGO S VERSION ABS</t>
  </si>
  <si>
    <t>MIO S SMART &amp; SOPHISTICATED</t>
  </si>
  <si>
    <t>MIO M3 125</t>
  </si>
  <si>
    <t>MIO M3 125 AKS SSS</t>
  </si>
  <si>
    <t>FINO GRANDE</t>
  </si>
  <si>
    <t>FINO PREMIUM</t>
  </si>
  <si>
    <t>FINO SPORTY</t>
  </si>
  <si>
    <t>Aerox 155VVA</t>
  </si>
  <si>
    <t>Aerox 155VVA S-VERSION</t>
  </si>
  <si>
    <t>ALL NEW NMAX 155 STANDARD VERSION</t>
  </si>
  <si>
    <t>ALL NEW NMAX 155 CONNECTED / ABS VERSION</t>
  </si>
  <si>
    <t>Irit</t>
  </si>
  <si>
    <t>Sangat Irit</t>
  </si>
  <si>
    <t>Elegan</t>
  </si>
  <si>
    <t>Trendy</t>
  </si>
  <si>
    <t>Retro</t>
  </si>
  <si>
    <t>Sporty</t>
  </si>
  <si>
    <t>Modern</t>
  </si>
  <si>
    <t>Eco Indicator, Electric Power Socket, Smart Front Refuel</t>
  </si>
  <si>
    <t>Eco Indicator, Stop &amp; Start System, Smart Key System, Electric Power Socket, Smart Front Refuel</t>
  </si>
  <si>
    <t>Eco Indicator, Stop &amp; Start System, Smart Key System, Rem ABS, Electric Power Socket, Smart Front Refuel</t>
  </si>
  <si>
    <t>Eco Indicator</t>
  </si>
  <si>
    <t>Eco Indicator, Stop &amp; Start System</t>
  </si>
  <si>
    <t>Eco Indicator, Stop &amp; Start System, Electric Power Socket, Smart Front Refuel</t>
  </si>
  <si>
    <t>Eco Indicator, Stop &amp; Start System, Smart Key System, Rem ABS, Electric Power Socket, Smart Front Refuel, Y-Connect</t>
  </si>
  <si>
    <t>Keterangan Pembobotan</t>
  </si>
  <si>
    <t>Kosumsi BBM</t>
  </si>
  <si>
    <t>Bobot</t>
  </si>
  <si>
    <t>Cukup Irit</t>
  </si>
  <si>
    <t>Sangat Mudah</t>
  </si>
  <si>
    <t>Matte Blue, Matte Red</t>
  </si>
  <si>
    <t>Matte Blue</t>
  </si>
  <si>
    <t>Magnificient Cyan, Mysterious Red, Mighty Black, Marvelous Blue, Mesmerize Pink</t>
  </si>
  <si>
    <t>Metallic Red, Metallic Grey, Metallic Black, Metallic White</t>
  </si>
  <si>
    <t>Metallic Red, Metallic Black, Matte Blue, Matte Grey</t>
  </si>
  <si>
    <t>Matte Silver</t>
  </si>
  <si>
    <t>Luxury Red, Royal Blue</t>
  </si>
  <si>
    <t>Caramel Brown, Black Espresso, White Latte</t>
  </si>
  <si>
    <t>Retro Green, Classic Blue, Vintage Red</t>
  </si>
  <si>
    <t>Grey, Black, Red</t>
  </si>
  <si>
    <t>Matte Black, Matte Red</t>
  </si>
  <si>
    <t>Matte Red, Matte Black, Matte Blue, Glossy White</t>
  </si>
  <si>
    <t>Matte Black, White, Matte Blue</t>
  </si>
  <si>
    <t>Bobot Sesuai Jumlah Warna Yang Tersedia</t>
  </si>
  <si>
    <t>Mudah</t>
  </si>
  <si>
    <t>Cukup Mudah</t>
  </si>
  <si>
    <t>Sulit</t>
  </si>
  <si>
    <t>Boros</t>
  </si>
  <si>
    <t>Sangat Boros</t>
  </si>
  <si>
    <t>Sangat Sulit</t>
  </si>
  <si>
    <t>Bobot Sesuai Jumlah Fitur Yang Tersedia</t>
  </si>
  <si>
    <t>Data Bobot</t>
  </si>
  <si>
    <t>Sama penting dengan</t>
  </si>
  <si>
    <t>Mendekati sedikit lebih penting dari</t>
  </si>
  <si>
    <t>Sedikit lebih penting dari</t>
  </si>
  <si>
    <t>Mendekati lebih penting dari</t>
  </si>
  <si>
    <t>Lebih penting dari</t>
  </si>
  <si>
    <t>Mendekati sangat penting dari</t>
  </si>
  <si>
    <t>Sangat penting dari</t>
  </si>
  <si>
    <t>Mendekati mutlak dari</t>
  </si>
  <si>
    <t>Mutlak sangat penting dari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</si>
  <si>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</si>
  <si>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</si>
  <si>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</si>
  <si>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</si>
  <si>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</si>
  <si>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</si>
  <si>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</si>
  <si>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</si>
  <si>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</si>
  <si>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</si>
  <si>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</si>
  <si>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Kode</t>
  </si>
  <si>
    <t>Total</t>
  </si>
  <si>
    <t>Normalisasi Matriks &amp; Bobot Prioritas</t>
  </si>
  <si>
    <t>Bobot Prioritas</t>
  </si>
  <si>
    <t>CM</t>
  </si>
  <si>
    <t>Consistency Measure</t>
  </si>
  <si>
    <t>CI</t>
  </si>
  <si>
    <t>Consistency Index</t>
  </si>
  <si>
    <t>RI</t>
  </si>
  <si>
    <t>n</t>
  </si>
  <si>
    <t>LamdaMax</t>
  </si>
  <si>
    <t>CR</t>
  </si>
  <si>
    <t>Konsistensi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</si>
  <si>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</si>
  <si>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</si>
  <si>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</si>
  <si>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</si>
  <si>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</si>
  <si>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</si>
  <si>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</si>
  <si>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</si>
  <si>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</si>
  <si>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</si>
  <si>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</si>
  <si>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</si>
  <si>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</si>
  <si>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Nama Alternatif</t>
  </si>
  <si>
    <t>Kriteria</t>
  </si>
  <si>
    <t>Pembobotan Menggunakan Bobot Prioritas Dari Hasil AHP</t>
  </si>
  <si>
    <t>Menentukan Himpunan Concordance Index</t>
  </si>
  <si>
    <t>C</t>
  </si>
  <si>
    <t>C1,1</t>
  </si>
  <si>
    <t>C1,2</t>
  </si>
  <si>
    <t>C1,3</t>
  </si>
  <si>
    <t>C1,4</t>
  </si>
  <si>
    <t>C1,5</t>
  </si>
  <si>
    <t>C1,6</t>
  </si>
  <si>
    <t>C1,7</t>
  </si>
  <si>
    <t>C1,8</t>
  </si>
  <si>
    <t>C1,9</t>
  </si>
  <si>
    <t>C1,10</t>
  </si>
  <si>
    <t>C1,11</t>
  </si>
  <si>
    <t>C1,12</t>
  </si>
  <si>
    <t>C1,13</t>
  </si>
  <si>
    <t>C2,1</t>
  </si>
  <si>
    <t>C2,2</t>
  </si>
  <si>
    <t>C2,3</t>
  </si>
  <si>
    <t>C2,4</t>
  </si>
  <si>
    <t>C2,5</t>
  </si>
  <si>
    <t>C2,6</t>
  </si>
  <si>
    <t>C2,7</t>
  </si>
  <si>
    <t>C2,8</t>
  </si>
  <si>
    <t>C2,9</t>
  </si>
  <si>
    <t>C2,10</t>
  </si>
  <si>
    <t>C2,11</t>
  </si>
  <si>
    <t>C2,12</t>
  </si>
  <si>
    <t>C2,13</t>
  </si>
  <si>
    <t>C3,1</t>
  </si>
  <si>
    <t>C3,2</t>
  </si>
  <si>
    <t>C3,3</t>
  </si>
  <si>
    <t>C3,4</t>
  </si>
  <si>
    <t>C3,5</t>
  </si>
  <si>
    <t>C3,6</t>
  </si>
  <si>
    <t>C3,7</t>
  </si>
  <si>
    <t>C3,8</t>
  </si>
  <si>
    <t>C3,9</t>
  </si>
  <si>
    <t>C3,10</t>
  </si>
  <si>
    <t>C3,11</t>
  </si>
  <si>
    <t>C3,12</t>
  </si>
  <si>
    <t>C3,13</t>
  </si>
  <si>
    <t>C4,1</t>
  </si>
  <si>
    <t>C4,2</t>
  </si>
  <si>
    <t>C4,3</t>
  </si>
  <si>
    <t>C4,4</t>
  </si>
  <si>
    <t>C4,5</t>
  </si>
  <si>
    <t>C4,6</t>
  </si>
  <si>
    <t>C4,7</t>
  </si>
  <si>
    <t>C4,8</t>
  </si>
  <si>
    <t>C4,9</t>
  </si>
  <si>
    <t>C4,10</t>
  </si>
  <si>
    <t>C4,11</t>
  </si>
  <si>
    <t>C4,12</t>
  </si>
  <si>
    <t>C4,13</t>
  </si>
  <si>
    <t>C5,1</t>
  </si>
  <si>
    <t>C5,2</t>
  </si>
  <si>
    <t>C5,3</t>
  </si>
  <si>
    <t>C5,4</t>
  </si>
  <si>
    <t>C5,5</t>
  </si>
  <si>
    <t>C5,6</t>
  </si>
  <si>
    <t>C5,7</t>
  </si>
  <si>
    <t>C5,8</t>
  </si>
  <si>
    <t>C5,9</t>
  </si>
  <si>
    <t>C5,10</t>
  </si>
  <si>
    <t>C5,11</t>
  </si>
  <si>
    <t>C5,12</t>
  </si>
  <si>
    <t>C5,13</t>
  </si>
  <si>
    <t>C6,1</t>
  </si>
  <si>
    <t>C6,2</t>
  </si>
  <si>
    <t>C6,3</t>
  </si>
  <si>
    <t>C6,4</t>
  </si>
  <si>
    <t>C6,5</t>
  </si>
  <si>
    <t>C6,6</t>
  </si>
  <si>
    <t>C6,7</t>
  </si>
  <si>
    <t>C6,8</t>
  </si>
  <si>
    <t>C6,9</t>
  </si>
  <si>
    <t>C6,10</t>
  </si>
  <si>
    <t>C6,11</t>
  </si>
  <si>
    <t>C6,12</t>
  </si>
  <si>
    <t>C6,13</t>
  </si>
  <si>
    <t>C7,1</t>
  </si>
  <si>
    <t>C7,2</t>
  </si>
  <si>
    <t>C7,3</t>
  </si>
  <si>
    <t>C7,4</t>
  </si>
  <si>
    <t>C7,5</t>
  </si>
  <si>
    <t>C7,6</t>
  </si>
  <si>
    <t>C7,7</t>
  </si>
  <si>
    <t>C7,8</t>
  </si>
  <si>
    <t>C7,9</t>
  </si>
  <si>
    <t>C7,10</t>
  </si>
  <si>
    <t>C7,11</t>
  </si>
  <si>
    <t>C7,12</t>
  </si>
  <si>
    <t>C7,13</t>
  </si>
  <si>
    <t>C8,1</t>
  </si>
  <si>
    <t>C8,2</t>
  </si>
  <si>
    <t>C8,3</t>
  </si>
  <si>
    <t>C8,4</t>
  </si>
  <si>
    <t>C8,5</t>
  </si>
  <si>
    <t>C8,6</t>
  </si>
  <si>
    <t>C8,7</t>
  </si>
  <si>
    <t>C8,8</t>
  </si>
  <si>
    <t>C8,9</t>
  </si>
  <si>
    <t>C8,10</t>
  </si>
  <si>
    <t>C8,11</t>
  </si>
  <si>
    <t>C8,12</t>
  </si>
  <si>
    <t>C8,13</t>
  </si>
  <si>
    <t>C9,1</t>
  </si>
  <si>
    <t>C9,2</t>
  </si>
  <si>
    <t>C9,3</t>
  </si>
  <si>
    <t>C9,4</t>
  </si>
  <si>
    <t>C9,5</t>
  </si>
  <si>
    <t>C9,6</t>
  </si>
  <si>
    <t>C9,7</t>
  </si>
  <si>
    <t>C9,8</t>
  </si>
  <si>
    <t>C9,9</t>
  </si>
  <si>
    <t>C9,10</t>
  </si>
  <si>
    <t>C9,11</t>
  </si>
  <si>
    <t>C9,12</t>
  </si>
  <si>
    <t>C9,13</t>
  </si>
  <si>
    <t>C10,1</t>
  </si>
  <si>
    <t>C10,2</t>
  </si>
  <si>
    <t>C10,3</t>
  </si>
  <si>
    <t>C10,4</t>
  </si>
  <si>
    <t>C10,5</t>
  </si>
  <si>
    <t>C10,6</t>
  </si>
  <si>
    <t>C10,7</t>
  </si>
  <si>
    <t>C10,8</t>
  </si>
  <si>
    <t>C10,9</t>
  </si>
  <si>
    <t>C10,10</t>
  </si>
  <si>
    <t>C10,11</t>
  </si>
  <si>
    <t>C10,12</t>
  </si>
  <si>
    <t>C10,13</t>
  </si>
  <si>
    <t>C11,1</t>
  </si>
  <si>
    <t>C11,2</t>
  </si>
  <si>
    <t>C11,3</t>
  </si>
  <si>
    <t>C11,4</t>
  </si>
  <si>
    <t>C11,5</t>
  </si>
  <si>
    <t>C11,6</t>
  </si>
  <si>
    <t>C11,7</t>
  </si>
  <si>
    <t>C11,8</t>
  </si>
  <si>
    <t>C11,9</t>
  </si>
  <si>
    <t>C11,10</t>
  </si>
  <si>
    <t>C11,11</t>
  </si>
  <si>
    <t>C11,12</t>
  </si>
  <si>
    <t>C11,13</t>
  </si>
  <si>
    <t>C12,1</t>
  </si>
  <si>
    <t>C12,2</t>
  </si>
  <si>
    <t>C12,3</t>
  </si>
  <si>
    <t>C12,4</t>
  </si>
  <si>
    <t>C12,5</t>
  </si>
  <si>
    <t>C12,6</t>
  </si>
  <si>
    <t>C12,7</t>
  </si>
  <si>
    <t>C12,8</t>
  </si>
  <si>
    <t>C12,9</t>
  </si>
  <si>
    <t>C12,10</t>
  </si>
  <si>
    <t>C12,11</t>
  </si>
  <si>
    <t>C12,12</t>
  </si>
  <si>
    <t>C12,13</t>
  </si>
  <si>
    <t>C13,1</t>
  </si>
  <si>
    <t>C13,2</t>
  </si>
  <si>
    <t>C13,3</t>
  </si>
  <si>
    <t>C13,4</t>
  </si>
  <si>
    <t>C13,5</t>
  </si>
  <si>
    <t>C13,6</t>
  </si>
  <si>
    <t>C13,7</t>
  </si>
  <si>
    <t>C13,8</t>
  </si>
  <si>
    <t>C13,9</t>
  </si>
  <si>
    <t>C13,10</t>
  </si>
  <si>
    <t>C13,11</t>
  </si>
  <si>
    <t>C13,12</t>
  </si>
  <si>
    <t>C13,13</t>
  </si>
  <si>
    <t xml:space="preserve">Normalisasi Matriks Keputusan </t>
  </si>
  <si>
    <t>R</t>
  </si>
  <si>
    <t>W</t>
  </si>
  <si>
    <t>V</t>
  </si>
  <si>
    <t>-</t>
  </si>
  <si>
    <t>Jumlah</t>
  </si>
  <si>
    <t>Threshold C</t>
  </si>
  <si>
    <t>MAX</t>
  </si>
  <si>
    <t>D</t>
  </si>
  <si>
    <t>Threshold D</t>
  </si>
  <si>
    <t>F</t>
  </si>
  <si>
    <t>G</t>
  </si>
  <si>
    <t>E</t>
  </si>
  <si>
    <t>Menghitung Matriks Dominan Concordance dan Discordance</t>
  </si>
  <si>
    <t>Menentukan Agregate Dominance Matriks</t>
  </si>
  <si>
    <t>JUMLAH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</si>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</sst>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8" fillId="0" borderId="1" xfId="0" applyFont="1" applyBorder="1"/>
    <xf numFmtId="0" fontId="2" fillId="0" borderId="0" xfId="0" applyFont="1" applyBorder="1"/>
    <xf numFmtId="0" fontId="8" fillId="0" borderId="0" xfId="0" applyFont="1" applyBorder="1"/>
    <xf numFmtId="0" fontId="0" fillId="0" borderId="4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4A46-C791-4AB1-A240-F426DD31F580}">
  <dimension ref="A1:N150"/>
  <sheetViews>
    <sheetView topLeftCell="A24" workbookViewId="0">
      <selection activeCell="A29" sqref="A29:A41"/>
    </sheetView>
  </sheetViews>
  <sheetFormatPr defaultRowHeight="14.4" x14ac:dyDescent="0.3"/>
  <cols>
    <col min="2" max="2" width="15.21875" customWidth="1"/>
    <col min="3" max="3" width="12.44140625" customWidth="1"/>
    <col min="4" max="4" width="11.33203125" customWidth="1"/>
    <col min="5" max="5" width="13.21875" customWidth="1"/>
    <col min="6" max="6" width="12.44140625" customWidth="1"/>
    <col min="7" max="7" width="12.6640625" customWidth="1"/>
    <col min="8" max="8" width="19.5546875" customWidth="1"/>
    <col min="9" max="9" width="10" customWidth="1"/>
    <col min="10" max="10" width="14.109375" customWidth="1"/>
    <col min="11" max="11" width="12" customWidth="1"/>
    <col min="12" max="12" width="11.44140625" customWidth="1"/>
    <col min="13" max="13" width="32.33203125" customWidth="1"/>
  </cols>
  <sheetData>
    <row r="1" spans="1:13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x14ac:dyDescent="0.3">
      <c r="A2" s="38" t="s">
        <v>87</v>
      </c>
      <c r="B2" s="39" t="s">
        <v>1</v>
      </c>
      <c r="C2" s="39" t="s">
        <v>2</v>
      </c>
      <c r="D2" s="39" t="s">
        <v>3</v>
      </c>
      <c r="E2" s="39" t="s">
        <v>11</v>
      </c>
      <c r="F2" s="39" t="s">
        <v>4</v>
      </c>
      <c r="G2" s="39" t="s">
        <v>5</v>
      </c>
      <c r="H2" s="39" t="s">
        <v>6</v>
      </c>
      <c r="I2" s="39" t="s">
        <v>7</v>
      </c>
      <c r="J2" s="39" t="s">
        <v>8</v>
      </c>
      <c r="K2" s="39" t="s">
        <v>9</v>
      </c>
      <c r="L2" s="39" t="s">
        <v>10</v>
      </c>
      <c r="M2" s="38" t="s">
        <v>12</v>
      </c>
    </row>
    <row r="3" spans="1:13" x14ac:dyDescent="0.3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8"/>
    </row>
    <row r="4" spans="1:13" ht="45" customHeight="1" x14ac:dyDescent="0.3">
      <c r="A4" s="6" t="s">
        <v>100</v>
      </c>
      <c r="B4" s="1" t="s">
        <v>13</v>
      </c>
      <c r="C4" s="3">
        <v>19275000</v>
      </c>
      <c r="D4" s="1" t="s">
        <v>26</v>
      </c>
      <c r="E4" s="3">
        <v>125</v>
      </c>
      <c r="F4" s="3">
        <v>4.2</v>
      </c>
      <c r="G4" s="1" t="s">
        <v>28</v>
      </c>
      <c r="H4" s="2" t="s">
        <v>49</v>
      </c>
      <c r="I4" s="1" t="s">
        <v>44</v>
      </c>
      <c r="J4" s="3">
        <v>778</v>
      </c>
      <c r="K4" s="3">
        <v>690</v>
      </c>
      <c r="L4" s="3">
        <v>25</v>
      </c>
      <c r="M4" s="4" t="s">
        <v>33</v>
      </c>
    </row>
    <row r="5" spans="1:13" ht="43.2" x14ac:dyDescent="0.3">
      <c r="A5" s="6" t="s">
        <v>101</v>
      </c>
      <c r="B5" s="1" t="s">
        <v>14</v>
      </c>
      <c r="C5" s="3">
        <v>20815000</v>
      </c>
      <c r="D5" s="1" t="s">
        <v>27</v>
      </c>
      <c r="E5" s="3">
        <v>125</v>
      </c>
      <c r="F5" s="3">
        <v>4.2</v>
      </c>
      <c r="G5" s="1" t="s">
        <v>28</v>
      </c>
      <c r="H5" s="2" t="s">
        <v>45</v>
      </c>
      <c r="I5" s="1" t="s">
        <v>44</v>
      </c>
      <c r="J5" s="3">
        <v>778</v>
      </c>
      <c r="K5" s="3">
        <v>690</v>
      </c>
      <c r="L5" s="3">
        <v>25</v>
      </c>
      <c r="M5" s="4" t="s">
        <v>34</v>
      </c>
    </row>
    <row r="6" spans="1:13" ht="43.2" x14ac:dyDescent="0.3">
      <c r="A6" s="6" t="s">
        <v>102</v>
      </c>
      <c r="B6" s="1" t="s">
        <v>15</v>
      </c>
      <c r="C6" s="3">
        <v>23190000</v>
      </c>
      <c r="D6" s="1" t="s">
        <v>27</v>
      </c>
      <c r="E6" s="3">
        <v>125</v>
      </c>
      <c r="F6" s="3">
        <v>4.2</v>
      </c>
      <c r="G6" s="1" t="s">
        <v>28</v>
      </c>
      <c r="H6" s="2" t="s">
        <v>46</v>
      </c>
      <c r="I6" s="1" t="s">
        <v>44</v>
      </c>
      <c r="J6" s="3">
        <v>778</v>
      </c>
      <c r="K6" s="3">
        <v>690</v>
      </c>
      <c r="L6" s="3">
        <v>25</v>
      </c>
      <c r="M6" s="4" t="s">
        <v>35</v>
      </c>
    </row>
    <row r="7" spans="1:13" ht="72" x14ac:dyDescent="0.3">
      <c r="A7" s="6" t="s">
        <v>103</v>
      </c>
      <c r="B7" s="1" t="s">
        <v>16</v>
      </c>
      <c r="C7" s="3">
        <v>16915000</v>
      </c>
      <c r="D7" s="1" t="s">
        <v>26</v>
      </c>
      <c r="E7" s="3">
        <v>125</v>
      </c>
      <c r="F7" s="3">
        <v>4.2</v>
      </c>
      <c r="G7" s="1" t="s">
        <v>28</v>
      </c>
      <c r="H7" s="2" t="s">
        <v>47</v>
      </c>
      <c r="I7" s="1" t="s">
        <v>44</v>
      </c>
      <c r="J7" s="3">
        <v>750</v>
      </c>
      <c r="K7" s="3">
        <v>685</v>
      </c>
      <c r="L7" s="3">
        <v>10.1</v>
      </c>
      <c r="M7" s="4" t="s">
        <v>36</v>
      </c>
    </row>
    <row r="8" spans="1:13" ht="43.2" x14ac:dyDescent="0.3">
      <c r="A8" s="6" t="s">
        <v>104</v>
      </c>
      <c r="B8" s="1" t="s">
        <v>17</v>
      </c>
      <c r="C8" s="3">
        <v>16350000</v>
      </c>
      <c r="D8" s="1" t="s">
        <v>26</v>
      </c>
      <c r="E8" s="3">
        <v>125</v>
      </c>
      <c r="F8" s="3">
        <v>4.2</v>
      </c>
      <c r="G8" s="1" t="s">
        <v>29</v>
      </c>
      <c r="H8" s="2" t="s">
        <v>48</v>
      </c>
      <c r="I8" s="1" t="s">
        <v>44</v>
      </c>
      <c r="J8" s="3">
        <v>750</v>
      </c>
      <c r="K8" s="3">
        <v>685</v>
      </c>
      <c r="L8" s="3">
        <v>10.1</v>
      </c>
      <c r="M8" s="4" t="s">
        <v>36</v>
      </c>
    </row>
    <row r="9" spans="1:13" ht="28.8" x14ac:dyDescent="0.3">
      <c r="A9" s="6" t="s">
        <v>105</v>
      </c>
      <c r="B9" s="1" t="s">
        <v>18</v>
      </c>
      <c r="C9" s="3">
        <v>17270000</v>
      </c>
      <c r="D9" s="1" t="s">
        <v>27</v>
      </c>
      <c r="E9" s="3">
        <v>125</v>
      </c>
      <c r="F9" s="3">
        <v>4.2</v>
      </c>
      <c r="G9" s="1" t="s">
        <v>29</v>
      </c>
      <c r="H9" s="2" t="s">
        <v>50</v>
      </c>
      <c r="I9" s="1" t="s">
        <v>44</v>
      </c>
      <c r="J9" s="3">
        <v>750</v>
      </c>
      <c r="K9" s="3">
        <v>685</v>
      </c>
      <c r="L9" s="3">
        <v>10.1</v>
      </c>
      <c r="M9" s="4" t="s">
        <v>37</v>
      </c>
    </row>
    <row r="10" spans="1:13" ht="28.8" x14ac:dyDescent="0.3">
      <c r="A10" s="6" t="s">
        <v>106</v>
      </c>
      <c r="B10" s="1" t="s">
        <v>19</v>
      </c>
      <c r="C10" s="3">
        <v>19895000</v>
      </c>
      <c r="D10" s="1" t="s">
        <v>27</v>
      </c>
      <c r="E10" s="3">
        <v>125</v>
      </c>
      <c r="F10" s="3">
        <v>4.2</v>
      </c>
      <c r="G10" s="1" t="s">
        <v>30</v>
      </c>
      <c r="H10" s="2" t="s">
        <v>51</v>
      </c>
      <c r="I10" s="1" t="s">
        <v>44</v>
      </c>
      <c r="J10" s="3">
        <v>745</v>
      </c>
      <c r="K10" s="3">
        <v>700</v>
      </c>
      <c r="L10" s="3">
        <v>8.6999999999999993</v>
      </c>
      <c r="M10" s="4" t="s">
        <v>37</v>
      </c>
    </row>
    <row r="11" spans="1:13" ht="28.8" x14ac:dyDescent="0.3">
      <c r="A11" s="6" t="s">
        <v>107</v>
      </c>
      <c r="B11" s="1" t="s">
        <v>20</v>
      </c>
      <c r="C11" s="3">
        <v>18735000</v>
      </c>
      <c r="D11" s="1" t="s">
        <v>27</v>
      </c>
      <c r="E11" s="3">
        <v>125</v>
      </c>
      <c r="F11" s="3">
        <v>4.2</v>
      </c>
      <c r="G11" s="1" t="s">
        <v>30</v>
      </c>
      <c r="H11" s="2" t="s">
        <v>52</v>
      </c>
      <c r="I11" s="1" t="s">
        <v>44</v>
      </c>
      <c r="J11" s="3">
        <v>745</v>
      </c>
      <c r="K11" s="3">
        <v>700</v>
      </c>
      <c r="L11" s="3">
        <v>8.6999999999999993</v>
      </c>
      <c r="M11" s="4" t="s">
        <v>37</v>
      </c>
    </row>
    <row r="12" spans="1:13" ht="28.8" x14ac:dyDescent="0.3">
      <c r="A12" s="6" t="s">
        <v>108</v>
      </c>
      <c r="B12" s="1" t="s">
        <v>21</v>
      </c>
      <c r="C12" s="3">
        <v>18735000</v>
      </c>
      <c r="D12" s="1" t="s">
        <v>27</v>
      </c>
      <c r="E12" s="3">
        <v>125</v>
      </c>
      <c r="F12" s="3">
        <v>4.2</v>
      </c>
      <c r="G12" s="1" t="s">
        <v>30</v>
      </c>
      <c r="H12" s="2" t="s">
        <v>53</v>
      </c>
      <c r="I12" s="1" t="s">
        <v>44</v>
      </c>
      <c r="J12" s="3">
        <v>745</v>
      </c>
      <c r="K12" s="3">
        <v>700</v>
      </c>
      <c r="L12" s="3">
        <v>8.6999999999999993</v>
      </c>
      <c r="M12" s="4" t="s">
        <v>37</v>
      </c>
    </row>
    <row r="13" spans="1:13" ht="43.2" x14ac:dyDescent="0.3">
      <c r="A13" s="6" t="s">
        <v>109</v>
      </c>
      <c r="B13" s="1" t="s">
        <v>22</v>
      </c>
      <c r="C13" s="3">
        <v>24795000</v>
      </c>
      <c r="D13" s="1" t="s">
        <v>27</v>
      </c>
      <c r="E13" s="3">
        <v>155</v>
      </c>
      <c r="F13" s="3">
        <v>4.5999999999999996</v>
      </c>
      <c r="G13" s="1" t="s">
        <v>31</v>
      </c>
      <c r="H13" s="2" t="s">
        <v>54</v>
      </c>
      <c r="I13" s="1" t="s">
        <v>44</v>
      </c>
      <c r="J13" s="3">
        <v>790</v>
      </c>
      <c r="K13" s="3">
        <v>700</v>
      </c>
      <c r="L13" s="3">
        <v>25</v>
      </c>
      <c r="M13" s="4" t="s">
        <v>34</v>
      </c>
    </row>
    <row r="14" spans="1:13" ht="43.2" x14ac:dyDescent="0.3">
      <c r="A14" s="6" t="s">
        <v>110</v>
      </c>
      <c r="B14" s="1" t="s">
        <v>23</v>
      </c>
      <c r="C14" s="3">
        <v>28565000</v>
      </c>
      <c r="D14" s="1" t="s">
        <v>27</v>
      </c>
      <c r="E14" s="3">
        <v>155</v>
      </c>
      <c r="F14" s="3">
        <v>4.5999999999999996</v>
      </c>
      <c r="G14" s="1" t="s">
        <v>31</v>
      </c>
      <c r="H14" s="2" t="s">
        <v>55</v>
      </c>
      <c r="I14" s="1" t="s">
        <v>44</v>
      </c>
      <c r="J14" s="3">
        <v>790</v>
      </c>
      <c r="K14" s="3">
        <v>700</v>
      </c>
      <c r="L14" s="3">
        <v>25</v>
      </c>
      <c r="M14" s="4" t="s">
        <v>35</v>
      </c>
    </row>
    <row r="15" spans="1:13" ht="43.2" x14ac:dyDescent="0.3">
      <c r="A15" s="6" t="s">
        <v>111</v>
      </c>
      <c r="B15" s="1" t="s">
        <v>24</v>
      </c>
      <c r="C15" s="3">
        <v>29750000</v>
      </c>
      <c r="D15" s="1" t="s">
        <v>27</v>
      </c>
      <c r="E15" s="3">
        <v>155</v>
      </c>
      <c r="F15" s="3">
        <v>7.1</v>
      </c>
      <c r="G15" s="1" t="s">
        <v>32</v>
      </c>
      <c r="H15" s="2" t="s">
        <v>56</v>
      </c>
      <c r="I15" s="1" t="s">
        <v>44</v>
      </c>
      <c r="J15" s="3">
        <v>765</v>
      </c>
      <c r="K15" s="3">
        <v>740</v>
      </c>
      <c r="L15" s="3">
        <v>24</v>
      </c>
      <c r="M15" s="4" t="s">
        <v>38</v>
      </c>
    </row>
    <row r="16" spans="1:13" ht="57.6" x14ac:dyDescent="0.3">
      <c r="A16" s="6" t="s">
        <v>112</v>
      </c>
      <c r="B16" s="1" t="s">
        <v>25</v>
      </c>
      <c r="C16" s="3">
        <v>33750000</v>
      </c>
      <c r="D16" s="1" t="s">
        <v>27</v>
      </c>
      <c r="E16" s="3">
        <v>155</v>
      </c>
      <c r="F16" s="3">
        <v>7.1</v>
      </c>
      <c r="G16" s="1" t="s">
        <v>32</v>
      </c>
      <c r="H16" s="2" t="s">
        <v>57</v>
      </c>
      <c r="I16" s="1" t="s">
        <v>44</v>
      </c>
      <c r="J16" s="3">
        <v>765</v>
      </c>
      <c r="K16" s="3">
        <v>740</v>
      </c>
      <c r="L16" s="3">
        <v>24</v>
      </c>
      <c r="M16" s="4" t="s">
        <v>39</v>
      </c>
    </row>
    <row r="17" spans="1:14" x14ac:dyDescent="0.3">
      <c r="A17" s="15"/>
    </row>
    <row r="18" spans="1:14" ht="28.8" customHeight="1" x14ac:dyDescent="0.3">
      <c r="A18" s="15"/>
      <c r="B18" s="42" t="s">
        <v>40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7"/>
    </row>
    <row r="19" spans="1:14" x14ac:dyDescent="0.3">
      <c r="A19" s="15"/>
      <c r="B19" s="9" t="s">
        <v>41</v>
      </c>
      <c r="C19" s="9" t="s">
        <v>42</v>
      </c>
      <c r="D19" s="43"/>
      <c r="E19" s="8" t="s">
        <v>5</v>
      </c>
      <c r="F19" s="8" t="s">
        <v>42</v>
      </c>
      <c r="G19" s="43"/>
      <c r="H19" s="8" t="s">
        <v>6</v>
      </c>
      <c r="I19" s="43"/>
      <c r="J19" s="8" t="s">
        <v>7</v>
      </c>
      <c r="K19" s="8" t="s">
        <v>42</v>
      </c>
      <c r="L19" s="43"/>
      <c r="M19" s="8" t="s">
        <v>12</v>
      </c>
      <c r="N19" s="7"/>
    </row>
    <row r="20" spans="1:14" x14ac:dyDescent="0.3">
      <c r="A20" s="15"/>
      <c r="B20" s="1" t="s">
        <v>27</v>
      </c>
      <c r="C20" s="1">
        <v>5</v>
      </c>
      <c r="D20" s="44"/>
      <c r="E20" s="1" t="s">
        <v>32</v>
      </c>
      <c r="F20" s="1">
        <v>5</v>
      </c>
      <c r="G20" s="44"/>
      <c r="H20" s="41" t="s">
        <v>58</v>
      </c>
      <c r="I20" s="44"/>
      <c r="J20" s="1" t="s">
        <v>44</v>
      </c>
      <c r="K20" s="1">
        <v>5</v>
      </c>
      <c r="L20" s="44"/>
      <c r="M20" s="41" t="s">
        <v>65</v>
      </c>
      <c r="N20" s="7"/>
    </row>
    <row r="21" spans="1:14" x14ac:dyDescent="0.3">
      <c r="A21" s="15"/>
      <c r="B21" s="1" t="s">
        <v>26</v>
      </c>
      <c r="C21" s="1">
        <v>4</v>
      </c>
      <c r="D21" s="44"/>
      <c r="E21" s="1" t="s">
        <v>31</v>
      </c>
      <c r="F21" s="1">
        <v>4</v>
      </c>
      <c r="G21" s="44"/>
      <c r="H21" s="41"/>
      <c r="I21" s="44"/>
      <c r="J21" s="1" t="s">
        <v>59</v>
      </c>
      <c r="K21" s="1">
        <v>4</v>
      </c>
      <c r="L21" s="44"/>
      <c r="M21" s="41"/>
      <c r="N21" s="7"/>
    </row>
    <row r="22" spans="1:14" x14ac:dyDescent="0.3">
      <c r="A22" s="15"/>
      <c r="B22" s="1" t="s">
        <v>43</v>
      </c>
      <c r="C22" s="1">
        <v>3</v>
      </c>
      <c r="D22" s="44"/>
      <c r="E22" s="1" t="s">
        <v>30</v>
      </c>
      <c r="F22" s="1">
        <v>3</v>
      </c>
      <c r="G22" s="44"/>
      <c r="H22" s="41"/>
      <c r="I22" s="44"/>
      <c r="J22" s="1" t="s">
        <v>60</v>
      </c>
      <c r="K22" s="1">
        <v>3</v>
      </c>
      <c r="L22" s="44"/>
      <c r="M22" s="41"/>
      <c r="N22" s="7"/>
    </row>
    <row r="23" spans="1:14" x14ac:dyDescent="0.3">
      <c r="A23" s="15"/>
      <c r="B23" s="1" t="s">
        <v>62</v>
      </c>
      <c r="C23" s="1">
        <v>2</v>
      </c>
      <c r="D23" s="44"/>
      <c r="E23" s="1" t="s">
        <v>29</v>
      </c>
      <c r="F23" s="1">
        <v>2</v>
      </c>
      <c r="G23" s="44"/>
      <c r="H23" s="41"/>
      <c r="I23" s="44"/>
      <c r="J23" s="1" t="s">
        <v>61</v>
      </c>
      <c r="K23" s="1">
        <v>2</v>
      </c>
      <c r="L23" s="44"/>
      <c r="M23" s="41"/>
      <c r="N23" s="7"/>
    </row>
    <row r="24" spans="1:14" x14ac:dyDescent="0.3">
      <c r="A24" s="15"/>
      <c r="B24" s="1" t="s">
        <v>63</v>
      </c>
      <c r="C24" s="1">
        <v>1</v>
      </c>
      <c r="D24" s="45"/>
      <c r="E24" s="1" t="s">
        <v>28</v>
      </c>
      <c r="F24" s="1">
        <v>1</v>
      </c>
      <c r="G24" s="45"/>
      <c r="H24" s="41"/>
      <c r="I24" s="45"/>
      <c r="J24" s="1" t="s">
        <v>64</v>
      </c>
      <c r="K24" s="1">
        <v>1</v>
      </c>
      <c r="L24" s="45"/>
      <c r="M24" s="41"/>
      <c r="N24" s="7"/>
    </row>
    <row r="25" spans="1:14" x14ac:dyDescent="0.3">
      <c r="A25" s="1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3">
      <c r="A26" s="40" t="s">
        <v>66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7"/>
    </row>
    <row r="27" spans="1:14" x14ac:dyDescent="0.3">
      <c r="A27" s="38" t="s">
        <v>87</v>
      </c>
      <c r="B27" s="39" t="s">
        <v>1</v>
      </c>
      <c r="C27" s="39" t="s">
        <v>2</v>
      </c>
      <c r="D27" s="39" t="s">
        <v>3</v>
      </c>
      <c r="E27" s="39" t="s">
        <v>11</v>
      </c>
      <c r="F27" s="39" t="s">
        <v>4</v>
      </c>
      <c r="G27" s="39" t="s">
        <v>5</v>
      </c>
      <c r="H27" s="39" t="s">
        <v>6</v>
      </c>
      <c r="I27" s="39" t="s">
        <v>7</v>
      </c>
      <c r="J27" s="39" t="s">
        <v>8</v>
      </c>
      <c r="K27" s="39" t="s">
        <v>9</v>
      </c>
      <c r="L27" s="39" t="s">
        <v>10</v>
      </c>
      <c r="M27" s="38" t="s">
        <v>12</v>
      </c>
      <c r="N27" s="7"/>
    </row>
    <row r="28" spans="1:14" x14ac:dyDescent="0.3">
      <c r="A28" s="38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8"/>
      <c r="N28" s="7"/>
    </row>
    <row r="29" spans="1:14" x14ac:dyDescent="0.3">
      <c r="A29" s="6" t="s">
        <v>100</v>
      </c>
      <c r="B29" s="1" t="s">
        <v>13</v>
      </c>
      <c r="C29" s="3">
        <v>19275000</v>
      </c>
      <c r="D29" s="1">
        <f t="shared" ref="D29:D41" si="0">VLOOKUP(D4,$B$20:$C$24,2,)</f>
        <v>4</v>
      </c>
      <c r="E29" s="3">
        <v>125</v>
      </c>
      <c r="F29" s="3">
        <v>4.2</v>
      </c>
      <c r="G29" s="1">
        <f t="shared" ref="G29:G41" si="1">VLOOKUP(G4,$E$20:$F$24,2,)</f>
        <v>1</v>
      </c>
      <c r="H29" s="1">
        <v>4</v>
      </c>
      <c r="I29" s="1">
        <f t="shared" ref="I29:I41" si="2">VLOOKUP(I4,$J$20:$K$24,2,)</f>
        <v>5</v>
      </c>
      <c r="J29" s="3">
        <v>778</v>
      </c>
      <c r="K29" s="3">
        <v>690</v>
      </c>
      <c r="L29" s="3">
        <v>25</v>
      </c>
      <c r="M29" s="4">
        <v>3</v>
      </c>
      <c r="N29" s="7"/>
    </row>
    <row r="30" spans="1:14" ht="28.8" x14ac:dyDescent="0.3">
      <c r="A30" s="6" t="s">
        <v>101</v>
      </c>
      <c r="B30" s="1" t="s">
        <v>14</v>
      </c>
      <c r="C30" s="3">
        <v>20815000</v>
      </c>
      <c r="D30" s="1">
        <f t="shared" si="0"/>
        <v>5</v>
      </c>
      <c r="E30" s="3">
        <v>125</v>
      </c>
      <c r="F30" s="3">
        <v>4.2</v>
      </c>
      <c r="G30" s="1">
        <f t="shared" si="1"/>
        <v>1</v>
      </c>
      <c r="H30" s="1">
        <v>2</v>
      </c>
      <c r="I30" s="1">
        <f t="shared" si="2"/>
        <v>5</v>
      </c>
      <c r="J30" s="3">
        <v>778</v>
      </c>
      <c r="K30" s="3">
        <v>690</v>
      </c>
      <c r="L30" s="3">
        <v>25</v>
      </c>
      <c r="M30" s="4">
        <v>5</v>
      </c>
      <c r="N30" s="7"/>
    </row>
    <row r="31" spans="1:14" ht="28.8" x14ac:dyDescent="0.3">
      <c r="A31" s="6" t="s">
        <v>102</v>
      </c>
      <c r="B31" s="1" t="s">
        <v>15</v>
      </c>
      <c r="C31" s="3">
        <v>23190000</v>
      </c>
      <c r="D31" s="1">
        <f t="shared" si="0"/>
        <v>5</v>
      </c>
      <c r="E31" s="3">
        <v>125</v>
      </c>
      <c r="F31" s="3">
        <v>4.2</v>
      </c>
      <c r="G31" s="1">
        <f t="shared" si="1"/>
        <v>1</v>
      </c>
      <c r="H31" s="1">
        <v>1</v>
      </c>
      <c r="I31" s="1">
        <f t="shared" si="2"/>
        <v>5</v>
      </c>
      <c r="J31" s="3">
        <v>778</v>
      </c>
      <c r="K31" s="3">
        <v>690</v>
      </c>
      <c r="L31" s="3">
        <v>25</v>
      </c>
      <c r="M31" s="4">
        <v>6</v>
      </c>
      <c r="N31" s="7"/>
    </row>
    <row r="32" spans="1:14" ht="28.8" x14ac:dyDescent="0.3">
      <c r="A32" s="6" t="s">
        <v>103</v>
      </c>
      <c r="B32" s="1" t="s">
        <v>16</v>
      </c>
      <c r="C32" s="3">
        <v>16915000</v>
      </c>
      <c r="D32" s="1">
        <f t="shared" si="0"/>
        <v>4</v>
      </c>
      <c r="E32" s="3">
        <v>125</v>
      </c>
      <c r="F32" s="3">
        <v>4.2</v>
      </c>
      <c r="G32" s="1">
        <f t="shared" si="1"/>
        <v>1</v>
      </c>
      <c r="H32" s="1">
        <v>5</v>
      </c>
      <c r="I32" s="1">
        <f t="shared" si="2"/>
        <v>5</v>
      </c>
      <c r="J32" s="3">
        <v>750</v>
      </c>
      <c r="K32" s="3">
        <v>685</v>
      </c>
      <c r="L32" s="3">
        <v>10.1</v>
      </c>
      <c r="M32" s="4">
        <v>1</v>
      </c>
      <c r="N32" s="7"/>
    </row>
    <row r="33" spans="1:14" x14ac:dyDescent="0.3">
      <c r="A33" s="6" t="s">
        <v>104</v>
      </c>
      <c r="B33" s="1" t="s">
        <v>17</v>
      </c>
      <c r="C33" s="3">
        <v>16350000</v>
      </c>
      <c r="D33" s="1">
        <f t="shared" si="0"/>
        <v>4</v>
      </c>
      <c r="E33" s="3">
        <v>125</v>
      </c>
      <c r="F33" s="3">
        <v>4.2</v>
      </c>
      <c r="G33" s="1">
        <f t="shared" si="1"/>
        <v>2</v>
      </c>
      <c r="H33" s="1">
        <v>4</v>
      </c>
      <c r="I33" s="1">
        <f t="shared" si="2"/>
        <v>5</v>
      </c>
      <c r="J33" s="3">
        <v>750</v>
      </c>
      <c r="K33" s="3">
        <v>685</v>
      </c>
      <c r="L33" s="3">
        <v>10.1</v>
      </c>
      <c r="M33" s="4">
        <v>1</v>
      </c>
      <c r="N33" s="7"/>
    </row>
    <row r="34" spans="1:14" ht="28.8" x14ac:dyDescent="0.3">
      <c r="A34" s="6" t="s">
        <v>105</v>
      </c>
      <c r="B34" s="1" t="s">
        <v>18</v>
      </c>
      <c r="C34" s="3">
        <v>17270000</v>
      </c>
      <c r="D34" s="1">
        <f t="shared" si="0"/>
        <v>5</v>
      </c>
      <c r="E34" s="3">
        <v>125</v>
      </c>
      <c r="F34" s="3">
        <v>4.2</v>
      </c>
      <c r="G34" s="1">
        <f t="shared" si="1"/>
        <v>2</v>
      </c>
      <c r="H34" s="1">
        <v>1</v>
      </c>
      <c r="I34" s="1">
        <f t="shared" si="2"/>
        <v>5</v>
      </c>
      <c r="J34" s="3">
        <v>750</v>
      </c>
      <c r="K34" s="3">
        <v>685</v>
      </c>
      <c r="L34" s="3">
        <v>10.1</v>
      </c>
      <c r="M34" s="4">
        <v>2</v>
      </c>
      <c r="N34" s="7"/>
    </row>
    <row r="35" spans="1:14" x14ac:dyDescent="0.3">
      <c r="A35" s="6" t="s">
        <v>106</v>
      </c>
      <c r="B35" s="1" t="s">
        <v>19</v>
      </c>
      <c r="C35" s="3">
        <v>19895000</v>
      </c>
      <c r="D35" s="1">
        <f t="shared" si="0"/>
        <v>5</v>
      </c>
      <c r="E35" s="3">
        <v>125</v>
      </c>
      <c r="F35" s="3">
        <v>4.2</v>
      </c>
      <c r="G35" s="1">
        <f t="shared" si="1"/>
        <v>3</v>
      </c>
      <c r="H35" s="1">
        <v>2</v>
      </c>
      <c r="I35" s="1">
        <f t="shared" si="2"/>
        <v>5</v>
      </c>
      <c r="J35" s="3">
        <v>745</v>
      </c>
      <c r="K35" s="3">
        <v>700</v>
      </c>
      <c r="L35" s="3">
        <v>8.6999999999999993</v>
      </c>
      <c r="M35" s="4">
        <v>2</v>
      </c>
      <c r="N35" s="7"/>
    </row>
    <row r="36" spans="1:14" x14ac:dyDescent="0.3">
      <c r="A36" s="6" t="s">
        <v>107</v>
      </c>
      <c r="B36" s="1" t="s">
        <v>20</v>
      </c>
      <c r="C36" s="3">
        <v>18735000</v>
      </c>
      <c r="D36" s="1">
        <f t="shared" si="0"/>
        <v>5</v>
      </c>
      <c r="E36" s="3">
        <v>125</v>
      </c>
      <c r="F36" s="3">
        <v>4.2</v>
      </c>
      <c r="G36" s="1">
        <f t="shared" si="1"/>
        <v>3</v>
      </c>
      <c r="H36" s="1">
        <v>3</v>
      </c>
      <c r="I36" s="1">
        <f t="shared" si="2"/>
        <v>5</v>
      </c>
      <c r="J36" s="3">
        <v>745</v>
      </c>
      <c r="K36" s="3">
        <v>700</v>
      </c>
      <c r="L36" s="3">
        <v>8.6999999999999993</v>
      </c>
      <c r="M36" s="4">
        <v>2</v>
      </c>
      <c r="N36" s="7"/>
    </row>
    <row r="37" spans="1:14" x14ac:dyDescent="0.3">
      <c r="A37" s="6" t="s">
        <v>108</v>
      </c>
      <c r="B37" s="1" t="s">
        <v>21</v>
      </c>
      <c r="C37" s="3">
        <v>18735000</v>
      </c>
      <c r="D37" s="1">
        <f t="shared" si="0"/>
        <v>5</v>
      </c>
      <c r="E37" s="3">
        <v>125</v>
      </c>
      <c r="F37" s="3">
        <v>4.2</v>
      </c>
      <c r="G37" s="1">
        <f t="shared" si="1"/>
        <v>3</v>
      </c>
      <c r="H37" s="1">
        <v>3</v>
      </c>
      <c r="I37" s="1">
        <f t="shared" si="2"/>
        <v>5</v>
      </c>
      <c r="J37" s="3">
        <v>745</v>
      </c>
      <c r="K37" s="3">
        <v>700</v>
      </c>
      <c r="L37" s="3">
        <v>8.6999999999999993</v>
      </c>
      <c r="M37" s="4">
        <v>2</v>
      </c>
      <c r="N37" s="7"/>
    </row>
    <row r="38" spans="1:14" x14ac:dyDescent="0.3">
      <c r="A38" s="6" t="s">
        <v>109</v>
      </c>
      <c r="B38" s="1" t="s">
        <v>22</v>
      </c>
      <c r="C38" s="3">
        <v>24795000</v>
      </c>
      <c r="D38" s="1">
        <f t="shared" si="0"/>
        <v>5</v>
      </c>
      <c r="E38" s="3">
        <v>155</v>
      </c>
      <c r="F38" s="3">
        <v>4.5999999999999996</v>
      </c>
      <c r="G38" s="1">
        <f t="shared" si="1"/>
        <v>4</v>
      </c>
      <c r="H38" s="1">
        <v>3</v>
      </c>
      <c r="I38" s="1">
        <f t="shared" si="2"/>
        <v>5</v>
      </c>
      <c r="J38" s="3">
        <v>790</v>
      </c>
      <c r="K38" s="3">
        <v>700</v>
      </c>
      <c r="L38" s="3">
        <v>25</v>
      </c>
      <c r="M38" s="4">
        <v>5</v>
      </c>
      <c r="N38" s="7"/>
    </row>
    <row r="39" spans="1:14" ht="28.8" x14ac:dyDescent="0.3">
      <c r="A39" s="6" t="s">
        <v>110</v>
      </c>
      <c r="B39" s="1" t="s">
        <v>23</v>
      </c>
      <c r="C39" s="3">
        <v>28565000</v>
      </c>
      <c r="D39" s="1">
        <f t="shared" si="0"/>
        <v>5</v>
      </c>
      <c r="E39" s="3">
        <v>155</v>
      </c>
      <c r="F39" s="3">
        <v>4.5999999999999996</v>
      </c>
      <c r="G39" s="1">
        <f t="shared" si="1"/>
        <v>4</v>
      </c>
      <c r="H39" s="1">
        <v>2</v>
      </c>
      <c r="I39" s="1">
        <f t="shared" si="2"/>
        <v>5</v>
      </c>
      <c r="J39" s="3">
        <v>790</v>
      </c>
      <c r="K39" s="3">
        <v>700</v>
      </c>
      <c r="L39" s="3">
        <v>25</v>
      </c>
      <c r="M39" s="4">
        <v>6</v>
      </c>
      <c r="N39" s="7"/>
    </row>
    <row r="40" spans="1:14" ht="43.2" x14ac:dyDescent="0.3">
      <c r="A40" s="6" t="s">
        <v>111</v>
      </c>
      <c r="B40" s="1" t="s">
        <v>24</v>
      </c>
      <c r="C40" s="3">
        <v>29750000</v>
      </c>
      <c r="D40" s="1">
        <f t="shared" si="0"/>
        <v>5</v>
      </c>
      <c r="E40" s="3">
        <v>155</v>
      </c>
      <c r="F40" s="3">
        <v>7.1</v>
      </c>
      <c r="G40" s="1">
        <f t="shared" si="1"/>
        <v>5</v>
      </c>
      <c r="H40" s="1">
        <v>4</v>
      </c>
      <c r="I40" s="1">
        <f t="shared" si="2"/>
        <v>5</v>
      </c>
      <c r="J40" s="3">
        <v>765</v>
      </c>
      <c r="K40" s="3">
        <v>740</v>
      </c>
      <c r="L40" s="3">
        <v>24</v>
      </c>
      <c r="M40" s="4">
        <v>4</v>
      </c>
      <c r="N40" s="7"/>
    </row>
    <row r="41" spans="1:14" ht="43.2" x14ac:dyDescent="0.3">
      <c r="A41" s="6" t="s">
        <v>112</v>
      </c>
      <c r="B41" s="1" t="s">
        <v>25</v>
      </c>
      <c r="C41" s="3">
        <v>33750000</v>
      </c>
      <c r="D41" s="1">
        <f t="shared" si="0"/>
        <v>5</v>
      </c>
      <c r="E41" s="3">
        <v>155</v>
      </c>
      <c r="F41" s="3">
        <v>7.1</v>
      </c>
      <c r="G41" s="1">
        <f t="shared" si="1"/>
        <v>5</v>
      </c>
      <c r="H41" s="1">
        <v>3</v>
      </c>
      <c r="I41" s="1">
        <f t="shared" si="2"/>
        <v>5</v>
      </c>
      <c r="J41" s="3">
        <v>765</v>
      </c>
      <c r="K41" s="3">
        <v>740</v>
      </c>
      <c r="L41" s="3">
        <v>24</v>
      </c>
      <c r="M41" s="4">
        <v>7</v>
      </c>
      <c r="N41" s="7"/>
    </row>
    <row r="42" spans="1:14" x14ac:dyDescent="0.3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3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3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3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3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2:14" x14ac:dyDescent="0.3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2:14" x14ac:dyDescent="0.3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2:14" x14ac:dyDescent="0.3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2:14" x14ac:dyDescent="0.3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2:14" x14ac:dyDescent="0.3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2:14" x14ac:dyDescent="0.3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2:14" x14ac:dyDescent="0.3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2:14" x14ac:dyDescent="0.3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2:14" x14ac:dyDescent="0.3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2:14" x14ac:dyDescent="0.3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2:14" x14ac:dyDescent="0.3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2:14" x14ac:dyDescent="0.3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2:14" x14ac:dyDescent="0.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2:14" x14ac:dyDescent="0.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2:14" x14ac:dyDescent="0.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2:14" x14ac:dyDescent="0.3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2:14" x14ac:dyDescent="0.3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2:14" x14ac:dyDescent="0.3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2:14" x14ac:dyDescent="0.3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2:14" x14ac:dyDescent="0.3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2:14" x14ac:dyDescent="0.3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2:14" x14ac:dyDescent="0.3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2:14" x14ac:dyDescent="0.3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2:14" x14ac:dyDescent="0.3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2:14" x14ac:dyDescent="0.3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2:14" x14ac:dyDescent="0.3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2:14" x14ac:dyDescent="0.3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2:14" x14ac:dyDescent="0.3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2:14" x14ac:dyDescent="0.3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2:14" x14ac:dyDescent="0.3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2:14" x14ac:dyDescent="0.3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2:14" x14ac:dyDescent="0.3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2:14" x14ac:dyDescent="0.3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2:14" x14ac:dyDescent="0.3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2:14" x14ac:dyDescent="0.3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2:14" x14ac:dyDescent="0.3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2:14" x14ac:dyDescent="0.3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2:14" x14ac:dyDescent="0.3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2:14" x14ac:dyDescent="0.3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2:14" x14ac:dyDescent="0.3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2:14" x14ac:dyDescent="0.3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2:14" x14ac:dyDescent="0.3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2:14" x14ac:dyDescent="0.3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2:14" x14ac:dyDescent="0.3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2:14" x14ac:dyDescent="0.3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2:14" x14ac:dyDescent="0.3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2:14" x14ac:dyDescent="0.3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2:14" x14ac:dyDescent="0.3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2:14" x14ac:dyDescent="0.3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2:14" x14ac:dyDescent="0.3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2:14" x14ac:dyDescent="0.3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2:14" x14ac:dyDescent="0.3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2:14" x14ac:dyDescent="0.3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2:14" x14ac:dyDescent="0.3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2:14" x14ac:dyDescent="0.3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2:14" x14ac:dyDescent="0.3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2:14" x14ac:dyDescent="0.3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2:14" x14ac:dyDescent="0.3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2:14" x14ac:dyDescent="0.3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2:14" x14ac:dyDescent="0.3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2:14" x14ac:dyDescent="0.3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2:14" x14ac:dyDescent="0.3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2:14" x14ac:dyDescent="0.3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2:14" x14ac:dyDescent="0.3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2:14" x14ac:dyDescent="0.3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2:14" x14ac:dyDescent="0.3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2:14" x14ac:dyDescent="0.3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2:14" x14ac:dyDescent="0.3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2:14" x14ac:dyDescent="0.3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2:14" x14ac:dyDescent="0.3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2:14" x14ac:dyDescent="0.3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2:14" x14ac:dyDescent="0.3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2:14" x14ac:dyDescent="0.3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2:14" x14ac:dyDescent="0.3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2:14" x14ac:dyDescent="0.3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2:14" x14ac:dyDescent="0.3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2:14" x14ac:dyDescent="0.3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2:14" x14ac:dyDescent="0.3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2:14" x14ac:dyDescent="0.3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2:14" x14ac:dyDescent="0.3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2:14" x14ac:dyDescent="0.3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2:14" x14ac:dyDescent="0.3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2:14" x14ac:dyDescent="0.3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2:14" x14ac:dyDescent="0.3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2:14" x14ac:dyDescent="0.3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2:14" x14ac:dyDescent="0.3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2:14" x14ac:dyDescent="0.3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2:14" x14ac:dyDescent="0.3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2:14" x14ac:dyDescent="0.3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2:14" x14ac:dyDescent="0.3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2:14" x14ac:dyDescent="0.3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2:14" x14ac:dyDescent="0.3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2:14" x14ac:dyDescent="0.3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2:14" x14ac:dyDescent="0.3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2:14" x14ac:dyDescent="0.3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2:14" x14ac:dyDescent="0.3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2:14" x14ac:dyDescent="0.3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2:14" x14ac:dyDescent="0.3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2:14" x14ac:dyDescent="0.3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2:14" x14ac:dyDescent="0.3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2:14" x14ac:dyDescent="0.3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2:14" x14ac:dyDescent="0.3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</sheetData>
  <mergeCells count="35">
    <mergeCell ref="A27:A28"/>
    <mergeCell ref="A26:M26"/>
    <mergeCell ref="A1:M1"/>
    <mergeCell ref="H2:H3"/>
    <mergeCell ref="I2:I3"/>
    <mergeCell ref="J2:J3"/>
    <mergeCell ref="K2:K3"/>
    <mergeCell ref="A2:A3"/>
    <mergeCell ref="H20:H24"/>
    <mergeCell ref="M20:M24"/>
    <mergeCell ref="B18:M18"/>
    <mergeCell ref="L19:L24"/>
    <mergeCell ref="I19:I24"/>
    <mergeCell ref="D19:D24"/>
    <mergeCell ref="G19:G24"/>
    <mergeCell ref="L2:L3"/>
    <mergeCell ref="B2:B3"/>
    <mergeCell ref="C2:C3"/>
    <mergeCell ref="D2:D3"/>
    <mergeCell ref="E2:E3"/>
    <mergeCell ref="M2:M3"/>
    <mergeCell ref="F2:F3"/>
    <mergeCell ref="G2:G3"/>
    <mergeCell ref="M27:M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</mergeCells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23A2-F95E-497F-AD0B-81076F52AB93}">
  <dimension ref="A1:Q42"/>
  <sheetViews>
    <sheetView topLeftCell="A13" workbookViewId="0">
      <selection activeCell="H39" sqref="H39"/>
    </sheetView>
  </sheetViews>
  <sheetFormatPr defaultRowHeight="14.4" x14ac:dyDescent="0.3"/>
  <cols>
    <col min="1" max="1" width="7.44140625" style="5" customWidth="1"/>
    <col min="2" max="2" width="35" style="5" customWidth="1"/>
    <col min="3" max="3" width="8.88671875" style="5"/>
    <col min="4" max="4" width="10.33203125" style="5" customWidth="1"/>
    <col min="5" max="15" width="8.88671875" style="5"/>
    <col min="16" max="17" width="13.6640625" style="5" customWidth="1"/>
    <col min="18" max="16384" width="8.88671875" style="5"/>
  </cols>
  <sheetData>
    <row r="1" spans="1:17" x14ac:dyDescent="0.3">
      <c r="A1" s="11">
        <v>1</v>
      </c>
      <c r="B1" s="11" t="s">
        <v>67</v>
      </c>
      <c r="D1" s="11" t="s">
        <v>87</v>
      </c>
      <c r="E1" s="11" t="s">
        <v>76</v>
      </c>
      <c r="F1" s="11" t="s">
        <v>77</v>
      </c>
      <c r="G1" s="11" t="s">
        <v>78</v>
      </c>
      <c r="H1" s="11" t="s">
        <v>79</v>
      </c>
      <c r="I1" s="11" t="s">
        <v>80</v>
      </c>
      <c r="J1" s="11" t="s">
        <v>81</v>
      </c>
      <c r="K1" s="11" t="s">
        <v>82</v>
      </c>
      <c r="L1" s="11" t="s">
        <v>83</v>
      </c>
      <c r="M1" s="11" t="s">
        <v>84</v>
      </c>
      <c r="N1" s="11" t="s">
        <v>85</v>
      </c>
      <c r="O1" s="11" t="s">
        <v>86</v>
      </c>
    </row>
    <row r="2" spans="1:17" x14ac:dyDescent="0.3">
      <c r="A2" s="11">
        <v>2</v>
      </c>
      <c r="B2" s="11" t="s">
        <v>68</v>
      </c>
      <c r="D2" s="11" t="s">
        <v>76</v>
      </c>
      <c r="E2" s="12">
        <v>1</v>
      </c>
      <c r="F2" s="13">
        <v>1</v>
      </c>
      <c r="G2" s="13">
        <f>1/5</f>
        <v>0.2</v>
      </c>
      <c r="H2" s="13">
        <v>3</v>
      </c>
      <c r="I2" s="13">
        <f t="shared" ref="I2:K3" si="0">1/3</f>
        <v>0.33333333333333331</v>
      </c>
      <c r="J2" s="13">
        <f t="shared" si="0"/>
        <v>0.33333333333333331</v>
      </c>
      <c r="K2" s="13">
        <f t="shared" si="0"/>
        <v>0.33333333333333331</v>
      </c>
      <c r="L2" s="13">
        <v>7</v>
      </c>
      <c r="M2" s="13">
        <v>7</v>
      </c>
      <c r="N2" s="13">
        <f>1/3</f>
        <v>0.33333333333333331</v>
      </c>
      <c r="O2" s="13">
        <f>1/5</f>
        <v>0.2</v>
      </c>
    </row>
    <row r="3" spans="1:17" x14ac:dyDescent="0.3">
      <c r="A3" s="11">
        <v>3</v>
      </c>
      <c r="B3" s="11" t="s">
        <v>69</v>
      </c>
      <c r="D3" s="11" t="s">
        <v>77</v>
      </c>
      <c r="E3" s="6">
        <v>1</v>
      </c>
      <c r="F3" s="12">
        <v>1</v>
      </c>
      <c r="G3" s="13">
        <f>1/3</f>
        <v>0.33333333333333331</v>
      </c>
      <c r="H3" s="13">
        <v>3</v>
      </c>
      <c r="I3" s="13">
        <f t="shared" si="0"/>
        <v>0.33333333333333331</v>
      </c>
      <c r="J3" s="13">
        <f t="shared" si="0"/>
        <v>0.33333333333333331</v>
      </c>
      <c r="K3" s="13">
        <f t="shared" si="0"/>
        <v>0.33333333333333331</v>
      </c>
      <c r="L3" s="13">
        <v>5</v>
      </c>
      <c r="M3" s="13">
        <v>5</v>
      </c>
      <c r="N3" s="13">
        <f>1/3</f>
        <v>0.33333333333333331</v>
      </c>
      <c r="O3" s="13">
        <f>1/5</f>
        <v>0.2</v>
      </c>
    </row>
    <row r="4" spans="1:17" x14ac:dyDescent="0.3">
      <c r="A4" s="11">
        <v>4</v>
      </c>
      <c r="B4" s="11" t="s">
        <v>70</v>
      </c>
      <c r="D4" s="11" t="s">
        <v>78</v>
      </c>
      <c r="E4" s="6">
        <v>5</v>
      </c>
      <c r="F4" s="6">
        <v>3</v>
      </c>
      <c r="G4" s="12">
        <v>1</v>
      </c>
      <c r="H4" s="13">
        <v>7</v>
      </c>
      <c r="I4" s="13">
        <v>3</v>
      </c>
      <c r="J4" s="13">
        <v>3</v>
      </c>
      <c r="K4" s="13">
        <v>3</v>
      </c>
      <c r="L4" s="13">
        <v>9</v>
      </c>
      <c r="M4" s="13">
        <v>9</v>
      </c>
      <c r="N4" s="13">
        <v>3</v>
      </c>
      <c r="O4" s="13">
        <v>1</v>
      </c>
    </row>
    <row r="5" spans="1:17" x14ac:dyDescent="0.3">
      <c r="A5" s="11">
        <v>5</v>
      </c>
      <c r="B5" s="11" t="s">
        <v>71</v>
      </c>
      <c r="D5" s="11" t="s">
        <v>79</v>
      </c>
      <c r="E5" s="6">
        <f>1/3</f>
        <v>0.33333333333333331</v>
      </c>
      <c r="F5" s="6">
        <f>1/3</f>
        <v>0.33333333333333331</v>
      </c>
      <c r="G5" s="6">
        <f>1/7</f>
        <v>0.14285714285714285</v>
      </c>
      <c r="H5" s="12">
        <v>1</v>
      </c>
      <c r="I5" s="13">
        <f>1/3</f>
        <v>0.33333333333333331</v>
      </c>
      <c r="J5" s="13">
        <f>1/3</f>
        <v>0.33333333333333331</v>
      </c>
      <c r="K5" s="13">
        <f>1/3</f>
        <v>0.33333333333333331</v>
      </c>
      <c r="L5" s="13">
        <v>3</v>
      </c>
      <c r="M5" s="13">
        <v>3</v>
      </c>
      <c r="N5" s="13">
        <f>1/5</f>
        <v>0.2</v>
      </c>
      <c r="O5" s="13">
        <f>1/7</f>
        <v>0.14285714285714285</v>
      </c>
    </row>
    <row r="6" spans="1:17" x14ac:dyDescent="0.3">
      <c r="A6" s="11">
        <v>6</v>
      </c>
      <c r="B6" s="11" t="s">
        <v>72</v>
      </c>
      <c r="D6" s="11" t="s">
        <v>80</v>
      </c>
      <c r="E6" s="6">
        <v>3</v>
      </c>
      <c r="F6" s="6">
        <v>3</v>
      </c>
      <c r="G6" s="6">
        <f>1/3</f>
        <v>0.33333333333333331</v>
      </c>
      <c r="H6" s="6">
        <v>3</v>
      </c>
      <c r="I6" s="12">
        <v>1</v>
      </c>
      <c r="J6" s="13">
        <v>1</v>
      </c>
      <c r="K6" s="13">
        <v>1</v>
      </c>
      <c r="L6" s="13">
        <v>5</v>
      </c>
      <c r="M6" s="13">
        <v>5</v>
      </c>
      <c r="N6" s="13">
        <v>1</v>
      </c>
      <c r="O6" s="13">
        <f>1/3</f>
        <v>0.33333333333333331</v>
      </c>
    </row>
    <row r="7" spans="1:17" x14ac:dyDescent="0.3">
      <c r="A7" s="11">
        <v>7</v>
      </c>
      <c r="B7" s="11" t="s">
        <v>73</v>
      </c>
      <c r="D7" s="11" t="s">
        <v>81</v>
      </c>
      <c r="E7" s="6">
        <v>3</v>
      </c>
      <c r="F7" s="6">
        <v>3</v>
      </c>
      <c r="G7" s="6">
        <f>1/3</f>
        <v>0.33333333333333331</v>
      </c>
      <c r="H7" s="6">
        <v>3</v>
      </c>
      <c r="I7" s="6">
        <v>1</v>
      </c>
      <c r="J7" s="12">
        <v>1</v>
      </c>
      <c r="K7" s="13">
        <v>1</v>
      </c>
      <c r="L7" s="13">
        <v>3</v>
      </c>
      <c r="M7" s="13">
        <v>3</v>
      </c>
      <c r="N7" s="13">
        <f>1/3</f>
        <v>0.33333333333333331</v>
      </c>
      <c r="O7" s="13">
        <f>1/5</f>
        <v>0.2</v>
      </c>
    </row>
    <row r="8" spans="1:17" x14ac:dyDescent="0.3">
      <c r="A8" s="11">
        <v>8</v>
      </c>
      <c r="B8" s="11" t="s">
        <v>74</v>
      </c>
      <c r="D8" s="11" t="s">
        <v>82</v>
      </c>
      <c r="E8" s="6">
        <v>3</v>
      </c>
      <c r="F8" s="6">
        <v>3</v>
      </c>
      <c r="G8" s="6">
        <f>1/3</f>
        <v>0.33333333333333331</v>
      </c>
      <c r="H8" s="6">
        <v>3</v>
      </c>
      <c r="I8" s="6">
        <v>1</v>
      </c>
      <c r="J8" s="6">
        <v>1</v>
      </c>
      <c r="K8" s="12">
        <v>1</v>
      </c>
      <c r="L8" s="13">
        <v>3</v>
      </c>
      <c r="M8" s="13">
        <v>3</v>
      </c>
      <c r="N8" s="13">
        <v>1</v>
      </c>
      <c r="O8" s="13">
        <f>1/5</f>
        <v>0.2</v>
      </c>
    </row>
    <row r="9" spans="1:17" x14ac:dyDescent="0.3">
      <c r="A9" s="11">
        <v>9</v>
      </c>
      <c r="B9" s="11" t="s">
        <v>75</v>
      </c>
      <c r="D9" s="11" t="s">
        <v>83</v>
      </c>
      <c r="E9" s="6">
        <f>1/7</f>
        <v>0.14285714285714285</v>
      </c>
      <c r="F9" s="6">
        <f>1/5</f>
        <v>0.2</v>
      </c>
      <c r="G9" s="6">
        <f>1/9</f>
        <v>0.1111111111111111</v>
      </c>
      <c r="H9" s="6">
        <f>1/3</f>
        <v>0.33333333333333331</v>
      </c>
      <c r="I9" s="6">
        <f>1/5</f>
        <v>0.2</v>
      </c>
      <c r="J9" s="6">
        <f>1/3</f>
        <v>0.33333333333333331</v>
      </c>
      <c r="K9" s="6">
        <f>1/3</f>
        <v>0.33333333333333331</v>
      </c>
      <c r="L9" s="12">
        <v>1</v>
      </c>
      <c r="M9" s="13">
        <v>1</v>
      </c>
      <c r="N9" s="13">
        <f>1/5</f>
        <v>0.2</v>
      </c>
      <c r="O9" s="13">
        <f>1/7</f>
        <v>0.14285714285714285</v>
      </c>
    </row>
    <row r="10" spans="1:17" x14ac:dyDescent="0.3">
      <c r="D10" s="11" t="s">
        <v>84</v>
      </c>
      <c r="E10" s="6">
        <f>1/7</f>
        <v>0.14285714285714285</v>
      </c>
      <c r="F10" s="6">
        <f>1/5</f>
        <v>0.2</v>
      </c>
      <c r="G10" s="6">
        <f>1/9</f>
        <v>0.1111111111111111</v>
      </c>
      <c r="H10" s="6">
        <f>1/3</f>
        <v>0.33333333333333331</v>
      </c>
      <c r="I10" s="6">
        <f>1/5</f>
        <v>0.2</v>
      </c>
      <c r="J10" s="6">
        <f>1/3</f>
        <v>0.33333333333333331</v>
      </c>
      <c r="K10" s="6">
        <f>1/3</f>
        <v>0.33333333333333331</v>
      </c>
      <c r="L10" s="6">
        <v>1</v>
      </c>
      <c r="M10" s="12">
        <v>1</v>
      </c>
      <c r="N10" s="13">
        <f>1/5</f>
        <v>0.2</v>
      </c>
      <c r="O10" s="13">
        <f>1/7</f>
        <v>0.14285714285714285</v>
      </c>
    </row>
    <row r="11" spans="1:17" x14ac:dyDescent="0.3">
      <c r="A11" s="11" t="s">
        <v>87</v>
      </c>
      <c r="B11" s="11" t="s">
        <v>114</v>
      </c>
      <c r="D11" s="11" t="s">
        <v>85</v>
      </c>
      <c r="E11" s="6">
        <v>3</v>
      </c>
      <c r="F11" s="6">
        <v>3</v>
      </c>
      <c r="G11" s="6">
        <f>1/3</f>
        <v>0.33333333333333331</v>
      </c>
      <c r="H11" s="6">
        <v>5</v>
      </c>
      <c r="I11" s="6">
        <v>1</v>
      </c>
      <c r="J11" s="6">
        <v>3</v>
      </c>
      <c r="K11" s="6">
        <v>1</v>
      </c>
      <c r="L11" s="6">
        <v>5</v>
      </c>
      <c r="M11" s="6">
        <v>5</v>
      </c>
      <c r="N11" s="12">
        <v>1</v>
      </c>
      <c r="O11" s="13">
        <f>1/3</f>
        <v>0.33333333333333331</v>
      </c>
    </row>
    <row r="12" spans="1:17" x14ac:dyDescent="0.3">
      <c r="A12" s="24" t="s">
        <v>76</v>
      </c>
      <c r="B12" s="24" t="s">
        <v>2</v>
      </c>
      <c r="D12" s="11" t="s">
        <v>86</v>
      </c>
      <c r="E12" s="6">
        <v>5</v>
      </c>
      <c r="F12" s="6">
        <v>5</v>
      </c>
      <c r="G12" s="6">
        <v>1</v>
      </c>
      <c r="H12" s="6">
        <v>7</v>
      </c>
      <c r="I12" s="6">
        <v>3</v>
      </c>
      <c r="J12" s="6">
        <v>5</v>
      </c>
      <c r="K12" s="6">
        <v>5</v>
      </c>
      <c r="L12" s="6">
        <v>7</v>
      </c>
      <c r="M12" s="6">
        <v>7</v>
      </c>
      <c r="N12" s="6">
        <v>3</v>
      </c>
      <c r="O12" s="12">
        <v>1</v>
      </c>
    </row>
    <row r="13" spans="1:17" x14ac:dyDescent="0.3">
      <c r="A13" s="24" t="s">
        <v>77</v>
      </c>
      <c r="B13" s="24" t="s">
        <v>3</v>
      </c>
      <c r="D13" s="14" t="s">
        <v>88</v>
      </c>
      <c r="E13" s="14">
        <f>SUM(E2:E12)</f>
        <v>24.619047619047617</v>
      </c>
      <c r="F13" s="14">
        <f>SUM(F2:F12)</f>
        <v>22.733333333333331</v>
      </c>
      <c r="G13" s="14">
        <f>SUM(G2:G12)</f>
        <v>4.2317460317460327</v>
      </c>
      <c r="H13" s="14">
        <f t="shared" ref="H13:N13" si="1">SUM(H2:H12)</f>
        <v>35.666666666666664</v>
      </c>
      <c r="I13" s="14">
        <f t="shared" si="1"/>
        <v>11.4</v>
      </c>
      <c r="J13" s="14">
        <f t="shared" si="1"/>
        <v>15.666666666666666</v>
      </c>
      <c r="K13" s="14">
        <f t="shared" si="1"/>
        <v>13.666666666666666</v>
      </c>
      <c r="L13" s="14">
        <f t="shared" si="1"/>
        <v>49</v>
      </c>
      <c r="M13" s="14">
        <f t="shared" si="1"/>
        <v>49</v>
      </c>
      <c r="N13" s="14">
        <f t="shared" si="1"/>
        <v>10.600000000000001</v>
      </c>
      <c r="O13" s="14">
        <f>SUM(O2:O12)</f>
        <v>3.8952380952380952</v>
      </c>
    </row>
    <row r="14" spans="1:17" x14ac:dyDescent="0.3">
      <c r="A14" s="24" t="s">
        <v>78</v>
      </c>
      <c r="B14" s="24" t="s">
        <v>11</v>
      </c>
    </row>
    <row r="15" spans="1:17" x14ac:dyDescent="0.3">
      <c r="A15" s="24" t="s">
        <v>79</v>
      </c>
      <c r="B15" s="24" t="s">
        <v>4</v>
      </c>
      <c r="D15" s="46" t="s">
        <v>89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</row>
    <row r="16" spans="1:17" x14ac:dyDescent="0.3">
      <c r="A16" s="24" t="s">
        <v>80</v>
      </c>
      <c r="B16" s="24" t="s">
        <v>5</v>
      </c>
      <c r="D16" s="11" t="s">
        <v>87</v>
      </c>
      <c r="E16" s="11" t="s">
        <v>76</v>
      </c>
      <c r="F16" s="11" t="s">
        <v>77</v>
      </c>
      <c r="G16" s="11" t="s">
        <v>78</v>
      </c>
      <c r="H16" s="11" t="s">
        <v>79</v>
      </c>
      <c r="I16" s="11" t="s">
        <v>80</v>
      </c>
      <c r="J16" s="11" t="s">
        <v>81</v>
      </c>
      <c r="K16" s="11" t="s">
        <v>82</v>
      </c>
      <c r="L16" s="11" t="s">
        <v>83</v>
      </c>
      <c r="M16" s="11" t="s">
        <v>84</v>
      </c>
      <c r="N16" s="11" t="s">
        <v>85</v>
      </c>
      <c r="O16" s="11" t="s">
        <v>86</v>
      </c>
      <c r="P16" s="21" t="s">
        <v>90</v>
      </c>
      <c r="Q16" s="11" t="s">
        <v>91</v>
      </c>
    </row>
    <row r="17" spans="1:17" x14ac:dyDescent="0.3">
      <c r="A17" s="24" t="s">
        <v>81</v>
      </c>
      <c r="B17" s="24" t="s">
        <v>6</v>
      </c>
      <c r="D17" s="11" t="s">
        <v>76</v>
      </c>
      <c r="E17" s="16">
        <f t="shared" ref="E17:F20" si="2">E2/E$13</f>
        <v>4.0618955512572538E-2</v>
      </c>
      <c r="F17" s="16">
        <f t="shared" si="2"/>
        <v>4.398826979472141E-2</v>
      </c>
      <c r="G17" s="16">
        <f t="shared" ref="G17:O17" si="3">G2/G$13</f>
        <v>4.7261815453863459E-2</v>
      </c>
      <c r="H17" s="16">
        <f t="shared" si="3"/>
        <v>8.411214953271029E-2</v>
      </c>
      <c r="I17" s="16">
        <f t="shared" si="3"/>
        <v>2.9239766081871343E-2</v>
      </c>
      <c r="J17" s="16">
        <f t="shared" si="3"/>
        <v>2.1276595744680851E-2</v>
      </c>
      <c r="K17" s="16">
        <f t="shared" si="3"/>
        <v>2.4390243902439025E-2</v>
      </c>
      <c r="L17" s="16">
        <f t="shared" si="3"/>
        <v>0.14285714285714285</v>
      </c>
      <c r="M17" s="16">
        <f t="shared" si="3"/>
        <v>0.14285714285714285</v>
      </c>
      <c r="N17" s="16">
        <f t="shared" si="3"/>
        <v>3.1446540880503138E-2</v>
      </c>
      <c r="O17" s="16">
        <f t="shared" si="3"/>
        <v>5.1344743276283619E-2</v>
      </c>
      <c r="P17" s="22">
        <f>AVERAGE(E17:O17)</f>
        <v>5.9944851444902851E-2</v>
      </c>
      <c r="Q17" s="6">
        <f t="shared" ref="Q17:Q27" si="4">MMULT($E2:$O2,$P$17:$P$27)</f>
        <v>0.68727740734818332</v>
      </c>
    </row>
    <row r="18" spans="1:17" x14ac:dyDescent="0.3">
      <c r="A18" s="24" t="s">
        <v>82</v>
      </c>
      <c r="B18" s="24" t="s">
        <v>7</v>
      </c>
      <c r="D18" s="11" t="s">
        <v>77</v>
      </c>
      <c r="E18" s="16">
        <f t="shared" si="2"/>
        <v>4.0618955512572538E-2</v>
      </c>
      <c r="F18" s="16">
        <f t="shared" si="2"/>
        <v>4.398826979472141E-2</v>
      </c>
      <c r="G18" s="16">
        <f t="shared" ref="E18:O27" si="5">G3/G$13</f>
        <v>7.8769692423105761E-2</v>
      </c>
      <c r="H18" s="16">
        <f t="shared" si="5"/>
        <v>8.411214953271029E-2</v>
      </c>
      <c r="I18" s="16">
        <f t="shared" si="5"/>
        <v>2.9239766081871343E-2</v>
      </c>
      <c r="J18" s="16">
        <f t="shared" si="5"/>
        <v>2.1276595744680851E-2</v>
      </c>
      <c r="K18" s="16">
        <f t="shared" si="5"/>
        <v>2.4390243902439025E-2</v>
      </c>
      <c r="L18" s="16">
        <f t="shared" si="5"/>
        <v>0.10204081632653061</v>
      </c>
      <c r="M18" s="16">
        <f t="shared" si="5"/>
        <v>0.10204081632653061</v>
      </c>
      <c r="N18" s="16">
        <f t="shared" si="5"/>
        <v>3.1446540880503138E-2</v>
      </c>
      <c r="O18" s="16">
        <f t="shared" si="5"/>
        <v>5.1344743276283619E-2</v>
      </c>
      <c r="P18" s="22">
        <f>AVERAGE(E18:O18)</f>
        <v>5.5388053618359009E-2</v>
      </c>
      <c r="Q18" s="6">
        <f t="shared" si="4"/>
        <v>0.63946776733586086</v>
      </c>
    </row>
    <row r="19" spans="1:17" x14ac:dyDescent="0.3">
      <c r="A19" s="24" t="s">
        <v>83</v>
      </c>
      <c r="B19" s="24" t="s">
        <v>8</v>
      </c>
      <c r="D19" s="11" t="s">
        <v>78</v>
      </c>
      <c r="E19" s="16">
        <f t="shared" si="2"/>
        <v>0.20309477756286268</v>
      </c>
      <c r="F19" s="16">
        <f t="shared" si="2"/>
        <v>0.13196480938416424</v>
      </c>
      <c r="G19" s="16">
        <f t="shared" si="5"/>
        <v>0.23630907726931727</v>
      </c>
      <c r="H19" s="16">
        <f t="shared" si="5"/>
        <v>0.19626168224299068</v>
      </c>
      <c r="I19" s="16">
        <f t="shared" si="5"/>
        <v>0.26315789473684209</v>
      </c>
      <c r="J19" s="16">
        <f t="shared" si="5"/>
        <v>0.19148936170212766</v>
      </c>
      <c r="K19" s="16">
        <f t="shared" si="5"/>
        <v>0.21951219512195122</v>
      </c>
      <c r="L19" s="16">
        <f t="shared" si="5"/>
        <v>0.18367346938775511</v>
      </c>
      <c r="M19" s="16">
        <f t="shared" si="5"/>
        <v>0.18367346938775511</v>
      </c>
      <c r="N19" s="16">
        <f t="shared" si="5"/>
        <v>0.28301886792452824</v>
      </c>
      <c r="O19" s="16">
        <f t="shared" si="5"/>
        <v>0.25672371638141811</v>
      </c>
      <c r="P19" s="22">
        <f>AVERAGE(E19:O19)</f>
        <v>0.21353448373651931</v>
      </c>
      <c r="Q19" s="6">
        <f t="shared" si="4"/>
        <v>2.568312334381782</v>
      </c>
    </row>
    <row r="20" spans="1:17" x14ac:dyDescent="0.3">
      <c r="A20" s="24" t="s">
        <v>84</v>
      </c>
      <c r="B20" s="24" t="s">
        <v>9</v>
      </c>
      <c r="D20" s="11" t="s">
        <v>79</v>
      </c>
      <c r="E20" s="16">
        <f t="shared" si="2"/>
        <v>1.3539651837524178E-2</v>
      </c>
      <c r="F20" s="16">
        <f t="shared" si="2"/>
        <v>1.466275659824047E-2</v>
      </c>
      <c r="G20" s="16">
        <f t="shared" si="5"/>
        <v>3.3758439609902463E-2</v>
      </c>
      <c r="H20" s="16">
        <f t="shared" si="5"/>
        <v>2.8037383177570097E-2</v>
      </c>
      <c r="I20" s="16">
        <f t="shared" si="5"/>
        <v>2.9239766081871343E-2</v>
      </c>
      <c r="J20" s="16">
        <f t="shared" si="5"/>
        <v>2.1276595744680851E-2</v>
      </c>
      <c r="K20" s="16">
        <f t="shared" si="5"/>
        <v>2.4390243902439025E-2</v>
      </c>
      <c r="L20" s="16">
        <f t="shared" si="5"/>
        <v>6.1224489795918366E-2</v>
      </c>
      <c r="M20" s="16">
        <f t="shared" si="5"/>
        <v>6.1224489795918366E-2</v>
      </c>
      <c r="N20" s="16">
        <f t="shared" si="5"/>
        <v>1.8867924528301886E-2</v>
      </c>
      <c r="O20" s="16">
        <f t="shared" si="5"/>
        <v>3.6674816625916866E-2</v>
      </c>
      <c r="P20" s="22">
        <f t="shared" ref="P20:P27" si="6">AVERAGE(E20:O20)</f>
        <v>3.117241433620763E-2</v>
      </c>
      <c r="Q20" s="6">
        <f t="shared" si="4"/>
        <v>0.35496548191036081</v>
      </c>
    </row>
    <row r="21" spans="1:17" x14ac:dyDescent="0.3">
      <c r="A21" s="24" t="s">
        <v>85</v>
      </c>
      <c r="B21" s="24" t="s">
        <v>10</v>
      </c>
      <c r="D21" s="11" t="s">
        <v>80</v>
      </c>
      <c r="E21" s="16">
        <f t="shared" si="5"/>
        <v>0.12185686653771761</v>
      </c>
      <c r="F21" s="16">
        <f>F6/F$13</f>
        <v>0.13196480938416424</v>
      </c>
      <c r="G21" s="16">
        <f t="shared" si="5"/>
        <v>7.8769692423105761E-2</v>
      </c>
      <c r="H21" s="16">
        <f t="shared" si="5"/>
        <v>8.411214953271029E-2</v>
      </c>
      <c r="I21" s="16">
        <f t="shared" si="5"/>
        <v>8.771929824561403E-2</v>
      </c>
      <c r="J21" s="16">
        <f t="shared" si="5"/>
        <v>6.3829787234042562E-2</v>
      </c>
      <c r="K21" s="16">
        <f t="shared" si="5"/>
        <v>7.3170731707317083E-2</v>
      </c>
      <c r="L21" s="16">
        <f t="shared" si="5"/>
        <v>0.10204081632653061</v>
      </c>
      <c r="M21" s="16">
        <f t="shared" si="5"/>
        <v>0.10204081632653061</v>
      </c>
      <c r="N21" s="16">
        <f t="shared" si="5"/>
        <v>9.4339622641509427E-2</v>
      </c>
      <c r="O21" s="16">
        <f t="shared" si="5"/>
        <v>8.5574572127139356E-2</v>
      </c>
      <c r="P21" s="22">
        <f t="shared" si="6"/>
        <v>9.3219923862398316E-2</v>
      </c>
      <c r="Q21" s="6">
        <f t="shared" si="4"/>
        <v>1.1438692013585123</v>
      </c>
    </row>
    <row r="22" spans="1:17" x14ac:dyDescent="0.3">
      <c r="A22" s="24" t="s">
        <v>86</v>
      </c>
      <c r="B22" s="24" t="s">
        <v>12</v>
      </c>
      <c r="D22" s="11" t="s">
        <v>81</v>
      </c>
      <c r="E22" s="16">
        <f t="shared" si="5"/>
        <v>0.12185686653771761</v>
      </c>
      <c r="F22" s="16">
        <f t="shared" si="5"/>
        <v>0.13196480938416424</v>
      </c>
      <c r="G22" s="16">
        <f t="shared" si="5"/>
        <v>7.8769692423105761E-2</v>
      </c>
      <c r="H22" s="16">
        <f t="shared" si="5"/>
        <v>8.411214953271029E-2</v>
      </c>
      <c r="I22" s="16">
        <f t="shared" si="5"/>
        <v>8.771929824561403E-2</v>
      </c>
      <c r="J22" s="16">
        <f t="shared" si="5"/>
        <v>6.3829787234042562E-2</v>
      </c>
      <c r="K22" s="16">
        <f t="shared" si="5"/>
        <v>7.3170731707317083E-2</v>
      </c>
      <c r="L22" s="16">
        <f t="shared" si="5"/>
        <v>6.1224489795918366E-2</v>
      </c>
      <c r="M22" s="16">
        <f t="shared" si="5"/>
        <v>6.1224489795918366E-2</v>
      </c>
      <c r="N22" s="16">
        <f t="shared" si="5"/>
        <v>3.1446540880503138E-2</v>
      </c>
      <c r="O22" s="16">
        <f t="shared" si="5"/>
        <v>5.1344743276283619E-2</v>
      </c>
      <c r="P22" s="22">
        <f t="shared" si="6"/>
        <v>7.6969418073935911E-2</v>
      </c>
      <c r="Q22" s="6">
        <f t="shared" si="4"/>
        <v>0.96243688155028218</v>
      </c>
    </row>
    <row r="23" spans="1:17" x14ac:dyDescent="0.3">
      <c r="D23" s="11" t="s">
        <v>82</v>
      </c>
      <c r="E23" s="16">
        <f t="shared" si="5"/>
        <v>0.12185686653771761</v>
      </c>
      <c r="F23" s="16">
        <f t="shared" si="5"/>
        <v>0.13196480938416424</v>
      </c>
      <c r="G23" s="16">
        <f t="shared" si="5"/>
        <v>7.8769692423105761E-2</v>
      </c>
      <c r="H23" s="16">
        <f t="shared" si="5"/>
        <v>8.411214953271029E-2</v>
      </c>
      <c r="I23" s="16">
        <f t="shared" si="5"/>
        <v>8.771929824561403E-2</v>
      </c>
      <c r="J23" s="16">
        <f t="shared" si="5"/>
        <v>6.3829787234042562E-2</v>
      </c>
      <c r="K23" s="16">
        <f t="shared" si="5"/>
        <v>7.3170731707317083E-2</v>
      </c>
      <c r="L23" s="16">
        <f t="shared" si="5"/>
        <v>6.1224489795918366E-2</v>
      </c>
      <c r="M23" s="16">
        <f t="shared" si="5"/>
        <v>6.1224489795918366E-2</v>
      </c>
      <c r="N23" s="16">
        <f t="shared" si="5"/>
        <v>9.4339622641509427E-2</v>
      </c>
      <c r="O23" s="16">
        <f t="shared" si="5"/>
        <v>5.1344743276283619E-2</v>
      </c>
      <c r="P23" s="22">
        <f t="shared" si="6"/>
        <v>8.2686970961300121E-2</v>
      </c>
      <c r="Q23" s="6">
        <f t="shared" si="4"/>
        <v>1.0357189120538945</v>
      </c>
    </row>
    <row r="24" spans="1:17" x14ac:dyDescent="0.3">
      <c r="A24" s="11" t="s">
        <v>91</v>
      </c>
      <c r="B24" s="11" t="s">
        <v>92</v>
      </c>
      <c r="D24" s="11" t="s">
        <v>83</v>
      </c>
      <c r="E24" s="16">
        <f t="shared" si="5"/>
        <v>5.8027079303675051E-3</v>
      </c>
      <c r="F24" s="16">
        <f t="shared" si="5"/>
        <v>8.7976539589442824E-3</v>
      </c>
      <c r="G24" s="16">
        <f t="shared" si="5"/>
        <v>2.6256564141035253E-2</v>
      </c>
      <c r="H24" s="16">
        <f t="shared" si="5"/>
        <v>9.3457943925233638E-3</v>
      </c>
      <c r="I24" s="16">
        <f t="shared" si="5"/>
        <v>1.7543859649122806E-2</v>
      </c>
      <c r="J24" s="16">
        <f t="shared" si="5"/>
        <v>2.1276595744680851E-2</v>
      </c>
      <c r="K24" s="16">
        <f t="shared" si="5"/>
        <v>2.4390243902439025E-2</v>
      </c>
      <c r="L24" s="16">
        <f t="shared" si="5"/>
        <v>2.0408163265306121E-2</v>
      </c>
      <c r="M24" s="16">
        <f t="shared" si="5"/>
        <v>2.0408163265306121E-2</v>
      </c>
      <c r="N24" s="16">
        <f t="shared" si="5"/>
        <v>1.8867924528301886E-2</v>
      </c>
      <c r="O24" s="16">
        <f t="shared" si="5"/>
        <v>3.6674816625916866E-2</v>
      </c>
      <c r="P24" s="22">
        <f t="shared" si="6"/>
        <v>1.907022612763128E-2</v>
      </c>
      <c r="Q24" s="6">
        <f t="shared" si="4"/>
        <v>0.21989163140347137</v>
      </c>
    </row>
    <row r="25" spans="1:17" x14ac:dyDescent="0.3">
      <c r="A25" s="11" t="s">
        <v>93</v>
      </c>
      <c r="B25" s="11" t="s">
        <v>94</v>
      </c>
      <c r="D25" s="11" t="s">
        <v>84</v>
      </c>
      <c r="E25" s="16">
        <f t="shared" si="5"/>
        <v>5.8027079303675051E-3</v>
      </c>
      <c r="F25" s="16">
        <f t="shared" si="5"/>
        <v>8.7976539589442824E-3</v>
      </c>
      <c r="G25" s="16">
        <f t="shared" si="5"/>
        <v>2.6256564141035253E-2</v>
      </c>
      <c r="H25" s="16">
        <f t="shared" si="5"/>
        <v>9.3457943925233638E-3</v>
      </c>
      <c r="I25" s="16">
        <f t="shared" si="5"/>
        <v>1.7543859649122806E-2</v>
      </c>
      <c r="J25" s="16">
        <f t="shared" si="5"/>
        <v>2.1276595744680851E-2</v>
      </c>
      <c r="K25" s="16">
        <f t="shared" si="5"/>
        <v>2.4390243902439025E-2</v>
      </c>
      <c r="L25" s="16">
        <f t="shared" si="5"/>
        <v>2.0408163265306121E-2</v>
      </c>
      <c r="M25" s="16">
        <f t="shared" si="5"/>
        <v>2.0408163265306121E-2</v>
      </c>
      <c r="N25" s="16">
        <f t="shared" si="5"/>
        <v>1.8867924528301886E-2</v>
      </c>
      <c r="O25" s="16">
        <f t="shared" si="5"/>
        <v>3.6674816625916866E-2</v>
      </c>
      <c r="P25" s="22">
        <f t="shared" si="6"/>
        <v>1.907022612763128E-2</v>
      </c>
      <c r="Q25" s="6">
        <f t="shared" si="4"/>
        <v>0.21989163140347137</v>
      </c>
    </row>
    <row r="26" spans="1:17" x14ac:dyDescent="0.3">
      <c r="D26" s="11" t="s">
        <v>85</v>
      </c>
      <c r="E26" s="16">
        <f t="shared" si="5"/>
        <v>0.12185686653771761</v>
      </c>
      <c r="F26" s="16">
        <f t="shared" si="5"/>
        <v>0.13196480938416424</v>
      </c>
      <c r="G26" s="16">
        <f t="shared" si="5"/>
        <v>7.8769692423105761E-2</v>
      </c>
      <c r="H26" s="16">
        <f t="shared" si="5"/>
        <v>0.14018691588785048</v>
      </c>
      <c r="I26" s="16">
        <f t="shared" si="5"/>
        <v>8.771929824561403E-2</v>
      </c>
      <c r="J26" s="16">
        <f t="shared" si="5"/>
        <v>0.19148936170212766</v>
      </c>
      <c r="K26" s="16">
        <f t="shared" si="5"/>
        <v>7.3170731707317083E-2</v>
      </c>
      <c r="L26" s="16">
        <f t="shared" si="5"/>
        <v>0.10204081632653061</v>
      </c>
      <c r="M26" s="16">
        <f t="shared" si="5"/>
        <v>0.10204081632653061</v>
      </c>
      <c r="N26" s="16">
        <f t="shared" si="5"/>
        <v>9.4339622641509427E-2</v>
      </c>
      <c r="O26" s="16">
        <f t="shared" si="5"/>
        <v>8.5574572127139356E-2</v>
      </c>
      <c r="P26" s="22">
        <f t="shared" si="6"/>
        <v>0.10992304575541879</v>
      </c>
      <c r="Q26" s="6">
        <f t="shared" si="4"/>
        <v>1.3601528661787998</v>
      </c>
    </row>
    <row r="27" spans="1:17" x14ac:dyDescent="0.3">
      <c r="A27" s="11" t="s">
        <v>96</v>
      </c>
      <c r="B27" s="11" t="s">
        <v>95</v>
      </c>
      <c r="D27" s="11" t="s">
        <v>86</v>
      </c>
      <c r="E27" s="16">
        <f t="shared" si="5"/>
        <v>0.20309477756286268</v>
      </c>
      <c r="F27" s="16">
        <f t="shared" si="5"/>
        <v>0.21994134897360706</v>
      </c>
      <c r="G27" s="16">
        <f t="shared" si="5"/>
        <v>0.23630907726931727</v>
      </c>
      <c r="H27" s="16">
        <f t="shared" si="5"/>
        <v>0.19626168224299068</v>
      </c>
      <c r="I27" s="16">
        <f t="shared" si="5"/>
        <v>0.26315789473684209</v>
      </c>
      <c r="J27" s="16">
        <f t="shared" si="5"/>
        <v>0.31914893617021278</v>
      </c>
      <c r="K27" s="16">
        <f t="shared" si="5"/>
        <v>0.36585365853658536</v>
      </c>
      <c r="L27" s="16">
        <f t="shared" si="5"/>
        <v>0.14285714285714285</v>
      </c>
      <c r="M27" s="16">
        <f t="shared" si="5"/>
        <v>0.14285714285714285</v>
      </c>
      <c r="N27" s="16">
        <f t="shared" si="5"/>
        <v>0.28301886792452824</v>
      </c>
      <c r="O27" s="16">
        <f t="shared" si="5"/>
        <v>0.25672371638141811</v>
      </c>
      <c r="P27" s="22">
        <f t="shared" si="6"/>
        <v>0.23902038595569544</v>
      </c>
      <c r="Q27" s="6">
        <f t="shared" si="4"/>
        <v>2.9221203151784474</v>
      </c>
    </row>
    <row r="28" spans="1:17" x14ac:dyDescent="0.3">
      <c r="A28" s="6">
        <v>1</v>
      </c>
      <c r="B28" s="6">
        <v>0</v>
      </c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9"/>
      <c r="Q28" s="19"/>
    </row>
    <row r="29" spans="1:17" x14ac:dyDescent="0.3">
      <c r="A29" s="6">
        <v>2</v>
      </c>
      <c r="B29" s="6">
        <v>0</v>
      </c>
      <c r="D29" s="10" t="s">
        <v>97</v>
      </c>
      <c r="E29" s="20">
        <f>((Q17/P17)+(Q18/P18)+(Q19/P19)+(Q20/P20)+(Q21/P21)+(Q22/P22)+(Q23/P23)+(Q24/P24)+(Q25/P25)+(Q26/P26)+(Q27/P27))/11</f>
        <v>11.944190471170806</v>
      </c>
    </row>
    <row r="30" spans="1:17" x14ac:dyDescent="0.3">
      <c r="A30" s="6">
        <v>3</v>
      </c>
      <c r="B30" s="6">
        <v>0.57999999999999996</v>
      </c>
      <c r="D30" s="10" t="s">
        <v>93</v>
      </c>
      <c r="E30" s="20">
        <f>(E29-11)/(11-1)</f>
        <v>9.4419047117080629E-2</v>
      </c>
    </row>
    <row r="31" spans="1:17" x14ac:dyDescent="0.3">
      <c r="A31" s="6">
        <v>4</v>
      </c>
      <c r="B31" s="6">
        <v>0.9</v>
      </c>
      <c r="D31" s="10" t="s">
        <v>95</v>
      </c>
      <c r="E31" s="20">
        <f>VLOOKUP(11,A28:B42,2,TRUE)</f>
        <v>1.51</v>
      </c>
      <c r="J31" s="15"/>
    </row>
    <row r="32" spans="1:17" x14ac:dyDescent="0.3">
      <c r="A32" s="6">
        <v>5</v>
      </c>
      <c r="B32" s="6">
        <v>1.1200000000000001</v>
      </c>
      <c r="D32" s="10" t="s">
        <v>98</v>
      </c>
      <c r="E32" s="20">
        <f>E30/E31</f>
        <v>6.252917027621234E-2</v>
      </c>
    </row>
    <row r="33" spans="1:15" x14ac:dyDescent="0.3">
      <c r="A33" s="6">
        <v>6</v>
      </c>
      <c r="B33" s="6">
        <v>1.24</v>
      </c>
      <c r="D33" s="10" t="s">
        <v>99</v>
      </c>
      <c r="E33" s="47" t="str">
        <f>IF(E32&lt;=0.1,"KONSISTEN","TIDAK KONSISTEN")</f>
        <v>KONSISTEN</v>
      </c>
      <c r="F33" s="47"/>
      <c r="G33" s="47"/>
    </row>
    <row r="34" spans="1:15" x14ac:dyDescent="0.3">
      <c r="A34" s="6">
        <v>7</v>
      </c>
      <c r="B34" s="6">
        <v>1.32</v>
      </c>
    </row>
    <row r="35" spans="1:15" x14ac:dyDescent="0.3">
      <c r="A35" s="6">
        <v>8</v>
      </c>
      <c r="B35" s="6">
        <v>1.41</v>
      </c>
      <c r="D35" s="48" t="s">
        <v>289</v>
      </c>
      <c r="E35" s="21" t="s">
        <v>76</v>
      </c>
      <c r="F35" s="21" t="s">
        <v>77</v>
      </c>
      <c r="G35" s="21" t="s">
        <v>78</v>
      </c>
      <c r="H35" s="21" t="s">
        <v>79</v>
      </c>
      <c r="I35" s="21" t="s">
        <v>80</v>
      </c>
      <c r="J35" s="21" t="s">
        <v>81</v>
      </c>
      <c r="K35" s="21" t="s">
        <v>82</v>
      </c>
      <c r="L35" s="21" t="s">
        <v>83</v>
      </c>
      <c r="M35" s="21" t="s">
        <v>84</v>
      </c>
      <c r="N35" s="21" t="s">
        <v>85</v>
      </c>
      <c r="O35" s="21" t="s">
        <v>86</v>
      </c>
    </row>
    <row r="36" spans="1:15" x14ac:dyDescent="0.3">
      <c r="A36" s="6">
        <v>9</v>
      </c>
      <c r="B36" s="6">
        <v>1.45</v>
      </c>
      <c r="D36" s="48"/>
      <c r="E36" s="22">
        <f t="array" ref="E36:O36">TRANSPOSE(P17:P27)</f>
        <v>5.9944851444902851E-2</v>
      </c>
      <c r="F36" s="22">
        <v>5.5388053618359009E-2</v>
      </c>
      <c r="G36" s="22">
        <v>0.21353448373651931</v>
      </c>
      <c r="H36" s="22">
        <v>3.117241433620763E-2</v>
      </c>
      <c r="I36" s="22">
        <v>9.3219923862398316E-2</v>
      </c>
      <c r="J36" s="22">
        <v>7.6969418073935911E-2</v>
      </c>
      <c r="K36" s="22">
        <v>8.2686970961300121E-2</v>
      </c>
      <c r="L36" s="22">
        <v>1.907022612763128E-2</v>
      </c>
      <c r="M36" s="22">
        <v>1.907022612763128E-2</v>
      </c>
      <c r="N36" s="22">
        <v>0.10992304575541879</v>
      </c>
      <c r="O36" s="22">
        <v>0.23902038595569544</v>
      </c>
    </row>
    <row r="37" spans="1:15" x14ac:dyDescent="0.3">
      <c r="A37" s="6">
        <v>10</v>
      </c>
      <c r="B37" s="6">
        <v>1.49</v>
      </c>
    </row>
    <row r="38" spans="1:15" x14ac:dyDescent="0.3">
      <c r="A38" s="6">
        <v>11</v>
      </c>
      <c r="B38" s="6">
        <v>1.51</v>
      </c>
    </row>
    <row r="39" spans="1:15" x14ac:dyDescent="0.3">
      <c r="A39" s="6">
        <v>12</v>
      </c>
      <c r="B39" s="6">
        <v>1.48</v>
      </c>
    </row>
    <row r="40" spans="1:15" x14ac:dyDescent="0.3">
      <c r="A40" s="6">
        <v>13</v>
      </c>
      <c r="B40" s="6">
        <v>1.56</v>
      </c>
    </row>
    <row r="41" spans="1:15" x14ac:dyDescent="0.3">
      <c r="A41" s="6">
        <v>14</v>
      </c>
      <c r="B41" s="6">
        <v>1.57</v>
      </c>
    </row>
    <row r="42" spans="1:15" x14ac:dyDescent="0.3">
      <c r="A42" s="6">
        <v>15</v>
      </c>
      <c r="B42" s="6">
        <v>1.59</v>
      </c>
    </row>
  </sheetData>
  <mergeCells count="3">
    <mergeCell ref="D15:O15"/>
    <mergeCell ref="E33:G33"/>
    <mergeCell ref="D35:D3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AA0F-F80D-4395-B8C0-29CDE6B07B52}">
  <dimension ref="A1:AE267"/>
  <sheetViews>
    <sheetView tabSelected="1" topLeftCell="C250" workbookViewId="0">
      <selection activeCell="M273" sqref="M273"/>
    </sheetView>
  </sheetViews>
  <sheetFormatPr defaultRowHeight="14.4" x14ac:dyDescent="0.3"/>
  <cols>
    <col min="2" max="2" width="28" customWidth="1"/>
    <col min="4" max="16" width="11" customWidth="1"/>
    <col min="17" max="31" width="10.88671875" customWidth="1"/>
  </cols>
  <sheetData>
    <row r="1" spans="1:15" ht="13.8" customHeight="1" x14ac:dyDescent="0.3">
      <c r="A1" s="38" t="s">
        <v>87</v>
      </c>
      <c r="B1" s="39" t="s">
        <v>113</v>
      </c>
      <c r="D1" s="38" t="s">
        <v>66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3.8" customHeight="1" x14ac:dyDescent="0.3">
      <c r="A2" s="38"/>
      <c r="B2" s="39"/>
      <c r="D2" s="11" t="s">
        <v>87</v>
      </c>
      <c r="E2" s="11" t="s">
        <v>76</v>
      </c>
      <c r="F2" s="11" t="s">
        <v>77</v>
      </c>
      <c r="G2" s="11" t="s">
        <v>78</v>
      </c>
      <c r="H2" s="11" t="s">
        <v>79</v>
      </c>
      <c r="I2" s="11" t="s">
        <v>80</v>
      </c>
      <c r="J2" s="11" t="s">
        <v>81</v>
      </c>
      <c r="K2" s="11" t="s">
        <v>82</v>
      </c>
      <c r="L2" s="11" t="s">
        <v>83</v>
      </c>
      <c r="M2" s="11" t="s">
        <v>84</v>
      </c>
      <c r="N2" s="11" t="s">
        <v>85</v>
      </c>
      <c r="O2" s="11" t="s">
        <v>86</v>
      </c>
    </row>
    <row r="3" spans="1:15" ht="13.8" customHeight="1" x14ac:dyDescent="0.3">
      <c r="A3" s="6" t="s">
        <v>100</v>
      </c>
      <c r="B3" s="1" t="s">
        <v>13</v>
      </c>
      <c r="D3" s="23" t="s">
        <v>100</v>
      </c>
      <c r="E3" s="6">
        <v>19275000</v>
      </c>
      <c r="F3" s="6">
        <v>4</v>
      </c>
      <c r="G3" s="6">
        <v>125</v>
      </c>
      <c r="H3" s="6">
        <v>4.2</v>
      </c>
      <c r="I3" s="6">
        <v>1</v>
      </c>
      <c r="J3" s="6">
        <v>4</v>
      </c>
      <c r="K3" s="6">
        <v>5</v>
      </c>
      <c r="L3" s="6">
        <v>778</v>
      </c>
      <c r="M3" s="6">
        <v>690</v>
      </c>
      <c r="N3" s="6">
        <v>25</v>
      </c>
      <c r="O3" s="6">
        <v>3</v>
      </c>
    </row>
    <row r="4" spans="1:15" ht="13.8" customHeight="1" x14ac:dyDescent="0.3">
      <c r="A4" s="6" t="s">
        <v>101</v>
      </c>
      <c r="B4" s="1" t="s">
        <v>14</v>
      </c>
      <c r="D4" s="23" t="s">
        <v>101</v>
      </c>
      <c r="E4" s="6">
        <v>20815000</v>
      </c>
      <c r="F4" s="6">
        <v>5</v>
      </c>
      <c r="G4" s="6">
        <v>125</v>
      </c>
      <c r="H4" s="6">
        <v>4.2</v>
      </c>
      <c r="I4" s="6">
        <v>1</v>
      </c>
      <c r="J4" s="6">
        <v>2</v>
      </c>
      <c r="K4" s="6">
        <v>5</v>
      </c>
      <c r="L4" s="6">
        <v>778</v>
      </c>
      <c r="M4" s="6">
        <v>690</v>
      </c>
      <c r="N4" s="6">
        <v>25</v>
      </c>
      <c r="O4" s="6">
        <v>5</v>
      </c>
    </row>
    <row r="5" spans="1:15" ht="13.8" customHeight="1" x14ac:dyDescent="0.3">
      <c r="A5" s="6" t="s">
        <v>102</v>
      </c>
      <c r="B5" s="1" t="s">
        <v>15</v>
      </c>
      <c r="D5" s="23" t="s">
        <v>102</v>
      </c>
      <c r="E5" s="6">
        <v>23190000</v>
      </c>
      <c r="F5" s="6">
        <v>5</v>
      </c>
      <c r="G5" s="6">
        <v>125</v>
      </c>
      <c r="H5" s="6">
        <v>4.2</v>
      </c>
      <c r="I5" s="6">
        <v>1</v>
      </c>
      <c r="J5" s="6">
        <v>1</v>
      </c>
      <c r="K5" s="6">
        <v>5</v>
      </c>
      <c r="L5" s="6">
        <v>778</v>
      </c>
      <c r="M5" s="6">
        <v>690</v>
      </c>
      <c r="N5" s="6">
        <v>25</v>
      </c>
      <c r="O5" s="6">
        <v>6</v>
      </c>
    </row>
    <row r="6" spans="1:15" ht="13.8" customHeight="1" x14ac:dyDescent="0.3">
      <c r="A6" s="6" t="s">
        <v>103</v>
      </c>
      <c r="B6" s="1" t="s">
        <v>16</v>
      </c>
      <c r="D6" s="23" t="s">
        <v>103</v>
      </c>
      <c r="E6" s="6">
        <v>16915000</v>
      </c>
      <c r="F6" s="6">
        <v>4</v>
      </c>
      <c r="G6" s="6">
        <v>125</v>
      </c>
      <c r="H6" s="6">
        <v>4.2</v>
      </c>
      <c r="I6" s="6">
        <v>1</v>
      </c>
      <c r="J6" s="6">
        <v>5</v>
      </c>
      <c r="K6" s="6">
        <v>5</v>
      </c>
      <c r="L6" s="6">
        <v>750</v>
      </c>
      <c r="M6" s="6">
        <v>685</v>
      </c>
      <c r="N6" s="6">
        <v>10.1</v>
      </c>
      <c r="O6" s="6">
        <v>1</v>
      </c>
    </row>
    <row r="7" spans="1:15" ht="13.8" customHeight="1" x14ac:dyDescent="0.3">
      <c r="A7" s="6" t="s">
        <v>104</v>
      </c>
      <c r="B7" s="1" t="s">
        <v>17</v>
      </c>
      <c r="D7" s="23" t="s">
        <v>104</v>
      </c>
      <c r="E7" s="6">
        <v>16350000</v>
      </c>
      <c r="F7" s="6">
        <v>4</v>
      </c>
      <c r="G7" s="6">
        <v>125</v>
      </c>
      <c r="H7" s="6">
        <v>4.2</v>
      </c>
      <c r="I7" s="6">
        <v>2</v>
      </c>
      <c r="J7" s="6">
        <v>4</v>
      </c>
      <c r="K7" s="6">
        <v>5</v>
      </c>
      <c r="L7" s="6">
        <v>750</v>
      </c>
      <c r="M7" s="6">
        <v>685</v>
      </c>
      <c r="N7" s="6">
        <v>10.1</v>
      </c>
      <c r="O7" s="6">
        <v>1</v>
      </c>
    </row>
    <row r="8" spans="1:15" ht="13.8" customHeight="1" x14ac:dyDescent="0.3">
      <c r="A8" s="6" t="s">
        <v>105</v>
      </c>
      <c r="B8" s="1" t="s">
        <v>18</v>
      </c>
      <c r="D8" s="23" t="s">
        <v>105</v>
      </c>
      <c r="E8" s="6">
        <v>17270000</v>
      </c>
      <c r="F8" s="6">
        <v>5</v>
      </c>
      <c r="G8" s="6">
        <v>125</v>
      </c>
      <c r="H8" s="6">
        <v>4.2</v>
      </c>
      <c r="I8" s="6">
        <v>2</v>
      </c>
      <c r="J8" s="6">
        <v>1</v>
      </c>
      <c r="K8" s="6">
        <v>5</v>
      </c>
      <c r="L8" s="6">
        <v>750</v>
      </c>
      <c r="M8" s="6">
        <v>685</v>
      </c>
      <c r="N8" s="6">
        <v>10.1</v>
      </c>
      <c r="O8" s="6">
        <v>2</v>
      </c>
    </row>
    <row r="9" spans="1:15" ht="13.8" customHeight="1" x14ac:dyDescent="0.3">
      <c r="A9" s="6" t="s">
        <v>106</v>
      </c>
      <c r="B9" s="1" t="s">
        <v>19</v>
      </c>
      <c r="D9" s="23" t="s">
        <v>106</v>
      </c>
      <c r="E9" s="6">
        <v>19895000</v>
      </c>
      <c r="F9" s="6">
        <v>5</v>
      </c>
      <c r="G9" s="6">
        <v>125</v>
      </c>
      <c r="H9" s="6">
        <v>4.2</v>
      </c>
      <c r="I9" s="6">
        <v>3</v>
      </c>
      <c r="J9" s="6">
        <v>2</v>
      </c>
      <c r="K9" s="6">
        <v>5</v>
      </c>
      <c r="L9" s="6">
        <v>745</v>
      </c>
      <c r="M9" s="6">
        <v>700</v>
      </c>
      <c r="N9" s="6">
        <v>8.6999999999999993</v>
      </c>
      <c r="O9" s="6">
        <v>2</v>
      </c>
    </row>
    <row r="10" spans="1:15" ht="13.8" customHeight="1" x14ac:dyDescent="0.3">
      <c r="A10" s="6" t="s">
        <v>107</v>
      </c>
      <c r="B10" s="1" t="s">
        <v>20</v>
      </c>
      <c r="D10" s="23" t="s">
        <v>107</v>
      </c>
      <c r="E10" s="6">
        <v>18735000</v>
      </c>
      <c r="F10" s="6">
        <v>5</v>
      </c>
      <c r="G10" s="6">
        <v>125</v>
      </c>
      <c r="H10" s="6">
        <v>4.2</v>
      </c>
      <c r="I10" s="6">
        <v>3</v>
      </c>
      <c r="J10" s="6">
        <v>3</v>
      </c>
      <c r="K10" s="6">
        <v>5</v>
      </c>
      <c r="L10" s="6">
        <v>745</v>
      </c>
      <c r="M10" s="6">
        <v>700</v>
      </c>
      <c r="N10" s="6">
        <v>8.6999999999999993</v>
      </c>
      <c r="O10" s="6">
        <v>2</v>
      </c>
    </row>
    <row r="11" spans="1:15" ht="13.8" customHeight="1" x14ac:dyDescent="0.3">
      <c r="A11" s="6" t="s">
        <v>108</v>
      </c>
      <c r="B11" s="1" t="s">
        <v>21</v>
      </c>
      <c r="D11" s="23" t="s">
        <v>108</v>
      </c>
      <c r="E11" s="6">
        <v>18735000</v>
      </c>
      <c r="F11" s="6">
        <v>5</v>
      </c>
      <c r="G11" s="6">
        <v>125</v>
      </c>
      <c r="H11" s="6">
        <v>4.2</v>
      </c>
      <c r="I11" s="6">
        <v>3</v>
      </c>
      <c r="J11" s="6">
        <v>3</v>
      </c>
      <c r="K11" s="6">
        <v>5</v>
      </c>
      <c r="L11" s="6">
        <v>745</v>
      </c>
      <c r="M11" s="6">
        <v>700</v>
      </c>
      <c r="N11" s="6">
        <v>8.6999999999999993</v>
      </c>
      <c r="O11" s="6">
        <v>2</v>
      </c>
    </row>
    <row r="12" spans="1:15" ht="13.8" customHeight="1" x14ac:dyDescent="0.3">
      <c r="A12" s="6" t="s">
        <v>109</v>
      </c>
      <c r="B12" s="1" t="s">
        <v>22</v>
      </c>
      <c r="D12" s="23" t="s">
        <v>109</v>
      </c>
      <c r="E12" s="6">
        <v>24795000</v>
      </c>
      <c r="F12" s="6">
        <v>5</v>
      </c>
      <c r="G12" s="6">
        <v>155</v>
      </c>
      <c r="H12" s="6">
        <v>4.5999999999999996</v>
      </c>
      <c r="I12" s="6">
        <v>4</v>
      </c>
      <c r="J12" s="6">
        <v>3</v>
      </c>
      <c r="K12" s="6">
        <v>5</v>
      </c>
      <c r="L12" s="6">
        <v>790</v>
      </c>
      <c r="M12" s="6">
        <v>700</v>
      </c>
      <c r="N12" s="6">
        <v>25</v>
      </c>
      <c r="O12" s="6">
        <v>5</v>
      </c>
    </row>
    <row r="13" spans="1:15" ht="13.8" customHeight="1" x14ac:dyDescent="0.3">
      <c r="A13" s="6" t="s">
        <v>110</v>
      </c>
      <c r="B13" s="1" t="s">
        <v>23</v>
      </c>
      <c r="D13" s="23" t="s">
        <v>110</v>
      </c>
      <c r="E13" s="6">
        <v>28565000</v>
      </c>
      <c r="F13" s="6">
        <v>5</v>
      </c>
      <c r="G13" s="6">
        <v>155</v>
      </c>
      <c r="H13" s="6">
        <v>4.5999999999999996</v>
      </c>
      <c r="I13" s="6">
        <v>4</v>
      </c>
      <c r="J13" s="6">
        <v>2</v>
      </c>
      <c r="K13" s="6">
        <v>5</v>
      </c>
      <c r="L13" s="6">
        <v>790</v>
      </c>
      <c r="M13" s="6">
        <v>700</v>
      </c>
      <c r="N13" s="6">
        <v>25</v>
      </c>
      <c r="O13" s="6">
        <v>6</v>
      </c>
    </row>
    <row r="14" spans="1:15" ht="13.8" customHeight="1" x14ac:dyDescent="0.3">
      <c r="A14" s="6" t="s">
        <v>111</v>
      </c>
      <c r="B14" s="1" t="s">
        <v>24</v>
      </c>
      <c r="D14" s="23" t="s">
        <v>111</v>
      </c>
      <c r="E14" s="6">
        <v>29750000</v>
      </c>
      <c r="F14" s="6">
        <v>5</v>
      </c>
      <c r="G14" s="6">
        <v>155</v>
      </c>
      <c r="H14" s="6">
        <v>7.1</v>
      </c>
      <c r="I14" s="6">
        <v>5</v>
      </c>
      <c r="J14" s="6">
        <v>4</v>
      </c>
      <c r="K14" s="6">
        <v>5</v>
      </c>
      <c r="L14" s="6">
        <v>765</v>
      </c>
      <c r="M14" s="6">
        <v>740</v>
      </c>
      <c r="N14" s="6">
        <v>24</v>
      </c>
      <c r="O14" s="6">
        <v>4</v>
      </c>
    </row>
    <row r="15" spans="1:15" ht="13.8" customHeight="1" x14ac:dyDescent="0.3">
      <c r="A15" s="6" t="s">
        <v>112</v>
      </c>
      <c r="B15" s="1" t="s">
        <v>25</v>
      </c>
      <c r="D15" s="23" t="s">
        <v>112</v>
      </c>
      <c r="E15" s="6">
        <v>33750000</v>
      </c>
      <c r="F15" s="6">
        <v>5</v>
      </c>
      <c r="G15" s="6">
        <v>155</v>
      </c>
      <c r="H15" s="6">
        <v>7.1</v>
      </c>
      <c r="I15" s="6">
        <v>5</v>
      </c>
      <c r="J15" s="6">
        <v>3</v>
      </c>
      <c r="K15" s="6">
        <v>5</v>
      </c>
      <c r="L15" s="6">
        <v>765</v>
      </c>
      <c r="M15" s="6">
        <v>740</v>
      </c>
      <c r="N15" s="6">
        <v>24</v>
      </c>
      <c r="O15" s="6">
        <v>7</v>
      </c>
    </row>
    <row r="17" spans="1:15" x14ac:dyDescent="0.3">
      <c r="A17" s="11" t="s">
        <v>87</v>
      </c>
      <c r="B17" s="11" t="s">
        <v>114</v>
      </c>
      <c r="D17" s="38" t="s">
        <v>287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 x14ac:dyDescent="0.3">
      <c r="A18" s="24" t="s">
        <v>76</v>
      </c>
      <c r="B18" s="24" t="s">
        <v>2</v>
      </c>
      <c r="D18" s="11" t="s">
        <v>288</v>
      </c>
      <c r="E18" s="11" t="s">
        <v>76</v>
      </c>
      <c r="F18" s="11" t="s">
        <v>77</v>
      </c>
      <c r="G18" s="11" t="s">
        <v>78</v>
      </c>
      <c r="H18" s="11" t="s">
        <v>79</v>
      </c>
      <c r="I18" s="11" t="s">
        <v>80</v>
      </c>
      <c r="J18" s="11" t="s">
        <v>81</v>
      </c>
      <c r="K18" s="11" t="s">
        <v>82</v>
      </c>
      <c r="L18" s="11" t="s">
        <v>83</v>
      </c>
      <c r="M18" s="11" t="s">
        <v>84</v>
      </c>
      <c r="N18" s="11" t="s">
        <v>85</v>
      </c>
      <c r="O18" s="11" t="s">
        <v>86</v>
      </c>
    </row>
    <row r="19" spans="1:15" ht="14.4" customHeight="1" x14ac:dyDescent="0.3">
      <c r="A19" s="24" t="s">
        <v>77</v>
      </c>
      <c r="B19" s="24" t="s">
        <v>3</v>
      </c>
      <c r="D19" s="23" t="s">
        <v>100</v>
      </c>
      <c r="E19" s="6">
        <f t="shared" ref="E19:O19" si="0">E3/SQRT(SUMPRODUCT(E$3:E$15,E$3:E$15))</f>
        <v>0.23466091510178236</v>
      </c>
      <c r="F19" s="6">
        <f t="shared" si="0"/>
        <v>0.2317137785453969</v>
      </c>
      <c r="G19" s="6">
        <f t="shared" si="0"/>
        <v>0.25691410618637833</v>
      </c>
      <c r="H19" s="6">
        <f t="shared" si="0"/>
        <v>0.24172286546779881</v>
      </c>
      <c r="I19" s="6">
        <f t="shared" si="0"/>
        <v>9.0909090909090912E-2</v>
      </c>
      <c r="J19" s="6">
        <f t="shared" si="0"/>
        <v>0.36066785386697292</v>
      </c>
      <c r="K19" s="6">
        <f t="shared" si="0"/>
        <v>0.27735009811261457</v>
      </c>
      <c r="L19" s="6">
        <f t="shared" si="0"/>
        <v>0.28245050213593664</v>
      </c>
      <c r="M19" s="6">
        <f t="shared" si="0"/>
        <v>0.27314846433050727</v>
      </c>
      <c r="N19" s="6">
        <f t="shared" si="0"/>
        <v>0.36046487843861191</v>
      </c>
      <c r="O19" s="6">
        <f t="shared" si="0"/>
        <v>0.20507577810739896</v>
      </c>
    </row>
    <row r="20" spans="1:15" x14ac:dyDescent="0.3">
      <c r="A20" s="24" t="s">
        <v>78</v>
      </c>
      <c r="B20" s="24" t="s">
        <v>11</v>
      </c>
      <c r="D20" s="23" t="s">
        <v>101</v>
      </c>
      <c r="E20" s="6">
        <f t="shared" ref="E20:O20" si="1">E4/SQRT(SUMPRODUCT(E$3:E$15,E$3:E$15))</f>
        <v>0.25340943957684042</v>
      </c>
      <c r="F20" s="6">
        <f t="shared" si="1"/>
        <v>0.28964222318174615</v>
      </c>
      <c r="G20" s="6">
        <f t="shared" si="1"/>
        <v>0.25691410618637833</v>
      </c>
      <c r="H20" s="6">
        <f t="shared" si="1"/>
        <v>0.24172286546779881</v>
      </c>
      <c r="I20" s="6">
        <f t="shared" si="1"/>
        <v>9.0909090909090912E-2</v>
      </c>
      <c r="J20" s="6">
        <f t="shared" si="1"/>
        <v>0.18033392693348646</v>
      </c>
      <c r="K20" s="6">
        <f t="shared" si="1"/>
        <v>0.27735009811261457</v>
      </c>
      <c r="L20" s="6">
        <f t="shared" si="1"/>
        <v>0.28245050213593664</v>
      </c>
      <c r="M20" s="6">
        <f t="shared" si="1"/>
        <v>0.27314846433050727</v>
      </c>
      <c r="N20" s="6">
        <f t="shared" si="1"/>
        <v>0.36046487843861191</v>
      </c>
      <c r="O20" s="6">
        <f t="shared" si="1"/>
        <v>0.34179296351233163</v>
      </c>
    </row>
    <row r="21" spans="1:15" x14ac:dyDescent="0.3">
      <c r="A21" s="24" t="s">
        <v>79</v>
      </c>
      <c r="B21" s="24" t="s">
        <v>4</v>
      </c>
      <c r="D21" s="23" t="s">
        <v>102</v>
      </c>
      <c r="E21" s="6">
        <f t="shared" ref="E21:O21" si="2">E5/SQRT(SUMPRODUCT(E$3:E$15,E$3:E$15))</f>
        <v>0.28232356011467352</v>
      </c>
      <c r="F21" s="6">
        <f t="shared" si="2"/>
        <v>0.28964222318174615</v>
      </c>
      <c r="G21" s="6">
        <f t="shared" si="2"/>
        <v>0.25691410618637833</v>
      </c>
      <c r="H21" s="6">
        <f t="shared" si="2"/>
        <v>0.24172286546779881</v>
      </c>
      <c r="I21" s="6">
        <f t="shared" si="2"/>
        <v>9.0909090909090912E-2</v>
      </c>
      <c r="J21" s="6">
        <f t="shared" si="2"/>
        <v>9.016696346674323E-2</v>
      </c>
      <c r="K21" s="6">
        <f t="shared" si="2"/>
        <v>0.27735009811261457</v>
      </c>
      <c r="L21" s="6">
        <f t="shared" si="2"/>
        <v>0.28245050213593664</v>
      </c>
      <c r="M21" s="6">
        <f t="shared" si="2"/>
        <v>0.27314846433050727</v>
      </c>
      <c r="N21" s="6">
        <f t="shared" si="2"/>
        <v>0.36046487843861191</v>
      </c>
      <c r="O21" s="6">
        <f t="shared" si="2"/>
        <v>0.41015155621479793</v>
      </c>
    </row>
    <row r="22" spans="1:15" x14ac:dyDescent="0.3">
      <c r="A22" s="24" t="s">
        <v>80</v>
      </c>
      <c r="B22" s="24" t="s">
        <v>5</v>
      </c>
      <c r="D22" s="23" t="s">
        <v>103</v>
      </c>
      <c r="E22" s="6">
        <f t="shared" ref="E22:O22" si="3">E6/SQRT(SUMPRODUCT(E$3:E$15,E$3:E$15))</f>
        <v>0.20592941006208293</v>
      </c>
      <c r="F22" s="6">
        <f t="shared" si="3"/>
        <v>0.2317137785453969</v>
      </c>
      <c r="G22" s="6">
        <f t="shared" si="3"/>
        <v>0.25691410618637833</v>
      </c>
      <c r="H22" s="6">
        <f t="shared" si="3"/>
        <v>0.24172286546779881</v>
      </c>
      <c r="I22" s="6">
        <f t="shared" si="3"/>
        <v>9.0909090909090912E-2</v>
      </c>
      <c r="J22" s="6">
        <f t="shared" si="3"/>
        <v>0.45083481733371611</v>
      </c>
      <c r="K22" s="6">
        <f t="shared" si="3"/>
        <v>0.27735009811261457</v>
      </c>
      <c r="L22" s="6">
        <f t="shared" si="3"/>
        <v>0.27228518843438621</v>
      </c>
      <c r="M22" s="6">
        <f t="shared" si="3"/>
        <v>0.27116912763246009</v>
      </c>
      <c r="N22" s="6">
        <f t="shared" si="3"/>
        <v>0.14562781088919921</v>
      </c>
      <c r="O22" s="6">
        <f t="shared" si="3"/>
        <v>6.8358592702466331E-2</v>
      </c>
    </row>
    <row r="23" spans="1:15" x14ac:dyDescent="0.3">
      <c r="A23" s="24" t="s">
        <v>81</v>
      </c>
      <c r="B23" s="24" t="s">
        <v>6</v>
      </c>
      <c r="D23" s="23" t="s">
        <v>104</v>
      </c>
      <c r="E23" s="6">
        <f t="shared" ref="E23:O23" si="4">E7/SQRT(SUMPRODUCT(E$3:E$15,E$3:E$15))</f>
        <v>0.19905089296571421</v>
      </c>
      <c r="F23" s="6">
        <f t="shared" si="4"/>
        <v>0.2317137785453969</v>
      </c>
      <c r="G23" s="6">
        <f t="shared" si="4"/>
        <v>0.25691410618637833</v>
      </c>
      <c r="H23" s="6">
        <f t="shared" si="4"/>
        <v>0.24172286546779881</v>
      </c>
      <c r="I23" s="6">
        <f t="shared" si="4"/>
        <v>0.18181818181818182</v>
      </c>
      <c r="J23" s="6">
        <f t="shared" si="4"/>
        <v>0.36066785386697292</v>
      </c>
      <c r="K23" s="6">
        <f t="shared" si="4"/>
        <v>0.27735009811261457</v>
      </c>
      <c r="L23" s="6">
        <f t="shared" si="4"/>
        <v>0.27228518843438621</v>
      </c>
      <c r="M23" s="6">
        <f t="shared" si="4"/>
        <v>0.27116912763246009</v>
      </c>
      <c r="N23" s="6">
        <f t="shared" si="4"/>
        <v>0.14562781088919921</v>
      </c>
      <c r="O23" s="6">
        <f t="shared" si="4"/>
        <v>6.8358592702466331E-2</v>
      </c>
    </row>
    <row r="24" spans="1:15" x14ac:dyDescent="0.3">
      <c r="A24" s="24" t="s">
        <v>82</v>
      </c>
      <c r="B24" s="24" t="s">
        <v>7</v>
      </c>
      <c r="D24" s="23" t="s">
        <v>105</v>
      </c>
      <c r="E24" s="6">
        <f t="shared" ref="E24:O24" si="5">E8/SQRT(SUMPRODUCT(E$3:E$15,E$3:E$15))</f>
        <v>0.21025131018458007</v>
      </c>
      <c r="F24" s="6">
        <f t="shared" si="5"/>
        <v>0.28964222318174615</v>
      </c>
      <c r="G24" s="6">
        <f t="shared" si="5"/>
        <v>0.25691410618637833</v>
      </c>
      <c r="H24" s="6">
        <f t="shared" si="5"/>
        <v>0.24172286546779881</v>
      </c>
      <c r="I24" s="6">
        <f t="shared" si="5"/>
        <v>0.18181818181818182</v>
      </c>
      <c r="J24" s="6">
        <f t="shared" si="5"/>
        <v>9.016696346674323E-2</v>
      </c>
      <c r="K24" s="6">
        <f t="shared" si="5"/>
        <v>0.27735009811261457</v>
      </c>
      <c r="L24" s="6">
        <f t="shared" si="5"/>
        <v>0.27228518843438621</v>
      </c>
      <c r="M24" s="6">
        <f t="shared" si="5"/>
        <v>0.27116912763246009</v>
      </c>
      <c r="N24" s="6">
        <f t="shared" si="5"/>
        <v>0.14562781088919921</v>
      </c>
      <c r="O24" s="6">
        <f t="shared" si="5"/>
        <v>0.13671718540493266</v>
      </c>
    </row>
    <row r="25" spans="1:15" x14ac:dyDescent="0.3">
      <c r="A25" s="24" t="s">
        <v>83</v>
      </c>
      <c r="B25" s="24" t="s">
        <v>8</v>
      </c>
      <c r="D25" s="23" t="s">
        <v>106</v>
      </c>
      <c r="E25" s="6">
        <f t="shared" ref="E25:O25" si="6">E9/SQRT(SUMPRODUCT(E$3:E$15,E$3:E$15))</f>
        <v>0.24220902235797456</v>
      </c>
      <c r="F25" s="6">
        <f t="shared" si="6"/>
        <v>0.28964222318174615</v>
      </c>
      <c r="G25" s="6">
        <f t="shared" si="6"/>
        <v>0.25691410618637833</v>
      </c>
      <c r="H25" s="6">
        <f t="shared" si="6"/>
        <v>0.24172286546779881</v>
      </c>
      <c r="I25" s="6">
        <f t="shared" si="6"/>
        <v>0.27272727272727271</v>
      </c>
      <c r="J25" s="6">
        <f t="shared" si="6"/>
        <v>0.18033392693348646</v>
      </c>
      <c r="K25" s="6">
        <f t="shared" si="6"/>
        <v>0.27735009811261457</v>
      </c>
      <c r="L25" s="6">
        <f t="shared" si="6"/>
        <v>0.27046995384482364</v>
      </c>
      <c r="M25" s="6">
        <f t="shared" si="6"/>
        <v>0.27710713772660156</v>
      </c>
      <c r="N25" s="6">
        <f t="shared" si="6"/>
        <v>0.12544177769663695</v>
      </c>
      <c r="O25" s="6">
        <f t="shared" si="6"/>
        <v>0.13671718540493266</v>
      </c>
    </row>
    <row r="26" spans="1:15" x14ac:dyDescent="0.3">
      <c r="A26" s="24" t="s">
        <v>84</v>
      </c>
      <c r="B26" s="24" t="s">
        <v>9</v>
      </c>
      <c r="D26" s="23" t="s">
        <v>107</v>
      </c>
      <c r="E26" s="6">
        <f t="shared" ref="E26:O26" si="7">E10/SQRT(SUMPRODUCT(E$3:E$15,E$3:E$15))</f>
        <v>0.22808675716896976</v>
      </c>
      <c r="F26" s="6">
        <f t="shared" si="7"/>
        <v>0.28964222318174615</v>
      </c>
      <c r="G26" s="6">
        <f t="shared" si="7"/>
        <v>0.25691410618637833</v>
      </c>
      <c r="H26" s="6">
        <f t="shared" si="7"/>
        <v>0.24172286546779881</v>
      </c>
      <c r="I26" s="6">
        <f t="shared" si="7"/>
        <v>0.27272727272727271</v>
      </c>
      <c r="J26" s="6">
        <f t="shared" si="7"/>
        <v>0.27050089040022968</v>
      </c>
      <c r="K26" s="6">
        <f t="shared" si="7"/>
        <v>0.27735009811261457</v>
      </c>
      <c r="L26" s="6">
        <f t="shared" si="7"/>
        <v>0.27046995384482364</v>
      </c>
      <c r="M26" s="6">
        <f t="shared" si="7"/>
        <v>0.27710713772660156</v>
      </c>
      <c r="N26" s="6">
        <f t="shared" si="7"/>
        <v>0.12544177769663695</v>
      </c>
      <c r="O26" s="6">
        <f t="shared" si="7"/>
        <v>0.13671718540493266</v>
      </c>
    </row>
    <row r="27" spans="1:15" x14ac:dyDescent="0.3">
      <c r="A27" s="24" t="s">
        <v>85</v>
      </c>
      <c r="B27" s="24" t="s">
        <v>10</v>
      </c>
      <c r="D27" s="23" t="s">
        <v>108</v>
      </c>
      <c r="E27" s="6">
        <f t="shared" ref="E27:O27" si="8">E11/SQRT(SUMPRODUCT(E$3:E$15,E$3:E$15))</f>
        <v>0.22808675716896976</v>
      </c>
      <c r="F27" s="6">
        <f t="shared" si="8"/>
        <v>0.28964222318174615</v>
      </c>
      <c r="G27" s="6">
        <f t="shared" si="8"/>
        <v>0.25691410618637833</v>
      </c>
      <c r="H27" s="6">
        <f t="shared" si="8"/>
        <v>0.24172286546779881</v>
      </c>
      <c r="I27" s="6">
        <f t="shared" si="8"/>
        <v>0.27272727272727271</v>
      </c>
      <c r="J27" s="6">
        <f t="shared" si="8"/>
        <v>0.27050089040022968</v>
      </c>
      <c r="K27" s="6">
        <f t="shared" si="8"/>
        <v>0.27735009811261457</v>
      </c>
      <c r="L27" s="6">
        <f t="shared" si="8"/>
        <v>0.27046995384482364</v>
      </c>
      <c r="M27" s="6">
        <f t="shared" si="8"/>
        <v>0.27710713772660156</v>
      </c>
      <c r="N27" s="6">
        <f t="shared" si="8"/>
        <v>0.12544177769663695</v>
      </c>
      <c r="O27" s="6">
        <f t="shared" si="8"/>
        <v>0.13671718540493266</v>
      </c>
    </row>
    <row r="28" spans="1:15" x14ac:dyDescent="0.3">
      <c r="A28" s="24" t="s">
        <v>86</v>
      </c>
      <c r="B28" s="24" t="s">
        <v>12</v>
      </c>
      <c r="D28" s="23" t="s">
        <v>109</v>
      </c>
      <c r="E28" s="6">
        <f t="shared" ref="E28:O28" si="9">E12/SQRT(SUMPRODUCT(E$3:E$15,E$3:E$15))</f>
        <v>0.3018634184149776</v>
      </c>
      <c r="F28" s="6">
        <f t="shared" si="9"/>
        <v>0.28964222318174615</v>
      </c>
      <c r="G28" s="6">
        <f t="shared" si="9"/>
        <v>0.3185734916711091</v>
      </c>
      <c r="H28" s="6">
        <f t="shared" si="9"/>
        <v>0.2647440907504463</v>
      </c>
      <c r="I28" s="6">
        <f t="shared" si="9"/>
        <v>0.36363636363636365</v>
      </c>
      <c r="J28" s="6">
        <f t="shared" si="9"/>
        <v>0.27050089040022968</v>
      </c>
      <c r="K28" s="6">
        <f t="shared" si="9"/>
        <v>0.27735009811261457</v>
      </c>
      <c r="L28" s="6">
        <f t="shared" si="9"/>
        <v>0.28680706515088683</v>
      </c>
      <c r="M28" s="6">
        <f t="shared" si="9"/>
        <v>0.27710713772660156</v>
      </c>
      <c r="N28" s="6">
        <f t="shared" si="9"/>
        <v>0.36046487843861191</v>
      </c>
      <c r="O28" s="6">
        <f t="shared" si="9"/>
        <v>0.34179296351233163</v>
      </c>
    </row>
    <row r="29" spans="1:15" x14ac:dyDescent="0.3">
      <c r="D29" s="23" t="s">
        <v>110</v>
      </c>
      <c r="E29" s="6">
        <f t="shared" ref="E29:O29" si="10">E13/SQRT(SUMPRODUCT(E$3:E$15,E$3:E$15))</f>
        <v>0.34776078027924318</v>
      </c>
      <c r="F29" s="6">
        <f t="shared" si="10"/>
        <v>0.28964222318174615</v>
      </c>
      <c r="G29" s="6">
        <f t="shared" si="10"/>
        <v>0.3185734916711091</v>
      </c>
      <c r="H29" s="6">
        <f t="shared" si="10"/>
        <v>0.2647440907504463</v>
      </c>
      <c r="I29" s="6">
        <f t="shared" si="10"/>
        <v>0.36363636363636365</v>
      </c>
      <c r="J29" s="6">
        <f t="shared" si="10"/>
        <v>0.18033392693348646</v>
      </c>
      <c r="K29" s="6">
        <f t="shared" si="10"/>
        <v>0.27735009811261457</v>
      </c>
      <c r="L29" s="6">
        <f t="shared" si="10"/>
        <v>0.28680706515088683</v>
      </c>
      <c r="M29" s="6">
        <f t="shared" si="10"/>
        <v>0.27710713772660156</v>
      </c>
      <c r="N29" s="6">
        <f t="shared" si="10"/>
        <v>0.36046487843861191</v>
      </c>
      <c r="O29" s="6">
        <f t="shared" si="10"/>
        <v>0.41015155621479793</v>
      </c>
    </row>
    <row r="30" spans="1:15" x14ac:dyDescent="0.3">
      <c r="D30" s="23" t="s">
        <v>111</v>
      </c>
      <c r="E30" s="6">
        <f t="shared" ref="E30:O30" si="11">E14/SQRT(SUMPRODUCT(E$3:E$15,E$3:E$15))</f>
        <v>0.36218740463180416</v>
      </c>
      <c r="F30" s="6">
        <f t="shared" si="11"/>
        <v>0.28964222318174615</v>
      </c>
      <c r="G30" s="6">
        <f t="shared" si="11"/>
        <v>0.3185734916711091</v>
      </c>
      <c r="H30" s="6">
        <f t="shared" si="11"/>
        <v>0.40862674876699318</v>
      </c>
      <c r="I30" s="6">
        <f t="shared" si="11"/>
        <v>0.45454545454545453</v>
      </c>
      <c r="J30" s="6">
        <f t="shared" si="11"/>
        <v>0.36066785386697292</v>
      </c>
      <c r="K30" s="6">
        <f t="shared" si="11"/>
        <v>0.27735009811261457</v>
      </c>
      <c r="L30" s="6">
        <f t="shared" si="11"/>
        <v>0.27773089220307395</v>
      </c>
      <c r="M30" s="6">
        <f t="shared" si="11"/>
        <v>0.29294183131097878</v>
      </c>
      <c r="N30" s="6">
        <f t="shared" si="11"/>
        <v>0.34604628330106746</v>
      </c>
      <c r="O30" s="6">
        <f t="shared" si="11"/>
        <v>0.27343437080986532</v>
      </c>
    </row>
    <row r="31" spans="1:15" x14ac:dyDescent="0.3">
      <c r="D31" s="23" t="s">
        <v>112</v>
      </c>
      <c r="E31" s="6">
        <f t="shared" ref="E31:O31" si="12">E15/SQRT(SUMPRODUCT(E$3:E$15,E$3:E$15))</f>
        <v>0.41088487080078623</v>
      </c>
      <c r="F31" s="6">
        <f t="shared" si="12"/>
        <v>0.28964222318174615</v>
      </c>
      <c r="G31" s="6">
        <f t="shared" si="12"/>
        <v>0.3185734916711091</v>
      </c>
      <c r="H31" s="6">
        <f t="shared" si="12"/>
        <v>0.40862674876699318</v>
      </c>
      <c r="I31" s="6">
        <f t="shared" si="12"/>
        <v>0.45454545454545453</v>
      </c>
      <c r="J31" s="6">
        <f t="shared" si="12"/>
        <v>0.27050089040022968</v>
      </c>
      <c r="K31" s="6">
        <f t="shared" si="12"/>
        <v>0.27735009811261457</v>
      </c>
      <c r="L31" s="6">
        <f t="shared" si="12"/>
        <v>0.27773089220307395</v>
      </c>
      <c r="M31" s="6">
        <f t="shared" si="12"/>
        <v>0.29294183131097878</v>
      </c>
      <c r="N31" s="6">
        <f t="shared" si="12"/>
        <v>0.34604628330106746</v>
      </c>
      <c r="O31" s="6">
        <f t="shared" si="12"/>
        <v>0.47851014891726429</v>
      </c>
    </row>
    <row r="33" spans="4:15" x14ac:dyDescent="0.3">
      <c r="D33" s="38" t="s">
        <v>115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4" spans="4:15" x14ac:dyDescent="0.3">
      <c r="D34" s="11" t="s">
        <v>290</v>
      </c>
      <c r="E34" s="11" t="s">
        <v>76</v>
      </c>
      <c r="F34" s="11" t="s">
        <v>77</v>
      </c>
      <c r="G34" s="11" t="s">
        <v>78</v>
      </c>
      <c r="H34" s="11" t="s">
        <v>79</v>
      </c>
      <c r="I34" s="11" t="s">
        <v>80</v>
      </c>
      <c r="J34" s="11" t="s">
        <v>81</v>
      </c>
      <c r="K34" s="11" t="s">
        <v>82</v>
      </c>
      <c r="L34" s="11" t="s">
        <v>83</v>
      </c>
      <c r="M34" s="11" t="s">
        <v>84</v>
      </c>
      <c r="N34" s="11" t="s">
        <v>85</v>
      </c>
      <c r="O34" s="11" t="s">
        <v>86</v>
      </c>
    </row>
    <row r="35" spans="4:15" x14ac:dyDescent="0.3">
      <c r="D35" s="23" t="s">
        <v>100</v>
      </c>
      <c r="E35" s="6">
        <f>E19*'Proses AHP'!E$36</f>
        <v>1.4066713695701304E-2</v>
      </c>
      <c r="F35" s="6">
        <f>F19*'Proses AHP'!F$36</f>
        <v>1.283417519018501E-2</v>
      </c>
      <c r="G35" s="6">
        <f>G19*'Proses AHP'!G$36</f>
        <v>5.4860021029137597E-2</v>
      </c>
      <c r="H35" s="6">
        <f>H19*'Proses AHP'!H$36</f>
        <v>7.5350853168975997E-3</v>
      </c>
      <c r="I35" s="6">
        <f>I19*'Proses AHP'!I$36</f>
        <v>8.4745385329453009E-3</v>
      </c>
      <c r="J35" s="6">
        <f>J19*'Proses AHP'!J$36</f>
        <v>2.7760394830116261E-2</v>
      </c>
      <c r="K35" s="6">
        <f>K19*'Proses AHP'!K$36</f>
        <v>2.29332395087515E-2</v>
      </c>
      <c r="L35" s="6">
        <f>L19*'Proses AHP'!L$36</f>
        <v>5.3863949455953139E-3</v>
      </c>
      <c r="M35" s="6">
        <f>M19*'Proses AHP'!M$36</f>
        <v>5.2090029811980004E-3</v>
      </c>
      <c r="N35" s="6">
        <f>N19*'Proses AHP'!N$36</f>
        <v>3.9623397325829014E-2</v>
      </c>
      <c r="O35" s="6">
        <f>O19*'Proses AHP'!O$36</f>
        <v>4.9017291633395056E-2</v>
      </c>
    </row>
    <row r="36" spans="4:15" x14ac:dyDescent="0.3">
      <c r="D36" s="23" t="s">
        <v>101</v>
      </c>
      <c r="E36" s="6">
        <f>E20*'Proses AHP'!E$36</f>
        <v>1.5190591210169784E-2</v>
      </c>
      <c r="F36" s="6">
        <f>F20*'Proses AHP'!F$36</f>
        <v>1.6042718987731262E-2</v>
      </c>
      <c r="G36" s="6">
        <f>G20*'Proses AHP'!G$36</f>
        <v>5.4860021029137597E-2</v>
      </c>
      <c r="H36" s="6">
        <f>H20*'Proses AHP'!H$36</f>
        <v>7.5350853168975997E-3</v>
      </c>
      <c r="I36" s="6">
        <f>I20*'Proses AHP'!I$36</f>
        <v>8.4745385329453009E-3</v>
      </c>
      <c r="J36" s="6">
        <f>J20*'Proses AHP'!J$36</f>
        <v>1.3880197415058131E-2</v>
      </c>
      <c r="K36" s="6">
        <f>K20*'Proses AHP'!K$36</f>
        <v>2.29332395087515E-2</v>
      </c>
      <c r="L36" s="6">
        <f>L20*'Proses AHP'!L$36</f>
        <v>5.3863949455953139E-3</v>
      </c>
      <c r="M36" s="6">
        <f>M20*'Proses AHP'!M$36</f>
        <v>5.2090029811980004E-3</v>
      </c>
      <c r="N36" s="6">
        <f>N20*'Proses AHP'!N$36</f>
        <v>3.9623397325829014E-2</v>
      </c>
      <c r="O36" s="6">
        <f>O20*'Proses AHP'!O$36</f>
        <v>8.1695486055658434E-2</v>
      </c>
    </row>
    <row r="37" spans="4:15" x14ac:dyDescent="0.3">
      <c r="D37" s="23" t="s">
        <v>102</v>
      </c>
      <c r="E37" s="6">
        <f>E21*'Proses AHP'!E$36</f>
        <v>1.6923843870470204E-2</v>
      </c>
      <c r="F37" s="6">
        <f>F21*'Proses AHP'!F$36</f>
        <v>1.6042718987731262E-2</v>
      </c>
      <c r="G37" s="6">
        <f>G21*'Proses AHP'!G$36</f>
        <v>5.4860021029137597E-2</v>
      </c>
      <c r="H37" s="6">
        <f>H21*'Proses AHP'!H$36</f>
        <v>7.5350853168975997E-3</v>
      </c>
      <c r="I37" s="6">
        <f>I21*'Proses AHP'!I$36</f>
        <v>8.4745385329453009E-3</v>
      </c>
      <c r="J37" s="6">
        <f>J21*'Proses AHP'!J$36</f>
        <v>6.9400987075290653E-3</v>
      </c>
      <c r="K37" s="6">
        <f>K21*'Proses AHP'!K$36</f>
        <v>2.29332395087515E-2</v>
      </c>
      <c r="L37" s="6">
        <f>L21*'Proses AHP'!L$36</f>
        <v>5.3863949455953139E-3</v>
      </c>
      <c r="M37" s="6">
        <f>M21*'Proses AHP'!M$36</f>
        <v>5.2090029811980004E-3</v>
      </c>
      <c r="N37" s="6">
        <f>N21*'Proses AHP'!N$36</f>
        <v>3.9623397325829014E-2</v>
      </c>
      <c r="O37" s="6">
        <f>O21*'Proses AHP'!O$36</f>
        <v>9.8034583266790112E-2</v>
      </c>
    </row>
    <row r="38" spans="4:15" x14ac:dyDescent="0.3">
      <c r="D38" s="23" t="s">
        <v>103</v>
      </c>
      <c r="E38" s="6">
        <f>E22*'Proses AHP'!E$36</f>
        <v>1.2344407894308044E-2</v>
      </c>
      <c r="F38" s="6">
        <f>F22*'Proses AHP'!F$36</f>
        <v>1.283417519018501E-2</v>
      </c>
      <c r="G38" s="6">
        <f>G22*'Proses AHP'!G$36</f>
        <v>5.4860021029137597E-2</v>
      </c>
      <c r="H38" s="6">
        <f>H22*'Proses AHP'!H$36</f>
        <v>7.5350853168975997E-3</v>
      </c>
      <c r="I38" s="6">
        <f>I22*'Proses AHP'!I$36</f>
        <v>8.4745385329453009E-3</v>
      </c>
      <c r="J38" s="6">
        <f>J22*'Proses AHP'!J$36</f>
        <v>3.4700493537645323E-2</v>
      </c>
      <c r="K38" s="6">
        <f>K22*'Proses AHP'!K$36</f>
        <v>2.29332395087515E-2</v>
      </c>
      <c r="L38" s="6">
        <f>L22*'Proses AHP'!L$36</f>
        <v>5.1925401146484381E-3</v>
      </c>
      <c r="M38" s="6">
        <f>M22*'Proses AHP'!M$36</f>
        <v>5.1712565827835219E-3</v>
      </c>
      <c r="N38" s="6">
        <f>N22*'Proses AHP'!N$36</f>
        <v>1.6007852519634921E-2</v>
      </c>
      <c r="O38" s="6">
        <f>O22*'Proses AHP'!O$36</f>
        <v>1.6339097211131689E-2</v>
      </c>
    </row>
    <row r="39" spans="4:15" x14ac:dyDescent="0.3">
      <c r="D39" s="23" t="s">
        <v>104</v>
      </c>
      <c r="E39" s="6">
        <f>E23*'Proses AHP'!E$36</f>
        <v>1.1932076208804996E-2</v>
      </c>
      <c r="F39" s="6">
        <f>F23*'Proses AHP'!F$36</f>
        <v>1.283417519018501E-2</v>
      </c>
      <c r="G39" s="6">
        <f>G23*'Proses AHP'!G$36</f>
        <v>5.4860021029137597E-2</v>
      </c>
      <c r="H39" s="6">
        <f>H23*'Proses AHP'!H$36</f>
        <v>7.5350853168975997E-3</v>
      </c>
      <c r="I39" s="6">
        <f>I23*'Proses AHP'!I$36</f>
        <v>1.6949077065890602E-2</v>
      </c>
      <c r="J39" s="6">
        <f>J23*'Proses AHP'!J$36</f>
        <v>2.7760394830116261E-2</v>
      </c>
      <c r="K39" s="6">
        <f>K23*'Proses AHP'!K$36</f>
        <v>2.29332395087515E-2</v>
      </c>
      <c r="L39" s="6">
        <f>L23*'Proses AHP'!L$36</f>
        <v>5.1925401146484381E-3</v>
      </c>
      <c r="M39" s="6">
        <f>M23*'Proses AHP'!M$36</f>
        <v>5.1712565827835219E-3</v>
      </c>
      <c r="N39" s="6">
        <f>N23*'Proses AHP'!N$36</f>
        <v>1.6007852519634921E-2</v>
      </c>
      <c r="O39" s="6">
        <f>O23*'Proses AHP'!O$36</f>
        <v>1.6339097211131689E-2</v>
      </c>
    </row>
    <row r="40" spans="4:15" x14ac:dyDescent="0.3">
      <c r="D40" s="23" t="s">
        <v>105</v>
      </c>
      <c r="E40" s="6">
        <f>E24*'Proses AHP'!E$36</f>
        <v>1.2603483555110841E-2</v>
      </c>
      <c r="F40" s="6">
        <f>F24*'Proses AHP'!F$36</f>
        <v>1.6042718987731262E-2</v>
      </c>
      <c r="G40" s="6">
        <f>G24*'Proses AHP'!G$36</f>
        <v>5.4860021029137597E-2</v>
      </c>
      <c r="H40" s="6">
        <f>H24*'Proses AHP'!H$36</f>
        <v>7.5350853168975997E-3</v>
      </c>
      <c r="I40" s="6">
        <f>I24*'Proses AHP'!I$36</f>
        <v>1.6949077065890602E-2</v>
      </c>
      <c r="J40" s="6">
        <f>J24*'Proses AHP'!J$36</f>
        <v>6.9400987075290653E-3</v>
      </c>
      <c r="K40" s="6">
        <f>K24*'Proses AHP'!K$36</f>
        <v>2.29332395087515E-2</v>
      </c>
      <c r="L40" s="6">
        <f>L24*'Proses AHP'!L$36</f>
        <v>5.1925401146484381E-3</v>
      </c>
      <c r="M40" s="6">
        <f>M24*'Proses AHP'!M$36</f>
        <v>5.1712565827835219E-3</v>
      </c>
      <c r="N40" s="6">
        <f>N24*'Proses AHP'!N$36</f>
        <v>1.6007852519634921E-2</v>
      </c>
      <c r="O40" s="6">
        <f>O24*'Proses AHP'!O$36</f>
        <v>3.2678194422263378E-2</v>
      </c>
    </row>
    <row r="41" spans="4:15" x14ac:dyDescent="0.3">
      <c r="D41" s="23" t="s">
        <v>106</v>
      </c>
      <c r="E41" s="6">
        <f>E25*'Proses AHP'!E$36</f>
        <v>1.4519183863863938E-2</v>
      </c>
      <c r="F41" s="6">
        <f>F25*'Proses AHP'!F$36</f>
        <v>1.6042718987731262E-2</v>
      </c>
      <c r="G41" s="6">
        <f>G25*'Proses AHP'!G$36</f>
        <v>5.4860021029137597E-2</v>
      </c>
      <c r="H41" s="6">
        <f>H25*'Proses AHP'!H$36</f>
        <v>7.5350853168975997E-3</v>
      </c>
      <c r="I41" s="6">
        <f>I25*'Proses AHP'!I$36</f>
        <v>2.5423615598835901E-2</v>
      </c>
      <c r="J41" s="6">
        <f>J25*'Proses AHP'!J$36</f>
        <v>1.3880197415058131E-2</v>
      </c>
      <c r="K41" s="6">
        <f>K25*'Proses AHP'!K$36</f>
        <v>2.29332395087515E-2</v>
      </c>
      <c r="L41" s="6">
        <f>L25*'Proses AHP'!L$36</f>
        <v>5.1579231805507818E-3</v>
      </c>
      <c r="M41" s="6">
        <f>M25*'Proses AHP'!M$36</f>
        <v>5.2844957780269564E-3</v>
      </c>
      <c r="N41" s="6">
        <f>N25*'Proses AHP'!N$36</f>
        <v>1.3788942269388496E-2</v>
      </c>
      <c r="O41" s="6">
        <f>O25*'Proses AHP'!O$36</f>
        <v>3.2678194422263378E-2</v>
      </c>
    </row>
    <row r="42" spans="4:15" x14ac:dyDescent="0.3">
      <c r="D42" s="23" t="s">
        <v>107</v>
      </c>
      <c r="E42" s="6">
        <f>E26*'Proses AHP'!E$36</f>
        <v>1.3672626775043523E-2</v>
      </c>
      <c r="F42" s="6">
        <f>F26*'Proses AHP'!F$36</f>
        <v>1.6042718987731262E-2</v>
      </c>
      <c r="G42" s="6">
        <f>G26*'Proses AHP'!G$36</f>
        <v>5.4860021029137597E-2</v>
      </c>
      <c r="H42" s="6">
        <f>H26*'Proses AHP'!H$36</f>
        <v>7.5350853168975997E-3</v>
      </c>
      <c r="I42" s="6">
        <f>I26*'Proses AHP'!I$36</f>
        <v>2.5423615598835901E-2</v>
      </c>
      <c r="J42" s="6">
        <f>J26*'Proses AHP'!J$36</f>
        <v>2.0820296122587196E-2</v>
      </c>
      <c r="K42" s="6">
        <f>K26*'Proses AHP'!K$36</f>
        <v>2.29332395087515E-2</v>
      </c>
      <c r="L42" s="6">
        <f>L26*'Proses AHP'!L$36</f>
        <v>5.1579231805507818E-3</v>
      </c>
      <c r="M42" s="6">
        <f>M26*'Proses AHP'!M$36</f>
        <v>5.2844957780269564E-3</v>
      </c>
      <c r="N42" s="6">
        <f>N26*'Proses AHP'!N$36</f>
        <v>1.3788942269388496E-2</v>
      </c>
      <c r="O42" s="6">
        <f>O26*'Proses AHP'!O$36</f>
        <v>3.2678194422263378E-2</v>
      </c>
    </row>
    <row r="43" spans="4:15" x14ac:dyDescent="0.3">
      <c r="D43" s="23" t="s">
        <v>108</v>
      </c>
      <c r="E43" s="6">
        <f>E27*'Proses AHP'!E$36</f>
        <v>1.3672626775043523E-2</v>
      </c>
      <c r="F43" s="6">
        <f>F27*'Proses AHP'!F$36</f>
        <v>1.6042718987731262E-2</v>
      </c>
      <c r="G43" s="6">
        <f>G27*'Proses AHP'!G$36</f>
        <v>5.4860021029137597E-2</v>
      </c>
      <c r="H43" s="6">
        <f>H27*'Proses AHP'!H$36</f>
        <v>7.5350853168975997E-3</v>
      </c>
      <c r="I43" s="6">
        <f>I27*'Proses AHP'!I$36</f>
        <v>2.5423615598835901E-2</v>
      </c>
      <c r="J43" s="6">
        <f>J27*'Proses AHP'!J$36</f>
        <v>2.0820296122587196E-2</v>
      </c>
      <c r="K43" s="6">
        <f>K27*'Proses AHP'!K$36</f>
        <v>2.29332395087515E-2</v>
      </c>
      <c r="L43" s="6">
        <f>L27*'Proses AHP'!L$36</f>
        <v>5.1579231805507818E-3</v>
      </c>
      <c r="M43" s="6">
        <f>M27*'Proses AHP'!M$36</f>
        <v>5.2844957780269564E-3</v>
      </c>
      <c r="N43" s="6">
        <f>N27*'Proses AHP'!N$36</f>
        <v>1.3788942269388496E-2</v>
      </c>
      <c r="O43" s="6">
        <f>O27*'Proses AHP'!O$36</f>
        <v>3.2678194422263378E-2</v>
      </c>
    </row>
    <row r="44" spans="4:15" x14ac:dyDescent="0.3">
      <c r="D44" s="23" t="s">
        <v>109</v>
      </c>
      <c r="E44" s="6">
        <f>E28*'Proses AHP'!E$36</f>
        <v>1.8095157773536385E-2</v>
      </c>
      <c r="F44" s="6">
        <f>F28*'Proses AHP'!F$36</f>
        <v>1.6042718987731262E-2</v>
      </c>
      <c r="G44" s="6">
        <f>G28*'Proses AHP'!G$36</f>
        <v>6.8026426076130617E-2</v>
      </c>
      <c r="H44" s="6">
        <f>H28*'Proses AHP'!H$36</f>
        <v>8.2527124899354661E-3</v>
      </c>
      <c r="I44" s="6">
        <f>I28*'Proses AHP'!I$36</f>
        <v>3.3898154131781204E-2</v>
      </c>
      <c r="J44" s="6">
        <f>J28*'Proses AHP'!J$36</f>
        <v>2.0820296122587196E-2</v>
      </c>
      <c r="K44" s="6">
        <f>K28*'Proses AHP'!K$36</f>
        <v>2.29332395087515E-2</v>
      </c>
      <c r="L44" s="6">
        <f>L28*'Proses AHP'!L$36</f>
        <v>5.4694755874296888E-3</v>
      </c>
      <c r="M44" s="6">
        <f>M28*'Proses AHP'!M$36</f>
        <v>5.2844957780269564E-3</v>
      </c>
      <c r="N44" s="6">
        <f>N28*'Proses AHP'!N$36</f>
        <v>3.9623397325829014E-2</v>
      </c>
      <c r="O44" s="6">
        <f>O28*'Proses AHP'!O$36</f>
        <v>8.1695486055658434E-2</v>
      </c>
    </row>
    <row r="45" spans="4:15" x14ac:dyDescent="0.3">
      <c r="D45" s="23" t="s">
        <v>110</v>
      </c>
      <c r="E45" s="6">
        <f>E29*'Proses AHP'!E$36</f>
        <v>2.0846468312202732E-2</v>
      </c>
      <c r="F45" s="6">
        <f>F29*'Proses AHP'!F$36</f>
        <v>1.6042718987731262E-2</v>
      </c>
      <c r="G45" s="6">
        <f>G29*'Proses AHP'!G$36</f>
        <v>6.8026426076130617E-2</v>
      </c>
      <c r="H45" s="6">
        <f>H29*'Proses AHP'!H$36</f>
        <v>8.2527124899354661E-3</v>
      </c>
      <c r="I45" s="6">
        <f>I29*'Proses AHP'!I$36</f>
        <v>3.3898154131781204E-2</v>
      </c>
      <c r="J45" s="6">
        <f>J29*'Proses AHP'!J$36</f>
        <v>1.3880197415058131E-2</v>
      </c>
      <c r="K45" s="6">
        <f>K29*'Proses AHP'!K$36</f>
        <v>2.29332395087515E-2</v>
      </c>
      <c r="L45" s="6">
        <f>L29*'Proses AHP'!L$36</f>
        <v>5.4694755874296888E-3</v>
      </c>
      <c r="M45" s="6">
        <f>M29*'Proses AHP'!M$36</f>
        <v>5.2844957780269564E-3</v>
      </c>
      <c r="N45" s="6">
        <f>N29*'Proses AHP'!N$36</f>
        <v>3.9623397325829014E-2</v>
      </c>
      <c r="O45" s="6">
        <f>O29*'Proses AHP'!O$36</f>
        <v>9.8034583266790112E-2</v>
      </c>
    </row>
    <row r="46" spans="4:15" x14ac:dyDescent="0.3">
      <c r="D46" s="23" t="s">
        <v>111</v>
      </c>
      <c r="E46" s="6">
        <f>E30*'Proses AHP'!E$36</f>
        <v>2.1711270165868417E-2</v>
      </c>
      <c r="F46" s="6">
        <f>F30*'Proses AHP'!F$36</f>
        <v>1.6042718987731262E-2</v>
      </c>
      <c r="G46" s="6">
        <f>G30*'Proses AHP'!G$36</f>
        <v>6.8026426076130617E-2</v>
      </c>
      <c r="H46" s="6">
        <f>H30*'Proses AHP'!H$36</f>
        <v>1.2737882321422131E-2</v>
      </c>
      <c r="I46" s="6">
        <f>I30*'Proses AHP'!I$36</f>
        <v>4.2372692664726506E-2</v>
      </c>
      <c r="J46" s="6">
        <f>J30*'Proses AHP'!J$36</f>
        <v>2.7760394830116261E-2</v>
      </c>
      <c r="K46" s="6">
        <f>K30*'Proses AHP'!K$36</f>
        <v>2.29332395087515E-2</v>
      </c>
      <c r="L46" s="6">
        <f>L30*'Proses AHP'!L$36</f>
        <v>5.2963909169414071E-3</v>
      </c>
      <c r="M46" s="6">
        <f>M30*'Proses AHP'!M$36</f>
        <v>5.5864669653427823E-3</v>
      </c>
      <c r="N46" s="6">
        <f>N30*'Proses AHP'!N$36</f>
        <v>3.803846143279585E-2</v>
      </c>
      <c r="O46" s="6">
        <f>O30*'Proses AHP'!O$36</f>
        <v>6.5356388844526755E-2</v>
      </c>
    </row>
    <row r="47" spans="4:15" x14ac:dyDescent="0.3">
      <c r="D47" s="23" t="s">
        <v>112</v>
      </c>
      <c r="E47" s="6">
        <f>E31*'Proses AHP'!E$36</f>
        <v>2.4630432541111233E-2</v>
      </c>
      <c r="F47" s="6">
        <f>F31*'Proses AHP'!F$36</f>
        <v>1.6042718987731262E-2</v>
      </c>
      <c r="G47" s="6">
        <f>G31*'Proses AHP'!G$36</f>
        <v>6.8026426076130617E-2</v>
      </c>
      <c r="H47" s="6">
        <f>H31*'Proses AHP'!H$36</f>
        <v>1.2737882321422131E-2</v>
      </c>
      <c r="I47" s="6">
        <f>I31*'Proses AHP'!I$36</f>
        <v>4.2372692664726506E-2</v>
      </c>
      <c r="J47" s="6">
        <f>J31*'Proses AHP'!J$36</f>
        <v>2.0820296122587196E-2</v>
      </c>
      <c r="K47" s="6">
        <f>K31*'Proses AHP'!K$36</f>
        <v>2.29332395087515E-2</v>
      </c>
      <c r="L47" s="6">
        <f>L31*'Proses AHP'!L$36</f>
        <v>5.2963909169414071E-3</v>
      </c>
      <c r="M47" s="6">
        <f>M31*'Proses AHP'!M$36</f>
        <v>5.5864669653427823E-3</v>
      </c>
      <c r="N47" s="6">
        <f>N31*'Proses AHP'!N$36</f>
        <v>3.803846143279585E-2</v>
      </c>
      <c r="O47" s="6">
        <f>O31*'Proses AHP'!O$36</f>
        <v>0.1143736804779218</v>
      </c>
    </row>
    <row r="49" spans="4:31" x14ac:dyDescent="0.3">
      <c r="D49" s="53" t="s">
        <v>116</v>
      </c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38" t="s">
        <v>292</v>
      </c>
      <c r="R49" s="53" t="s">
        <v>116</v>
      </c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38" t="s">
        <v>294</v>
      </c>
      <c r="AE49" s="38" t="s">
        <v>295</v>
      </c>
    </row>
    <row r="50" spans="4:31" x14ac:dyDescent="0.3">
      <c r="D50" s="23" t="s">
        <v>117</v>
      </c>
      <c r="E50" s="23" t="s">
        <v>76</v>
      </c>
      <c r="F50" s="23" t="s">
        <v>77</v>
      </c>
      <c r="G50" s="23" t="s">
        <v>78</v>
      </c>
      <c r="H50" s="23" t="s">
        <v>79</v>
      </c>
      <c r="I50" s="23" t="s">
        <v>80</v>
      </c>
      <c r="J50" s="23" t="s">
        <v>81</v>
      </c>
      <c r="K50" s="23" t="s">
        <v>82</v>
      </c>
      <c r="L50" s="23" t="s">
        <v>83</v>
      </c>
      <c r="M50" s="23" t="s">
        <v>84</v>
      </c>
      <c r="N50" s="23" t="s">
        <v>85</v>
      </c>
      <c r="O50" s="23" t="s">
        <v>86</v>
      </c>
      <c r="P50" s="38"/>
      <c r="R50" s="23" t="s">
        <v>117</v>
      </c>
      <c r="S50" s="23" t="s">
        <v>76</v>
      </c>
      <c r="T50" s="23" t="s">
        <v>77</v>
      </c>
      <c r="U50" s="23" t="s">
        <v>78</v>
      </c>
      <c r="V50" s="23" t="s">
        <v>79</v>
      </c>
      <c r="W50" s="23" t="s">
        <v>80</v>
      </c>
      <c r="X50" s="23" t="s">
        <v>81</v>
      </c>
      <c r="Y50" s="23" t="s">
        <v>82</v>
      </c>
      <c r="Z50" s="23" t="s">
        <v>83</v>
      </c>
      <c r="AA50" s="23" t="s">
        <v>84</v>
      </c>
      <c r="AB50" s="23" t="s">
        <v>85</v>
      </c>
      <c r="AC50" s="23" t="s">
        <v>86</v>
      </c>
      <c r="AD50" s="38"/>
      <c r="AE50" s="38"/>
    </row>
    <row r="51" spans="4:31" x14ac:dyDescent="0.3">
      <c r="D51" s="26" t="s">
        <v>118</v>
      </c>
      <c r="E51" s="27">
        <f t="shared" ref="E51:O51" si="13">IF(E$35&gt;=E35,1,0)</f>
        <v>1</v>
      </c>
      <c r="F51" s="27">
        <f t="shared" si="13"/>
        <v>1</v>
      </c>
      <c r="G51" s="27">
        <f t="shared" si="13"/>
        <v>1</v>
      </c>
      <c r="H51" s="27">
        <f t="shared" si="13"/>
        <v>1</v>
      </c>
      <c r="I51" s="27">
        <f t="shared" si="13"/>
        <v>1</v>
      </c>
      <c r="J51" s="27">
        <f t="shared" si="13"/>
        <v>1</v>
      </c>
      <c r="K51" s="27">
        <f t="shared" si="13"/>
        <v>1</v>
      </c>
      <c r="L51" s="27">
        <f t="shared" si="13"/>
        <v>1</v>
      </c>
      <c r="M51" s="27">
        <f t="shared" si="13"/>
        <v>1</v>
      </c>
      <c r="N51" s="27">
        <f t="shared" si="13"/>
        <v>1</v>
      </c>
      <c r="O51" s="27">
        <f t="shared" si="13"/>
        <v>1</v>
      </c>
      <c r="P51" s="27" t="s">
        <v>291</v>
      </c>
      <c r="R51" s="26" t="s">
        <v>118</v>
      </c>
      <c r="S51" s="27">
        <f>E$35-E35</f>
        <v>0</v>
      </c>
      <c r="T51" s="27">
        <f>F$35-F35</f>
        <v>0</v>
      </c>
      <c r="U51" s="27">
        <f t="shared" ref="U51:AC51" si="14">G$35-G35</f>
        <v>0</v>
      </c>
      <c r="V51" s="27">
        <f t="shared" si="14"/>
        <v>0</v>
      </c>
      <c r="W51" s="27">
        <f t="shared" si="14"/>
        <v>0</v>
      </c>
      <c r="X51" s="27">
        <f t="shared" si="14"/>
        <v>0</v>
      </c>
      <c r="Y51" s="27">
        <f t="shared" si="14"/>
        <v>0</v>
      </c>
      <c r="Z51" s="27">
        <f t="shared" si="14"/>
        <v>0</v>
      </c>
      <c r="AA51" s="27">
        <f t="shared" si="14"/>
        <v>0</v>
      </c>
      <c r="AB51" s="27">
        <f t="shared" si="14"/>
        <v>0</v>
      </c>
      <c r="AC51" s="27">
        <f t="shared" si="14"/>
        <v>0</v>
      </c>
      <c r="AD51" s="27">
        <f t="shared" ref="AD51:AD64" si="15">MAX(S51:AC51)</f>
        <v>0</v>
      </c>
      <c r="AE51" s="27" t="s">
        <v>291</v>
      </c>
    </row>
    <row r="52" spans="4:31" x14ac:dyDescent="0.3">
      <c r="D52" s="26" t="s">
        <v>119</v>
      </c>
      <c r="E52" s="27">
        <f t="shared" ref="E52:O52" si="16">IF(E$35&gt;=E36,1,0)</f>
        <v>0</v>
      </c>
      <c r="F52" s="27">
        <f t="shared" si="16"/>
        <v>0</v>
      </c>
      <c r="G52" s="27">
        <f t="shared" si="16"/>
        <v>1</v>
      </c>
      <c r="H52" s="27">
        <f t="shared" si="16"/>
        <v>1</v>
      </c>
      <c r="I52" s="27">
        <f t="shared" si="16"/>
        <v>1</v>
      </c>
      <c r="J52" s="27">
        <f t="shared" si="16"/>
        <v>1</v>
      </c>
      <c r="K52" s="27">
        <f t="shared" si="16"/>
        <v>1</v>
      </c>
      <c r="L52" s="27">
        <f t="shared" si="16"/>
        <v>1</v>
      </c>
      <c r="M52" s="27">
        <f t="shared" si="16"/>
        <v>1</v>
      </c>
      <c r="N52" s="27">
        <f t="shared" si="16"/>
        <v>1</v>
      </c>
      <c r="O52" s="27">
        <f t="shared" si="16"/>
        <v>0</v>
      </c>
      <c r="P52" s="27">
        <f>SUMPRODUCT($E52:$O52,'Proses AHP'!$E$36:$O$36)</f>
        <v>0.64564670898104271</v>
      </c>
      <c r="R52" s="26" t="s">
        <v>119</v>
      </c>
      <c r="S52" s="27">
        <f>E$35-E36</f>
        <v>-1.1238775144684805E-3</v>
      </c>
      <c r="T52" s="27">
        <f>F$35-F36</f>
        <v>-3.2085437975462525E-3</v>
      </c>
      <c r="U52" s="27">
        <f t="shared" ref="U52:U63" si="17">G$35-G36</f>
        <v>0</v>
      </c>
      <c r="V52" s="27">
        <f t="shared" ref="V52:V63" si="18">H$35-H36</f>
        <v>0</v>
      </c>
      <c r="W52" s="27">
        <f t="shared" ref="W52:W63" si="19">I$35-I36</f>
        <v>0</v>
      </c>
      <c r="X52" s="27">
        <f t="shared" ref="X52:X63" si="20">J$35-J36</f>
        <v>1.3880197415058131E-2</v>
      </c>
      <c r="Y52" s="27">
        <f t="shared" ref="Y52:Y63" si="21">K$35-K36</f>
        <v>0</v>
      </c>
      <c r="Z52" s="27">
        <f t="shared" ref="Z52:Z63" si="22">L$35-L36</f>
        <v>0</v>
      </c>
      <c r="AA52" s="27">
        <f t="shared" ref="AA52:AA63" si="23">M$35-M36</f>
        <v>0</v>
      </c>
      <c r="AB52" s="27">
        <f t="shared" ref="AB52:AB63" si="24">N$35-N36</f>
        <v>0</v>
      </c>
      <c r="AC52" s="27">
        <f t="shared" ref="AC52:AC63" si="25">O$35-O36</f>
        <v>-3.2678194422263378E-2</v>
      </c>
      <c r="AD52" s="27">
        <f t="shared" si="15"/>
        <v>1.3880197415058131E-2</v>
      </c>
      <c r="AE52" s="27">
        <f t="shared" ref="AE52:AE64" si="26">AD52/$AD$220</f>
        <v>0.14158470360693767</v>
      </c>
    </row>
    <row r="53" spans="4:31" x14ac:dyDescent="0.3">
      <c r="D53" s="26" t="s">
        <v>120</v>
      </c>
      <c r="E53" s="27">
        <f t="shared" ref="E53:O53" si="27">IF(E$35&gt;=E37,1,0)</f>
        <v>0</v>
      </c>
      <c r="F53" s="27">
        <f t="shared" si="27"/>
        <v>0</v>
      </c>
      <c r="G53" s="27">
        <f t="shared" si="27"/>
        <v>1</v>
      </c>
      <c r="H53" s="27">
        <f t="shared" si="27"/>
        <v>1</v>
      </c>
      <c r="I53" s="27">
        <f t="shared" si="27"/>
        <v>1</v>
      </c>
      <c r="J53" s="27">
        <f t="shared" si="27"/>
        <v>1</v>
      </c>
      <c r="K53" s="27">
        <f t="shared" si="27"/>
        <v>1</v>
      </c>
      <c r="L53" s="27">
        <f t="shared" si="27"/>
        <v>1</v>
      </c>
      <c r="M53" s="27">
        <f t="shared" si="27"/>
        <v>1</v>
      </c>
      <c r="N53" s="27">
        <f t="shared" si="27"/>
        <v>1</v>
      </c>
      <c r="O53" s="27">
        <f t="shared" si="27"/>
        <v>0</v>
      </c>
      <c r="P53" s="27">
        <f>SUMPRODUCT($E53:$O53,'Proses AHP'!$E$36:$O$36)</f>
        <v>0.64564670898104271</v>
      </c>
      <c r="R53" s="26" t="s">
        <v>120</v>
      </c>
      <c r="S53" s="27">
        <f>E$35-E37</f>
        <v>-2.8571301747689001E-3</v>
      </c>
      <c r="T53" s="27">
        <f t="shared" ref="T53:T63" si="28">F$35-F37</f>
        <v>-3.2085437975462525E-3</v>
      </c>
      <c r="U53" s="27">
        <f t="shared" si="17"/>
        <v>0</v>
      </c>
      <c r="V53" s="27">
        <f t="shared" si="18"/>
        <v>0</v>
      </c>
      <c r="W53" s="27">
        <f t="shared" si="19"/>
        <v>0</v>
      </c>
      <c r="X53" s="27">
        <f t="shared" si="20"/>
        <v>2.0820296122587196E-2</v>
      </c>
      <c r="Y53" s="27">
        <f t="shared" si="21"/>
        <v>0</v>
      </c>
      <c r="Z53" s="27">
        <f t="shared" si="22"/>
        <v>0</v>
      </c>
      <c r="AA53" s="27">
        <f t="shared" si="23"/>
        <v>0</v>
      </c>
      <c r="AB53" s="27">
        <f t="shared" si="24"/>
        <v>0</v>
      </c>
      <c r="AC53" s="27">
        <f t="shared" si="25"/>
        <v>-4.9017291633395056E-2</v>
      </c>
      <c r="AD53" s="27">
        <f t="shared" si="15"/>
        <v>2.0820296122587196E-2</v>
      </c>
      <c r="AE53" s="27">
        <f t="shared" si="26"/>
        <v>0.21237705541040652</v>
      </c>
    </row>
    <row r="54" spans="4:31" x14ac:dyDescent="0.3">
      <c r="D54" s="26" t="s">
        <v>121</v>
      </c>
      <c r="E54" s="27">
        <f t="shared" ref="E54:O54" si="29">IF(E$35&gt;=E38,1,0)</f>
        <v>1</v>
      </c>
      <c r="F54" s="27">
        <f t="shared" si="29"/>
        <v>1</v>
      </c>
      <c r="G54" s="27">
        <f t="shared" si="29"/>
        <v>1</v>
      </c>
      <c r="H54" s="27">
        <f t="shared" si="29"/>
        <v>1</v>
      </c>
      <c r="I54" s="27">
        <f t="shared" si="29"/>
        <v>1</v>
      </c>
      <c r="J54" s="27">
        <f t="shared" si="29"/>
        <v>0</v>
      </c>
      <c r="K54" s="27">
        <f t="shared" si="29"/>
        <v>1</v>
      </c>
      <c r="L54" s="27">
        <f t="shared" si="29"/>
        <v>1</v>
      </c>
      <c r="M54" s="27">
        <f t="shared" si="29"/>
        <v>1</v>
      </c>
      <c r="N54" s="27">
        <f t="shared" si="29"/>
        <v>1</v>
      </c>
      <c r="O54" s="27">
        <f t="shared" si="29"/>
        <v>1</v>
      </c>
      <c r="P54" s="27">
        <f>SUMPRODUCT($E54:$O54,'Proses AHP'!$E$36:$O$36)</f>
        <v>0.92303058192606402</v>
      </c>
      <c r="R54" s="26" t="s">
        <v>121</v>
      </c>
      <c r="S54" s="27">
        <f>E$35-E38</f>
        <v>1.7223058013932594E-3</v>
      </c>
      <c r="T54" s="27">
        <f t="shared" si="28"/>
        <v>0</v>
      </c>
      <c r="U54" s="27">
        <f t="shared" si="17"/>
        <v>0</v>
      </c>
      <c r="V54" s="27">
        <f t="shared" si="18"/>
        <v>0</v>
      </c>
      <c r="W54" s="27">
        <f t="shared" si="19"/>
        <v>0</v>
      </c>
      <c r="X54" s="27">
        <f t="shared" si="20"/>
        <v>-6.9400987075290618E-3</v>
      </c>
      <c r="Y54" s="27">
        <f t="shared" si="21"/>
        <v>0</v>
      </c>
      <c r="Z54" s="27">
        <f t="shared" si="22"/>
        <v>1.9385483094687579E-4</v>
      </c>
      <c r="AA54" s="27">
        <f t="shared" si="23"/>
        <v>3.7746398414478452E-5</v>
      </c>
      <c r="AB54" s="27">
        <f t="shared" si="24"/>
        <v>2.3615544806194093E-2</v>
      </c>
      <c r="AC54" s="27">
        <f t="shared" si="25"/>
        <v>3.2678194422263371E-2</v>
      </c>
      <c r="AD54" s="27">
        <f t="shared" si="15"/>
        <v>3.2678194422263371E-2</v>
      </c>
      <c r="AE54" s="27">
        <f t="shared" si="26"/>
        <v>0.33333333333333331</v>
      </c>
    </row>
    <row r="55" spans="4:31" x14ac:dyDescent="0.3">
      <c r="D55" s="26" t="s">
        <v>122</v>
      </c>
      <c r="E55" s="27">
        <f t="shared" ref="E55:O55" si="30">IF(E$35&gt;=E39,1,0)</f>
        <v>1</v>
      </c>
      <c r="F55" s="27">
        <f t="shared" si="30"/>
        <v>1</v>
      </c>
      <c r="G55" s="27">
        <f t="shared" si="30"/>
        <v>1</v>
      </c>
      <c r="H55" s="27">
        <f t="shared" si="30"/>
        <v>1</v>
      </c>
      <c r="I55" s="27">
        <f t="shared" si="30"/>
        <v>0</v>
      </c>
      <c r="J55" s="27">
        <f t="shared" si="30"/>
        <v>1</v>
      </c>
      <c r="K55" s="27">
        <f t="shared" si="30"/>
        <v>1</v>
      </c>
      <c r="L55" s="27">
        <f t="shared" si="30"/>
        <v>1</v>
      </c>
      <c r="M55" s="27">
        <f t="shared" si="30"/>
        <v>1</v>
      </c>
      <c r="N55" s="27">
        <f t="shared" si="30"/>
        <v>1</v>
      </c>
      <c r="O55" s="27">
        <f t="shared" si="30"/>
        <v>1</v>
      </c>
      <c r="P55" s="27">
        <f>SUMPRODUCT($E55:$O55,'Proses AHP'!$E$36:$O$36)</f>
        <v>0.9067800761376017</v>
      </c>
      <c r="R55" s="26" t="s">
        <v>122</v>
      </c>
      <c r="S55" s="27">
        <f>E$35-E39</f>
        <v>2.134637486896308E-3</v>
      </c>
      <c r="T55" s="27">
        <f t="shared" si="28"/>
        <v>0</v>
      </c>
      <c r="U55" s="27">
        <f t="shared" si="17"/>
        <v>0</v>
      </c>
      <c r="V55" s="27">
        <f t="shared" si="18"/>
        <v>0</v>
      </c>
      <c r="W55" s="27">
        <f t="shared" si="19"/>
        <v>-8.4745385329453009E-3</v>
      </c>
      <c r="X55" s="27">
        <f t="shared" si="20"/>
        <v>0</v>
      </c>
      <c r="Y55" s="27">
        <f t="shared" si="21"/>
        <v>0</v>
      </c>
      <c r="Z55" s="27">
        <f t="shared" si="22"/>
        <v>1.9385483094687579E-4</v>
      </c>
      <c r="AA55" s="27">
        <f t="shared" si="23"/>
        <v>3.7746398414478452E-5</v>
      </c>
      <c r="AB55" s="27">
        <f t="shared" si="24"/>
        <v>2.3615544806194093E-2</v>
      </c>
      <c r="AC55" s="27">
        <f t="shared" si="25"/>
        <v>3.2678194422263371E-2</v>
      </c>
      <c r="AD55" s="27">
        <f t="shared" si="15"/>
        <v>3.2678194422263371E-2</v>
      </c>
      <c r="AE55" s="27">
        <f t="shared" si="26"/>
        <v>0.33333333333333331</v>
      </c>
    </row>
    <row r="56" spans="4:31" x14ac:dyDescent="0.3">
      <c r="D56" s="26" t="s">
        <v>123</v>
      </c>
      <c r="E56" s="27">
        <f t="shared" ref="E56:O56" si="31">IF(E$35&gt;=E40,1,0)</f>
        <v>1</v>
      </c>
      <c r="F56" s="27">
        <f t="shared" si="31"/>
        <v>0</v>
      </c>
      <c r="G56" s="27">
        <f t="shared" si="31"/>
        <v>1</v>
      </c>
      <c r="H56" s="27">
        <f t="shared" si="31"/>
        <v>1</v>
      </c>
      <c r="I56" s="27">
        <f t="shared" si="31"/>
        <v>0</v>
      </c>
      <c r="J56" s="27">
        <f t="shared" si="31"/>
        <v>1</v>
      </c>
      <c r="K56" s="27">
        <f t="shared" si="31"/>
        <v>1</v>
      </c>
      <c r="L56" s="27">
        <f t="shared" si="31"/>
        <v>1</v>
      </c>
      <c r="M56" s="27">
        <f t="shared" si="31"/>
        <v>1</v>
      </c>
      <c r="N56" s="27">
        <f t="shared" si="31"/>
        <v>1</v>
      </c>
      <c r="O56" s="27">
        <f t="shared" si="31"/>
        <v>1</v>
      </c>
      <c r="P56" s="27">
        <f>SUMPRODUCT($E56:$O56,'Proses AHP'!$E$36:$O$36)</f>
        <v>0.85139202251924262</v>
      </c>
      <c r="R56" s="26" t="s">
        <v>123</v>
      </c>
      <c r="S56" s="27">
        <f>E$35-E40</f>
        <v>1.4632301405904623E-3</v>
      </c>
      <c r="T56" s="27">
        <f t="shared" si="28"/>
        <v>-3.2085437975462525E-3</v>
      </c>
      <c r="U56" s="27">
        <f t="shared" si="17"/>
        <v>0</v>
      </c>
      <c r="V56" s="27">
        <f t="shared" si="18"/>
        <v>0</v>
      </c>
      <c r="W56" s="27">
        <f t="shared" si="19"/>
        <v>-8.4745385329453009E-3</v>
      </c>
      <c r="X56" s="27">
        <f t="shared" si="20"/>
        <v>2.0820296122587196E-2</v>
      </c>
      <c r="Y56" s="27">
        <f t="shared" si="21"/>
        <v>0</v>
      </c>
      <c r="Z56" s="27">
        <f t="shared" si="22"/>
        <v>1.9385483094687579E-4</v>
      </c>
      <c r="AA56" s="27">
        <f t="shared" si="23"/>
        <v>3.7746398414478452E-5</v>
      </c>
      <c r="AB56" s="27">
        <f t="shared" si="24"/>
        <v>2.3615544806194093E-2</v>
      </c>
      <c r="AC56" s="27">
        <f t="shared" si="25"/>
        <v>1.6339097211131678E-2</v>
      </c>
      <c r="AD56" s="27">
        <f t="shared" si="15"/>
        <v>2.3615544806194093E-2</v>
      </c>
      <c r="AE56" s="27">
        <f t="shared" si="26"/>
        <v>0.2408899392363105</v>
      </c>
    </row>
    <row r="57" spans="4:31" x14ac:dyDescent="0.3">
      <c r="D57" s="26" t="s">
        <v>124</v>
      </c>
      <c r="E57" s="27">
        <f t="shared" ref="E57:O57" si="32">IF(E$35&gt;=E41,1,0)</f>
        <v>0</v>
      </c>
      <c r="F57" s="27">
        <f t="shared" si="32"/>
        <v>0</v>
      </c>
      <c r="G57" s="27">
        <f t="shared" si="32"/>
        <v>1</v>
      </c>
      <c r="H57" s="27">
        <f t="shared" si="32"/>
        <v>1</v>
      </c>
      <c r="I57" s="27">
        <f t="shared" si="32"/>
        <v>0</v>
      </c>
      <c r="J57" s="27">
        <f t="shared" si="32"/>
        <v>1</v>
      </c>
      <c r="K57" s="27">
        <f t="shared" si="32"/>
        <v>1</v>
      </c>
      <c r="L57" s="27">
        <f t="shared" si="32"/>
        <v>1</v>
      </c>
      <c r="M57" s="27">
        <f t="shared" si="32"/>
        <v>0</v>
      </c>
      <c r="N57" s="27">
        <f t="shared" si="32"/>
        <v>1</v>
      </c>
      <c r="O57" s="27">
        <f t="shared" si="32"/>
        <v>1</v>
      </c>
      <c r="P57" s="27">
        <f>SUMPRODUCT($E57:$O57,'Proses AHP'!$E$36:$O$36)</f>
        <v>0.7723769449467085</v>
      </c>
      <c r="R57" s="26" t="s">
        <v>124</v>
      </c>
      <c r="S57" s="27">
        <f t="shared" ref="S57:S62" si="33">E$35-E41</f>
        <v>-4.5247016816263481E-4</v>
      </c>
      <c r="T57" s="27">
        <f t="shared" si="28"/>
        <v>-3.2085437975462525E-3</v>
      </c>
      <c r="U57" s="27">
        <f t="shared" si="17"/>
        <v>0</v>
      </c>
      <c r="V57" s="27">
        <f t="shared" si="18"/>
        <v>0</v>
      </c>
      <c r="W57" s="27">
        <f t="shared" si="19"/>
        <v>-1.6949077065890598E-2</v>
      </c>
      <c r="X57" s="27">
        <f t="shared" si="20"/>
        <v>1.3880197415058131E-2</v>
      </c>
      <c r="Y57" s="27">
        <f t="shared" si="21"/>
        <v>0</v>
      </c>
      <c r="Z57" s="27">
        <f t="shared" si="22"/>
        <v>2.2847176504453212E-4</v>
      </c>
      <c r="AA57" s="27">
        <f t="shared" si="23"/>
        <v>-7.5492796828956037E-5</v>
      </c>
      <c r="AB57" s="27">
        <f t="shared" si="24"/>
        <v>2.5834455056440518E-2</v>
      </c>
      <c r="AC57" s="27">
        <f t="shared" si="25"/>
        <v>1.6339097211131678E-2</v>
      </c>
      <c r="AD57" s="27">
        <f t="shared" si="15"/>
        <v>2.5834455056440518E-2</v>
      </c>
      <c r="AE57" s="27">
        <f t="shared" si="26"/>
        <v>0.26352389325851416</v>
      </c>
    </row>
    <row r="58" spans="4:31" x14ac:dyDescent="0.3">
      <c r="D58" s="26" t="s">
        <v>125</v>
      </c>
      <c r="E58" s="27">
        <f t="shared" ref="E58:O58" si="34">IF(E$35&gt;=E42,1,0)</f>
        <v>1</v>
      </c>
      <c r="F58" s="27">
        <f t="shared" si="34"/>
        <v>0</v>
      </c>
      <c r="G58" s="27">
        <f t="shared" si="34"/>
        <v>1</v>
      </c>
      <c r="H58" s="27">
        <f t="shared" si="34"/>
        <v>1</v>
      </c>
      <c r="I58" s="27">
        <f t="shared" si="34"/>
        <v>0</v>
      </c>
      <c r="J58" s="27">
        <f t="shared" si="34"/>
        <v>1</v>
      </c>
      <c r="K58" s="27">
        <f t="shared" si="34"/>
        <v>1</v>
      </c>
      <c r="L58" s="27">
        <f t="shared" si="34"/>
        <v>1</v>
      </c>
      <c r="M58" s="27">
        <f t="shared" si="34"/>
        <v>0</v>
      </c>
      <c r="N58" s="27">
        <f t="shared" si="34"/>
        <v>1</v>
      </c>
      <c r="O58" s="27">
        <f t="shared" si="34"/>
        <v>1</v>
      </c>
      <c r="P58" s="27">
        <f>SUMPRODUCT($E58:$O58,'Proses AHP'!$E$36:$O$36)</f>
        <v>0.8323217963916113</v>
      </c>
      <c r="R58" s="26" t="s">
        <v>125</v>
      </c>
      <c r="S58" s="27">
        <f t="shared" si="33"/>
        <v>3.94086920657781E-4</v>
      </c>
      <c r="T58" s="27">
        <f t="shared" si="28"/>
        <v>-3.2085437975462525E-3</v>
      </c>
      <c r="U58" s="27">
        <f t="shared" si="17"/>
        <v>0</v>
      </c>
      <c r="V58" s="27">
        <f t="shared" si="18"/>
        <v>0</v>
      </c>
      <c r="W58" s="27">
        <f t="shared" si="19"/>
        <v>-1.6949077065890598E-2</v>
      </c>
      <c r="X58" s="27">
        <f t="shared" si="20"/>
        <v>6.9400987075290653E-3</v>
      </c>
      <c r="Y58" s="27">
        <f t="shared" si="21"/>
        <v>0</v>
      </c>
      <c r="Z58" s="27">
        <f t="shared" si="22"/>
        <v>2.2847176504453212E-4</v>
      </c>
      <c r="AA58" s="27">
        <f t="shared" si="23"/>
        <v>-7.5492796828956037E-5</v>
      </c>
      <c r="AB58" s="27">
        <f t="shared" si="24"/>
        <v>2.5834455056440518E-2</v>
      </c>
      <c r="AC58" s="27">
        <f t="shared" si="25"/>
        <v>1.6339097211131678E-2</v>
      </c>
      <c r="AD58" s="27">
        <f t="shared" si="15"/>
        <v>2.5834455056440518E-2</v>
      </c>
      <c r="AE58" s="27">
        <f t="shared" si="26"/>
        <v>0.26352389325851416</v>
      </c>
    </row>
    <row r="59" spans="4:31" x14ac:dyDescent="0.3">
      <c r="D59" s="26" t="s">
        <v>126</v>
      </c>
      <c r="E59" s="27">
        <f t="shared" ref="E59:O59" si="35">IF(E$35&gt;=E43,1,0)</f>
        <v>1</v>
      </c>
      <c r="F59" s="27">
        <f t="shared" si="35"/>
        <v>0</v>
      </c>
      <c r="G59" s="27">
        <f t="shared" si="35"/>
        <v>1</v>
      </c>
      <c r="H59" s="27">
        <f t="shared" si="35"/>
        <v>1</v>
      </c>
      <c r="I59" s="27">
        <f t="shared" si="35"/>
        <v>0</v>
      </c>
      <c r="J59" s="27">
        <f t="shared" si="35"/>
        <v>1</v>
      </c>
      <c r="K59" s="27">
        <f t="shared" si="35"/>
        <v>1</v>
      </c>
      <c r="L59" s="27">
        <f t="shared" si="35"/>
        <v>1</v>
      </c>
      <c r="M59" s="27">
        <f t="shared" si="35"/>
        <v>0</v>
      </c>
      <c r="N59" s="27">
        <f t="shared" si="35"/>
        <v>1</v>
      </c>
      <c r="O59" s="27">
        <f t="shared" si="35"/>
        <v>1</v>
      </c>
      <c r="P59" s="27">
        <f>SUMPRODUCT($E59:$O59,'Proses AHP'!$E$36:$O$36)</f>
        <v>0.8323217963916113</v>
      </c>
      <c r="R59" s="26" t="s">
        <v>126</v>
      </c>
      <c r="S59" s="27">
        <f t="shared" si="33"/>
        <v>3.94086920657781E-4</v>
      </c>
      <c r="T59" s="27">
        <f t="shared" si="28"/>
        <v>-3.2085437975462525E-3</v>
      </c>
      <c r="U59" s="27">
        <f t="shared" si="17"/>
        <v>0</v>
      </c>
      <c r="V59" s="27">
        <f t="shared" si="18"/>
        <v>0</v>
      </c>
      <c r="W59" s="27">
        <f t="shared" si="19"/>
        <v>-1.6949077065890598E-2</v>
      </c>
      <c r="X59" s="27">
        <f t="shared" si="20"/>
        <v>6.9400987075290653E-3</v>
      </c>
      <c r="Y59" s="27">
        <f t="shared" si="21"/>
        <v>0</v>
      </c>
      <c r="Z59" s="27">
        <f t="shared" si="22"/>
        <v>2.2847176504453212E-4</v>
      </c>
      <c r="AA59" s="27">
        <f t="shared" si="23"/>
        <v>-7.5492796828956037E-5</v>
      </c>
      <c r="AB59" s="27">
        <f t="shared" si="24"/>
        <v>2.5834455056440518E-2</v>
      </c>
      <c r="AC59" s="27">
        <f t="shared" si="25"/>
        <v>1.6339097211131678E-2</v>
      </c>
      <c r="AD59" s="27">
        <f t="shared" si="15"/>
        <v>2.5834455056440518E-2</v>
      </c>
      <c r="AE59" s="27">
        <f t="shared" si="26"/>
        <v>0.26352389325851416</v>
      </c>
    </row>
    <row r="60" spans="4:31" x14ac:dyDescent="0.3">
      <c r="D60" s="26" t="s">
        <v>127</v>
      </c>
      <c r="E60" s="27">
        <f t="shared" ref="E60:O60" si="36">IF(E$35&gt;=E44,1,0)</f>
        <v>0</v>
      </c>
      <c r="F60" s="27">
        <f t="shared" si="36"/>
        <v>0</v>
      </c>
      <c r="G60" s="27">
        <f t="shared" si="36"/>
        <v>0</v>
      </c>
      <c r="H60" s="27">
        <f t="shared" si="36"/>
        <v>0</v>
      </c>
      <c r="I60" s="27">
        <f t="shared" si="36"/>
        <v>0</v>
      </c>
      <c r="J60" s="27">
        <f t="shared" si="36"/>
        <v>1</v>
      </c>
      <c r="K60" s="27">
        <f t="shared" si="36"/>
        <v>1</v>
      </c>
      <c r="L60" s="27">
        <f t="shared" si="36"/>
        <v>0</v>
      </c>
      <c r="M60" s="27">
        <f t="shared" si="36"/>
        <v>0</v>
      </c>
      <c r="N60" s="27">
        <f t="shared" si="36"/>
        <v>1</v>
      </c>
      <c r="O60" s="27">
        <f t="shared" si="36"/>
        <v>0</v>
      </c>
      <c r="P60" s="27">
        <f>SUMPRODUCT($E60:$O60,'Proses AHP'!$E$36:$O$36)</f>
        <v>0.26957943479065483</v>
      </c>
      <c r="R60" s="26" t="s">
        <v>127</v>
      </c>
      <c r="S60" s="27">
        <f t="shared" si="33"/>
        <v>-4.0284440778350812E-3</v>
      </c>
      <c r="T60" s="27">
        <f t="shared" si="28"/>
        <v>-3.2085437975462525E-3</v>
      </c>
      <c r="U60" s="27">
        <f t="shared" si="17"/>
        <v>-1.316640504699302E-2</v>
      </c>
      <c r="V60" s="27">
        <f t="shared" si="18"/>
        <v>-7.1762717303786635E-4</v>
      </c>
      <c r="W60" s="27">
        <f t="shared" si="19"/>
        <v>-2.5423615598835901E-2</v>
      </c>
      <c r="X60" s="27">
        <f t="shared" si="20"/>
        <v>6.9400987075290653E-3</v>
      </c>
      <c r="Y60" s="27">
        <f t="shared" si="21"/>
        <v>0</v>
      </c>
      <c r="Z60" s="27">
        <f t="shared" si="22"/>
        <v>-8.3080641834374844E-5</v>
      </c>
      <c r="AA60" s="27">
        <f t="shared" si="23"/>
        <v>-7.5492796828956037E-5</v>
      </c>
      <c r="AB60" s="27">
        <f t="shared" si="24"/>
        <v>0</v>
      </c>
      <c r="AC60" s="27">
        <f t="shared" si="25"/>
        <v>-3.2678194422263378E-2</v>
      </c>
      <c r="AD60" s="27">
        <f t="shared" si="15"/>
        <v>6.9400987075290653E-3</v>
      </c>
      <c r="AE60" s="27">
        <f t="shared" si="26"/>
        <v>7.0792351803468836E-2</v>
      </c>
    </row>
    <row r="61" spans="4:31" x14ac:dyDescent="0.3">
      <c r="D61" s="26" t="s">
        <v>128</v>
      </c>
      <c r="E61" s="27">
        <f t="shared" ref="E61:O61" si="37">IF(E$35&gt;=E45,1,0)</f>
        <v>0</v>
      </c>
      <c r="F61" s="27">
        <f t="shared" si="37"/>
        <v>0</v>
      </c>
      <c r="G61" s="27">
        <f t="shared" si="37"/>
        <v>0</v>
      </c>
      <c r="H61" s="27">
        <f t="shared" si="37"/>
        <v>0</v>
      </c>
      <c r="I61" s="27">
        <f t="shared" si="37"/>
        <v>0</v>
      </c>
      <c r="J61" s="27">
        <f t="shared" si="37"/>
        <v>1</v>
      </c>
      <c r="K61" s="27">
        <f t="shared" si="37"/>
        <v>1</v>
      </c>
      <c r="L61" s="27">
        <f t="shared" si="37"/>
        <v>0</v>
      </c>
      <c r="M61" s="27">
        <f t="shared" si="37"/>
        <v>0</v>
      </c>
      <c r="N61" s="27">
        <f t="shared" si="37"/>
        <v>1</v>
      </c>
      <c r="O61" s="27">
        <f t="shared" si="37"/>
        <v>0</v>
      </c>
      <c r="P61" s="27">
        <f>SUMPRODUCT($E61:$O61,'Proses AHP'!$E$36:$O$36)</f>
        <v>0.26957943479065483</v>
      </c>
      <c r="R61" s="26" t="s">
        <v>128</v>
      </c>
      <c r="S61" s="27">
        <f t="shared" si="33"/>
        <v>-6.7797546165014287E-3</v>
      </c>
      <c r="T61" s="27">
        <f t="shared" si="28"/>
        <v>-3.2085437975462525E-3</v>
      </c>
      <c r="U61" s="27">
        <f t="shared" si="17"/>
        <v>-1.316640504699302E-2</v>
      </c>
      <c r="V61" s="27">
        <f t="shared" si="18"/>
        <v>-7.1762717303786635E-4</v>
      </c>
      <c r="W61" s="27">
        <f t="shared" si="19"/>
        <v>-2.5423615598835901E-2</v>
      </c>
      <c r="X61" s="27">
        <f t="shared" si="20"/>
        <v>1.3880197415058131E-2</v>
      </c>
      <c r="Y61" s="27">
        <f t="shared" si="21"/>
        <v>0</v>
      </c>
      <c r="Z61" s="27">
        <f t="shared" si="22"/>
        <v>-8.3080641834374844E-5</v>
      </c>
      <c r="AA61" s="27">
        <f t="shared" si="23"/>
        <v>-7.5492796828956037E-5</v>
      </c>
      <c r="AB61" s="27">
        <f t="shared" si="24"/>
        <v>0</v>
      </c>
      <c r="AC61" s="27">
        <f t="shared" si="25"/>
        <v>-4.9017291633395056E-2</v>
      </c>
      <c r="AD61" s="27">
        <f t="shared" si="15"/>
        <v>1.3880197415058131E-2</v>
      </c>
      <c r="AE61" s="27">
        <f t="shared" si="26"/>
        <v>0.14158470360693767</v>
      </c>
    </row>
    <row r="62" spans="4:31" x14ac:dyDescent="0.3">
      <c r="D62" s="26" t="s">
        <v>129</v>
      </c>
      <c r="E62" s="27">
        <f t="shared" ref="E62:O62" si="38">IF(E$35&gt;=E46,1,0)</f>
        <v>0</v>
      </c>
      <c r="F62" s="27">
        <f t="shared" si="38"/>
        <v>0</v>
      </c>
      <c r="G62" s="27">
        <f t="shared" si="38"/>
        <v>0</v>
      </c>
      <c r="H62" s="27">
        <f t="shared" si="38"/>
        <v>0</v>
      </c>
      <c r="I62" s="27">
        <f t="shared" si="38"/>
        <v>0</v>
      </c>
      <c r="J62" s="27">
        <f t="shared" si="38"/>
        <v>1</v>
      </c>
      <c r="K62" s="27">
        <f t="shared" si="38"/>
        <v>1</v>
      </c>
      <c r="L62" s="27">
        <f t="shared" si="38"/>
        <v>1</v>
      </c>
      <c r="M62" s="27">
        <f t="shared" si="38"/>
        <v>0</v>
      </c>
      <c r="N62" s="27">
        <f t="shared" si="38"/>
        <v>1</v>
      </c>
      <c r="O62" s="27">
        <f t="shared" si="38"/>
        <v>0</v>
      </c>
      <c r="P62" s="27">
        <f>SUMPRODUCT($E62:$O62,'Proses AHP'!$E$36:$O$36)</f>
        <v>0.28864966091828614</v>
      </c>
      <c r="R62" s="26" t="s">
        <v>129</v>
      </c>
      <c r="S62" s="27">
        <f t="shared" si="33"/>
        <v>-7.6445564701671138E-3</v>
      </c>
      <c r="T62" s="27">
        <f t="shared" si="28"/>
        <v>-3.2085437975462525E-3</v>
      </c>
      <c r="U62" s="27">
        <f t="shared" si="17"/>
        <v>-1.316640504699302E-2</v>
      </c>
      <c r="V62" s="27">
        <f t="shared" si="18"/>
        <v>-5.2027970045245312E-3</v>
      </c>
      <c r="W62" s="27">
        <f t="shared" si="19"/>
        <v>-3.3898154131781204E-2</v>
      </c>
      <c r="X62" s="27">
        <f t="shared" si="20"/>
        <v>0</v>
      </c>
      <c r="Y62" s="27">
        <f t="shared" si="21"/>
        <v>0</v>
      </c>
      <c r="Z62" s="27">
        <f t="shared" si="22"/>
        <v>9.0004028653906804E-5</v>
      </c>
      <c r="AA62" s="27">
        <f t="shared" si="23"/>
        <v>-3.7746398414478192E-4</v>
      </c>
      <c r="AB62" s="27">
        <f t="shared" si="24"/>
        <v>1.5849358930331639E-3</v>
      </c>
      <c r="AC62" s="27">
        <f t="shared" si="25"/>
        <v>-1.6339097211131699E-2</v>
      </c>
      <c r="AD62" s="27">
        <f t="shared" si="15"/>
        <v>1.5849358930331639E-3</v>
      </c>
      <c r="AE62" s="27">
        <f t="shared" si="26"/>
        <v>1.6167110015859798E-2</v>
      </c>
    </row>
    <row r="63" spans="4:31" x14ac:dyDescent="0.3">
      <c r="D63" s="26" t="s">
        <v>130</v>
      </c>
      <c r="E63" s="27">
        <f t="shared" ref="E63:O63" si="39">IF(E$35&gt;=E47,1,0)</f>
        <v>0</v>
      </c>
      <c r="F63" s="27">
        <f t="shared" si="39"/>
        <v>0</v>
      </c>
      <c r="G63" s="27">
        <f t="shared" si="39"/>
        <v>0</v>
      </c>
      <c r="H63" s="27">
        <f t="shared" si="39"/>
        <v>0</v>
      </c>
      <c r="I63" s="27">
        <f t="shared" si="39"/>
        <v>0</v>
      </c>
      <c r="J63" s="27">
        <f t="shared" si="39"/>
        <v>1</v>
      </c>
      <c r="K63" s="27">
        <f t="shared" si="39"/>
        <v>1</v>
      </c>
      <c r="L63" s="27">
        <f t="shared" si="39"/>
        <v>1</v>
      </c>
      <c r="M63" s="27">
        <f t="shared" si="39"/>
        <v>0</v>
      </c>
      <c r="N63" s="27">
        <f t="shared" si="39"/>
        <v>1</v>
      </c>
      <c r="O63" s="27">
        <f t="shared" si="39"/>
        <v>0</v>
      </c>
      <c r="P63" s="27">
        <f>SUMPRODUCT($E63:$O63,'Proses AHP'!$E$36:$O$36)</f>
        <v>0.28864966091828614</v>
      </c>
      <c r="R63" s="26" t="s">
        <v>130</v>
      </c>
      <c r="S63" s="27">
        <f>E$35-E47</f>
        <v>-1.0563718845409929E-2</v>
      </c>
      <c r="T63" s="27">
        <f t="shared" si="28"/>
        <v>-3.2085437975462525E-3</v>
      </c>
      <c r="U63" s="27">
        <f t="shared" si="17"/>
        <v>-1.316640504699302E-2</v>
      </c>
      <c r="V63" s="27">
        <f t="shared" si="18"/>
        <v>-5.2027970045245312E-3</v>
      </c>
      <c r="W63" s="27">
        <f t="shared" si="19"/>
        <v>-3.3898154131781204E-2</v>
      </c>
      <c r="X63" s="27">
        <f t="shared" si="20"/>
        <v>6.9400987075290653E-3</v>
      </c>
      <c r="Y63" s="27">
        <f t="shared" si="21"/>
        <v>0</v>
      </c>
      <c r="Z63" s="27">
        <f t="shared" si="22"/>
        <v>9.0004028653906804E-5</v>
      </c>
      <c r="AA63" s="27">
        <f t="shared" si="23"/>
        <v>-3.7746398414478192E-4</v>
      </c>
      <c r="AB63" s="27">
        <f t="shared" si="24"/>
        <v>1.5849358930331639E-3</v>
      </c>
      <c r="AC63" s="27">
        <f t="shared" si="25"/>
        <v>-6.5356388844526742E-2</v>
      </c>
      <c r="AD63" s="27">
        <f t="shared" si="15"/>
        <v>6.9400987075290653E-3</v>
      </c>
      <c r="AE63" s="27">
        <f t="shared" si="26"/>
        <v>7.0792351803468836E-2</v>
      </c>
    </row>
    <row r="64" spans="4:31" x14ac:dyDescent="0.3">
      <c r="D64" s="26" t="s">
        <v>131</v>
      </c>
      <c r="E64" s="27">
        <f t="shared" ref="E64:O64" si="40">IF(E$36&gt;=E35,1,0)</f>
        <v>1</v>
      </c>
      <c r="F64" s="27">
        <f t="shared" si="40"/>
        <v>1</v>
      </c>
      <c r="G64" s="27">
        <f t="shared" si="40"/>
        <v>1</v>
      </c>
      <c r="H64" s="27">
        <f t="shared" si="40"/>
        <v>1</v>
      </c>
      <c r="I64" s="27">
        <f t="shared" si="40"/>
        <v>1</v>
      </c>
      <c r="J64" s="27">
        <f t="shared" si="40"/>
        <v>0</v>
      </c>
      <c r="K64" s="27">
        <f t="shared" si="40"/>
        <v>1</v>
      </c>
      <c r="L64" s="27">
        <f t="shared" si="40"/>
        <v>1</v>
      </c>
      <c r="M64" s="27">
        <f t="shared" si="40"/>
        <v>1</v>
      </c>
      <c r="N64" s="27">
        <f t="shared" si="40"/>
        <v>1</v>
      </c>
      <c r="O64" s="27">
        <f t="shared" si="40"/>
        <v>1</v>
      </c>
      <c r="P64" s="27">
        <f>SUMPRODUCT($E64:$O64,'Proses AHP'!$E$36:$O$36)</f>
        <v>0.92303058192606402</v>
      </c>
      <c r="R64" s="26" t="s">
        <v>131</v>
      </c>
      <c r="S64" s="27">
        <f>E$36-E35</f>
        <v>1.1238775144684805E-3</v>
      </c>
      <c r="T64" s="27">
        <f t="shared" ref="T64:AC64" si="41">F$36-F35</f>
        <v>3.2085437975462525E-3</v>
      </c>
      <c r="U64" s="27">
        <f t="shared" si="41"/>
        <v>0</v>
      </c>
      <c r="V64" s="27">
        <f t="shared" si="41"/>
        <v>0</v>
      </c>
      <c r="W64" s="27">
        <f t="shared" si="41"/>
        <v>0</v>
      </c>
      <c r="X64" s="27">
        <f t="shared" si="41"/>
        <v>-1.3880197415058131E-2</v>
      </c>
      <c r="Y64" s="27">
        <f t="shared" si="41"/>
        <v>0</v>
      </c>
      <c r="Z64" s="27">
        <f t="shared" si="41"/>
        <v>0</v>
      </c>
      <c r="AA64" s="27">
        <f t="shared" si="41"/>
        <v>0</v>
      </c>
      <c r="AB64" s="27">
        <f t="shared" si="41"/>
        <v>0</v>
      </c>
      <c r="AC64" s="27">
        <f t="shared" si="41"/>
        <v>3.2678194422263378E-2</v>
      </c>
      <c r="AD64" s="27">
        <f t="shared" si="15"/>
        <v>3.2678194422263378E-2</v>
      </c>
      <c r="AE64" s="27">
        <f t="shared" si="26"/>
        <v>0.33333333333333343</v>
      </c>
    </row>
    <row r="65" spans="4:31" x14ac:dyDescent="0.3">
      <c r="D65" s="26" t="s">
        <v>132</v>
      </c>
      <c r="E65" s="27">
        <f t="shared" ref="E65:O65" si="42">IF(E$36&gt;=E36,1,0)</f>
        <v>1</v>
      </c>
      <c r="F65" s="27">
        <f t="shared" si="42"/>
        <v>1</v>
      </c>
      <c r="G65" s="27">
        <f t="shared" si="42"/>
        <v>1</v>
      </c>
      <c r="H65" s="27">
        <f t="shared" si="42"/>
        <v>1</v>
      </c>
      <c r="I65" s="27">
        <f t="shared" si="42"/>
        <v>1</v>
      </c>
      <c r="J65" s="27">
        <f t="shared" si="42"/>
        <v>1</v>
      </c>
      <c r="K65" s="27">
        <f t="shared" si="42"/>
        <v>1</v>
      </c>
      <c r="L65" s="27">
        <f t="shared" si="42"/>
        <v>1</v>
      </c>
      <c r="M65" s="27">
        <f t="shared" si="42"/>
        <v>1</v>
      </c>
      <c r="N65" s="27">
        <f t="shared" si="42"/>
        <v>1</v>
      </c>
      <c r="O65" s="27">
        <f t="shared" si="42"/>
        <v>1</v>
      </c>
      <c r="P65" s="27" t="s">
        <v>291</v>
      </c>
      <c r="R65" s="26" t="s">
        <v>132</v>
      </c>
      <c r="S65" s="27">
        <f t="shared" ref="S65:S76" si="43">E$36-E36</f>
        <v>0</v>
      </c>
      <c r="T65" s="27">
        <f t="shared" ref="T65:T76" si="44">F$36-F36</f>
        <v>0</v>
      </c>
      <c r="U65" s="27">
        <f t="shared" ref="U65:U76" si="45">G$36-G36</f>
        <v>0</v>
      </c>
      <c r="V65" s="27">
        <f t="shared" ref="V65:V76" si="46">H$36-H36</f>
        <v>0</v>
      </c>
      <c r="W65" s="27">
        <f t="shared" ref="W65:W76" si="47">I$36-I36</f>
        <v>0</v>
      </c>
      <c r="X65" s="27">
        <f t="shared" ref="X65:X76" si="48">J$36-J36</f>
        <v>0</v>
      </c>
      <c r="Y65" s="27">
        <f t="shared" ref="Y65:Y76" si="49">K$36-K36</f>
        <v>0</v>
      </c>
      <c r="Z65" s="27">
        <f t="shared" ref="Z65:Z76" si="50">L$36-L36</f>
        <v>0</v>
      </c>
      <c r="AA65" s="27">
        <f t="shared" ref="AA65:AA76" si="51">M$36-M36</f>
        <v>0</v>
      </c>
      <c r="AB65" s="27">
        <f t="shared" ref="AB65:AB76" si="52">N$36-N36</f>
        <v>0</v>
      </c>
      <c r="AC65" s="27">
        <f t="shared" ref="AC65:AC76" si="53">O$36-O36</f>
        <v>0</v>
      </c>
      <c r="AD65" s="27">
        <f t="shared" ref="AD65:AD115" si="54">MAX(S65:AC65)</f>
        <v>0</v>
      </c>
      <c r="AE65" s="27" t="s">
        <v>291</v>
      </c>
    </row>
    <row r="66" spans="4:31" x14ac:dyDescent="0.3">
      <c r="D66" s="26" t="s">
        <v>133</v>
      </c>
      <c r="E66" s="27">
        <f t="shared" ref="E66:O66" si="55">IF(E$36&gt;=E37,1,0)</f>
        <v>0</v>
      </c>
      <c r="F66" s="27">
        <f t="shared" si="55"/>
        <v>1</v>
      </c>
      <c r="G66" s="27">
        <f t="shared" si="55"/>
        <v>1</v>
      </c>
      <c r="H66" s="27">
        <f t="shared" si="55"/>
        <v>1</v>
      </c>
      <c r="I66" s="27">
        <f t="shared" si="55"/>
        <v>1</v>
      </c>
      <c r="J66" s="27">
        <f t="shared" si="55"/>
        <v>1</v>
      </c>
      <c r="K66" s="27">
        <f t="shared" si="55"/>
        <v>1</v>
      </c>
      <c r="L66" s="27">
        <f t="shared" si="55"/>
        <v>1</v>
      </c>
      <c r="M66" s="27">
        <f t="shared" si="55"/>
        <v>1</v>
      </c>
      <c r="N66" s="27">
        <f t="shared" si="55"/>
        <v>1</v>
      </c>
      <c r="O66" s="27">
        <f t="shared" si="55"/>
        <v>0</v>
      </c>
      <c r="P66" s="27">
        <f>SUMPRODUCT($E66:$O66,'Proses AHP'!$E$36:$O$36)</f>
        <v>0.70103476259940178</v>
      </c>
      <c r="R66" s="26" t="s">
        <v>133</v>
      </c>
      <c r="S66" s="27">
        <f t="shared" si="43"/>
        <v>-1.7332526603004196E-3</v>
      </c>
      <c r="T66" s="27">
        <f t="shared" si="44"/>
        <v>0</v>
      </c>
      <c r="U66" s="27">
        <f t="shared" si="45"/>
        <v>0</v>
      </c>
      <c r="V66" s="27">
        <f t="shared" si="46"/>
        <v>0</v>
      </c>
      <c r="W66" s="27">
        <f t="shared" si="47"/>
        <v>0</v>
      </c>
      <c r="X66" s="27">
        <f t="shared" si="48"/>
        <v>6.9400987075290653E-3</v>
      </c>
      <c r="Y66" s="27">
        <f t="shared" si="49"/>
        <v>0</v>
      </c>
      <c r="Z66" s="27">
        <f t="shared" si="50"/>
        <v>0</v>
      </c>
      <c r="AA66" s="27">
        <f t="shared" si="51"/>
        <v>0</v>
      </c>
      <c r="AB66" s="27">
        <f t="shared" si="52"/>
        <v>0</v>
      </c>
      <c r="AC66" s="27">
        <f t="shared" si="53"/>
        <v>-1.6339097211131678E-2</v>
      </c>
      <c r="AD66" s="27">
        <f t="shared" si="54"/>
        <v>6.9400987075290653E-3</v>
      </c>
      <c r="AE66" s="27">
        <f t="shared" ref="AE66:AE78" si="56">AD66/$AD$220</f>
        <v>7.0792351803468836E-2</v>
      </c>
    </row>
    <row r="67" spans="4:31" x14ac:dyDescent="0.3">
      <c r="D67" s="26" t="s">
        <v>134</v>
      </c>
      <c r="E67" s="27">
        <f t="shared" ref="E67:O67" si="57">IF(E$36&gt;=E38,1,0)</f>
        <v>1</v>
      </c>
      <c r="F67" s="27">
        <f t="shared" si="57"/>
        <v>1</v>
      </c>
      <c r="G67" s="27">
        <f t="shared" si="57"/>
        <v>1</v>
      </c>
      <c r="H67" s="27">
        <f t="shared" si="57"/>
        <v>1</v>
      </c>
      <c r="I67" s="27">
        <f t="shared" si="57"/>
        <v>1</v>
      </c>
      <c r="J67" s="27">
        <f t="shared" si="57"/>
        <v>0</v>
      </c>
      <c r="K67" s="27">
        <f t="shared" si="57"/>
        <v>1</v>
      </c>
      <c r="L67" s="27">
        <f t="shared" si="57"/>
        <v>1</v>
      </c>
      <c r="M67" s="27">
        <f t="shared" si="57"/>
        <v>1</v>
      </c>
      <c r="N67" s="27">
        <f t="shared" si="57"/>
        <v>1</v>
      </c>
      <c r="O67" s="27">
        <f t="shared" si="57"/>
        <v>1</v>
      </c>
      <c r="P67" s="27">
        <f>SUMPRODUCT($E67:$O67,'Proses AHP'!$E$36:$O$36)</f>
        <v>0.92303058192606402</v>
      </c>
      <c r="R67" s="26" t="s">
        <v>134</v>
      </c>
      <c r="S67" s="27">
        <f t="shared" si="43"/>
        <v>2.8461833158617399E-3</v>
      </c>
      <c r="T67" s="27">
        <f t="shared" si="44"/>
        <v>3.2085437975462525E-3</v>
      </c>
      <c r="U67" s="27">
        <f t="shared" si="45"/>
        <v>0</v>
      </c>
      <c r="V67" s="27">
        <f t="shared" si="46"/>
        <v>0</v>
      </c>
      <c r="W67" s="27">
        <f t="shared" si="47"/>
        <v>0</v>
      </c>
      <c r="X67" s="27">
        <f t="shared" si="48"/>
        <v>-2.0820296122587192E-2</v>
      </c>
      <c r="Y67" s="27">
        <f t="shared" si="49"/>
        <v>0</v>
      </c>
      <c r="Z67" s="27">
        <f t="shared" si="50"/>
        <v>1.9385483094687579E-4</v>
      </c>
      <c r="AA67" s="27">
        <f t="shared" si="51"/>
        <v>3.7746398414478452E-5</v>
      </c>
      <c r="AB67" s="27">
        <f t="shared" si="52"/>
        <v>2.3615544806194093E-2</v>
      </c>
      <c r="AC67" s="27">
        <f t="shared" si="53"/>
        <v>6.5356388844526742E-2</v>
      </c>
      <c r="AD67" s="27">
        <f t="shared" si="54"/>
        <v>6.5356388844526742E-2</v>
      </c>
      <c r="AE67" s="27">
        <f t="shared" si="56"/>
        <v>0.66666666666666663</v>
      </c>
    </row>
    <row r="68" spans="4:31" x14ac:dyDescent="0.3">
      <c r="D68" s="26" t="s">
        <v>135</v>
      </c>
      <c r="E68" s="27">
        <f t="shared" ref="E68:O68" si="58">IF(E$36&gt;=E39,1,0)</f>
        <v>1</v>
      </c>
      <c r="F68" s="27">
        <f t="shared" si="58"/>
        <v>1</v>
      </c>
      <c r="G68" s="27">
        <f t="shared" si="58"/>
        <v>1</v>
      </c>
      <c r="H68" s="27">
        <f t="shared" si="58"/>
        <v>1</v>
      </c>
      <c r="I68" s="27">
        <f t="shared" si="58"/>
        <v>0</v>
      </c>
      <c r="J68" s="27">
        <f t="shared" si="58"/>
        <v>0</v>
      </c>
      <c r="K68" s="27">
        <f t="shared" si="58"/>
        <v>1</v>
      </c>
      <c r="L68" s="27">
        <f t="shared" si="58"/>
        <v>1</v>
      </c>
      <c r="M68" s="27">
        <f t="shared" si="58"/>
        <v>1</v>
      </c>
      <c r="N68" s="27">
        <f t="shared" si="58"/>
        <v>1</v>
      </c>
      <c r="O68" s="27">
        <f t="shared" si="58"/>
        <v>1</v>
      </c>
      <c r="P68" s="27">
        <f>SUMPRODUCT($E68:$O68,'Proses AHP'!$E$36:$O$36)</f>
        <v>0.82981065806366572</v>
      </c>
      <c r="R68" s="26" t="s">
        <v>135</v>
      </c>
      <c r="S68" s="27">
        <f t="shared" si="43"/>
        <v>3.2585150013647885E-3</v>
      </c>
      <c r="T68" s="27">
        <f t="shared" si="44"/>
        <v>3.2085437975462525E-3</v>
      </c>
      <c r="U68" s="27">
        <f t="shared" si="45"/>
        <v>0</v>
      </c>
      <c r="V68" s="27">
        <f t="shared" si="46"/>
        <v>0</v>
      </c>
      <c r="W68" s="27">
        <f t="shared" si="47"/>
        <v>-8.4745385329453009E-3</v>
      </c>
      <c r="X68" s="27">
        <f t="shared" si="48"/>
        <v>-1.3880197415058131E-2</v>
      </c>
      <c r="Y68" s="27">
        <f t="shared" si="49"/>
        <v>0</v>
      </c>
      <c r="Z68" s="27">
        <f t="shared" si="50"/>
        <v>1.9385483094687579E-4</v>
      </c>
      <c r="AA68" s="27">
        <f t="shared" si="51"/>
        <v>3.7746398414478452E-5</v>
      </c>
      <c r="AB68" s="27">
        <f t="shared" si="52"/>
        <v>2.3615544806194093E-2</v>
      </c>
      <c r="AC68" s="27">
        <f t="shared" si="53"/>
        <v>6.5356388844526742E-2</v>
      </c>
      <c r="AD68" s="27">
        <f t="shared" si="54"/>
        <v>6.5356388844526742E-2</v>
      </c>
      <c r="AE68" s="27">
        <f t="shared" si="56"/>
        <v>0.66666666666666663</v>
      </c>
    </row>
    <row r="69" spans="4:31" x14ac:dyDescent="0.3">
      <c r="D69" s="26" t="s">
        <v>136</v>
      </c>
      <c r="E69" s="27">
        <f t="shared" ref="E69:O69" si="59">IF(E$36&gt;=E40,1,0)</f>
        <v>1</v>
      </c>
      <c r="F69" s="27">
        <f t="shared" si="59"/>
        <v>1</v>
      </c>
      <c r="G69" s="27">
        <f t="shared" si="59"/>
        <v>1</v>
      </c>
      <c r="H69" s="27">
        <f t="shared" si="59"/>
        <v>1</v>
      </c>
      <c r="I69" s="27">
        <f t="shared" si="59"/>
        <v>0</v>
      </c>
      <c r="J69" s="27">
        <f t="shared" si="59"/>
        <v>1</v>
      </c>
      <c r="K69" s="27">
        <f t="shared" si="59"/>
        <v>1</v>
      </c>
      <c r="L69" s="27">
        <f t="shared" si="59"/>
        <v>1</v>
      </c>
      <c r="M69" s="27">
        <f t="shared" si="59"/>
        <v>1</v>
      </c>
      <c r="N69" s="27">
        <f t="shared" si="59"/>
        <v>1</v>
      </c>
      <c r="O69" s="27">
        <f t="shared" si="59"/>
        <v>1</v>
      </c>
      <c r="P69" s="27">
        <f>SUMPRODUCT($E69:$O69,'Proses AHP'!$E$36:$O$36)</f>
        <v>0.9067800761376017</v>
      </c>
      <c r="R69" s="26" t="s">
        <v>136</v>
      </c>
      <c r="S69" s="27">
        <f t="shared" si="43"/>
        <v>2.5871076550589428E-3</v>
      </c>
      <c r="T69" s="27">
        <f t="shared" si="44"/>
        <v>0</v>
      </c>
      <c r="U69" s="27">
        <f t="shared" si="45"/>
        <v>0</v>
      </c>
      <c r="V69" s="27">
        <f t="shared" si="46"/>
        <v>0</v>
      </c>
      <c r="W69" s="27">
        <f t="shared" si="47"/>
        <v>-8.4745385329453009E-3</v>
      </c>
      <c r="X69" s="27">
        <f t="shared" si="48"/>
        <v>6.9400987075290653E-3</v>
      </c>
      <c r="Y69" s="27">
        <f t="shared" si="49"/>
        <v>0</v>
      </c>
      <c r="Z69" s="27">
        <f t="shared" si="50"/>
        <v>1.9385483094687579E-4</v>
      </c>
      <c r="AA69" s="27">
        <f t="shared" si="51"/>
        <v>3.7746398414478452E-5</v>
      </c>
      <c r="AB69" s="27">
        <f t="shared" si="52"/>
        <v>2.3615544806194093E-2</v>
      </c>
      <c r="AC69" s="27">
        <f t="shared" si="53"/>
        <v>4.9017291633395056E-2</v>
      </c>
      <c r="AD69" s="27">
        <f t="shared" si="54"/>
        <v>4.9017291633395056E-2</v>
      </c>
      <c r="AE69" s="27">
        <f t="shared" si="56"/>
        <v>0.5</v>
      </c>
    </row>
    <row r="70" spans="4:31" x14ac:dyDescent="0.3">
      <c r="D70" s="26" t="s">
        <v>137</v>
      </c>
      <c r="E70" s="27">
        <f t="shared" ref="E70:O70" si="60">IF(E$36&gt;=E41,1,0)</f>
        <v>1</v>
      </c>
      <c r="F70" s="27">
        <f t="shared" si="60"/>
        <v>1</v>
      </c>
      <c r="G70" s="27">
        <f t="shared" si="60"/>
        <v>1</v>
      </c>
      <c r="H70" s="27">
        <f t="shared" si="60"/>
        <v>1</v>
      </c>
      <c r="I70" s="27">
        <f t="shared" si="60"/>
        <v>0</v>
      </c>
      <c r="J70" s="27">
        <f t="shared" si="60"/>
        <v>1</v>
      </c>
      <c r="K70" s="27">
        <f t="shared" si="60"/>
        <v>1</v>
      </c>
      <c r="L70" s="27">
        <f t="shared" si="60"/>
        <v>1</v>
      </c>
      <c r="M70" s="27">
        <f t="shared" si="60"/>
        <v>0</v>
      </c>
      <c r="N70" s="27">
        <f t="shared" si="60"/>
        <v>1</v>
      </c>
      <c r="O70" s="27">
        <f t="shared" si="60"/>
        <v>1</v>
      </c>
      <c r="P70" s="27">
        <f>SUMPRODUCT($E70:$O70,'Proses AHP'!$E$36:$O$36)</f>
        <v>0.88770985000997038</v>
      </c>
      <c r="R70" s="26" t="s">
        <v>137</v>
      </c>
      <c r="S70" s="27">
        <f t="shared" si="43"/>
        <v>6.7140734630584571E-4</v>
      </c>
      <c r="T70" s="27">
        <f t="shared" si="44"/>
        <v>0</v>
      </c>
      <c r="U70" s="27">
        <f t="shared" si="45"/>
        <v>0</v>
      </c>
      <c r="V70" s="27">
        <f t="shared" si="46"/>
        <v>0</v>
      </c>
      <c r="W70" s="27">
        <f t="shared" si="47"/>
        <v>-1.6949077065890598E-2</v>
      </c>
      <c r="X70" s="27">
        <f t="shared" si="48"/>
        <v>0</v>
      </c>
      <c r="Y70" s="27">
        <f t="shared" si="49"/>
        <v>0</v>
      </c>
      <c r="Z70" s="27">
        <f t="shared" si="50"/>
        <v>2.2847176504453212E-4</v>
      </c>
      <c r="AA70" s="27">
        <f t="shared" si="51"/>
        <v>-7.5492796828956037E-5</v>
      </c>
      <c r="AB70" s="27">
        <f t="shared" si="52"/>
        <v>2.5834455056440518E-2</v>
      </c>
      <c r="AC70" s="27">
        <f t="shared" si="53"/>
        <v>4.9017291633395056E-2</v>
      </c>
      <c r="AD70" s="27">
        <f t="shared" si="54"/>
        <v>4.9017291633395056E-2</v>
      </c>
      <c r="AE70" s="27">
        <f t="shared" si="56"/>
        <v>0.5</v>
      </c>
    </row>
    <row r="71" spans="4:31" x14ac:dyDescent="0.3">
      <c r="D71" s="26" t="s">
        <v>138</v>
      </c>
      <c r="E71" s="27">
        <f t="shared" ref="E71:O71" si="61">IF(E$36&gt;=E42,1,0)</f>
        <v>1</v>
      </c>
      <c r="F71" s="27">
        <f t="shared" si="61"/>
        <v>1</v>
      </c>
      <c r="G71" s="27">
        <f t="shared" si="61"/>
        <v>1</v>
      </c>
      <c r="H71" s="27">
        <f t="shared" si="61"/>
        <v>1</v>
      </c>
      <c r="I71" s="27">
        <f t="shared" si="61"/>
        <v>0</v>
      </c>
      <c r="J71" s="27">
        <f t="shared" si="61"/>
        <v>0</v>
      </c>
      <c r="K71" s="27">
        <f t="shared" si="61"/>
        <v>1</v>
      </c>
      <c r="L71" s="27">
        <f t="shared" si="61"/>
        <v>1</v>
      </c>
      <c r="M71" s="27">
        <f t="shared" si="61"/>
        <v>0</v>
      </c>
      <c r="N71" s="27">
        <f t="shared" si="61"/>
        <v>1</v>
      </c>
      <c r="O71" s="27">
        <f t="shared" si="61"/>
        <v>1</v>
      </c>
      <c r="P71" s="27">
        <f>SUMPRODUCT($E71:$O71,'Proses AHP'!$E$36:$O$36)</f>
        <v>0.8107404319360344</v>
      </c>
      <c r="R71" s="26" t="s">
        <v>138</v>
      </c>
      <c r="S71" s="27">
        <f t="shared" si="43"/>
        <v>1.5179644351262615E-3</v>
      </c>
      <c r="T71" s="27">
        <f t="shared" si="44"/>
        <v>0</v>
      </c>
      <c r="U71" s="27">
        <f t="shared" si="45"/>
        <v>0</v>
      </c>
      <c r="V71" s="27">
        <f t="shared" si="46"/>
        <v>0</v>
      </c>
      <c r="W71" s="27">
        <f t="shared" si="47"/>
        <v>-1.6949077065890598E-2</v>
      </c>
      <c r="X71" s="27">
        <f t="shared" si="48"/>
        <v>-6.9400987075290653E-3</v>
      </c>
      <c r="Y71" s="27">
        <f t="shared" si="49"/>
        <v>0</v>
      </c>
      <c r="Z71" s="27">
        <f t="shared" si="50"/>
        <v>2.2847176504453212E-4</v>
      </c>
      <c r="AA71" s="27">
        <f t="shared" si="51"/>
        <v>-7.5492796828956037E-5</v>
      </c>
      <c r="AB71" s="27">
        <f t="shared" si="52"/>
        <v>2.5834455056440518E-2</v>
      </c>
      <c r="AC71" s="27">
        <f t="shared" si="53"/>
        <v>4.9017291633395056E-2</v>
      </c>
      <c r="AD71" s="27">
        <f t="shared" si="54"/>
        <v>4.9017291633395056E-2</v>
      </c>
      <c r="AE71" s="27">
        <f t="shared" si="56"/>
        <v>0.5</v>
      </c>
    </row>
    <row r="72" spans="4:31" x14ac:dyDescent="0.3">
      <c r="D72" s="26" t="s">
        <v>139</v>
      </c>
      <c r="E72" s="27">
        <f t="shared" ref="E72:O72" si="62">IF(E$36&gt;=E43,1,0)</f>
        <v>1</v>
      </c>
      <c r="F72" s="27">
        <f t="shared" si="62"/>
        <v>1</v>
      </c>
      <c r="G72" s="27">
        <f t="shared" si="62"/>
        <v>1</v>
      </c>
      <c r="H72" s="27">
        <f t="shared" si="62"/>
        <v>1</v>
      </c>
      <c r="I72" s="27">
        <f t="shared" si="62"/>
        <v>0</v>
      </c>
      <c r="J72" s="27">
        <f t="shared" si="62"/>
        <v>0</v>
      </c>
      <c r="K72" s="27">
        <f t="shared" si="62"/>
        <v>1</v>
      </c>
      <c r="L72" s="27">
        <f t="shared" si="62"/>
        <v>1</v>
      </c>
      <c r="M72" s="27">
        <f t="shared" si="62"/>
        <v>0</v>
      </c>
      <c r="N72" s="27">
        <f t="shared" si="62"/>
        <v>1</v>
      </c>
      <c r="O72" s="27">
        <f t="shared" si="62"/>
        <v>1</v>
      </c>
      <c r="P72" s="27">
        <f>SUMPRODUCT($E72:$O72,'Proses AHP'!$E$36:$O$36)</f>
        <v>0.8107404319360344</v>
      </c>
      <c r="R72" s="26" t="s">
        <v>139</v>
      </c>
      <c r="S72" s="27">
        <f t="shared" si="43"/>
        <v>1.5179644351262615E-3</v>
      </c>
      <c r="T72" s="27">
        <f t="shared" si="44"/>
        <v>0</v>
      </c>
      <c r="U72" s="27">
        <f t="shared" si="45"/>
        <v>0</v>
      </c>
      <c r="V72" s="27">
        <f t="shared" si="46"/>
        <v>0</v>
      </c>
      <c r="W72" s="27">
        <f t="shared" si="47"/>
        <v>-1.6949077065890598E-2</v>
      </c>
      <c r="X72" s="27">
        <f t="shared" si="48"/>
        <v>-6.9400987075290653E-3</v>
      </c>
      <c r="Y72" s="27">
        <f t="shared" si="49"/>
        <v>0</v>
      </c>
      <c r="Z72" s="27">
        <f t="shared" si="50"/>
        <v>2.2847176504453212E-4</v>
      </c>
      <c r="AA72" s="27">
        <f t="shared" si="51"/>
        <v>-7.5492796828956037E-5</v>
      </c>
      <c r="AB72" s="27">
        <f t="shared" si="52"/>
        <v>2.5834455056440518E-2</v>
      </c>
      <c r="AC72" s="27">
        <f t="shared" si="53"/>
        <v>4.9017291633395056E-2</v>
      </c>
      <c r="AD72" s="27">
        <f t="shared" si="54"/>
        <v>4.9017291633395056E-2</v>
      </c>
      <c r="AE72" s="27">
        <f t="shared" si="56"/>
        <v>0.5</v>
      </c>
    </row>
    <row r="73" spans="4:31" x14ac:dyDescent="0.3">
      <c r="D73" s="26" t="s">
        <v>140</v>
      </c>
      <c r="E73" s="27">
        <f t="shared" ref="E73:O73" si="63">IF(E$36&gt;=E44,1,0)</f>
        <v>0</v>
      </c>
      <c r="F73" s="27">
        <f t="shared" si="63"/>
        <v>1</v>
      </c>
      <c r="G73" s="27">
        <f t="shared" si="63"/>
        <v>0</v>
      </c>
      <c r="H73" s="27">
        <f t="shared" si="63"/>
        <v>0</v>
      </c>
      <c r="I73" s="27">
        <f t="shared" si="63"/>
        <v>0</v>
      </c>
      <c r="J73" s="27">
        <f t="shared" si="63"/>
        <v>0</v>
      </c>
      <c r="K73" s="27">
        <f t="shared" si="63"/>
        <v>1</v>
      </c>
      <c r="L73" s="27">
        <f t="shared" si="63"/>
        <v>0</v>
      </c>
      <c r="M73" s="27">
        <f t="shared" si="63"/>
        <v>0</v>
      </c>
      <c r="N73" s="27">
        <f t="shared" si="63"/>
        <v>1</v>
      </c>
      <c r="O73" s="27">
        <f t="shared" si="63"/>
        <v>1</v>
      </c>
      <c r="P73" s="27">
        <f>SUMPRODUCT($E73:$O73,'Proses AHP'!$E$36:$O$36)</f>
        <v>0.48701845629077334</v>
      </c>
      <c r="R73" s="26" t="s">
        <v>140</v>
      </c>
      <c r="S73" s="27">
        <f t="shared" si="43"/>
        <v>-2.9045665633666007E-3</v>
      </c>
      <c r="T73" s="27">
        <f t="shared" si="44"/>
        <v>0</v>
      </c>
      <c r="U73" s="27">
        <f t="shared" si="45"/>
        <v>-1.316640504699302E-2</v>
      </c>
      <c r="V73" s="27">
        <f t="shared" si="46"/>
        <v>-7.1762717303786635E-4</v>
      </c>
      <c r="W73" s="27">
        <f t="shared" si="47"/>
        <v>-2.5423615598835901E-2</v>
      </c>
      <c r="X73" s="27">
        <f t="shared" si="48"/>
        <v>-6.9400987075290653E-3</v>
      </c>
      <c r="Y73" s="27">
        <f t="shared" si="49"/>
        <v>0</v>
      </c>
      <c r="Z73" s="27">
        <f t="shared" si="50"/>
        <v>-8.3080641834374844E-5</v>
      </c>
      <c r="AA73" s="27">
        <f t="shared" si="51"/>
        <v>-7.5492796828956037E-5</v>
      </c>
      <c r="AB73" s="27">
        <f t="shared" si="52"/>
        <v>0</v>
      </c>
      <c r="AC73" s="27">
        <f t="shared" si="53"/>
        <v>0</v>
      </c>
      <c r="AD73" s="27">
        <f t="shared" si="54"/>
        <v>0</v>
      </c>
      <c r="AE73" s="27">
        <f t="shared" si="56"/>
        <v>0</v>
      </c>
    </row>
    <row r="74" spans="4:31" x14ac:dyDescent="0.3">
      <c r="D74" s="26" t="s">
        <v>141</v>
      </c>
      <c r="E74" s="27">
        <f t="shared" ref="E74:O74" si="64">IF(E$36&gt;=E45,1,0)</f>
        <v>0</v>
      </c>
      <c r="F74" s="27">
        <f t="shared" si="64"/>
        <v>1</v>
      </c>
      <c r="G74" s="27">
        <f t="shared" si="64"/>
        <v>0</v>
      </c>
      <c r="H74" s="27">
        <f t="shared" si="64"/>
        <v>0</v>
      </c>
      <c r="I74" s="27">
        <f t="shared" si="64"/>
        <v>0</v>
      </c>
      <c r="J74" s="27">
        <f t="shared" si="64"/>
        <v>1</v>
      </c>
      <c r="K74" s="27">
        <f t="shared" si="64"/>
        <v>1</v>
      </c>
      <c r="L74" s="27">
        <f t="shared" si="64"/>
        <v>0</v>
      </c>
      <c r="M74" s="27">
        <f t="shared" si="64"/>
        <v>0</v>
      </c>
      <c r="N74" s="27">
        <f t="shared" si="64"/>
        <v>1</v>
      </c>
      <c r="O74" s="27">
        <f t="shared" si="64"/>
        <v>0</v>
      </c>
      <c r="P74" s="27">
        <f>SUMPRODUCT($E74:$O74,'Proses AHP'!$E$36:$O$36)</f>
        <v>0.32496748840901385</v>
      </c>
      <c r="R74" s="26" t="s">
        <v>141</v>
      </c>
      <c r="S74" s="27">
        <f t="shared" si="43"/>
        <v>-5.6558771020329482E-3</v>
      </c>
      <c r="T74" s="27">
        <f t="shared" si="44"/>
        <v>0</v>
      </c>
      <c r="U74" s="27">
        <f t="shared" si="45"/>
        <v>-1.316640504699302E-2</v>
      </c>
      <c r="V74" s="27">
        <f t="shared" si="46"/>
        <v>-7.1762717303786635E-4</v>
      </c>
      <c r="W74" s="27">
        <f t="shared" si="47"/>
        <v>-2.5423615598835901E-2</v>
      </c>
      <c r="X74" s="27">
        <f t="shared" si="48"/>
        <v>0</v>
      </c>
      <c r="Y74" s="27">
        <f t="shared" si="49"/>
        <v>0</v>
      </c>
      <c r="Z74" s="27">
        <f t="shared" si="50"/>
        <v>-8.3080641834374844E-5</v>
      </c>
      <c r="AA74" s="27">
        <f t="shared" si="51"/>
        <v>-7.5492796828956037E-5</v>
      </c>
      <c r="AB74" s="27">
        <f t="shared" si="52"/>
        <v>0</v>
      </c>
      <c r="AC74" s="27">
        <f t="shared" si="53"/>
        <v>-1.6339097211131678E-2</v>
      </c>
      <c r="AD74" s="27">
        <f t="shared" si="54"/>
        <v>0</v>
      </c>
      <c r="AE74" s="27">
        <f t="shared" si="56"/>
        <v>0</v>
      </c>
    </row>
    <row r="75" spans="4:31" x14ac:dyDescent="0.3">
      <c r="D75" s="26" t="s">
        <v>142</v>
      </c>
      <c r="E75" s="27">
        <f t="shared" ref="E75:O75" si="65">IF(E$36&gt;=E46,1,0)</f>
        <v>0</v>
      </c>
      <c r="F75" s="27">
        <f t="shared" si="65"/>
        <v>1</v>
      </c>
      <c r="G75" s="27">
        <f t="shared" si="65"/>
        <v>0</v>
      </c>
      <c r="H75" s="27">
        <f t="shared" si="65"/>
        <v>0</v>
      </c>
      <c r="I75" s="27">
        <f t="shared" si="65"/>
        <v>0</v>
      </c>
      <c r="J75" s="27">
        <f t="shared" si="65"/>
        <v>0</v>
      </c>
      <c r="K75" s="27">
        <f t="shared" si="65"/>
        <v>1</v>
      </c>
      <c r="L75" s="27">
        <f t="shared" si="65"/>
        <v>1</v>
      </c>
      <c r="M75" s="27">
        <f t="shared" si="65"/>
        <v>0</v>
      </c>
      <c r="N75" s="27">
        <f t="shared" si="65"/>
        <v>1</v>
      </c>
      <c r="O75" s="27">
        <f t="shared" si="65"/>
        <v>1</v>
      </c>
      <c r="P75" s="27">
        <f>SUMPRODUCT($E75:$O75,'Proses AHP'!$E$36:$O$36)</f>
        <v>0.50608868241840466</v>
      </c>
      <c r="R75" s="26" t="s">
        <v>142</v>
      </c>
      <c r="S75" s="27">
        <f t="shared" si="43"/>
        <v>-6.5206789556986333E-3</v>
      </c>
      <c r="T75" s="27">
        <f t="shared" si="44"/>
        <v>0</v>
      </c>
      <c r="U75" s="27">
        <f t="shared" si="45"/>
        <v>-1.316640504699302E-2</v>
      </c>
      <c r="V75" s="27">
        <f t="shared" si="46"/>
        <v>-5.2027970045245312E-3</v>
      </c>
      <c r="W75" s="27">
        <f t="shared" si="47"/>
        <v>-3.3898154131781204E-2</v>
      </c>
      <c r="X75" s="27">
        <f t="shared" si="48"/>
        <v>-1.3880197415058131E-2</v>
      </c>
      <c r="Y75" s="27">
        <f t="shared" si="49"/>
        <v>0</v>
      </c>
      <c r="Z75" s="27">
        <f t="shared" si="50"/>
        <v>9.0004028653906804E-5</v>
      </c>
      <c r="AA75" s="27">
        <f t="shared" si="51"/>
        <v>-3.7746398414478192E-4</v>
      </c>
      <c r="AB75" s="27">
        <f t="shared" si="52"/>
        <v>1.5849358930331639E-3</v>
      </c>
      <c r="AC75" s="27">
        <f t="shared" si="53"/>
        <v>1.6339097211131678E-2</v>
      </c>
      <c r="AD75" s="27">
        <f t="shared" si="54"/>
        <v>1.6339097211131678E-2</v>
      </c>
      <c r="AE75" s="27">
        <f t="shared" si="56"/>
        <v>0.1666666666666666</v>
      </c>
    </row>
    <row r="76" spans="4:31" x14ac:dyDescent="0.3">
      <c r="D76" s="26" t="s">
        <v>143</v>
      </c>
      <c r="E76" s="27">
        <f t="shared" ref="E76:O76" si="66">IF(E$36&gt;=E47,1,0)</f>
        <v>0</v>
      </c>
      <c r="F76" s="27">
        <f t="shared" si="66"/>
        <v>1</v>
      </c>
      <c r="G76" s="27">
        <f t="shared" si="66"/>
        <v>0</v>
      </c>
      <c r="H76" s="27">
        <f t="shared" si="66"/>
        <v>0</v>
      </c>
      <c r="I76" s="27">
        <f t="shared" si="66"/>
        <v>0</v>
      </c>
      <c r="J76" s="27">
        <f t="shared" si="66"/>
        <v>0</v>
      </c>
      <c r="K76" s="27">
        <f t="shared" si="66"/>
        <v>1</v>
      </c>
      <c r="L76" s="27">
        <f t="shared" si="66"/>
        <v>1</v>
      </c>
      <c r="M76" s="27">
        <f t="shared" si="66"/>
        <v>0</v>
      </c>
      <c r="N76" s="27">
        <f t="shared" si="66"/>
        <v>1</v>
      </c>
      <c r="O76" s="27">
        <f t="shared" si="66"/>
        <v>0</v>
      </c>
      <c r="P76" s="27">
        <f>SUMPRODUCT($E76:$O76,'Proses AHP'!$E$36:$O$36)</f>
        <v>0.26706829646270924</v>
      </c>
      <c r="R76" s="26" t="s">
        <v>143</v>
      </c>
      <c r="S76" s="27">
        <f t="shared" si="43"/>
        <v>-9.4398413309414488E-3</v>
      </c>
      <c r="T76" s="27">
        <f t="shared" si="44"/>
        <v>0</v>
      </c>
      <c r="U76" s="27">
        <f t="shared" si="45"/>
        <v>-1.316640504699302E-2</v>
      </c>
      <c r="V76" s="27">
        <f t="shared" si="46"/>
        <v>-5.2027970045245312E-3</v>
      </c>
      <c r="W76" s="27">
        <f t="shared" si="47"/>
        <v>-3.3898154131781204E-2</v>
      </c>
      <c r="X76" s="27">
        <f t="shared" si="48"/>
        <v>-6.9400987075290653E-3</v>
      </c>
      <c r="Y76" s="27">
        <f t="shared" si="49"/>
        <v>0</v>
      </c>
      <c r="Z76" s="27">
        <f t="shared" si="50"/>
        <v>9.0004028653906804E-5</v>
      </c>
      <c r="AA76" s="27">
        <f t="shared" si="51"/>
        <v>-3.7746398414478192E-4</v>
      </c>
      <c r="AB76" s="27">
        <f t="shared" si="52"/>
        <v>1.5849358930331639E-3</v>
      </c>
      <c r="AC76" s="27">
        <f t="shared" si="53"/>
        <v>-3.2678194422263371E-2</v>
      </c>
      <c r="AD76" s="27">
        <f t="shared" si="54"/>
        <v>1.5849358930331639E-3</v>
      </c>
      <c r="AE76" s="27">
        <f t="shared" si="56"/>
        <v>1.6167110015859798E-2</v>
      </c>
    </row>
    <row r="77" spans="4:31" x14ac:dyDescent="0.3">
      <c r="D77" s="26" t="s">
        <v>144</v>
      </c>
      <c r="E77" s="27">
        <f t="shared" ref="E77:O77" si="67">IF(E$37&gt;=E35,1,0)</f>
        <v>1</v>
      </c>
      <c r="F77" s="27">
        <f t="shared" si="67"/>
        <v>1</v>
      </c>
      <c r="G77" s="27">
        <f t="shared" si="67"/>
        <v>1</v>
      </c>
      <c r="H77" s="27">
        <f t="shared" si="67"/>
        <v>1</v>
      </c>
      <c r="I77" s="27">
        <f t="shared" si="67"/>
        <v>1</v>
      </c>
      <c r="J77" s="27">
        <f t="shared" si="67"/>
        <v>0</v>
      </c>
      <c r="K77" s="27">
        <f t="shared" si="67"/>
        <v>1</v>
      </c>
      <c r="L77" s="27">
        <f t="shared" si="67"/>
        <v>1</v>
      </c>
      <c r="M77" s="27">
        <f t="shared" si="67"/>
        <v>1</v>
      </c>
      <c r="N77" s="27">
        <f t="shared" si="67"/>
        <v>1</v>
      </c>
      <c r="O77" s="27">
        <f t="shared" si="67"/>
        <v>1</v>
      </c>
      <c r="P77" s="27">
        <f>SUMPRODUCT($E77:$O77,'Proses AHP'!$E$36:$O$36)</f>
        <v>0.92303058192606402</v>
      </c>
      <c r="R77" s="26" t="s">
        <v>144</v>
      </c>
      <c r="S77" s="27">
        <f>E$37-E35</f>
        <v>2.8571301747689001E-3</v>
      </c>
      <c r="T77" s="27">
        <f t="shared" ref="T77:AC77" si="68">F$37-F35</f>
        <v>3.2085437975462525E-3</v>
      </c>
      <c r="U77" s="27">
        <f t="shared" si="68"/>
        <v>0</v>
      </c>
      <c r="V77" s="27">
        <f t="shared" si="68"/>
        <v>0</v>
      </c>
      <c r="W77" s="27">
        <f t="shared" si="68"/>
        <v>0</v>
      </c>
      <c r="X77" s="27">
        <f t="shared" si="68"/>
        <v>-2.0820296122587196E-2</v>
      </c>
      <c r="Y77" s="27">
        <f t="shared" si="68"/>
        <v>0</v>
      </c>
      <c r="Z77" s="27">
        <f t="shared" si="68"/>
        <v>0</v>
      </c>
      <c r="AA77" s="27">
        <f t="shared" si="68"/>
        <v>0</v>
      </c>
      <c r="AB77" s="27">
        <f t="shared" si="68"/>
        <v>0</v>
      </c>
      <c r="AC77" s="27">
        <f t="shared" si="68"/>
        <v>4.9017291633395056E-2</v>
      </c>
      <c r="AD77" s="27">
        <f t="shared" si="54"/>
        <v>4.9017291633395056E-2</v>
      </c>
      <c r="AE77" s="27">
        <f t="shared" si="56"/>
        <v>0.5</v>
      </c>
    </row>
    <row r="78" spans="4:31" x14ac:dyDescent="0.3">
      <c r="D78" s="26" t="s">
        <v>145</v>
      </c>
      <c r="E78" s="27">
        <f t="shared" ref="E78:O78" si="69">IF(E$37&gt;=E36,1,0)</f>
        <v>1</v>
      </c>
      <c r="F78" s="27">
        <f t="shared" si="69"/>
        <v>1</v>
      </c>
      <c r="G78" s="27">
        <f t="shared" si="69"/>
        <v>1</v>
      </c>
      <c r="H78" s="27">
        <f t="shared" si="69"/>
        <v>1</v>
      </c>
      <c r="I78" s="27">
        <f t="shared" si="69"/>
        <v>1</v>
      </c>
      <c r="J78" s="27">
        <f t="shared" si="69"/>
        <v>0</v>
      </c>
      <c r="K78" s="27">
        <f t="shared" si="69"/>
        <v>1</v>
      </c>
      <c r="L78" s="27">
        <f t="shared" si="69"/>
        <v>1</v>
      </c>
      <c r="M78" s="27">
        <f t="shared" si="69"/>
        <v>1</v>
      </c>
      <c r="N78" s="27">
        <f t="shared" si="69"/>
        <v>1</v>
      </c>
      <c r="O78" s="27">
        <f t="shared" si="69"/>
        <v>1</v>
      </c>
      <c r="P78" s="27">
        <f>SUMPRODUCT($E78:$O78,'Proses AHP'!$E$36:$O$36)</f>
        <v>0.92303058192606402</v>
      </c>
      <c r="R78" s="26" t="s">
        <v>145</v>
      </c>
      <c r="S78" s="27">
        <f t="shared" ref="S78:S89" si="70">E$37-E36</f>
        <v>1.7332526603004196E-3</v>
      </c>
      <c r="T78" s="27">
        <f t="shared" ref="T78:T89" si="71">F$37-F36</f>
        <v>0</v>
      </c>
      <c r="U78" s="27">
        <f t="shared" ref="U78:U89" si="72">G$37-G36</f>
        <v>0</v>
      </c>
      <c r="V78" s="27">
        <f t="shared" ref="V78:V89" si="73">H$37-H36</f>
        <v>0</v>
      </c>
      <c r="W78" s="27">
        <f t="shared" ref="W78:W89" si="74">I$37-I36</f>
        <v>0</v>
      </c>
      <c r="X78" s="27">
        <f t="shared" ref="X78:X89" si="75">J$37-J36</f>
        <v>-6.9400987075290653E-3</v>
      </c>
      <c r="Y78" s="27">
        <f t="shared" ref="Y78:Y89" si="76">K$37-K36</f>
        <v>0</v>
      </c>
      <c r="Z78" s="27">
        <f t="shared" ref="Z78:Z89" si="77">L$37-L36</f>
        <v>0</v>
      </c>
      <c r="AA78" s="27">
        <f t="shared" ref="AA78:AA89" si="78">M$37-M36</f>
        <v>0</v>
      </c>
      <c r="AB78" s="27">
        <f t="shared" ref="AB78:AB89" si="79">N$37-N36</f>
        <v>0</v>
      </c>
      <c r="AC78" s="27">
        <f t="shared" ref="AC78:AC89" si="80">O$37-O36</f>
        <v>1.6339097211131678E-2</v>
      </c>
      <c r="AD78" s="27">
        <f t="shared" si="54"/>
        <v>1.6339097211131678E-2</v>
      </c>
      <c r="AE78" s="27">
        <f t="shared" si="56"/>
        <v>0.1666666666666666</v>
      </c>
    </row>
    <row r="79" spans="4:31" x14ac:dyDescent="0.3">
      <c r="D79" s="26" t="s">
        <v>146</v>
      </c>
      <c r="E79" s="27">
        <f t="shared" ref="E79:O79" si="81">IF(E$37&gt;=E37,1,0)</f>
        <v>1</v>
      </c>
      <c r="F79" s="27">
        <f t="shared" si="81"/>
        <v>1</v>
      </c>
      <c r="G79" s="27">
        <f t="shared" si="81"/>
        <v>1</v>
      </c>
      <c r="H79" s="27">
        <f t="shared" si="81"/>
        <v>1</v>
      </c>
      <c r="I79" s="27">
        <f t="shared" si="81"/>
        <v>1</v>
      </c>
      <c r="J79" s="27">
        <f t="shared" si="81"/>
        <v>1</v>
      </c>
      <c r="K79" s="27">
        <f t="shared" si="81"/>
        <v>1</v>
      </c>
      <c r="L79" s="27">
        <f t="shared" si="81"/>
        <v>1</v>
      </c>
      <c r="M79" s="27">
        <f t="shared" si="81"/>
        <v>1</v>
      </c>
      <c r="N79" s="27">
        <f t="shared" si="81"/>
        <v>1</v>
      </c>
      <c r="O79" s="27">
        <f t="shared" si="81"/>
        <v>1</v>
      </c>
      <c r="P79" s="27" t="s">
        <v>291</v>
      </c>
      <c r="R79" s="26" t="s">
        <v>146</v>
      </c>
      <c r="S79" s="27">
        <f t="shared" si="70"/>
        <v>0</v>
      </c>
      <c r="T79" s="27">
        <f t="shared" si="71"/>
        <v>0</v>
      </c>
      <c r="U79" s="27">
        <f t="shared" si="72"/>
        <v>0</v>
      </c>
      <c r="V79" s="27">
        <f t="shared" si="73"/>
        <v>0</v>
      </c>
      <c r="W79" s="27">
        <f t="shared" si="74"/>
        <v>0</v>
      </c>
      <c r="X79" s="27">
        <f t="shared" si="75"/>
        <v>0</v>
      </c>
      <c r="Y79" s="27">
        <f t="shared" si="76"/>
        <v>0</v>
      </c>
      <c r="Z79" s="27">
        <f t="shared" si="77"/>
        <v>0</v>
      </c>
      <c r="AA79" s="27">
        <f t="shared" si="78"/>
        <v>0</v>
      </c>
      <c r="AB79" s="27">
        <f t="shared" si="79"/>
        <v>0</v>
      </c>
      <c r="AC79" s="27">
        <f t="shared" si="80"/>
        <v>0</v>
      </c>
      <c r="AD79" s="27">
        <f t="shared" si="54"/>
        <v>0</v>
      </c>
      <c r="AE79" s="27" t="s">
        <v>291</v>
      </c>
    </row>
    <row r="80" spans="4:31" x14ac:dyDescent="0.3">
      <c r="D80" s="26" t="s">
        <v>147</v>
      </c>
      <c r="E80" s="27">
        <f t="shared" ref="E80:O80" si="82">IF(E$37&gt;=E38,1,0)</f>
        <v>1</v>
      </c>
      <c r="F80" s="27">
        <f t="shared" si="82"/>
        <v>1</v>
      </c>
      <c r="G80" s="27">
        <f t="shared" si="82"/>
        <v>1</v>
      </c>
      <c r="H80" s="27">
        <f t="shared" si="82"/>
        <v>1</v>
      </c>
      <c r="I80" s="27">
        <f t="shared" si="82"/>
        <v>1</v>
      </c>
      <c r="J80" s="27">
        <f t="shared" si="82"/>
        <v>0</v>
      </c>
      <c r="K80" s="27">
        <f t="shared" si="82"/>
        <v>1</v>
      </c>
      <c r="L80" s="27">
        <f t="shared" si="82"/>
        <v>1</v>
      </c>
      <c r="M80" s="27">
        <f t="shared" si="82"/>
        <v>1</v>
      </c>
      <c r="N80" s="27">
        <f t="shared" si="82"/>
        <v>1</v>
      </c>
      <c r="O80" s="27">
        <f t="shared" si="82"/>
        <v>1</v>
      </c>
      <c r="P80" s="27">
        <f>SUMPRODUCT($E80:$O80,'Proses AHP'!$E$36:$O$36)</f>
        <v>0.92303058192606402</v>
      </c>
      <c r="R80" s="26" t="s">
        <v>147</v>
      </c>
      <c r="S80" s="27">
        <f t="shared" si="70"/>
        <v>4.5794359761621595E-3</v>
      </c>
      <c r="T80" s="27">
        <f t="shared" si="71"/>
        <v>3.2085437975462525E-3</v>
      </c>
      <c r="U80" s="27">
        <f t="shared" si="72"/>
        <v>0</v>
      </c>
      <c r="V80" s="27">
        <f t="shared" si="73"/>
        <v>0</v>
      </c>
      <c r="W80" s="27">
        <f t="shared" si="74"/>
        <v>0</v>
      </c>
      <c r="X80" s="27">
        <f t="shared" si="75"/>
        <v>-2.7760394830116258E-2</v>
      </c>
      <c r="Y80" s="27">
        <f t="shared" si="76"/>
        <v>0</v>
      </c>
      <c r="Z80" s="27">
        <f t="shared" si="77"/>
        <v>1.9385483094687579E-4</v>
      </c>
      <c r="AA80" s="27">
        <f t="shared" si="78"/>
        <v>3.7746398414478452E-5</v>
      </c>
      <c r="AB80" s="27">
        <f t="shared" si="79"/>
        <v>2.3615544806194093E-2</v>
      </c>
      <c r="AC80" s="27">
        <f t="shared" si="80"/>
        <v>8.169548605565842E-2</v>
      </c>
      <c r="AD80" s="27">
        <f t="shared" si="54"/>
        <v>8.169548605565842E-2</v>
      </c>
      <c r="AE80" s="27">
        <f t="shared" ref="AE80:AE92" si="83">AD80/$AD$220</f>
        <v>0.83333333333333326</v>
      </c>
    </row>
    <row r="81" spans="4:31" x14ac:dyDescent="0.3">
      <c r="D81" s="26" t="s">
        <v>148</v>
      </c>
      <c r="E81" s="27">
        <f t="shared" ref="E81:O81" si="84">IF(E$37&gt;=E39,1,0)</f>
        <v>1</v>
      </c>
      <c r="F81" s="27">
        <f t="shared" si="84"/>
        <v>1</v>
      </c>
      <c r="G81" s="27">
        <f t="shared" si="84"/>
        <v>1</v>
      </c>
      <c r="H81" s="27">
        <f t="shared" si="84"/>
        <v>1</v>
      </c>
      <c r="I81" s="27">
        <f t="shared" si="84"/>
        <v>0</v>
      </c>
      <c r="J81" s="27">
        <f t="shared" si="84"/>
        <v>0</v>
      </c>
      <c r="K81" s="27">
        <f t="shared" si="84"/>
        <v>1</v>
      </c>
      <c r="L81" s="27">
        <f t="shared" si="84"/>
        <v>1</v>
      </c>
      <c r="M81" s="27">
        <f t="shared" si="84"/>
        <v>1</v>
      </c>
      <c r="N81" s="27">
        <f t="shared" si="84"/>
        <v>1</v>
      </c>
      <c r="O81" s="27">
        <f t="shared" si="84"/>
        <v>1</v>
      </c>
      <c r="P81" s="27">
        <f>SUMPRODUCT($E81:$O81,'Proses AHP'!$E$36:$O$36)</f>
        <v>0.82981065806366572</v>
      </c>
      <c r="R81" s="26" t="s">
        <v>148</v>
      </c>
      <c r="S81" s="27">
        <f t="shared" si="70"/>
        <v>4.9917676616652081E-3</v>
      </c>
      <c r="T81" s="27">
        <f t="shared" si="71"/>
        <v>3.2085437975462525E-3</v>
      </c>
      <c r="U81" s="27">
        <f t="shared" si="72"/>
        <v>0</v>
      </c>
      <c r="V81" s="27">
        <f t="shared" si="73"/>
        <v>0</v>
      </c>
      <c r="W81" s="27">
        <f t="shared" si="74"/>
        <v>-8.4745385329453009E-3</v>
      </c>
      <c r="X81" s="27">
        <f t="shared" si="75"/>
        <v>-2.0820296122587196E-2</v>
      </c>
      <c r="Y81" s="27">
        <f t="shared" si="76"/>
        <v>0</v>
      </c>
      <c r="Z81" s="27">
        <f t="shared" si="77"/>
        <v>1.9385483094687579E-4</v>
      </c>
      <c r="AA81" s="27">
        <f t="shared" si="78"/>
        <v>3.7746398414478452E-5</v>
      </c>
      <c r="AB81" s="27">
        <f t="shared" si="79"/>
        <v>2.3615544806194093E-2</v>
      </c>
      <c r="AC81" s="27">
        <f t="shared" si="80"/>
        <v>8.169548605565842E-2</v>
      </c>
      <c r="AD81" s="27">
        <f t="shared" si="54"/>
        <v>8.169548605565842E-2</v>
      </c>
      <c r="AE81" s="27">
        <f t="shared" si="83"/>
        <v>0.83333333333333326</v>
      </c>
    </row>
    <row r="82" spans="4:31" x14ac:dyDescent="0.3">
      <c r="D82" s="26" t="s">
        <v>149</v>
      </c>
      <c r="E82" s="27">
        <f t="shared" ref="E82:O82" si="85">IF(E$37&gt;=E40,1,0)</f>
        <v>1</v>
      </c>
      <c r="F82" s="27">
        <f t="shared" si="85"/>
        <v>1</v>
      </c>
      <c r="G82" s="27">
        <f t="shared" si="85"/>
        <v>1</v>
      </c>
      <c r="H82" s="27">
        <f t="shared" si="85"/>
        <v>1</v>
      </c>
      <c r="I82" s="27">
        <f t="shared" si="85"/>
        <v>0</v>
      </c>
      <c r="J82" s="27">
        <f t="shared" si="85"/>
        <v>1</v>
      </c>
      <c r="K82" s="27">
        <f t="shared" si="85"/>
        <v>1</v>
      </c>
      <c r="L82" s="27">
        <f t="shared" si="85"/>
        <v>1</v>
      </c>
      <c r="M82" s="27">
        <f t="shared" si="85"/>
        <v>1</v>
      </c>
      <c r="N82" s="27">
        <f t="shared" si="85"/>
        <v>1</v>
      </c>
      <c r="O82" s="27">
        <f t="shared" si="85"/>
        <v>1</v>
      </c>
      <c r="P82" s="27">
        <f>SUMPRODUCT($E82:$O82,'Proses AHP'!$E$36:$O$36)</f>
        <v>0.9067800761376017</v>
      </c>
      <c r="R82" s="26" t="s">
        <v>149</v>
      </c>
      <c r="S82" s="27">
        <f t="shared" si="70"/>
        <v>4.3203603153593624E-3</v>
      </c>
      <c r="T82" s="27">
        <f t="shared" si="71"/>
        <v>0</v>
      </c>
      <c r="U82" s="27">
        <f t="shared" si="72"/>
        <v>0</v>
      </c>
      <c r="V82" s="27">
        <f t="shared" si="73"/>
        <v>0</v>
      </c>
      <c r="W82" s="27">
        <f t="shared" si="74"/>
        <v>-8.4745385329453009E-3</v>
      </c>
      <c r="X82" s="27">
        <f t="shared" si="75"/>
        <v>0</v>
      </c>
      <c r="Y82" s="27">
        <f t="shared" si="76"/>
        <v>0</v>
      </c>
      <c r="Z82" s="27">
        <f t="shared" si="77"/>
        <v>1.9385483094687579E-4</v>
      </c>
      <c r="AA82" s="27">
        <f t="shared" si="78"/>
        <v>3.7746398414478452E-5</v>
      </c>
      <c r="AB82" s="27">
        <f t="shared" si="79"/>
        <v>2.3615544806194093E-2</v>
      </c>
      <c r="AC82" s="27">
        <f t="shared" si="80"/>
        <v>6.5356388844526742E-2</v>
      </c>
      <c r="AD82" s="27">
        <f t="shared" si="54"/>
        <v>6.5356388844526742E-2</v>
      </c>
      <c r="AE82" s="27">
        <f t="shared" si="83"/>
        <v>0.66666666666666663</v>
      </c>
    </row>
    <row r="83" spans="4:31" x14ac:dyDescent="0.3">
      <c r="D83" s="26" t="s">
        <v>150</v>
      </c>
      <c r="E83" s="27">
        <f t="shared" ref="E83:O83" si="86">IF(E$37&gt;=E41,1,0)</f>
        <v>1</v>
      </c>
      <c r="F83" s="27">
        <f t="shared" si="86"/>
        <v>1</v>
      </c>
      <c r="G83" s="27">
        <f t="shared" si="86"/>
        <v>1</v>
      </c>
      <c r="H83" s="27">
        <f t="shared" si="86"/>
        <v>1</v>
      </c>
      <c r="I83" s="27">
        <f t="shared" si="86"/>
        <v>0</v>
      </c>
      <c r="J83" s="27">
        <f t="shared" si="86"/>
        <v>0</v>
      </c>
      <c r="K83" s="27">
        <f t="shared" si="86"/>
        <v>1</v>
      </c>
      <c r="L83" s="27">
        <f t="shared" si="86"/>
        <v>1</v>
      </c>
      <c r="M83" s="27">
        <f t="shared" si="86"/>
        <v>0</v>
      </c>
      <c r="N83" s="27">
        <f t="shared" si="86"/>
        <v>1</v>
      </c>
      <c r="O83" s="27">
        <f t="shared" si="86"/>
        <v>1</v>
      </c>
      <c r="P83" s="27">
        <f>SUMPRODUCT($E83:$O83,'Proses AHP'!$E$36:$O$36)</f>
        <v>0.8107404319360344</v>
      </c>
      <c r="R83" s="26" t="s">
        <v>150</v>
      </c>
      <c r="S83" s="27">
        <f t="shared" si="70"/>
        <v>2.4046600066062653E-3</v>
      </c>
      <c r="T83" s="27">
        <f t="shared" si="71"/>
        <v>0</v>
      </c>
      <c r="U83" s="27">
        <f t="shared" si="72"/>
        <v>0</v>
      </c>
      <c r="V83" s="27">
        <f t="shared" si="73"/>
        <v>0</v>
      </c>
      <c r="W83" s="27">
        <f t="shared" si="74"/>
        <v>-1.6949077065890598E-2</v>
      </c>
      <c r="X83" s="27">
        <f t="shared" si="75"/>
        <v>-6.9400987075290653E-3</v>
      </c>
      <c r="Y83" s="27">
        <f t="shared" si="76"/>
        <v>0</v>
      </c>
      <c r="Z83" s="27">
        <f t="shared" si="77"/>
        <v>2.2847176504453212E-4</v>
      </c>
      <c r="AA83" s="27">
        <f t="shared" si="78"/>
        <v>-7.5492796828956037E-5</v>
      </c>
      <c r="AB83" s="27">
        <f t="shared" si="79"/>
        <v>2.5834455056440518E-2</v>
      </c>
      <c r="AC83" s="27">
        <f t="shared" si="80"/>
        <v>6.5356388844526742E-2</v>
      </c>
      <c r="AD83" s="27">
        <f t="shared" si="54"/>
        <v>6.5356388844526742E-2</v>
      </c>
      <c r="AE83" s="27">
        <f t="shared" si="83"/>
        <v>0.66666666666666663</v>
      </c>
    </row>
    <row r="84" spans="4:31" x14ac:dyDescent="0.3">
      <c r="D84" s="26" t="s">
        <v>151</v>
      </c>
      <c r="E84" s="27">
        <f t="shared" ref="E84:O84" si="87">IF(E$37&gt;=E42,1,0)</f>
        <v>1</v>
      </c>
      <c r="F84" s="27">
        <f t="shared" si="87"/>
        <v>1</v>
      </c>
      <c r="G84" s="27">
        <f t="shared" si="87"/>
        <v>1</v>
      </c>
      <c r="H84" s="27">
        <f t="shared" si="87"/>
        <v>1</v>
      </c>
      <c r="I84" s="27">
        <f t="shared" si="87"/>
        <v>0</v>
      </c>
      <c r="J84" s="27">
        <f t="shared" si="87"/>
        <v>0</v>
      </c>
      <c r="K84" s="27">
        <f t="shared" si="87"/>
        <v>1</v>
      </c>
      <c r="L84" s="27">
        <f t="shared" si="87"/>
        <v>1</v>
      </c>
      <c r="M84" s="27">
        <f t="shared" si="87"/>
        <v>0</v>
      </c>
      <c r="N84" s="27">
        <f t="shared" si="87"/>
        <v>1</v>
      </c>
      <c r="O84" s="27">
        <f t="shared" si="87"/>
        <v>1</v>
      </c>
      <c r="P84" s="27">
        <f>SUMPRODUCT($E84:$O84,'Proses AHP'!$E$36:$O$36)</f>
        <v>0.8107404319360344</v>
      </c>
      <c r="R84" s="26" t="s">
        <v>151</v>
      </c>
      <c r="S84" s="27">
        <f t="shared" si="70"/>
        <v>3.2512170954266811E-3</v>
      </c>
      <c r="T84" s="27">
        <f t="shared" si="71"/>
        <v>0</v>
      </c>
      <c r="U84" s="27">
        <f t="shared" si="72"/>
        <v>0</v>
      </c>
      <c r="V84" s="27">
        <f t="shared" si="73"/>
        <v>0</v>
      </c>
      <c r="W84" s="27">
        <f t="shared" si="74"/>
        <v>-1.6949077065890598E-2</v>
      </c>
      <c r="X84" s="27">
        <f t="shared" si="75"/>
        <v>-1.3880197415058131E-2</v>
      </c>
      <c r="Y84" s="27">
        <f t="shared" si="76"/>
        <v>0</v>
      </c>
      <c r="Z84" s="27">
        <f t="shared" si="77"/>
        <v>2.2847176504453212E-4</v>
      </c>
      <c r="AA84" s="27">
        <f t="shared" si="78"/>
        <v>-7.5492796828956037E-5</v>
      </c>
      <c r="AB84" s="27">
        <f t="shared" si="79"/>
        <v>2.5834455056440518E-2</v>
      </c>
      <c r="AC84" s="27">
        <f t="shared" si="80"/>
        <v>6.5356388844526742E-2</v>
      </c>
      <c r="AD84" s="27">
        <f t="shared" si="54"/>
        <v>6.5356388844526742E-2</v>
      </c>
      <c r="AE84" s="27">
        <f t="shared" si="83"/>
        <v>0.66666666666666663</v>
      </c>
    </row>
    <row r="85" spans="4:31" x14ac:dyDescent="0.3">
      <c r="D85" s="26" t="s">
        <v>152</v>
      </c>
      <c r="E85" s="27">
        <f t="shared" ref="E85:O85" si="88">IF(E$37&gt;=E43,1,0)</f>
        <v>1</v>
      </c>
      <c r="F85" s="27">
        <f t="shared" si="88"/>
        <v>1</v>
      </c>
      <c r="G85" s="27">
        <f t="shared" si="88"/>
        <v>1</v>
      </c>
      <c r="H85" s="27">
        <f t="shared" si="88"/>
        <v>1</v>
      </c>
      <c r="I85" s="27">
        <f t="shared" si="88"/>
        <v>0</v>
      </c>
      <c r="J85" s="27">
        <f t="shared" si="88"/>
        <v>0</v>
      </c>
      <c r="K85" s="27">
        <f t="shared" si="88"/>
        <v>1</v>
      </c>
      <c r="L85" s="27">
        <f t="shared" si="88"/>
        <v>1</v>
      </c>
      <c r="M85" s="27">
        <f t="shared" si="88"/>
        <v>0</v>
      </c>
      <c r="N85" s="27">
        <f t="shared" si="88"/>
        <v>1</v>
      </c>
      <c r="O85" s="27">
        <f t="shared" si="88"/>
        <v>1</v>
      </c>
      <c r="P85" s="27">
        <f>SUMPRODUCT($E85:$O85,'Proses AHP'!$E$36:$O$36)</f>
        <v>0.8107404319360344</v>
      </c>
      <c r="R85" s="26" t="s">
        <v>152</v>
      </c>
      <c r="S85" s="27">
        <f t="shared" si="70"/>
        <v>3.2512170954266811E-3</v>
      </c>
      <c r="T85" s="27">
        <f t="shared" si="71"/>
        <v>0</v>
      </c>
      <c r="U85" s="27">
        <f t="shared" si="72"/>
        <v>0</v>
      </c>
      <c r="V85" s="27">
        <f t="shared" si="73"/>
        <v>0</v>
      </c>
      <c r="W85" s="27">
        <f t="shared" si="74"/>
        <v>-1.6949077065890598E-2</v>
      </c>
      <c r="X85" s="27">
        <f t="shared" si="75"/>
        <v>-1.3880197415058131E-2</v>
      </c>
      <c r="Y85" s="27">
        <f t="shared" si="76"/>
        <v>0</v>
      </c>
      <c r="Z85" s="27">
        <f t="shared" si="77"/>
        <v>2.2847176504453212E-4</v>
      </c>
      <c r="AA85" s="27">
        <f t="shared" si="78"/>
        <v>-7.5492796828956037E-5</v>
      </c>
      <c r="AB85" s="27">
        <f t="shared" si="79"/>
        <v>2.5834455056440518E-2</v>
      </c>
      <c r="AC85" s="27">
        <f t="shared" si="80"/>
        <v>6.5356388844526742E-2</v>
      </c>
      <c r="AD85" s="27">
        <f t="shared" si="54"/>
        <v>6.5356388844526742E-2</v>
      </c>
      <c r="AE85" s="27">
        <f t="shared" si="83"/>
        <v>0.66666666666666663</v>
      </c>
    </row>
    <row r="86" spans="4:31" x14ac:dyDescent="0.3">
      <c r="D86" s="26" t="s">
        <v>153</v>
      </c>
      <c r="E86" s="27">
        <f t="shared" ref="E86:O86" si="89">IF(E$37&gt;=E44,1,0)</f>
        <v>0</v>
      </c>
      <c r="F86" s="27">
        <f t="shared" si="89"/>
        <v>1</v>
      </c>
      <c r="G86" s="27">
        <f t="shared" si="89"/>
        <v>0</v>
      </c>
      <c r="H86" s="27">
        <f t="shared" si="89"/>
        <v>0</v>
      </c>
      <c r="I86" s="27">
        <f t="shared" si="89"/>
        <v>0</v>
      </c>
      <c r="J86" s="27">
        <f t="shared" si="89"/>
        <v>0</v>
      </c>
      <c r="K86" s="27">
        <f t="shared" si="89"/>
        <v>1</v>
      </c>
      <c r="L86" s="27">
        <f t="shared" si="89"/>
        <v>0</v>
      </c>
      <c r="M86" s="27">
        <f t="shared" si="89"/>
        <v>0</v>
      </c>
      <c r="N86" s="27">
        <f t="shared" si="89"/>
        <v>1</v>
      </c>
      <c r="O86" s="27">
        <f t="shared" si="89"/>
        <v>1</v>
      </c>
      <c r="P86" s="27">
        <f>SUMPRODUCT($E86:$O86,'Proses AHP'!$E$36:$O$36)</f>
        <v>0.48701845629077334</v>
      </c>
      <c r="R86" s="26" t="s">
        <v>153</v>
      </c>
      <c r="S86" s="27">
        <f t="shared" si="70"/>
        <v>-1.1713139030661811E-3</v>
      </c>
      <c r="T86" s="27">
        <f t="shared" si="71"/>
        <v>0</v>
      </c>
      <c r="U86" s="27">
        <f t="shared" si="72"/>
        <v>-1.316640504699302E-2</v>
      </c>
      <c r="V86" s="27">
        <f t="shared" si="73"/>
        <v>-7.1762717303786635E-4</v>
      </c>
      <c r="W86" s="27">
        <f t="shared" si="74"/>
        <v>-2.5423615598835901E-2</v>
      </c>
      <c r="X86" s="27">
        <f t="shared" si="75"/>
        <v>-1.3880197415058131E-2</v>
      </c>
      <c r="Y86" s="27">
        <f t="shared" si="76"/>
        <v>0</v>
      </c>
      <c r="Z86" s="27">
        <f t="shared" si="77"/>
        <v>-8.3080641834374844E-5</v>
      </c>
      <c r="AA86" s="27">
        <f t="shared" si="78"/>
        <v>-7.5492796828956037E-5</v>
      </c>
      <c r="AB86" s="27">
        <f t="shared" si="79"/>
        <v>0</v>
      </c>
      <c r="AC86" s="27">
        <f t="shared" si="80"/>
        <v>1.6339097211131678E-2</v>
      </c>
      <c r="AD86" s="27">
        <f t="shared" si="54"/>
        <v>1.6339097211131678E-2</v>
      </c>
      <c r="AE86" s="27">
        <f t="shared" si="83"/>
        <v>0.1666666666666666</v>
      </c>
    </row>
    <row r="87" spans="4:31" x14ac:dyDescent="0.3">
      <c r="D87" s="26" t="s">
        <v>154</v>
      </c>
      <c r="E87" s="27">
        <f t="shared" ref="E87:O87" si="90">IF(E$37&gt;=E45,1,0)</f>
        <v>0</v>
      </c>
      <c r="F87" s="27">
        <f t="shared" si="90"/>
        <v>1</v>
      </c>
      <c r="G87" s="27">
        <f t="shared" si="90"/>
        <v>0</v>
      </c>
      <c r="H87" s="27">
        <f t="shared" si="90"/>
        <v>0</v>
      </c>
      <c r="I87" s="27">
        <f t="shared" si="90"/>
        <v>0</v>
      </c>
      <c r="J87" s="27">
        <f t="shared" si="90"/>
        <v>0</v>
      </c>
      <c r="K87" s="27">
        <f t="shared" si="90"/>
        <v>1</v>
      </c>
      <c r="L87" s="27">
        <f t="shared" si="90"/>
        <v>0</v>
      </c>
      <c r="M87" s="27">
        <f t="shared" si="90"/>
        <v>0</v>
      </c>
      <c r="N87" s="27">
        <f t="shared" si="90"/>
        <v>1</v>
      </c>
      <c r="O87" s="27">
        <f t="shared" si="90"/>
        <v>1</v>
      </c>
      <c r="P87" s="27">
        <f>SUMPRODUCT($E87:$O87,'Proses AHP'!$E$36:$O$36)</f>
        <v>0.48701845629077334</v>
      </c>
      <c r="R87" s="26" t="s">
        <v>154</v>
      </c>
      <c r="S87" s="27">
        <f t="shared" si="70"/>
        <v>-3.9226244417325286E-3</v>
      </c>
      <c r="T87" s="27">
        <f t="shared" si="71"/>
        <v>0</v>
      </c>
      <c r="U87" s="27">
        <f t="shared" si="72"/>
        <v>-1.316640504699302E-2</v>
      </c>
      <c r="V87" s="27">
        <f t="shared" si="73"/>
        <v>-7.1762717303786635E-4</v>
      </c>
      <c r="W87" s="27">
        <f t="shared" si="74"/>
        <v>-2.5423615598835901E-2</v>
      </c>
      <c r="X87" s="27">
        <f t="shared" si="75"/>
        <v>-6.9400987075290653E-3</v>
      </c>
      <c r="Y87" s="27">
        <f t="shared" si="76"/>
        <v>0</v>
      </c>
      <c r="Z87" s="27">
        <f t="shared" si="77"/>
        <v>-8.3080641834374844E-5</v>
      </c>
      <c r="AA87" s="27">
        <f t="shared" si="78"/>
        <v>-7.5492796828956037E-5</v>
      </c>
      <c r="AB87" s="27">
        <f t="shared" si="79"/>
        <v>0</v>
      </c>
      <c r="AC87" s="27">
        <f t="shared" si="80"/>
        <v>0</v>
      </c>
      <c r="AD87" s="27">
        <f t="shared" si="54"/>
        <v>0</v>
      </c>
      <c r="AE87" s="27">
        <f t="shared" si="83"/>
        <v>0</v>
      </c>
    </row>
    <row r="88" spans="4:31" x14ac:dyDescent="0.3">
      <c r="D88" s="26" t="s">
        <v>155</v>
      </c>
      <c r="E88" s="27">
        <f t="shared" ref="E88:O88" si="91">IF(E$37&gt;=E46,1,0)</f>
        <v>0</v>
      </c>
      <c r="F88" s="27">
        <f t="shared" si="91"/>
        <v>1</v>
      </c>
      <c r="G88" s="27">
        <f t="shared" si="91"/>
        <v>0</v>
      </c>
      <c r="H88" s="27">
        <f t="shared" si="91"/>
        <v>0</v>
      </c>
      <c r="I88" s="27">
        <f t="shared" si="91"/>
        <v>0</v>
      </c>
      <c r="J88" s="27">
        <f t="shared" si="91"/>
        <v>0</v>
      </c>
      <c r="K88" s="27">
        <f t="shared" si="91"/>
        <v>1</v>
      </c>
      <c r="L88" s="27">
        <f t="shared" si="91"/>
        <v>1</v>
      </c>
      <c r="M88" s="27">
        <f t="shared" si="91"/>
        <v>0</v>
      </c>
      <c r="N88" s="27">
        <f t="shared" si="91"/>
        <v>1</v>
      </c>
      <c r="O88" s="27">
        <f t="shared" si="91"/>
        <v>1</v>
      </c>
      <c r="P88" s="27">
        <f>SUMPRODUCT($E88:$O88,'Proses AHP'!$E$36:$O$36)</f>
        <v>0.50608868241840466</v>
      </c>
      <c r="R88" s="26" t="s">
        <v>155</v>
      </c>
      <c r="S88" s="27">
        <f t="shared" si="70"/>
        <v>-4.7874262953982137E-3</v>
      </c>
      <c r="T88" s="27">
        <f t="shared" si="71"/>
        <v>0</v>
      </c>
      <c r="U88" s="27">
        <f t="shared" si="72"/>
        <v>-1.316640504699302E-2</v>
      </c>
      <c r="V88" s="27">
        <f t="shared" si="73"/>
        <v>-5.2027970045245312E-3</v>
      </c>
      <c r="W88" s="27">
        <f t="shared" si="74"/>
        <v>-3.3898154131781204E-2</v>
      </c>
      <c r="X88" s="27">
        <f t="shared" si="75"/>
        <v>-2.0820296122587196E-2</v>
      </c>
      <c r="Y88" s="27">
        <f t="shared" si="76"/>
        <v>0</v>
      </c>
      <c r="Z88" s="27">
        <f t="shared" si="77"/>
        <v>9.0004028653906804E-5</v>
      </c>
      <c r="AA88" s="27">
        <f t="shared" si="78"/>
        <v>-3.7746398414478192E-4</v>
      </c>
      <c r="AB88" s="27">
        <f t="shared" si="79"/>
        <v>1.5849358930331639E-3</v>
      </c>
      <c r="AC88" s="27">
        <f t="shared" si="80"/>
        <v>3.2678194422263357E-2</v>
      </c>
      <c r="AD88" s="27">
        <f t="shared" si="54"/>
        <v>3.2678194422263357E-2</v>
      </c>
      <c r="AE88" s="27">
        <f t="shared" si="83"/>
        <v>0.3333333333333332</v>
      </c>
    </row>
    <row r="89" spans="4:31" x14ac:dyDescent="0.3">
      <c r="D89" s="26" t="s">
        <v>156</v>
      </c>
      <c r="E89" s="27">
        <f t="shared" ref="E89:O89" si="92">IF(E$37&gt;=E47,1,0)</f>
        <v>0</v>
      </c>
      <c r="F89" s="27">
        <f t="shared" si="92"/>
        <v>1</v>
      </c>
      <c r="G89" s="27">
        <f t="shared" si="92"/>
        <v>0</v>
      </c>
      <c r="H89" s="27">
        <f t="shared" si="92"/>
        <v>0</v>
      </c>
      <c r="I89" s="27">
        <f t="shared" si="92"/>
        <v>0</v>
      </c>
      <c r="J89" s="27">
        <f t="shared" si="92"/>
        <v>0</v>
      </c>
      <c r="K89" s="27">
        <f t="shared" si="92"/>
        <v>1</v>
      </c>
      <c r="L89" s="27">
        <f t="shared" si="92"/>
        <v>1</v>
      </c>
      <c r="M89" s="27">
        <f t="shared" si="92"/>
        <v>0</v>
      </c>
      <c r="N89" s="27">
        <f t="shared" si="92"/>
        <v>1</v>
      </c>
      <c r="O89" s="27">
        <f t="shared" si="92"/>
        <v>0</v>
      </c>
      <c r="P89" s="27">
        <f>SUMPRODUCT($E89:$O89,'Proses AHP'!$E$36:$O$36)</f>
        <v>0.26706829646270924</v>
      </c>
      <c r="R89" s="26" t="s">
        <v>156</v>
      </c>
      <c r="S89" s="27">
        <f t="shared" si="70"/>
        <v>-7.7065886706410291E-3</v>
      </c>
      <c r="T89" s="27">
        <f t="shared" si="71"/>
        <v>0</v>
      </c>
      <c r="U89" s="27">
        <f t="shared" si="72"/>
        <v>-1.316640504699302E-2</v>
      </c>
      <c r="V89" s="27">
        <f t="shared" si="73"/>
        <v>-5.2027970045245312E-3</v>
      </c>
      <c r="W89" s="27">
        <f t="shared" si="74"/>
        <v>-3.3898154131781204E-2</v>
      </c>
      <c r="X89" s="27">
        <f t="shared" si="75"/>
        <v>-1.3880197415058131E-2</v>
      </c>
      <c r="Y89" s="27">
        <f t="shared" si="76"/>
        <v>0</v>
      </c>
      <c r="Z89" s="27">
        <f t="shared" si="77"/>
        <v>9.0004028653906804E-5</v>
      </c>
      <c r="AA89" s="27">
        <f t="shared" si="78"/>
        <v>-3.7746398414478192E-4</v>
      </c>
      <c r="AB89" s="27">
        <f t="shared" si="79"/>
        <v>1.5849358930331639E-3</v>
      </c>
      <c r="AC89" s="27">
        <f t="shared" si="80"/>
        <v>-1.6339097211131692E-2</v>
      </c>
      <c r="AD89" s="27">
        <f t="shared" si="54"/>
        <v>1.5849358930331639E-3</v>
      </c>
      <c r="AE89" s="27">
        <f t="shared" si="83"/>
        <v>1.6167110015859798E-2</v>
      </c>
    </row>
    <row r="90" spans="4:31" x14ac:dyDescent="0.3">
      <c r="D90" s="26" t="s">
        <v>157</v>
      </c>
      <c r="E90" s="27">
        <f t="shared" ref="E90:O90" si="93">IF(E$38&gt;=E35,1,0)</f>
        <v>0</v>
      </c>
      <c r="F90" s="27">
        <f t="shared" si="93"/>
        <v>1</v>
      </c>
      <c r="G90" s="27">
        <f t="shared" si="93"/>
        <v>1</v>
      </c>
      <c r="H90" s="27">
        <f t="shared" si="93"/>
        <v>1</v>
      </c>
      <c r="I90" s="27">
        <f t="shared" si="93"/>
        <v>1</v>
      </c>
      <c r="J90" s="27">
        <f t="shared" si="93"/>
        <v>1</v>
      </c>
      <c r="K90" s="27">
        <f t="shared" si="93"/>
        <v>1</v>
      </c>
      <c r="L90" s="27">
        <f t="shared" si="93"/>
        <v>0</v>
      </c>
      <c r="M90" s="27">
        <f t="shared" si="93"/>
        <v>0</v>
      </c>
      <c r="N90" s="27">
        <f t="shared" si="93"/>
        <v>0</v>
      </c>
      <c r="O90" s="27">
        <f t="shared" si="93"/>
        <v>0</v>
      </c>
      <c r="P90" s="27">
        <f>SUMPRODUCT($E90:$O90,'Proses AHP'!$E$36:$O$36)</f>
        <v>0.55297126458872037</v>
      </c>
      <c r="R90" s="26" t="s">
        <v>157</v>
      </c>
      <c r="S90" s="27">
        <f>E$38-E35</f>
        <v>-1.7223058013932594E-3</v>
      </c>
      <c r="T90" s="27">
        <f t="shared" ref="T90:AC90" si="94">F$38-F35</f>
        <v>0</v>
      </c>
      <c r="U90" s="27">
        <f t="shared" si="94"/>
        <v>0</v>
      </c>
      <c r="V90" s="27">
        <f t="shared" si="94"/>
        <v>0</v>
      </c>
      <c r="W90" s="27">
        <f t="shared" si="94"/>
        <v>0</v>
      </c>
      <c r="X90" s="27">
        <f t="shared" si="94"/>
        <v>6.9400987075290618E-3</v>
      </c>
      <c r="Y90" s="27">
        <f t="shared" si="94"/>
        <v>0</v>
      </c>
      <c r="Z90" s="27">
        <f t="shared" si="94"/>
        <v>-1.9385483094687579E-4</v>
      </c>
      <c r="AA90" s="27">
        <f t="shared" si="94"/>
        <v>-3.7746398414478452E-5</v>
      </c>
      <c r="AB90" s="27">
        <f t="shared" si="94"/>
        <v>-2.3615544806194093E-2</v>
      </c>
      <c r="AC90" s="27">
        <f t="shared" si="94"/>
        <v>-3.2678194422263371E-2</v>
      </c>
      <c r="AD90" s="27">
        <f t="shared" si="54"/>
        <v>6.9400987075290618E-3</v>
      </c>
      <c r="AE90" s="27">
        <f t="shared" si="83"/>
        <v>7.0792351803468809E-2</v>
      </c>
    </row>
    <row r="91" spans="4:31" x14ac:dyDescent="0.3">
      <c r="D91" s="26" t="s">
        <v>158</v>
      </c>
      <c r="E91" s="27">
        <f t="shared" ref="E91:O91" si="95">IF(E$38&gt;=E36,1,0)</f>
        <v>0</v>
      </c>
      <c r="F91" s="27">
        <f t="shared" si="95"/>
        <v>0</v>
      </c>
      <c r="G91" s="27">
        <f t="shared" si="95"/>
        <v>1</v>
      </c>
      <c r="H91" s="27">
        <f t="shared" si="95"/>
        <v>1</v>
      </c>
      <c r="I91" s="27">
        <f t="shared" si="95"/>
        <v>1</v>
      </c>
      <c r="J91" s="27">
        <f t="shared" si="95"/>
        <v>1</v>
      </c>
      <c r="K91" s="27">
        <f t="shared" si="95"/>
        <v>1</v>
      </c>
      <c r="L91" s="27">
        <f t="shared" si="95"/>
        <v>0</v>
      </c>
      <c r="M91" s="27">
        <f t="shared" si="95"/>
        <v>0</v>
      </c>
      <c r="N91" s="27">
        <f t="shared" si="95"/>
        <v>0</v>
      </c>
      <c r="O91" s="27">
        <f t="shared" si="95"/>
        <v>0</v>
      </c>
      <c r="P91" s="27">
        <f>SUMPRODUCT($E91:$O91,'Proses AHP'!$E$36:$O$36)</f>
        <v>0.49758321097036129</v>
      </c>
      <c r="R91" s="26" t="s">
        <v>158</v>
      </c>
      <c r="S91" s="27">
        <f t="shared" ref="S91:S102" si="96">E$38-E36</f>
        <v>-2.8461833158617399E-3</v>
      </c>
      <c r="T91" s="27">
        <f t="shared" ref="T91:T102" si="97">F$38-F36</f>
        <v>-3.2085437975462525E-3</v>
      </c>
      <c r="U91" s="27">
        <f t="shared" ref="U91:U102" si="98">G$38-G36</f>
        <v>0</v>
      </c>
      <c r="V91" s="27">
        <f t="shared" ref="V91:V102" si="99">H$38-H36</f>
        <v>0</v>
      </c>
      <c r="W91" s="27">
        <f t="shared" ref="W91:W102" si="100">I$38-I36</f>
        <v>0</v>
      </c>
      <c r="X91" s="27">
        <f t="shared" ref="X91:X102" si="101">J$38-J36</f>
        <v>2.0820296122587192E-2</v>
      </c>
      <c r="Y91" s="27">
        <f t="shared" ref="Y91:Y102" si="102">K$38-K36</f>
        <v>0</v>
      </c>
      <c r="Z91" s="27">
        <f t="shared" ref="Z91:Z102" si="103">L$38-L36</f>
        <v>-1.9385483094687579E-4</v>
      </c>
      <c r="AA91" s="27">
        <f t="shared" ref="AA91:AA102" si="104">M$38-M36</f>
        <v>-3.7746398414478452E-5</v>
      </c>
      <c r="AB91" s="27">
        <f t="shared" ref="AB91:AB102" si="105">N$38-N36</f>
        <v>-2.3615544806194093E-2</v>
      </c>
      <c r="AC91" s="27">
        <f t="shared" ref="AC91:AC102" si="106">O$38-O36</f>
        <v>-6.5356388844526742E-2</v>
      </c>
      <c r="AD91" s="27">
        <f t="shared" si="54"/>
        <v>2.0820296122587192E-2</v>
      </c>
      <c r="AE91" s="27">
        <f t="shared" si="83"/>
        <v>0.2123770554104065</v>
      </c>
    </row>
    <row r="92" spans="4:31" x14ac:dyDescent="0.3">
      <c r="D92" s="26" t="s">
        <v>159</v>
      </c>
      <c r="E92" s="27">
        <f t="shared" ref="E92:O92" si="107">IF(E$38&gt;=E37,1,0)</f>
        <v>0</v>
      </c>
      <c r="F92" s="27">
        <f t="shared" si="107"/>
        <v>0</v>
      </c>
      <c r="G92" s="27">
        <f t="shared" si="107"/>
        <v>1</v>
      </c>
      <c r="H92" s="27">
        <f t="shared" si="107"/>
        <v>1</v>
      </c>
      <c r="I92" s="27">
        <f t="shared" si="107"/>
        <v>1</v>
      </c>
      <c r="J92" s="27">
        <f t="shared" si="107"/>
        <v>1</v>
      </c>
      <c r="K92" s="27">
        <f t="shared" si="107"/>
        <v>1</v>
      </c>
      <c r="L92" s="27">
        <f t="shared" si="107"/>
        <v>0</v>
      </c>
      <c r="M92" s="27">
        <f t="shared" si="107"/>
        <v>0</v>
      </c>
      <c r="N92" s="27">
        <f t="shared" si="107"/>
        <v>0</v>
      </c>
      <c r="O92" s="27">
        <f t="shared" si="107"/>
        <v>0</v>
      </c>
      <c r="P92" s="27">
        <f>SUMPRODUCT($E92:$O92,'Proses AHP'!$E$36:$O$36)</f>
        <v>0.49758321097036129</v>
      </c>
      <c r="R92" s="26" t="s">
        <v>159</v>
      </c>
      <c r="S92" s="27">
        <f t="shared" si="96"/>
        <v>-4.5794359761621595E-3</v>
      </c>
      <c r="T92" s="27">
        <f t="shared" si="97"/>
        <v>-3.2085437975462525E-3</v>
      </c>
      <c r="U92" s="27">
        <f t="shared" si="98"/>
        <v>0</v>
      </c>
      <c r="V92" s="27">
        <f t="shared" si="99"/>
        <v>0</v>
      </c>
      <c r="W92" s="27">
        <f t="shared" si="100"/>
        <v>0</v>
      </c>
      <c r="X92" s="27">
        <f t="shared" si="101"/>
        <v>2.7760394830116258E-2</v>
      </c>
      <c r="Y92" s="27">
        <f t="shared" si="102"/>
        <v>0</v>
      </c>
      <c r="Z92" s="27">
        <f t="shared" si="103"/>
        <v>-1.9385483094687579E-4</v>
      </c>
      <c r="AA92" s="27">
        <f t="shared" si="104"/>
        <v>-3.7746398414478452E-5</v>
      </c>
      <c r="AB92" s="27">
        <f t="shared" si="105"/>
        <v>-2.3615544806194093E-2</v>
      </c>
      <c r="AC92" s="27">
        <f t="shared" si="106"/>
        <v>-8.169548605565842E-2</v>
      </c>
      <c r="AD92" s="27">
        <f t="shared" si="54"/>
        <v>2.7760394830116258E-2</v>
      </c>
      <c r="AE92" s="27">
        <f t="shared" si="83"/>
        <v>0.28316940721387535</v>
      </c>
    </row>
    <row r="93" spans="4:31" x14ac:dyDescent="0.3">
      <c r="D93" s="26" t="s">
        <v>160</v>
      </c>
      <c r="E93" s="27">
        <f t="shared" ref="E93:O93" si="108">IF(E$38&gt;=E38,1,0)</f>
        <v>1</v>
      </c>
      <c r="F93" s="27">
        <f t="shared" si="108"/>
        <v>1</v>
      </c>
      <c r="G93" s="27">
        <f t="shared" si="108"/>
        <v>1</v>
      </c>
      <c r="H93" s="27">
        <f t="shared" si="108"/>
        <v>1</v>
      </c>
      <c r="I93" s="27">
        <f t="shared" si="108"/>
        <v>1</v>
      </c>
      <c r="J93" s="27">
        <f t="shared" si="108"/>
        <v>1</v>
      </c>
      <c r="K93" s="27">
        <f t="shared" si="108"/>
        <v>1</v>
      </c>
      <c r="L93" s="27">
        <f t="shared" si="108"/>
        <v>1</v>
      </c>
      <c r="M93" s="27">
        <f t="shared" si="108"/>
        <v>1</v>
      </c>
      <c r="N93" s="27">
        <f t="shared" si="108"/>
        <v>1</v>
      </c>
      <c r="O93" s="27">
        <f t="shared" si="108"/>
        <v>1</v>
      </c>
      <c r="P93" s="27" t="s">
        <v>291</v>
      </c>
      <c r="R93" s="26" t="s">
        <v>160</v>
      </c>
      <c r="S93" s="27">
        <f t="shared" si="96"/>
        <v>0</v>
      </c>
      <c r="T93" s="27">
        <f t="shared" si="97"/>
        <v>0</v>
      </c>
      <c r="U93" s="27">
        <f t="shared" si="98"/>
        <v>0</v>
      </c>
      <c r="V93" s="27">
        <f t="shared" si="99"/>
        <v>0</v>
      </c>
      <c r="W93" s="27">
        <f t="shared" si="100"/>
        <v>0</v>
      </c>
      <c r="X93" s="27">
        <f t="shared" si="101"/>
        <v>0</v>
      </c>
      <c r="Y93" s="27">
        <f t="shared" si="102"/>
        <v>0</v>
      </c>
      <c r="Z93" s="27">
        <f t="shared" si="103"/>
        <v>0</v>
      </c>
      <c r="AA93" s="27">
        <f t="shared" si="104"/>
        <v>0</v>
      </c>
      <c r="AB93" s="27">
        <f t="shared" si="105"/>
        <v>0</v>
      </c>
      <c r="AC93" s="27">
        <f t="shared" si="106"/>
        <v>0</v>
      </c>
      <c r="AD93" s="27">
        <f t="shared" si="54"/>
        <v>0</v>
      </c>
      <c r="AE93" s="27" t="s">
        <v>291</v>
      </c>
    </row>
    <row r="94" spans="4:31" x14ac:dyDescent="0.3">
      <c r="D94" s="26" t="s">
        <v>161</v>
      </c>
      <c r="E94" s="27">
        <f t="shared" ref="E94:O94" si="109">IF(E$38&gt;=E39,1,0)</f>
        <v>1</v>
      </c>
      <c r="F94" s="27">
        <f t="shared" si="109"/>
        <v>1</v>
      </c>
      <c r="G94" s="27">
        <f t="shared" si="109"/>
        <v>1</v>
      </c>
      <c r="H94" s="27">
        <f t="shared" si="109"/>
        <v>1</v>
      </c>
      <c r="I94" s="27">
        <f t="shared" si="109"/>
        <v>0</v>
      </c>
      <c r="J94" s="27">
        <f t="shared" si="109"/>
        <v>1</v>
      </c>
      <c r="K94" s="27">
        <f t="shared" si="109"/>
        <v>1</v>
      </c>
      <c r="L94" s="27">
        <f t="shared" si="109"/>
        <v>1</v>
      </c>
      <c r="M94" s="27">
        <f t="shared" si="109"/>
        <v>1</v>
      </c>
      <c r="N94" s="27">
        <f t="shared" si="109"/>
        <v>1</v>
      </c>
      <c r="O94" s="27">
        <f t="shared" si="109"/>
        <v>1</v>
      </c>
      <c r="P94" s="27">
        <f>SUMPRODUCT($E94:$O94,'Proses AHP'!$E$36:$O$36)</f>
        <v>0.9067800761376017</v>
      </c>
      <c r="R94" s="26" t="s">
        <v>161</v>
      </c>
      <c r="S94" s="27">
        <f t="shared" si="96"/>
        <v>4.1233168550304858E-4</v>
      </c>
      <c r="T94" s="27">
        <f t="shared" si="97"/>
        <v>0</v>
      </c>
      <c r="U94" s="27">
        <f t="shared" si="98"/>
        <v>0</v>
      </c>
      <c r="V94" s="27">
        <f t="shared" si="99"/>
        <v>0</v>
      </c>
      <c r="W94" s="27">
        <f t="shared" si="100"/>
        <v>-8.4745385329453009E-3</v>
      </c>
      <c r="X94" s="27">
        <f t="shared" si="101"/>
        <v>6.9400987075290618E-3</v>
      </c>
      <c r="Y94" s="27">
        <f t="shared" si="102"/>
        <v>0</v>
      </c>
      <c r="Z94" s="27">
        <f t="shared" si="103"/>
        <v>0</v>
      </c>
      <c r="AA94" s="27">
        <f t="shared" si="104"/>
        <v>0</v>
      </c>
      <c r="AB94" s="27">
        <f t="shared" si="105"/>
        <v>0</v>
      </c>
      <c r="AC94" s="27">
        <f t="shared" si="106"/>
        <v>0</v>
      </c>
      <c r="AD94" s="27">
        <f t="shared" si="54"/>
        <v>6.9400987075290618E-3</v>
      </c>
      <c r="AE94" s="27">
        <f t="shared" ref="AE94:AE106" si="110">AD94/$AD$220</f>
        <v>7.0792351803468809E-2</v>
      </c>
    </row>
    <row r="95" spans="4:31" x14ac:dyDescent="0.3">
      <c r="D95" s="26" t="s">
        <v>162</v>
      </c>
      <c r="E95" s="27">
        <f t="shared" ref="E95:O95" si="111">IF(E$38&gt;=E40,1,0)</f>
        <v>0</v>
      </c>
      <c r="F95" s="27">
        <f t="shared" si="111"/>
        <v>0</v>
      </c>
      <c r="G95" s="27">
        <f t="shared" si="111"/>
        <v>1</v>
      </c>
      <c r="H95" s="27">
        <f t="shared" si="111"/>
        <v>1</v>
      </c>
      <c r="I95" s="27">
        <f t="shared" si="111"/>
        <v>0</v>
      </c>
      <c r="J95" s="27">
        <f t="shared" si="111"/>
        <v>1</v>
      </c>
      <c r="K95" s="27">
        <f t="shared" si="111"/>
        <v>1</v>
      </c>
      <c r="L95" s="27">
        <f t="shared" si="111"/>
        <v>1</v>
      </c>
      <c r="M95" s="27">
        <f t="shared" si="111"/>
        <v>1</v>
      </c>
      <c r="N95" s="27">
        <f t="shared" si="111"/>
        <v>1</v>
      </c>
      <c r="O95" s="27">
        <f t="shared" si="111"/>
        <v>0</v>
      </c>
      <c r="P95" s="27">
        <f>SUMPRODUCT($E95:$O95,'Proses AHP'!$E$36:$O$36)</f>
        <v>0.55242678511864429</v>
      </c>
      <c r="R95" s="26" t="s">
        <v>162</v>
      </c>
      <c r="S95" s="27">
        <f t="shared" si="96"/>
        <v>-2.5907566080279713E-4</v>
      </c>
      <c r="T95" s="27">
        <f t="shared" si="97"/>
        <v>-3.2085437975462525E-3</v>
      </c>
      <c r="U95" s="27">
        <f t="shared" si="98"/>
        <v>0</v>
      </c>
      <c r="V95" s="27">
        <f t="shared" si="99"/>
        <v>0</v>
      </c>
      <c r="W95" s="27">
        <f t="shared" si="100"/>
        <v>-8.4745385329453009E-3</v>
      </c>
      <c r="X95" s="27">
        <f t="shared" si="101"/>
        <v>2.7760394830116258E-2</v>
      </c>
      <c r="Y95" s="27">
        <f t="shared" si="102"/>
        <v>0</v>
      </c>
      <c r="Z95" s="27">
        <f t="shared" si="103"/>
        <v>0</v>
      </c>
      <c r="AA95" s="27">
        <f t="shared" si="104"/>
        <v>0</v>
      </c>
      <c r="AB95" s="27">
        <f t="shared" si="105"/>
        <v>0</v>
      </c>
      <c r="AC95" s="27">
        <f t="shared" si="106"/>
        <v>-1.6339097211131689E-2</v>
      </c>
      <c r="AD95" s="27">
        <f t="shared" si="54"/>
        <v>2.7760394830116258E-2</v>
      </c>
      <c r="AE95" s="27">
        <f t="shared" si="110"/>
        <v>0.28316940721387535</v>
      </c>
    </row>
    <row r="96" spans="4:31" x14ac:dyDescent="0.3">
      <c r="D96" s="26" t="s">
        <v>163</v>
      </c>
      <c r="E96" s="27">
        <f t="shared" ref="E96:O96" si="112">IF(E$38&gt;=E41,1,0)</f>
        <v>0</v>
      </c>
      <c r="F96" s="27">
        <f t="shared" si="112"/>
        <v>0</v>
      </c>
      <c r="G96" s="27">
        <f t="shared" si="112"/>
        <v>1</v>
      </c>
      <c r="H96" s="27">
        <f t="shared" si="112"/>
        <v>1</v>
      </c>
      <c r="I96" s="27">
        <f t="shared" si="112"/>
        <v>0</v>
      </c>
      <c r="J96" s="27">
        <f t="shared" si="112"/>
        <v>1</v>
      </c>
      <c r="K96" s="27">
        <f t="shared" si="112"/>
        <v>1</v>
      </c>
      <c r="L96" s="27">
        <f t="shared" si="112"/>
        <v>1</v>
      </c>
      <c r="M96" s="27">
        <f t="shared" si="112"/>
        <v>0</v>
      </c>
      <c r="N96" s="27">
        <f t="shared" si="112"/>
        <v>1</v>
      </c>
      <c r="O96" s="27">
        <f t="shared" si="112"/>
        <v>0</v>
      </c>
      <c r="P96" s="27">
        <f>SUMPRODUCT($E96:$O96,'Proses AHP'!$E$36:$O$36)</f>
        <v>0.53335655899101309</v>
      </c>
      <c r="R96" s="26" t="s">
        <v>163</v>
      </c>
      <c r="S96" s="27">
        <f t="shared" si="96"/>
        <v>-2.1747759695558942E-3</v>
      </c>
      <c r="T96" s="27">
        <f t="shared" si="97"/>
        <v>-3.2085437975462525E-3</v>
      </c>
      <c r="U96" s="27">
        <f t="shared" si="98"/>
        <v>0</v>
      </c>
      <c r="V96" s="27">
        <f t="shared" si="99"/>
        <v>0</v>
      </c>
      <c r="W96" s="27">
        <f t="shared" si="100"/>
        <v>-1.6949077065890598E-2</v>
      </c>
      <c r="X96" s="27">
        <f t="shared" si="101"/>
        <v>2.0820296122587192E-2</v>
      </c>
      <c r="Y96" s="27">
        <f t="shared" si="102"/>
        <v>0</v>
      </c>
      <c r="Z96" s="27">
        <f t="shared" si="103"/>
        <v>3.4616934097656329E-5</v>
      </c>
      <c r="AA96" s="27">
        <f t="shared" si="104"/>
        <v>-1.1323919524343449E-4</v>
      </c>
      <c r="AB96" s="27">
        <f t="shared" si="105"/>
        <v>2.2189102502464253E-3</v>
      </c>
      <c r="AC96" s="27">
        <f t="shared" si="106"/>
        <v>-1.6339097211131689E-2</v>
      </c>
      <c r="AD96" s="27">
        <f t="shared" si="54"/>
        <v>2.0820296122587192E-2</v>
      </c>
      <c r="AE96" s="27">
        <f t="shared" si="110"/>
        <v>0.2123770554104065</v>
      </c>
    </row>
    <row r="97" spans="4:31" x14ac:dyDescent="0.3">
      <c r="D97" s="26" t="s">
        <v>164</v>
      </c>
      <c r="E97" s="27">
        <f t="shared" ref="E97:O97" si="113">IF(E$38&gt;=E42,1,0)</f>
        <v>0</v>
      </c>
      <c r="F97" s="27">
        <f t="shared" si="113"/>
        <v>0</v>
      </c>
      <c r="G97" s="27">
        <f t="shared" si="113"/>
        <v>1</v>
      </c>
      <c r="H97" s="27">
        <f t="shared" si="113"/>
        <v>1</v>
      </c>
      <c r="I97" s="27">
        <f t="shared" si="113"/>
        <v>0</v>
      </c>
      <c r="J97" s="27">
        <f t="shared" si="113"/>
        <v>1</v>
      </c>
      <c r="K97" s="27">
        <f t="shared" si="113"/>
        <v>1</v>
      </c>
      <c r="L97" s="27">
        <f t="shared" si="113"/>
        <v>1</v>
      </c>
      <c r="M97" s="27">
        <f t="shared" si="113"/>
        <v>0</v>
      </c>
      <c r="N97" s="27">
        <f t="shared" si="113"/>
        <v>1</v>
      </c>
      <c r="O97" s="27">
        <f t="shared" si="113"/>
        <v>0</v>
      </c>
      <c r="P97" s="27">
        <f>SUMPRODUCT($E97:$O97,'Proses AHP'!$E$36:$O$36)</f>
        <v>0.53335655899101309</v>
      </c>
      <c r="R97" s="26" t="s">
        <v>164</v>
      </c>
      <c r="S97" s="27">
        <f t="shared" si="96"/>
        <v>-1.3282188807354784E-3</v>
      </c>
      <c r="T97" s="27">
        <f t="shared" si="97"/>
        <v>-3.2085437975462525E-3</v>
      </c>
      <c r="U97" s="27">
        <f t="shared" si="98"/>
        <v>0</v>
      </c>
      <c r="V97" s="27">
        <f t="shared" si="99"/>
        <v>0</v>
      </c>
      <c r="W97" s="27">
        <f t="shared" si="100"/>
        <v>-1.6949077065890598E-2</v>
      </c>
      <c r="X97" s="27">
        <f t="shared" si="101"/>
        <v>1.3880197415058127E-2</v>
      </c>
      <c r="Y97" s="27">
        <f t="shared" si="102"/>
        <v>0</v>
      </c>
      <c r="Z97" s="27">
        <f t="shared" si="103"/>
        <v>3.4616934097656329E-5</v>
      </c>
      <c r="AA97" s="27">
        <f t="shared" si="104"/>
        <v>-1.1323919524343449E-4</v>
      </c>
      <c r="AB97" s="27">
        <f t="shared" si="105"/>
        <v>2.2189102502464253E-3</v>
      </c>
      <c r="AC97" s="27">
        <f t="shared" si="106"/>
        <v>-1.6339097211131689E-2</v>
      </c>
      <c r="AD97" s="27">
        <f t="shared" si="54"/>
        <v>1.3880197415058127E-2</v>
      </c>
      <c r="AE97" s="27">
        <f t="shared" si="110"/>
        <v>0.14158470360693765</v>
      </c>
    </row>
    <row r="98" spans="4:31" x14ac:dyDescent="0.3">
      <c r="D98" s="26" t="s">
        <v>165</v>
      </c>
      <c r="E98" s="27">
        <f t="shared" ref="E98:O98" si="114">IF(E$38&gt;=E43,1,0)</f>
        <v>0</v>
      </c>
      <c r="F98" s="27">
        <f t="shared" si="114"/>
        <v>0</v>
      </c>
      <c r="G98" s="27">
        <f t="shared" si="114"/>
        <v>1</v>
      </c>
      <c r="H98" s="27">
        <f t="shared" si="114"/>
        <v>1</v>
      </c>
      <c r="I98" s="27">
        <f t="shared" si="114"/>
        <v>0</v>
      </c>
      <c r="J98" s="27">
        <f t="shared" si="114"/>
        <v>1</v>
      </c>
      <c r="K98" s="27">
        <f t="shared" si="114"/>
        <v>1</v>
      </c>
      <c r="L98" s="27">
        <f t="shared" si="114"/>
        <v>1</v>
      </c>
      <c r="M98" s="27">
        <f t="shared" si="114"/>
        <v>0</v>
      </c>
      <c r="N98" s="27">
        <f t="shared" si="114"/>
        <v>1</v>
      </c>
      <c r="O98" s="27">
        <f t="shared" si="114"/>
        <v>0</v>
      </c>
      <c r="P98" s="27">
        <f>SUMPRODUCT($E98:$O98,'Proses AHP'!$E$36:$O$36)</f>
        <v>0.53335655899101309</v>
      </c>
      <c r="R98" s="26" t="s">
        <v>165</v>
      </c>
      <c r="S98" s="27">
        <f t="shared" si="96"/>
        <v>-1.3282188807354784E-3</v>
      </c>
      <c r="T98" s="27">
        <f t="shared" si="97"/>
        <v>-3.2085437975462525E-3</v>
      </c>
      <c r="U98" s="27">
        <f t="shared" si="98"/>
        <v>0</v>
      </c>
      <c r="V98" s="27">
        <f t="shared" si="99"/>
        <v>0</v>
      </c>
      <c r="W98" s="27">
        <f t="shared" si="100"/>
        <v>-1.6949077065890598E-2</v>
      </c>
      <c r="X98" s="27">
        <f t="shared" si="101"/>
        <v>1.3880197415058127E-2</v>
      </c>
      <c r="Y98" s="27">
        <f t="shared" si="102"/>
        <v>0</v>
      </c>
      <c r="Z98" s="27">
        <f t="shared" si="103"/>
        <v>3.4616934097656329E-5</v>
      </c>
      <c r="AA98" s="27">
        <f t="shared" si="104"/>
        <v>-1.1323919524343449E-4</v>
      </c>
      <c r="AB98" s="27">
        <f t="shared" si="105"/>
        <v>2.2189102502464253E-3</v>
      </c>
      <c r="AC98" s="27">
        <f t="shared" si="106"/>
        <v>-1.6339097211131689E-2</v>
      </c>
      <c r="AD98" s="27">
        <f t="shared" si="54"/>
        <v>1.3880197415058127E-2</v>
      </c>
      <c r="AE98" s="27">
        <f t="shared" si="110"/>
        <v>0.14158470360693765</v>
      </c>
    </row>
    <row r="99" spans="4:31" x14ac:dyDescent="0.3">
      <c r="D99" s="26" t="s">
        <v>166</v>
      </c>
      <c r="E99" s="27">
        <f t="shared" ref="E99:O99" si="115">IF(E$38&gt;=E44,1,0)</f>
        <v>0</v>
      </c>
      <c r="F99" s="27">
        <f t="shared" si="115"/>
        <v>0</v>
      </c>
      <c r="G99" s="27">
        <f t="shared" si="115"/>
        <v>0</v>
      </c>
      <c r="H99" s="27">
        <f t="shared" si="115"/>
        <v>0</v>
      </c>
      <c r="I99" s="27">
        <f t="shared" si="115"/>
        <v>0</v>
      </c>
      <c r="J99" s="27">
        <f t="shared" si="115"/>
        <v>1</v>
      </c>
      <c r="K99" s="27">
        <f t="shared" si="115"/>
        <v>1</v>
      </c>
      <c r="L99" s="27">
        <f t="shared" si="115"/>
        <v>0</v>
      </c>
      <c r="M99" s="27">
        <f t="shared" si="115"/>
        <v>0</v>
      </c>
      <c r="N99" s="27">
        <f t="shared" si="115"/>
        <v>0</v>
      </c>
      <c r="O99" s="27">
        <f t="shared" si="115"/>
        <v>0</v>
      </c>
      <c r="P99" s="27">
        <f>SUMPRODUCT($E99:$O99,'Proses AHP'!$E$36:$O$36)</f>
        <v>0.15965638903523605</v>
      </c>
      <c r="R99" s="26" t="s">
        <v>166</v>
      </c>
      <c r="S99" s="27">
        <f t="shared" si="96"/>
        <v>-5.7507498792283406E-3</v>
      </c>
      <c r="T99" s="27">
        <f t="shared" si="97"/>
        <v>-3.2085437975462525E-3</v>
      </c>
      <c r="U99" s="27">
        <f t="shared" si="98"/>
        <v>-1.316640504699302E-2</v>
      </c>
      <c r="V99" s="27">
        <f t="shared" si="99"/>
        <v>-7.1762717303786635E-4</v>
      </c>
      <c r="W99" s="27">
        <f t="shared" si="100"/>
        <v>-2.5423615598835901E-2</v>
      </c>
      <c r="X99" s="27">
        <f t="shared" si="101"/>
        <v>1.3880197415058127E-2</v>
      </c>
      <c r="Y99" s="27">
        <f t="shared" si="102"/>
        <v>0</v>
      </c>
      <c r="Z99" s="27">
        <f t="shared" si="103"/>
        <v>-2.7693547278125064E-4</v>
      </c>
      <c r="AA99" s="27">
        <f t="shared" si="104"/>
        <v>-1.1323919524343449E-4</v>
      </c>
      <c r="AB99" s="27">
        <f t="shared" si="105"/>
        <v>-2.3615544806194093E-2</v>
      </c>
      <c r="AC99" s="27">
        <f t="shared" si="106"/>
        <v>-6.5356388844526742E-2</v>
      </c>
      <c r="AD99" s="27">
        <f t="shared" si="54"/>
        <v>1.3880197415058127E-2</v>
      </c>
      <c r="AE99" s="27">
        <f t="shared" si="110"/>
        <v>0.14158470360693765</v>
      </c>
    </row>
    <row r="100" spans="4:31" x14ac:dyDescent="0.3">
      <c r="D100" s="26" t="s">
        <v>167</v>
      </c>
      <c r="E100" s="27">
        <f t="shared" ref="E100:O100" si="116">IF(E$38&gt;=E45,1,0)</f>
        <v>0</v>
      </c>
      <c r="F100" s="27">
        <f t="shared" si="116"/>
        <v>0</v>
      </c>
      <c r="G100" s="27">
        <f t="shared" si="116"/>
        <v>0</v>
      </c>
      <c r="H100" s="27">
        <f t="shared" si="116"/>
        <v>0</v>
      </c>
      <c r="I100" s="27">
        <f t="shared" si="116"/>
        <v>0</v>
      </c>
      <c r="J100" s="27">
        <f t="shared" si="116"/>
        <v>1</v>
      </c>
      <c r="K100" s="27">
        <f t="shared" si="116"/>
        <v>1</v>
      </c>
      <c r="L100" s="27">
        <f t="shared" si="116"/>
        <v>0</v>
      </c>
      <c r="M100" s="27">
        <f t="shared" si="116"/>
        <v>0</v>
      </c>
      <c r="N100" s="27">
        <f t="shared" si="116"/>
        <v>0</v>
      </c>
      <c r="O100" s="27">
        <f t="shared" si="116"/>
        <v>0</v>
      </c>
      <c r="P100" s="27">
        <f>SUMPRODUCT($E100:$O100,'Proses AHP'!$E$36:$O$36)</f>
        <v>0.15965638903523605</v>
      </c>
      <c r="R100" s="26" t="s">
        <v>167</v>
      </c>
      <c r="S100" s="27">
        <f t="shared" si="96"/>
        <v>-8.5020604178946881E-3</v>
      </c>
      <c r="T100" s="27">
        <f t="shared" si="97"/>
        <v>-3.2085437975462525E-3</v>
      </c>
      <c r="U100" s="27">
        <f t="shared" si="98"/>
        <v>-1.316640504699302E-2</v>
      </c>
      <c r="V100" s="27">
        <f t="shared" si="99"/>
        <v>-7.1762717303786635E-4</v>
      </c>
      <c r="W100" s="27">
        <f t="shared" si="100"/>
        <v>-2.5423615598835901E-2</v>
      </c>
      <c r="X100" s="27">
        <f t="shared" si="101"/>
        <v>2.0820296122587192E-2</v>
      </c>
      <c r="Y100" s="27">
        <f t="shared" si="102"/>
        <v>0</v>
      </c>
      <c r="Z100" s="27">
        <f t="shared" si="103"/>
        <v>-2.7693547278125064E-4</v>
      </c>
      <c r="AA100" s="27">
        <f t="shared" si="104"/>
        <v>-1.1323919524343449E-4</v>
      </c>
      <c r="AB100" s="27">
        <f t="shared" si="105"/>
        <v>-2.3615544806194093E-2</v>
      </c>
      <c r="AC100" s="27">
        <f t="shared" si="106"/>
        <v>-8.169548605565842E-2</v>
      </c>
      <c r="AD100" s="27">
        <f t="shared" si="54"/>
        <v>2.0820296122587192E-2</v>
      </c>
      <c r="AE100" s="27">
        <f t="shared" si="110"/>
        <v>0.2123770554104065</v>
      </c>
    </row>
    <row r="101" spans="4:31" x14ac:dyDescent="0.3">
      <c r="D101" s="26" t="s">
        <v>168</v>
      </c>
      <c r="E101" s="27">
        <f t="shared" ref="E101:O101" si="117">IF(E$38&gt;=E46,1,0)</f>
        <v>0</v>
      </c>
      <c r="F101" s="27">
        <f t="shared" si="117"/>
        <v>0</v>
      </c>
      <c r="G101" s="27">
        <f t="shared" si="117"/>
        <v>0</v>
      </c>
      <c r="H101" s="27">
        <f t="shared" si="117"/>
        <v>0</v>
      </c>
      <c r="I101" s="27">
        <f t="shared" si="117"/>
        <v>0</v>
      </c>
      <c r="J101" s="27">
        <f t="shared" si="117"/>
        <v>1</v>
      </c>
      <c r="K101" s="27">
        <f t="shared" si="117"/>
        <v>1</v>
      </c>
      <c r="L101" s="27">
        <f t="shared" si="117"/>
        <v>0</v>
      </c>
      <c r="M101" s="27">
        <f t="shared" si="117"/>
        <v>0</v>
      </c>
      <c r="N101" s="27">
        <f t="shared" si="117"/>
        <v>0</v>
      </c>
      <c r="O101" s="27">
        <f t="shared" si="117"/>
        <v>0</v>
      </c>
      <c r="P101" s="27">
        <f>SUMPRODUCT($E101:$O101,'Proses AHP'!$E$36:$O$36)</f>
        <v>0.15965638903523605</v>
      </c>
      <c r="R101" s="26" t="s">
        <v>168</v>
      </c>
      <c r="S101" s="27">
        <f t="shared" si="96"/>
        <v>-9.3668622715603733E-3</v>
      </c>
      <c r="T101" s="27">
        <f t="shared" si="97"/>
        <v>-3.2085437975462525E-3</v>
      </c>
      <c r="U101" s="27">
        <f t="shared" si="98"/>
        <v>-1.316640504699302E-2</v>
      </c>
      <c r="V101" s="27">
        <f t="shared" si="99"/>
        <v>-5.2027970045245312E-3</v>
      </c>
      <c r="W101" s="27">
        <f t="shared" si="100"/>
        <v>-3.3898154131781204E-2</v>
      </c>
      <c r="X101" s="27">
        <f t="shared" si="101"/>
        <v>6.9400987075290618E-3</v>
      </c>
      <c r="Y101" s="27">
        <f t="shared" si="102"/>
        <v>0</v>
      </c>
      <c r="Z101" s="27">
        <f t="shared" si="103"/>
        <v>-1.0385080229296899E-4</v>
      </c>
      <c r="AA101" s="27">
        <f t="shared" si="104"/>
        <v>-4.1521038255926037E-4</v>
      </c>
      <c r="AB101" s="27">
        <f t="shared" si="105"/>
        <v>-2.2030608913160929E-2</v>
      </c>
      <c r="AC101" s="27">
        <f t="shared" si="106"/>
        <v>-4.9017291633395063E-2</v>
      </c>
      <c r="AD101" s="27">
        <f t="shared" si="54"/>
        <v>6.9400987075290618E-3</v>
      </c>
      <c r="AE101" s="27">
        <f t="shared" si="110"/>
        <v>7.0792351803468809E-2</v>
      </c>
    </row>
    <row r="102" spans="4:31" x14ac:dyDescent="0.3">
      <c r="D102" s="26" t="s">
        <v>169</v>
      </c>
      <c r="E102" s="27">
        <f t="shared" ref="E102:O102" si="118">IF(E$38&gt;=E47,1,0)</f>
        <v>0</v>
      </c>
      <c r="F102" s="27">
        <f t="shared" si="118"/>
        <v>0</v>
      </c>
      <c r="G102" s="27">
        <f t="shared" si="118"/>
        <v>0</v>
      </c>
      <c r="H102" s="27">
        <f t="shared" si="118"/>
        <v>0</v>
      </c>
      <c r="I102" s="27">
        <f t="shared" si="118"/>
        <v>0</v>
      </c>
      <c r="J102" s="27">
        <f t="shared" si="118"/>
        <v>1</v>
      </c>
      <c r="K102" s="27">
        <f t="shared" si="118"/>
        <v>1</v>
      </c>
      <c r="L102" s="27">
        <f t="shared" si="118"/>
        <v>0</v>
      </c>
      <c r="M102" s="27">
        <f t="shared" si="118"/>
        <v>0</v>
      </c>
      <c r="N102" s="27">
        <f t="shared" si="118"/>
        <v>0</v>
      </c>
      <c r="O102" s="27">
        <f t="shared" si="118"/>
        <v>0</v>
      </c>
      <c r="P102" s="27">
        <f>SUMPRODUCT($E102:$O102,'Proses AHP'!$E$36:$O$36)</f>
        <v>0.15965638903523605</v>
      </c>
      <c r="R102" s="26" t="s">
        <v>169</v>
      </c>
      <c r="S102" s="27">
        <f t="shared" si="96"/>
        <v>-1.2286024646803189E-2</v>
      </c>
      <c r="T102" s="27">
        <f t="shared" si="97"/>
        <v>-3.2085437975462525E-3</v>
      </c>
      <c r="U102" s="27">
        <f t="shared" si="98"/>
        <v>-1.316640504699302E-2</v>
      </c>
      <c r="V102" s="27">
        <f t="shared" si="99"/>
        <v>-5.2027970045245312E-3</v>
      </c>
      <c r="W102" s="27">
        <f t="shared" si="100"/>
        <v>-3.3898154131781204E-2</v>
      </c>
      <c r="X102" s="27">
        <f t="shared" si="101"/>
        <v>1.3880197415058127E-2</v>
      </c>
      <c r="Y102" s="27">
        <f t="shared" si="102"/>
        <v>0</v>
      </c>
      <c r="Z102" s="27">
        <f t="shared" si="103"/>
        <v>-1.0385080229296899E-4</v>
      </c>
      <c r="AA102" s="27">
        <f t="shared" si="104"/>
        <v>-4.1521038255926037E-4</v>
      </c>
      <c r="AB102" s="27">
        <f t="shared" si="105"/>
        <v>-2.2030608913160929E-2</v>
      </c>
      <c r="AC102" s="27">
        <f t="shared" si="106"/>
        <v>-9.8034583266790112E-2</v>
      </c>
      <c r="AD102" s="27">
        <f t="shared" si="54"/>
        <v>1.3880197415058127E-2</v>
      </c>
      <c r="AE102" s="27">
        <f t="shared" si="110"/>
        <v>0.14158470360693765</v>
      </c>
    </row>
    <row r="103" spans="4:31" x14ac:dyDescent="0.3">
      <c r="D103" s="26" t="s">
        <v>170</v>
      </c>
      <c r="E103" s="27">
        <f t="shared" ref="E103:O103" si="119">IF(E$39&gt;=E35,1,0)</f>
        <v>0</v>
      </c>
      <c r="F103" s="27">
        <f t="shared" si="119"/>
        <v>1</v>
      </c>
      <c r="G103" s="27">
        <f t="shared" si="119"/>
        <v>1</v>
      </c>
      <c r="H103" s="27">
        <f t="shared" si="119"/>
        <v>1</v>
      </c>
      <c r="I103" s="27">
        <f t="shared" si="119"/>
        <v>1</v>
      </c>
      <c r="J103" s="27">
        <f t="shared" si="119"/>
        <v>1</v>
      </c>
      <c r="K103" s="27">
        <f t="shared" si="119"/>
        <v>1</v>
      </c>
      <c r="L103" s="27">
        <f t="shared" si="119"/>
        <v>0</v>
      </c>
      <c r="M103" s="27">
        <f t="shared" si="119"/>
        <v>0</v>
      </c>
      <c r="N103" s="27">
        <f t="shared" si="119"/>
        <v>0</v>
      </c>
      <c r="O103" s="27">
        <f t="shared" si="119"/>
        <v>0</v>
      </c>
      <c r="P103" s="27">
        <f>SUMPRODUCT($E103:$O103,'Proses AHP'!$E$36:$O$36)</f>
        <v>0.55297126458872037</v>
      </c>
      <c r="R103" s="26" t="s">
        <v>170</v>
      </c>
      <c r="S103" s="27">
        <f>E$39-E35</f>
        <v>-2.134637486896308E-3</v>
      </c>
      <c r="T103" s="27">
        <f t="shared" ref="T103:AC103" si="120">F$39-F35</f>
        <v>0</v>
      </c>
      <c r="U103" s="27">
        <f t="shared" si="120"/>
        <v>0</v>
      </c>
      <c r="V103" s="27">
        <f t="shared" si="120"/>
        <v>0</v>
      </c>
      <c r="W103" s="27">
        <f t="shared" si="120"/>
        <v>8.4745385329453009E-3</v>
      </c>
      <c r="X103" s="27">
        <f t="shared" si="120"/>
        <v>0</v>
      </c>
      <c r="Y103" s="27">
        <f t="shared" si="120"/>
        <v>0</v>
      </c>
      <c r="Z103" s="27">
        <f t="shared" si="120"/>
        <v>-1.9385483094687579E-4</v>
      </c>
      <c r="AA103" s="27">
        <f t="shared" si="120"/>
        <v>-3.7746398414478452E-5</v>
      </c>
      <c r="AB103" s="27">
        <f t="shared" si="120"/>
        <v>-2.3615544806194093E-2</v>
      </c>
      <c r="AC103" s="27">
        <f t="shared" si="120"/>
        <v>-3.2678194422263371E-2</v>
      </c>
      <c r="AD103" s="27">
        <f t="shared" si="54"/>
        <v>8.4745385329453009E-3</v>
      </c>
      <c r="AE103" s="27">
        <f t="shared" si="110"/>
        <v>8.6444377591556598E-2</v>
      </c>
    </row>
    <row r="104" spans="4:31" x14ac:dyDescent="0.3">
      <c r="D104" s="26" t="s">
        <v>171</v>
      </c>
      <c r="E104" s="27">
        <f t="shared" ref="E104:O104" si="121">IF(E$39&gt;=E36,1,0)</f>
        <v>0</v>
      </c>
      <c r="F104" s="27">
        <f t="shared" si="121"/>
        <v>0</v>
      </c>
      <c r="G104" s="27">
        <f t="shared" si="121"/>
        <v>1</v>
      </c>
      <c r="H104" s="27">
        <f t="shared" si="121"/>
        <v>1</v>
      </c>
      <c r="I104" s="27">
        <f t="shared" si="121"/>
        <v>1</v>
      </c>
      <c r="J104" s="27">
        <f t="shared" si="121"/>
        <v>1</v>
      </c>
      <c r="K104" s="27">
        <f t="shared" si="121"/>
        <v>1</v>
      </c>
      <c r="L104" s="27">
        <f t="shared" si="121"/>
        <v>0</v>
      </c>
      <c r="M104" s="27">
        <f t="shared" si="121"/>
        <v>0</v>
      </c>
      <c r="N104" s="27">
        <f t="shared" si="121"/>
        <v>0</v>
      </c>
      <c r="O104" s="27">
        <f t="shared" si="121"/>
        <v>0</v>
      </c>
      <c r="P104" s="27">
        <f>SUMPRODUCT($E104:$O104,'Proses AHP'!$E$36:$O$36)</f>
        <v>0.49758321097036129</v>
      </c>
      <c r="R104" s="26" t="s">
        <v>171</v>
      </c>
      <c r="S104" s="27">
        <f t="shared" ref="S104:S115" si="122">E$39-E36</f>
        <v>-3.2585150013647885E-3</v>
      </c>
      <c r="T104" s="27">
        <f t="shared" ref="T104:T115" si="123">F$39-F36</f>
        <v>-3.2085437975462525E-3</v>
      </c>
      <c r="U104" s="27">
        <f t="shared" ref="U104:U115" si="124">G$39-G36</f>
        <v>0</v>
      </c>
      <c r="V104" s="27">
        <f t="shared" ref="V104:V115" si="125">H$39-H36</f>
        <v>0</v>
      </c>
      <c r="W104" s="27">
        <f t="shared" ref="W104:W115" si="126">I$39-I36</f>
        <v>8.4745385329453009E-3</v>
      </c>
      <c r="X104" s="27">
        <f t="shared" ref="X104:X115" si="127">J$39-J36</f>
        <v>1.3880197415058131E-2</v>
      </c>
      <c r="Y104" s="27">
        <f t="shared" ref="Y104:Y115" si="128">K$39-K36</f>
        <v>0</v>
      </c>
      <c r="Z104" s="27">
        <f t="shared" ref="Z104:Z115" si="129">L$39-L36</f>
        <v>-1.9385483094687579E-4</v>
      </c>
      <c r="AA104" s="27">
        <f t="shared" ref="AA104:AA115" si="130">M$39-M36</f>
        <v>-3.7746398414478452E-5</v>
      </c>
      <c r="AB104" s="27">
        <f t="shared" ref="AB104:AB115" si="131">N$39-N36</f>
        <v>-2.3615544806194093E-2</v>
      </c>
      <c r="AC104" s="27">
        <f t="shared" ref="AC104:AC115" si="132">O$39-O36</f>
        <v>-6.5356388844526742E-2</v>
      </c>
      <c r="AD104" s="27">
        <f t="shared" si="54"/>
        <v>1.3880197415058131E-2</v>
      </c>
      <c r="AE104" s="27">
        <f t="shared" si="110"/>
        <v>0.14158470360693767</v>
      </c>
    </row>
    <row r="105" spans="4:31" x14ac:dyDescent="0.3">
      <c r="D105" s="26" t="s">
        <v>172</v>
      </c>
      <c r="E105" s="27">
        <f t="shared" ref="E105:O105" si="133">IF(E$39&gt;=E37,1,0)</f>
        <v>0</v>
      </c>
      <c r="F105" s="27">
        <f t="shared" si="133"/>
        <v>0</v>
      </c>
      <c r="G105" s="27">
        <f t="shared" si="133"/>
        <v>1</v>
      </c>
      <c r="H105" s="27">
        <f t="shared" si="133"/>
        <v>1</v>
      </c>
      <c r="I105" s="27">
        <f t="shared" si="133"/>
        <v>1</v>
      </c>
      <c r="J105" s="27">
        <f t="shared" si="133"/>
        <v>1</v>
      </c>
      <c r="K105" s="27">
        <f t="shared" si="133"/>
        <v>1</v>
      </c>
      <c r="L105" s="27">
        <f t="shared" si="133"/>
        <v>0</v>
      </c>
      <c r="M105" s="27">
        <f t="shared" si="133"/>
        <v>0</v>
      </c>
      <c r="N105" s="27">
        <f t="shared" si="133"/>
        <v>0</v>
      </c>
      <c r="O105" s="27">
        <f t="shared" si="133"/>
        <v>0</v>
      </c>
      <c r="P105" s="27">
        <f>SUMPRODUCT($E105:$O105,'Proses AHP'!$E$36:$O$36)</f>
        <v>0.49758321097036129</v>
      </c>
      <c r="R105" s="26" t="s">
        <v>172</v>
      </c>
      <c r="S105" s="27">
        <f t="shared" si="122"/>
        <v>-4.9917676616652081E-3</v>
      </c>
      <c r="T105" s="27">
        <f t="shared" si="123"/>
        <v>-3.2085437975462525E-3</v>
      </c>
      <c r="U105" s="27">
        <f t="shared" si="124"/>
        <v>0</v>
      </c>
      <c r="V105" s="27">
        <f t="shared" si="125"/>
        <v>0</v>
      </c>
      <c r="W105" s="27">
        <f t="shared" si="126"/>
        <v>8.4745385329453009E-3</v>
      </c>
      <c r="X105" s="27">
        <f t="shared" si="127"/>
        <v>2.0820296122587196E-2</v>
      </c>
      <c r="Y105" s="27">
        <f t="shared" si="128"/>
        <v>0</v>
      </c>
      <c r="Z105" s="27">
        <f t="shared" si="129"/>
        <v>-1.9385483094687579E-4</v>
      </c>
      <c r="AA105" s="27">
        <f t="shared" si="130"/>
        <v>-3.7746398414478452E-5</v>
      </c>
      <c r="AB105" s="27">
        <f t="shared" si="131"/>
        <v>-2.3615544806194093E-2</v>
      </c>
      <c r="AC105" s="27">
        <f t="shared" si="132"/>
        <v>-8.169548605565842E-2</v>
      </c>
      <c r="AD105" s="27">
        <f t="shared" si="54"/>
        <v>2.0820296122587196E-2</v>
      </c>
      <c r="AE105" s="27">
        <f t="shared" si="110"/>
        <v>0.21237705541040652</v>
      </c>
    </row>
    <row r="106" spans="4:31" x14ac:dyDescent="0.3">
      <c r="D106" s="26" t="s">
        <v>173</v>
      </c>
      <c r="E106" s="27">
        <f t="shared" ref="E106:O106" si="134">IF(E$39&gt;=E38,1,0)</f>
        <v>0</v>
      </c>
      <c r="F106" s="27">
        <f t="shared" si="134"/>
        <v>1</v>
      </c>
      <c r="G106" s="27">
        <f t="shared" si="134"/>
        <v>1</v>
      </c>
      <c r="H106" s="27">
        <f t="shared" si="134"/>
        <v>1</v>
      </c>
      <c r="I106" s="27">
        <f t="shared" si="134"/>
        <v>1</v>
      </c>
      <c r="J106" s="27">
        <f t="shared" si="134"/>
        <v>0</v>
      </c>
      <c r="K106" s="27">
        <f t="shared" si="134"/>
        <v>1</v>
      </c>
      <c r="L106" s="27">
        <f t="shared" si="134"/>
        <v>1</v>
      </c>
      <c r="M106" s="27">
        <f t="shared" si="134"/>
        <v>1</v>
      </c>
      <c r="N106" s="27">
        <f t="shared" si="134"/>
        <v>1</v>
      </c>
      <c r="O106" s="27">
        <f t="shared" si="134"/>
        <v>1</v>
      </c>
      <c r="P106" s="27">
        <f>SUMPRODUCT($E106:$O106,'Proses AHP'!$E$36:$O$36)</f>
        <v>0.86308573048116111</v>
      </c>
      <c r="R106" s="26" t="s">
        <v>173</v>
      </c>
      <c r="S106" s="27">
        <f t="shared" si="122"/>
        <v>-4.1233168550304858E-4</v>
      </c>
      <c r="T106" s="27">
        <f t="shared" si="123"/>
        <v>0</v>
      </c>
      <c r="U106" s="27">
        <f t="shared" si="124"/>
        <v>0</v>
      </c>
      <c r="V106" s="27">
        <f t="shared" si="125"/>
        <v>0</v>
      </c>
      <c r="W106" s="27">
        <f t="shared" si="126"/>
        <v>8.4745385329453009E-3</v>
      </c>
      <c r="X106" s="27">
        <f t="shared" si="127"/>
        <v>-6.9400987075290618E-3</v>
      </c>
      <c r="Y106" s="27">
        <f t="shared" si="128"/>
        <v>0</v>
      </c>
      <c r="Z106" s="27">
        <f t="shared" si="129"/>
        <v>0</v>
      </c>
      <c r="AA106" s="27">
        <f t="shared" si="130"/>
        <v>0</v>
      </c>
      <c r="AB106" s="27">
        <f t="shared" si="131"/>
        <v>0</v>
      </c>
      <c r="AC106" s="27">
        <f t="shared" si="132"/>
        <v>0</v>
      </c>
      <c r="AD106" s="27">
        <f t="shared" si="54"/>
        <v>8.4745385329453009E-3</v>
      </c>
      <c r="AE106" s="27">
        <f t="shared" si="110"/>
        <v>8.6444377591556598E-2</v>
      </c>
    </row>
    <row r="107" spans="4:31" x14ac:dyDescent="0.3">
      <c r="D107" s="26" t="s">
        <v>174</v>
      </c>
      <c r="E107" s="27">
        <f t="shared" ref="E107:O107" si="135">IF(E$39&gt;=E39,1,0)</f>
        <v>1</v>
      </c>
      <c r="F107" s="27">
        <f t="shared" si="135"/>
        <v>1</v>
      </c>
      <c r="G107" s="27">
        <f t="shared" si="135"/>
        <v>1</v>
      </c>
      <c r="H107" s="27">
        <f t="shared" si="135"/>
        <v>1</v>
      </c>
      <c r="I107" s="27">
        <f t="shared" si="135"/>
        <v>1</v>
      </c>
      <c r="J107" s="27">
        <f t="shared" si="135"/>
        <v>1</v>
      </c>
      <c r="K107" s="27">
        <f t="shared" si="135"/>
        <v>1</v>
      </c>
      <c r="L107" s="27">
        <f t="shared" si="135"/>
        <v>1</v>
      </c>
      <c r="M107" s="27">
        <f t="shared" si="135"/>
        <v>1</v>
      </c>
      <c r="N107" s="27">
        <f t="shared" si="135"/>
        <v>1</v>
      </c>
      <c r="O107" s="27">
        <f t="shared" si="135"/>
        <v>1</v>
      </c>
      <c r="P107" s="27" t="s">
        <v>291</v>
      </c>
      <c r="R107" s="26" t="s">
        <v>174</v>
      </c>
      <c r="S107" s="27">
        <f t="shared" si="122"/>
        <v>0</v>
      </c>
      <c r="T107" s="27">
        <f t="shared" si="123"/>
        <v>0</v>
      </c>
      <c r="U107" s="27">
        <f t="shared" si="124"/>
        <v>0</v>
      </c>
      <c r="V107" s="27">
        <f t="shared" si="125"/>
        <v>0</v>
      </c>
      <c r="W107" s="27">
        <f t="shared" si="126"/>
        <v>0</v>
      </c>
      <c r="X107" s="27">
        <f t="shared" si="127"/>
        <v>0</v>
      </c>
      <c r="Y107" s="27">
        <f t="shared" si="128"/>
        <v>0</v>
      </c>
      <c r="Z107" s="27">
        <f t="shared" si="129"/>
        <v>0</v>
      </c>
      <c r="AA107" s="27">
        <f t="shared" si="130"/>
        <v>0</v>
      </c>
      <c r="AB107" s="27">
        <f t="shared" si="131"/>
        <v>0</v>
      </c>
      <c r="AC107" s="27">
        <f t="shared" si="132"/>
        <v>0</v>
      </c>
      <c r="AD107" s="27">
        <f t="shared" si="54"/>
        <v>0</v>
      </c>
      <c r="AE107" s="27" t="s">
        <v>291</v>
      </c>
    </row>
    <row r="108" spans="4:31" x14ac:dyDescent="0.3">
      <c r="D108" s="26" t="s">
        <v>175</v>
      </c>
      <c r="E108" s="27">
        <f t="shared" ref="E108:O108" si="136">IF(E$39&gt;=E40,1,0)</f>
        <v>0</v>
      </c>
      <c r="F108" s="27">
        <f t="shared" si="136"/>
        <v>0</v>
      </c>
      <c r="G108" s="27">
        <f t="shared" si="136"/>
        <v>1</v>
      </c>
      <c r="H108" s="27">
        <f t="shared" si="136"/>
        <v>1</v>
      </c>
      <c r="I108" s="27">
        <f t="shared" si="136"/>
        <v>1</v>
      </c>
      <c r="J108" s="27">
        <f t="shared" si="136"/>
        <v>1</v>
      </c>
      <c r="K108" s="27">
        <f t="shared" si="136"/>
        <v>1</v>
      </c>
      <c r="L108" s="27">
        <f t="shared" si="136"/>
        <v>1</v>
      </c>
      <c r="M108" s="27">
        <f t="shared" si="136"/>
        <v>1</v>
      </c>
      <c r="N108" s="27">
        <f t="shared" si="136"/>
        <v>1</v>
      </c>
      <c r="O108" s="27">
        <f t="shared" si="136"/>
        <v>0</v>
      </c>
      <c r="P108" s="27">
        <f>SUMPRODUCT($E108:$O108,'Proses AHP'!$E$36:$O$36)</f>
        <v>0.64564670898104271</v>
      </c>
      <c r="R108" s="26" t="s">
        <v>175</v>
      </c>
      <c r="S108" s="27">
        <f t="shared" si="122"/>
        <v>-6.7140734630584571E-4</v>
      </c>
      <c r="T108" s="27">
        <f t="shared" si="123"/>
        <v>-3.2085437975462525E-3</v>
      </c>
      <c r="U108" s="27">
        <f t="shared" si="124"/>
        <v>0</v>
      </c>
      <c r="V108" s="27">
        <f t="shared" si="125"/>
        <v>0</v>
      </c>
      <c r="W108" s="27">
        <f t="shared" si="126"/>
        <v>0</v>
      </c>
      <c r="X108" s="27">
        <f t="shared" si="127"/>
        <v>2.0820296122587196E-2</v>
      </c>
      <c r="Y108" s="27">
        <f t="shared" si="128"/>
        <v>0</v>
      </c>
      <c r="Z108" s="27">
        <f t="shared" si="129"/>
        <v>0</v>
      </c>
      <c r="AA108" s="27">
        <f t="shared" si="130"/>
        <v>0</v>
      </c>
      <c r="AB108" s="27">
        <f t="shared" si="131"/>
        <v>0</v>
      </c>
      <c r="AC108" s="27">
        <f t="shared" si="132"/>
        <v>-1.6339097211131689E-2</v>
      </c>
      <c r="AD108" s="27">
        <f t="shared" si="54"/>
        <v>2.0820296122587196E-2</v>
      </c>
      <c r="AE108" s="27">
        <f t="shared" ref="AE108:AE120" si="137">AD108/$AD$220</f>
        <v>0.21237705541040652</v>
      </c>
    </row>
    <row r="109" spans="4:31" x14ac:dyDescent="0.3">
      <c r="D109" s="26" t="s">
        <v>176</v>
      </c>
      <c r="E109" s="27">
        <f t="shared" ref="E109:O109" si="138">IF(E$39&gt;=E41,1,0)</f>
        <v>0</v>
      </c>
      <c r="F109" s="27">
        <f t="shared" si="138"/>
        <v>0</v>
      </c>
      <c r="G109" s="27">
        <f t="shared" si="138"/>
        <v>1</v>
      </c>
      <c r="H109" s="27">
        <f t="shared" si="138"/>
        <v>1</v>
      </c>
      <c r="I109" s="27">
        <f t="shared" si="138"/>
        <v>0</v>
      </c>
      <c r="J109" s="27">
        <f t="shared" si="138"/>
        <v>1</v>
      </c>
      <c r="K109" s="27">
        <f t="shared" si="138"/>
        <v>1</v>
      </c>
      <c r="L109" s="27">
        <f t="shared" si="138"/>
        <v>1</v>
      </c>
      <c r="M109" s="27">
        <f t="shared" si="138"/>
        <v>0</v>
      </c>
      <c r="N109" s="27">
        <f t="shared" si="138"/>
        <v>1</v>
      </c>
      <c r="O109" s="27">
        <f t="shared" si="138"/>
        <v>0</v>
      </c>
      <c r="P109" s="27">
        <f>SUMPRODUCT($E109:$O109,'Proses AHP'!$E$36:$O$36)</f>
        <v>0.53335655899101309</v>
      </c>
      <c r="R109" s="26" t="s">
        <v>176</v>
      </c>
      <c r="S109" s="27">
        <f t="shared" si="122"/>
        <v>-2.5871076550589428E-3</v>
      </c>
      <c r="T109" s="27">
        <f t="shared" si="123"/>
        <v>-3.2085437975462525E-3</v>
      </c>
      <c r="U109" s="27">
        <f t="shared" si="124"/>
        <v>0</v>
      </c>
      <c r="V109" s="27">
        <f t="shared" si="125"/>
        <v>0</v>
      </c>
      <c r="W109" s="27">
        <f t="shared" si="126"/>
        <v>-8.4745385329452992E-3</v>
      </c>
      <c r="X109" s="27">
        <f t="shared" si="127"/>
        <v>1.3880197415058131E-2</v>
      </c>
      <c r="Y109" s="27">
        <f t="shared" si="128"/>
        <v>0</v>
      </c>
      <c r="Z109" s="27">
        <f t="shared" si="129"/>
        <v>3.4616934097656329E-5</v>
      </c>
      <c r="AA109" s="27">
        <f t="shared" si="130"/>
        <v>-1.1323919524343449E-4</v>
      </c>
      <c r="AB109" s="27">
        <f t="shared" si="131"/>
        <v>2.2189102502464253E-3</v>
      </c>
      <c r="AC109" s="27">
        <f t="shared" si="132"/>
        <v>-1.6339097211131689E-2</v>
      </c>
      <c r="AD109" s="27">
        <f t="shared" si="54"/>
        <v>1.3880197415058131E-2</v>
      </c>
      <c r="AE109" s="27">
        <f t="shared" si="137"/>
        <v>0.14158470360693767</v>
      </c>
    </row>
    <row r="110" spans="4:31" x14ac:dyDescent="0.3">
      <c r="D110" s="26" t="s">
        <v>177</v>
      </c>
      <c r="E110" s="27">
        <f t="shared" ref="E110:O110" si="139">IF(E$39&gt;=E42,1,0)</f>
        <v>0</v>
      </c>
      <c r="F110" s="27">
        <f t="shared" si="139"/>
        <v>0</v>
      </c>
      <c r="G110" s="27">
        <f t="shared" si="139"/>
        <v>1</v>
      </c>
      <c r="H110" s="27">
        <f t="shared" si="139"/>
        <v>1</v>
      </c>
      <c r="I110" s="27">
        <f t="shared" si="139"/>
        <v>0</v>
      </c>
      <c r="J110" s="27">
        <f t="shared" si="139"/>
        <v>1</v>
      </c>
      <c r="K110" s="27">
        <f t="shared" si="139"/>
        <v>1</v>
      </c>
      <c r="L110" s="27">
        <f t="shared" si="139"/>
        <v>1</v>
      </c>
      <c r="M110" s="27">
        <f t="shared" si="139"/>
        <v>0</v>
      </c>
      <c r="N110" s="27">
        <f t="shared" si="139"/>
        <v>1</v>
      </c>
      <c r="O110" s="27">
        <f t="shared" si="139"/>
        <v>0</v>
      </c>
      <c r="P110" s="27">
        <f>SUMPRODUCT($E110:$O110,'Proses AHP'!$E$36:$O$36)</f>
        <v>0.53335655899101309</v>
      </c>
      <c r="R110" s="26" t="s">
        <v>177</v>
      </c>
      <c r="S110" s="27">
        <f t="shared" si="122"/>
        <v>-1.740550566238527E-3</v>
      </c>
      <c r="T110" s="27">
        <f t="shared" si="123"/>
        <v>-3.2085437975462525E-3</v>
      </c>
      <c r="U110" s="27">
        <f t="shared" si="124"/>
        <v>0</v>
      </c>
      <c r="V110" s="27">
        <f t="shared" si="125"/>
        <v>0</v>
      </c>
      <c r="W110" s="27">
        <f t="shared" si="126"/>
        <v>-8.4745385329452992E-3</v>
      </c>
      <c r="X110" s="27">
        <f t="shared" si="127"/>
        <v>6.9400987075290653E-3</v>
      </c>
      <c r="Y110" s="27">
        <f t="shared" si="128"/>
        <v>0</v>
      </c>
      <c r="Z110" s="27">
        <f t="shared" si="129"/>
        <v>3.4616934097656329E-5</v>
      </c>
      <c r="AA110" s="27">
        <f t="shared" si="130"/>
        <v>-1.1323919524343449E-4</v>
      </c>
      <c r="AB110" s="27">
        <f t="shared" si="131"/>
        <v>2.2189102502464253E-3</v>
      </c>
      <c r="AC110" s="27">
        <f t="shared" si="132"/>
        <v>-1.6339097211131689E-2</v>
      </c>
      <c r="AD110" s="27">
        <f t="shared" si="54"/>
        <v>6.9400987075290653E-3</v>
      </c>
      <c r="AE110" s="27">
        <f t="shared" si="137"/>
        <v>7.0792351803468836E-2</v>
      </c>
    </row>
    <row r="111" spans="4:31" x14ac:dyDescent="0.3">
      <c r="D111" s="26" t="s">
        <v>178</v>
      </c>
      <c r="E111" s="27">
        <f t="shared" ref="E111:O111" si="140">IF(E$39&gt;=E43,1,0)</f>
        <v>0</v>
      </c>
      <c r="F111" s="27">
        <f t="shared" si="140"/>
        <v>0</v>
      </c>
      <c r="G111" s="27">
        <f t="shared" si="140"/>
        <v>1</v>
      </c>
      <c r="H111" s="27">
        <f t="shared" si="140"/>
        <v>1</v>
      </c>
      <c r="I111" s="27">
        <f t="shared" si="140"/>
        <v>0</v>
      </c>
      <c r="J111" s="27">
        <f t="shared" si="140"/>
        <v>1</v>
      </c>
      <c r="K111" s="27">
        <f t="shared" si="140"/>
        <v>1</v>
      </c>
      <c r="L111" s="27">
        <f t="shared" si="140"/>
        <v>1</v>
      </c>
      <c r="M111" s="27">
        <f t="shared" si="140"/>
        <v>0</v>
      </c>
      <c r="N111" s="27">
        <f t="shared" si="140"/>
        <v>1</v>
      </c>
      <c r="O111" s="27">
        <f t="shared" si="140"/>
        <v>0</v>
      </c>
      <c r="P111" s="27">
        <f>SUMPRODUCT($E111:$O111,'Proses AHP'!$E$36:$O$36)</f>
        <v>0.53335655899101309</v>
      </c>
      <c r="R111" s="26" t="s">
        <v>178</v>
      </c>
      <c r="S111" s="27">
        <f t="shared" si="122"/>
        <v>-1.740550566238527E-3</v>
      </c>
      <c r="T111" s="27">
        <f t="shared" si="123"/>
        <v>-3.2085437975462525E-3</v>
      </c>
      <c r="U111" s="27">
        <f t="shared" si="124"/>
        <v>0</v>
      </c>
      <c r="V111" s="27">
        <f t="shared" si="125"/>
        <v>0</v>
      </c>
      <c r="W111" s="27">
        <f t="shared" si="126"/>
        <v>-8.4745385329452992E-3</v>
      </c>
      <c r="X111" s="27">
        <f t="shared" si="127"/>
        <v>6.9400987075290653E-3</v>
      </c>
      <c r="Y111" s="27">
        <f t="shared" si="128"/>
        <v>0</v>
      </c>
      <c r="Z111" s="27">
        <f t="shared" si="129"/>
        <v>3.4616934097656329E-5</v>
      </c>
      <c r="AA111" s="27">
        <f t="shared" si="130"/>
        <v>-1.1323919524343449E-4</v>
      </c>
      <c r="AB111" s="27">
        <f t="shared" si="131"/>
        <v>2.2189102502464253E-3</v>
      </c>
      <c r="AC111" s="27">
        <f t="shared" si="132"/>
        <v>-1.6339097211131689E-2</v>
      </c>
      <c r="AD111" s="27">
        <f t="shared" si="54"/>
        <v>6.9400987075290653E-3</v>
      </c>
      <c r="AE111" s="27">
        <f t="shared" si="137"/>
        <v>7.0792351803468836E-2</v>
      </c>
    </row>
    <row r="112" spans="4:31" x14ac:dyDescent="0.3">
      <c r="D112" s="26" t="s">
        <v>179</v>
      </c>
      <c r="E112" s="27">
        <f t="shared" ref="E112:O112" si="141">IF(E$39&gt;=E44,1,0)</f>
        <v>0</v>
      </c>
      <c r="F112" s="27">
        <f t="shared" si="141"/>
        <v>0</v>
      </c>
      <c r="G112" s="27">
        <f t="shared" si="141"/>
        <v>0</v>
      </c>
      <c r="H112" s="27">
        <f t="shared" si="141"/>
        <v>0</v>
      </c>
      <c r="I112" s="27">
        <f t="shared" si="141"/>
        <v>0</v>
      </c>
      <c r="J112" s="27">
        <f t="shared" si="141"/>
        <v>1</v>
      </c>
      <c r="K112" s="27">
        <f t="shared" si="141"/>
        <v>1</v>
      </c>
      <c r="L112" s="27">
        <f t="shared" si="141"/>
        <v>0</v>
      </c>
      <c r="M112" s="27">
        <f t="shared" si="141"/>
        <v>0</v>
      </c>
      <c r="N112" s="27">
        <f t="shared" si="141"/>
        <v>0</v>
      </c>
      <c r="O112" s="27">
        <f t="shared" si="141"/>
        <v>0</v>
      </c>
      <c r="P112" s="27">
        <f>SUMPRODUCT($E112:$O112,'Proses AHP'!$E$36:$O$36)</f>
        <v>0.15965638903523605</v>
      </c>
      <c r="R112" s="26" t="s">
        <v>179</v>
      </c>
      <c r="S112" s="27">
        <f t="shared" si="122"/>
        <v>-6.1630815647313892E-3</v>
      </c>
      <c r="T112" s="27">
        <f t="shared" si="123"/>
        <v>-3.2085437975462525E-3</v>
      </c>
      <c r="U112" s="27">
        <f t="shared" si="124"/>
        <v>-1.316640504699302E-2</v>
      </c>
      <c r="V112" s="27">
        <f t="shared" si="125"/>
        <v>-7.1762717303786635E-4</v>
      </c>
      <c r="W112" s="27">
        <f t="shared" si="126"/>
        <v>-1.6949077065890602E-2</v>
      </c>
      <c r="X112" s="27">
        <f t="shared" si="127"/>
        <v>6.9400987075290653E-3</v>
      </c>
      <c r="Y112" s="27">
        <f t="shared" si="128"/>
        <v>0</v>
      </c>
      <c r="Z112" s="27">
        <f t="shared" si="129"/>
        <v>-2.7693547278125064E-4</v>
      </c>
      <c r="AA112" s="27">
        <f t="shared" si="130"/>
        <v>-1.1323919524343449E-4</v>
      </c>
      <c r="AB112" s="27">
        <f t="shared" si="131"/>
        <v>-2.3615544806194093E-2</v>
      </c>
      <c r="AC112" s="27">
        <f t="shared" si="132"/>
        <v>-6.5356388844526742E-2</v>
      </c>
      <c r="AD112" s="27">
        <f t="shared" si="54"/>
        <v>6.9400987075290653E-3</v>
      </c>
      <c r="AE112" s="27">
        <f t="shared" si="137"/>
        <v>7.0792351803468836E-2</v>
      </c>
    </row>
    <row r="113" spans="4:31" x14ac:dyDescent="0.3">
      <c r="D113" s="26" t="s">
        <v>180</v>
      </c>
      <c r="E113" s="27">
        <f t="shared" ref="E113:O113" si="142">IF(E$39&gt;=E45,1,0)</f>
        <v>0</v>
      </c>
      <c r="F113" s="27">
        <f t="shared" si="142"/>
        <v>0</v>
      </c>
      <c r="G113" s="27">
        <f t="shared" si="142"/>
        <v>0</v>
      </c>
      <c r="H113" s="27">
        <f t="shared" si="142"/>
        <v>0</v>
      </c>
      <c r="I113" s="27">
        <f t="shared" si="142"/>
        <v>0</v>
      </c>
      <c r="J113" s="27">
        <f t="shared" si="142"/>
        <v>1</v>
      </c>
      <c r="K113" s="27">
        <f t="shared" si="142"/>
        <v>1</v>
      </c>
      <c r="L113" s="27">
        <f t="shared" si="142"/>
        <v>0</v>
      </c>
      <c r="M113" s="27">
        <f t="shared" si="142"/>
        <v>0</v>
      </c>
      <c r="N113" s="27">
        <f t="shared" si="142"/>
        <v>0</v>
      </c>
      <c r="O113" s="27">
        <f t="shared" si="142"/>
        <v>0</v>
      </c>
      <c r="P113" s="27">
        <f>SUMPRODUCT($E113:$O113,'Proses AHP'!$E$36:$O$36)</f>
        <v>0.15965638903523605</v>
      </c>
      <c r="R113" s="26" t="s">
        <v>180</v>
      </c>
      <c r="S113" s="27">
        <f t="shared" si="122"/>
        <v>-8.9143921033977367E-3</v>
      </c>
      <c r="T113" s="27">
        <f t="shared" si="123"/>
        <v>-3.2085437975462525E-3</v>
      </c>
      <c r="U113" s="27">
        <f t="shared" si="124"/>
        <v>-1.316640504699302E-2</v>
      </c>
      <c r="V113" s="27">
        <f t="shared" si="125"/>
        <v>-7.1762717303786635E-4</v>
      </c>
      <c r="W113" s="27">
        <f t="shared" si="126"/>
        <v>-1.6949077065890602E-2</v>
      </c>
      <c r="X113" s="27">
        <f t="shared" si="127"/>
        <v>1.3880197415058131E-2</v>
      </c>
      <c r="Y113" s="27">
        <f t="shared" si="128"/>
        <v>0</v>
      </c>
      <c r="Z113" s="27">
        <f t="shared" si="129"/>
        <v>-2.7693547278125064E-4</v>
      </c>
      <c r="AA113" s="27">
        <f t="shared" si="130"/>
        <v>-1.1323919524343449E-4</v>
      </c>
      <c r="AB113" s="27">
        <f t="shared" si="131"/>
        <v>-2.3615544806194093E-2</v>
      </c>
      <c r="AC113" s="27">
        <f t="shared" si="132"/>
        <v>-8.169548605565842E-2</v>
      </c>
      <c r="AD113" s="27">
        <f t="shared" si="54"/>
        <v>1.3880197415058131E-2</v>
      </c>
      <c r="AE113" s="27">
        <f t="shared" si="137"/>
        <v>0.14158470360693767</v>
      </c>
    </row>
    <row r="114" spans="4:31" x14ac:dyDescent="0.3">
      <c r="D114" s="26" t="s">
        <v>181</v>
      </c>
      <c r="E114" s="27">
        <f t="shared" ref="E114:O114" si="143">IF(E$39&gt;=E46,1,0)</f>
        <v>0</v>
      </c>
      <c r="F114" s="27">
        <f t="shared" si="143"/>
        <v>0</v>
      </c>
      <c r="G114" s="27">
        <f t="shared" si="143"/>
        <v>0</v>
      </c>
      <c r="H114" s="27">
        <f t="shared" si="143"/>
        <v>0</v>
      </c>
      <c r="I114" s="27">
        <f t="shared" si="143"/>
        <v>0</v>
      </c>
      <c r="J114" s="27">
        <f t="shared" si="143"/>
        <v>1</v>
      </c>
      <c r="K114" s="27">
        <f t="shared" si="143"/>
        <v>1</v>
      </c>
      <c r="L114" s="27">
        <f t="shared" si="143"/>
        <v>0</v>
      </c>
      <c r="M114" s="27">
        <f t="shared" si="143"/>
        <v>0</v>
      </c>
      <c r="N114" s="27">
        <f t="shared" si="143"/>
        <v>0</v>
      </c>
      <c r="O114" s="27">
        <f t="shared" si="143"/>
        <v>0</v>
      </c>
      <c r="P114" s="27">
        <f>SUMPRODUCT($E114:$O114,'Proses AHP'!$E$36:$O$36)</f>
        <v>0.15965638903523605</v>
      </c>
      <c r="R114" s="26" t="s">
        <v>181</v>
      </c>
      <c r="S114" s="27">
        <f t="shared" si="122"/>
        <v>-9.7791939570634218E-3</v>
      </c>
      <c r="T114" s="27">
        <f t="shared" si="123"/>
        <v>-3.2085437975462525E-3</v>
      </c>
      <c r="U114" s="27">
        <f t="shared" si="124"/>
        <v>-1.316640504699302E-2</v>
      </c>
      <c r="V114" s="27">
        <f t="shared" si="125"/>
        <v>-5.2027970045245312E-3</v>
      </c>
      <c r="W114" s="27">
        <f t="shared" si="126"/>
        <v>-2.5423615598835905E-2</v>
      </c>
      <c r="X114" s="27">
        <f t="shared" si="127"/>
        <v>0</v>
      </c>
      <c r="Y114" s="27">
        <f t="shared" si="128"/>
        <v>0</v>
      </c>
      <c r="Z114" s="27">
        <f t="shared" si="129"/>
        <v>-1.0385080229296899E-4</v>
      </c>
      <c r="AA114" s="27">
        <f t="shared" si="130"/>
        <v>-4.1521038255926037E-4</v>
      </c>
      <c r="AB114" s="27">
        <f t="shared" si="131"/>
        <v>-2.2030608913160929E-2</v>
      </c>
      <c r="AC114" s="27">
        <f t="shared" si="132"/>
        <v>-4.9017291633395063E-2</v>
      </c>
      <c r="AD114" s="27">
        <f t="shared" si="54"/>
        <v>0</v>
      </c>
      <c r="AE114" s="27">
        <f t="shared" si="137"/>
        <v>0</v>
      </c>
    </row>
    <row r="115" spans="4:31" x14ac:dyDescent="0.3">
      <c r="D115" s="26" t="s">
        <v>182</v>
      </c>
      <c r="E115" s="27">
        <f t="shared" ref="E115:O115" si="144">IF(E$39&gt;=E47,1,0)</f>
        <v>0</v>
      </c>
      <c r="F115" s="27">
        <f t="shared" si="144"/>
        <v>0</v>
      </c>
      <c r="G115" s="27">
        <f t="shared" si="144"/>
        <v>0</v>
      </c>
      <c r="H115" s="27">
        <f t="shared" si="144"/>
        <v>0</v>
      </c>
      <c r="I115" s="27">
        <f t="shared" si="144"/>
        <v>0</v>
      </c>
      <c r="J115" s="27">
        <f t="shared" si="144"/>
        <v>1</v>
      </c>
      <c r="K115" s="27">
        <f t="shared" si="144"/>
        <v>1</v>
      </c>
      <c r="L115" s="27">
        <f t="shared" si="144"/>
        <v>0</v>
      </c>
      <c r="M115" s="27">
        <f t="shared" si="144"/>
        <v>0</v>
      </c>
      <c r="N115" s="27">
        <f t="shared" si="144"/>
        <v>0</v>
      </c>
      <c r="O115" s="27">
        <f t="shared" si="144"/>
        <v>0</v>
      </c>
      <c r="P115" s="27">
        <f>SUMPRODUCT($E115:$O115,'Proses AHP'!$E$36:$O$36)</f>
        <v>0.15965638903523605</v>
      </c>
      <c r="R115" s="26" t="s">
        <v>182</v>
      </c>
      <c r="S115" s="27">
        <f t="shared" si="122"/>
        <v>-1.2698356332306237E-2</v>
      </c>
      <c r="T115" s="27">
        <f t="shared" si="123"/>
        <v>-3.2085437975462525E-3</v>
      </c>
      <c r="U115" s="27">
        <f t="shared" si="124"/>
        <v>-1.316640504699302E-2</v>
      </c>
      <c r="V115" s="27">
        <f t="shared" si="125"/>
        <v>-5.2027970045245312E-3</v>
      </c>
      <c r="W115" s="27">
        <f t="shared" si="126"/>
        <v>-2.5423615598835905E-2</v>
      </c>
      <c r="X115" s="27">
        <f t="shared" si="127"/>
        <v>6.9400987075290653E-3</v>
      </c>
      <c r="Y115" s="27">
        <f t="shared" si="128"/>
        <v>0</v>
      </c>
      <c r="Z115" s="27">
        <f t="shared" si="129"/>
        <v>-1.0385080229296899E-4</v>
      </c>
      <c r="AA115" s="27">
        <f t="shared" si="130"/>
        <v>-4.1521038255926037E-4</v>
      </c>
      <c r="AB115" s="27">
        <f t="shared" si="131"/>
        <v>-2.2030608913160929E-2</v>
      </c>
      <c r="AC115" s="27">
        <f t="shared" si="132"/>
        <v>-9.8034583266790112E-2</v>
      </c>
      <c r="AD115" s="27">
        <f t="shared" si="54"/>
        <v>6.9400987075290653E-3</v>
      </c>
      <c r="AE115" s="27">
        <f t="shared" si="137"/>
        <v>7.0792351803468836E-2</v>
      </c>
    </row>
    <row r="116" spans="4:31" x14ac:dyDescent="0.3">
      <c r="D116" s="26" t="s">
        <v>183</v>
      </c>
      <c r="E116" s="27">
        <f t="shared" ref="E116:O116" si="145">IF(E$40&gt;=E35,1,0)</f>
        <v>0</v>
      </c>
      <c r="F116" s="27">
        <f t="shared" si="145"/>
        <v>1</v>
      </c>
      <c r="G116" s="27">
        <f t="shared" si="145"/>
        <v>1</v>
      </c>
      <c r="H116" s="27">
        <f t="shared" si="145"/>
        <v>1</v>
      </c>
      <c r="I116" s="27">
        <f t="shared" si="145"/>
        <v>1</v>
      </c>
      <c r="J116" s="27">
        <f t="shared" si="145"/>
        <v>0</v>
      </c>
      <c r="K116" s="27">
        <f t="shared" si="145"/>
        <v>1</v>
      </c>
      <c r="L116" s="27">
        <f t="shared" si="145"/>
        <v>0</v>
      </c>
      <c r="M116" s="27">
        <f t="shared" si="145"/>
        <v>0</v>
      </c>
      <c r="N116" s="27">
        <f t="shared" si="145"/>
        <v>0</v>
      </c>
      <c r="O116" s="27">
        <f t="shared" si="145"/>
        <v>0</v>
      </c>
      <c r="P116" s="27">
        <f>SUMPRODUCT($E116:$O116,'Proses AHP'!$E$36:$O$36)</f>
        <v>0.47600184651478439</v>
      </c>
      <c r="R116" s="26" t="s">
        <v>183</v>
      </c>
      <c r="S116" s="27">
        <f>E$40-E35</f>
        <v>-1.4632301405904623E-3</v>
      </c>
      <c r="T116" s="27">
        <f t="shared" ref="T116:AC116" si="146">F$40-F35</f>
        <v>3.2085437975462525E-3</v>
      </c>
      <c r="U116" s="27">
        <f t="shared" si="146"/>
        <v>0</v>
      </c>
      <c r="V116" s="27">
        <f t="shared" si="146"/>
        <v>0</v>
      </c>
      <c r="W116" s="27">
        <f t="shared" si="146"/>
        <v>8.4745385329453009E-3</v>
      </c>
      <c r="X116" s="27">
        <f t="shared" si="146"/>
        <v>-2.0820296122587196E-2</v>
      </c>
      <c r="Y116" s="27">
        <f t="shared" si="146"/>
        <v>0</v>
      </c>
      <c r="Z116" s="27">
        <f t="shared" si="146"/>
        <v>-1.9385483094687579E-4</v>
      </c>
      <c r="AA116" s="27">
        <f t="shared" si="146"/>
        <v>-3.7746398414478452E-5</v>
      </c>
      <c r="AB116" s="27">
        <f t="shared" si="146"/>
        <v>-2.3615544806194093E-2</v>
      </c>
      <c r="AC116" s="27">
        <f t="shared" si="146"/>
        <v>-1.6339097211131678E-2</v>
      </c>
      <c r="AD116" s="27">
        <f t="shared" ref="AD116:AD179" si="147">MAX(S116:AC116)</f>
        <v>8.4745385329453009E-3</v>
      </c>
      <c r="AE116" s="27">
        <f t="shared" si="137"/>
        <v>8.6444377591556598E-2</v>
      </c>
    </row>
    <row r="117" spans="4:31" x14ac:dyDescent="0.3">
      <c r="D117" s="26" t="s">
        <v>184</v>
      </c>
      <c r="E117" s="27">
        <f t="shared" ref="E117:O117" si="148">IF(E$40&gt;=E36,1,0)</f>
        <v>0</v>
      </c>
      <c r="F117" s="27">
        <f t="shared" si="148"/>
        <v>1</v>
      </c>
      <c r="G117" s="27">
        <f t="shared" si="148"/>
        <v>1</v>
      </c>
      <c r="H117" s="27">
        <f t="shared" si="148"/>
        <v>1</v>
      </c>
      <c r="I117" s="27">
        <f t="shared" si="148"/>
        <v>1</v>
      </c>
      <c r="J117" s="27">
        <f t="shared" si="148"/>
        <v>0</v>
      </c>
      <c r="K117" s="27">
        <f t="shared" si="148"/>
        <v>1</v>
      </c>
      <c r="L117" s="27">
        <f t="shared" si="148"/>
        <v>0</v>
      </c>
      <c r="M117" s="27">
        <f t="shared" si="148"/>
        <v>0</v>
      </c>
      <c r="N117" s="27">
        <f t="shared" si="148"/>
        <v>0</v>
      </c>
      <c r="O117" s="27">
        <f t="shared" si="148"/>
        <v>0</v>
      </c>
      <c r="P117" s="27">
        <f>SUMPRODUCT($E117:$O117,'Proses AHP'!$E$36:$O$36)</f>
        <v>0.47600184651478439</v>
      </c>
      <c r="R117" s="26" t="s">
        <v>184</v>
      </c>
      <c r="S117" s="27">
        <f t="shared" ref="S117:S128" si="149">E$40-E36</f>
        <v>-2.5871076550589428E-3</v>
      </c>
      <c r="T117" s="27">
        <f t="shared" ref="T117:T128" si="150">F$40-F36</f>
        <v>0</v>
      </c>
      <c r="U117" s="27">
        <f t="shared" ref="U117:U128" si="151">G$40-G36</f>
        <v>0</v>
      </c>
      <c r="V117" s="27">
        <f t="shared" ref="V117:V128" si="152">H$40-H36</f>
        <v>0</v>
      </c>
      <c r="W117" s="27">
        <f t="shared" ref="W117:W128" si="153">I$40-I36</f>
        <v>8.4745385329453009E-3</v>
      </c>
      <c r="X117" s="27">
        <f t="shared" ref="X117:X128" si="154">J$40-J36</f>
        <v>-6.9400987075290653E-3</v>
      </c>
      <c r="Y117" s="27">
        <f t="shared" ref="Y117:Y128" si="155">K$40-K36</f>
        <v>0</v>
      </c>
      <c r="Z117" s="27">
        <f t="shared" ref="Z117:Z128" si="156">L$40-L36</f>
        <v>-1.9385483094687579E-4</v>
      </c>
      <c r="AA117" s="27">
        <f t="shared" ref="AA117:AA128" si="157">M$40-M36</f>
        <v>-3.7746398414478452E-5</v>
      </c>
      <c r="AB117" s="27">
        <f t="shared" ref="AB117:AB128" si="158">N$40-N36</f>
        <v>-2.3615544806194093E-2</v>
      </c>
      <c r="AC117" s="27">
        <f t="shared" ref="AC117:AC128" si="159">O$40-O36</f>
        <v>-4.9017291633395056E-2</v>
      </c>
      <c r="AD117" s="27">
        <f t="shared" si="147"/>
        <v>8.4745385329453009E-3</v>
      </c>
      <c r="AE117" s="27">
        <f t="shared" si="137"/>
        <v>8.6444377591556598E-2</v>
      </c>
    </row>
    <row r="118" spans="4:31" x14ac:dyDescent="0.3">
      <c r="D118" s="26" t="s">
        <v>185</v>
      </c>
      <c r="E118" s="27">
        <f t="shared" ref="E118:O118" si="160">IF(E$40&gt;=E37,1,0)</f>
        <v>0</v>
      </c>
      <c r="F118" s="27">
        <f t="shared" si="160"/>
        <v>1</v>
      </c>
      <c r="G118" s="27">
        <f t="shared" si="160"/>
        <v>1</v>
      </c>
      <c r="H118" s="27">
        <f t="shared" si="160"/>
        <v>1</v>
      </c>
      <c r="I118" s="27">
        <f t="shared" si="160"/>
        <v>1</v>
      </c>
      <c r="J118" s="27">
        <f t="shared" si="160"/>
        <v>1</v>
      </c>
      <c r="K118" s="27">
        <f t="shared" si="160"/>
        <v>1</v>
      </c>
      <c r="L118" s="27">
        <f t="shared" si="160"/>
        <v>0</v>
      </c>
      <c r="M118" s="27">
        <f t="shared" si="160"/>
        <v>0</v>
      </c>
      <c r="N118" s="27">
        <f t="shared" si="160"/>
        <v>0</v>
      </c>
      <c r="O118" s="27">
        <f t="shared" si="160"/>
        <v>0</v>
      </c>
      <c r="P118" s="27">
        <f>SUMPRODUCT($E118:$O118,'Proses AHP'!$E$36:$O$36)</f>
        <v>0.55297126458872037</v>
      </c>
      <c r="R118" s="26" t="s">
        <v>185</v>
      </c>
      <c r="S118" s="27">
        <f t="shared" si="149"/>
        <v>-4.3203603153593624E-3</v>
      </c>
      <c r="T118" s="27">
        <f t="shared" si="150"/>
        <v>0</v>
      </c>
      <c r="U118" s="27">
        <f t="shared" si="151"/>
        <v>0</v>
      </c>
      <c r="V118" s="27">
        <f t="shared" si="152"/>
        <v>0</v>
      </c>
      <c r="W118" s="27">
        <f t="shared" si="153"/>
        <v>8.4745385329453009E-3</v>
      </c>
      <c r="X118" s="27">
        <f t="shared" si="154"/>
        <v>0</v>
      </c>
      <c r="Y118" s="27">
        <f t="shared" si="155"/>
        <v>0</v>
      </c>
      <c r="Z118" s="27">
        <f t="shared" si="156"/>
        <v>-1.9385483094687579E-4</v>
      </c>
      <c r="AA118" s="27">
        <f t="shared" si="157"/>
        <v>-3.7746398414478452E-5</v>
      </c>
      <c r="AB118" s="27">
        <f t="shared" si="158"/>
        <v>-2.3615544806194093E-2</v>
      </c>
      <c r="AC118" s="27">
        <f t="shared" si="159"/>
        <v>-6.5356388844526742E-2</v>
      </c>
      <c r="AD118" s="27">
        <f t="shared" si="147"/>
        <v>8.4745385329453009E-3</v>
      </c>
      <c r="AE118" s="27">
        <f t="shared" si="137"/>
        <v>8.6444377591556598E-2</v>
      </c>
    </row>
    <row r="119" spans="4:31" x14ac:dyDescent="0.3">
      <c r="D119" s="26" t="s">
        <v>186</v>
      </c>
      <c r="E119" s="27">
        <f t="shared" ref="E119:O119" si="161">IF(E$40&gt;=E38,1,0)</f>
        <v>1</v>
      </c>
      <c r="F119" s="27">
        <f t="shared" si="161"/>
        <v>1</v>
      </c>
      <c r="G119" s="27">
        <f t="shared" si="161"/>
        <v>1</v>
      </c>
      <c r="H119" s="27">
        <f t="shared" si="161"/>
        <v>1</v>
      </c>
      <c r="I119" s="27">
        <f t="shared" si="161"/>
        <v>1</v>
      </c>
      <c r="J119" s="27">
        <f t="shared" si="161"/>
        <v>0</v>
      </c>
      <c r="K119" s="27">
        <f t="shared" si="161"/>
        <v>1</v>
      </c>
      <c r="L119" s="27">
        <f t="shared" si="161"/>
        <v>1</v>
      </c>
      <c r="M119" s="27">
        <f t="shared" si="161"/>
        <v>1</v>
      </c>
      <c r="N119" s="27">
        <f t="shared" si="161"/>
        <v>1</v>
      </c>
      <c r="O119" s="27">
        <f t="shared" si="161"/>
        <v>1</v>
      </c>
      <c r="P119" s="27">
        <f>SUMPRODUCT($E119:$O119,'Proses AHP'!$E$36:$O$36)</f>
        <v>0.92303058192606402</v>
      </c>
      <c r="R119" s="26" t="s">
        <v>186</v>
      </c>
      <c r="S119" s="27">
        <f t="shared" si="149"/>
        <v>2.5907566080279713E-4</v>
      </c>
      <c r="T119" s="27">
        <f t="shared" si="150"/>
        <v>3.2085437975462525E-3</v>
      </c>
      <c r="U119" s="27">
        <f t="shared" si="151"/>
        <v>0</v>
      </c>
      <c r="V119" s="27">
        <f t="shared" si="152"/>
        <v>0</v>
      </c>
      <c r="W119" s="27">
        <f t="shared" si="153"/>
        <v>8.4745385329453009E-3</v>
      </c>
      <c r="X119" s="27">
        <f t="shared" si="154"/>
        <v>-2.7760394830116258E-2</v>
      </c>
      <c r="Y119" s="27">
        <f t="shared" si="155"/>
        <v>0</v>
      </c>
      <c r="Z119" s="27">
        <f t="shared" si="156"/>
        <v>0</v>
      </c>
      <c r="AA119" s="27">
        <f t="shared" si="157"/>
        <v>0</v>
      </c>
      <c r="AB119" s="27">
        <f t="shared" si="158"/>
        <v>0</v>
      </c>
      <c r="AC119" s="27">
        <f t="shared" si="159"/>
        <v>1.6339097211131689E-2</v>
      </c>
      <c r="AD119" s="27">
        <f t="shared" si="147"/>
        <v>1.6339097211131689E-2</v>
      </c>
      <c r="AE119" s="27">
        <f t="shared" si="137"/>
        <v>0.16666666666666671</v>
      </c>
    </row>
    <row r="120" spans="4:31" x14ac:dyDescent="0.3">
      <c r="D120" s="26" t="s">
        <v>187</v>
      </c>
      <c r="E120" s="27">
        <f t="shared" ref="E120:O120" si="162">IF(E$40&gt;=E39,1,0)</f>
        <v>1</v>
      </c>
      <c r="F120" s="27">
        <f t="shared" si="162"/>
        <v>1</v>
      </c>
      <c r="G120" s="27">
        <f t="shared" si="162"/>
        <v>1</v>
      </c>
      <c r="H120" s="27">
        <f t="shared" si="162"/>
        <v>1</v>
      </c>
      <c r="I120" s="27">
        <f t="shared" si="162"/>
        <v>1</v>
      </c>
      <c r="J120" s="27">
        <f t="shared" si="162"/>
        <v>0</v>
      </c>
      <c r="K120" s="27">
        <f t="shared" si="162"/>
        <v>1</v>
      </c>
      <c r="L120" s="27">
        <f t="shared" si="162"/>
        <v>1</v>
      </c>
      <c r="M120" s="27">
        <f t="shared" si="162"/>
        <v>1</v>
      </c>
      <c r="N120" s="27">
        <f t="shared" si="162"/>
        <v>1</v>
      </c>
      <c r="O120" s="27">
        <f t="shared" si="162"/>
        <v>1</v>
      </c>
      <c r="P120" s="27">
        <f>SUMPRODUCT($E120:$O120,'Proses AHP'!$E$36:$O$36)</f>
        <v>0.92303058192606402</v>
      </c>
      <c r="R120" s="26" t="s">
        <v>187</v>
      </c>
      <c r="S120" s="27">
        <f t="shared" si="149"/>
        <v>6.7140734630584571E-4</v>
      </c>
      <c r="T120" s="27">
        <f t="shared" si="150"/>
        <v>3.2085437975462525E-3</v>
      </c>
      <c r="U120" s="27">
        <f t="shared" si="151"/>
        <v>0</v>
      </c>
      <c r="V120" s="27">
        <f t="shared" si="152"/>
        <v>0</v>
      </c>
      <c r="W120" s="27">
        <f t="shared" si="153"/>
        <v>0</v>
      </c>
      <c r="X120" s="27">
        <f t="shared" si="154"/>
        <v>-2.0820296122587196E-2</v>
      </c>
      <c r="Y120" s="27">
        <f t="shared" si="155"/>
        <v>0</v>
      </c>
      <c r="Z120" s="27">
        <f t="shared" si="156"/>
        <v>0</v>
      </c>
      <c r="AA120" s="27">
        <f t="shared" si="157"/>
        <v>0</v>
      </c>
      <c r="AB120" s="27">
        <f t="shared" si="158"/>
        <v>0</v>
      </c>
      <c r="AC120" s="27">
        <f t="shared" si="159"/>
        <v>1.6339097211131689E-2</v>
      </c>
      <c r="AD120" s="27">
        <f t="shared" si="147"/>
        <v>1.6339097211131689E-2</v>
      </c>
      <c r="AE120" s="27">
        <f t="shared" si="137"/>
        <v>0.16666666666666671</v>
      </c>
    </row>
    <row r="121" spans="4:31" x14ac:dyDescent="0.3">
      <c r="D121" s="26" t="s">
        <v>188</v>
      </c>
      <c r="E121" s="27">
        <f t="shared" ref="E121:O121" si="163">IF(E$40&gt;=E40,1,0)</f>
        <v>1</v>
      </c>
      <c r="F121" s="27">
        <f t="shared" si="163"/>
        <v>1</v>
      </c>
      <c r="G121" s="27">
        <f t="shared" si="163"/>
        <v>1</v>
      </c>
      <c r="H121" s="27">
        <f t="shared" si="163"/>
        <v>1</v>
      </c>
      <c r="I121" s="27">
        <f t="shared" si="163"/>
        <v>1</v>
      </c>
      <c r="J121" s="27">
        <f t="shared" si="163"/>
        <v>1</v>
      </c>
      <c r="K121" s="27">
        <f t="shared" si="163"/>
        <v>1</v>
      </c>
      <c r="L121" s="27">
        <f t="shared" si="163"/>
        <v>1</v>
      </c>
      <c r="M121" s="27">
        <f t="shared" si="163"/>
        <v>1</v>
      </c>
      <c r="N121" s="27">
        <f t="shared" si="163"/>
        <v>1</v>
      </c>
      <c r="O121" s="27">
        <f t="shared" si="163"/>
        <v>1</v>
      </c>
      <c r="P121" s="27" t="s">
        <v>291</v>
      </c>
      <c r="R121" s="26" t="s">
        <v>188</v>
      </c>
      <c r="S121" s="27">
        <f t="shared" si="149"/>
        <v>0</v>
      </c>
      <c r="T121" s="27">
        <f t="shared" si="150"/>
        <v>0</v>
      </c>
      <c r="U121" s="27">
        <f t="shared" si="151"/>
        <v>0</v>
      </c>
      <c r="V121" s="27">
        <f t="shared" si="152"/>
        <v>0</v>
      </c>
      <c r="W121" s="27">
        <f t="shared" si="153"/>
        <v>0</v>
      </c>
      <c r="X121" s="27">
        <f t="shared" si="154"/>
        <v>0</v>
      </c>
      <c r="Y121" s="27">
        <f t="shared" si="155"/>
        <v>0</v>
      </c>
      <c r="Z121" s="27">
        <f t="shared" si="156"/>
        <v>0</v>
      </c>
      <c r="AA121" s="27">
        <f t="shared" si="157"/>
        <v>0</v>
      </c>
      <c r="AB121" s="27">
        <f t="shared" si="158"/>
        <v>0</v>
      </c>
      <c r="AC121" s="27">
        <f t="shared" si="159"/>
        <v>0</v>
      </c>
      <c r="AD121" s="27">
        <f t="shared" si="147"/>
        <v>0</v>
      </c>
      <c r="AE121" s="27" t="s">
        <v>291</v>
      </c>
    </row>
    <row r="122" spans="4:31" x14ac:dyDescent="0.3">
      <c r="D122" s="26" t="s">
        <v>189</v>
      </c>
      <c r="E122" s="27">
        <f t="shared" ref="E122:O122" si="164">IF(E$40&gt;=E41,1,0)</f>
        <v>0</v>
      </c>
      <c r="F122" s="27">
        <f t="shared" si="164"/>
        <v>1</v>
      </c>
      <c r="G122" s="27">
        <f t="shared" si="164"/>
        <v>1</v>
      </c>
      <c r="H122" s="27">
        <f t="shared" si="164"/>
        <v>1</v>
      </c>
      <c r="I122" s="27">
        <f t="shared" si="164"/>
        <v>0</v>
      </c>
      <c r="J122" s="27">
        <f t="shared" si="164"/>
        <v>0</v>
      </c>
      <c r="K122" s="27">
        <f t="shared" si="164"/>
        <v>1</v>
      </c>
      <c r="L122" s="27">
        <f t="shared" si="164"/>
        <v>1</v>
      </c>
      <c r="M122" s="27">
        <f t="shared" si="164"/>
        <v>0</v>
      </c>
      <c r="N122" s="27">
        <f t="shared" si="164"/>
        <v>1</v>
      </c>
      <c r="O122" s="27">
        <f t="shared" si="164"/>
        <v>1</v>
      </c>
      <c r="P122" s="27">
        <f>SUMPRODUCT($E122:$O122,'Proses AHP'!$E$36:$O$36)</f>
        <v>0.7507955804911316</v>
      </c>
      <c r="R122" s="26" t="s">
        <v>189</v>
      </c>
      <c r="S122" s="27">
        <f t="shared" si="149"/>
        <v>-1.9157003087530971E-3</v>
      </c>
      <c r="T122" s="27">
        <f t="shared" si="150"/>
        <v>0</v>
      </c>
      <c r="U122" s="27">
        <f t="shared" si="151"/>
        <v>0</v>
      </c>
      <c r="V122" s="27">
        <f t="shared" si="152"/>
        <v>0</v>
      </c>
      <c r="W122" s="27">
        <f t="shared" si="153"/>
        <v>-8.4745385329452992E-3</v>
      </c>
      <c r="X122" s="27">
        <f t="shared" si="154"/>
        <v>-6.9400987075290653E-3</v>
      </c>
      <c r="Y122" s="27">
        <f t="shared" si="155"/>
        <v>0</v>
      </c>
      <c r="Z122" s="27">
        <f t="shared" si="156"/>
        <v>3.4616934097656329E-5</v>
      </c>
      <c r="AA122" s="27">
        <f t="shared" si="157"/>
        <v>-1.1323919524343449E-4</v>
      </c>
      <c r="AB122" s="27">
        <f t="shared" si="158"/>
        <v>2.2189102502464253E-3</v>
      </c>
      <c r="AC122" s="27">
        <f t="shared" si="159"/>
        <v>0</v>
      </c>
      <c r="AD122" s="27">
        <f t="shared" si="147"/>
        <v>2.2189102502464253E-3</v>
      </c>
      <c r="AE122" s="27">
        <f t="shared" ref="AE122:AE134" si="165">AD122/$AD$220</f>
        <v>2.2633954022203678E-2</v>
      </c>
    </row>
    <row r="123" spans="4:31" x14ac:dyDescent="0.3">
      <c r="D123" s="26" t="s">
        <v>190</v>
      </c>
      <c r="E123" s="27">
        <f t="shared" ref="E123:O123" si="166">IF(E$40&gt;=E42,1,0)</f>
        <v>0</v>
      </c>
      <c r="F123" s="27">
        <f t="shared" si="166"/>
        <v>1</v>
      </c>
      <c r="G123" s="27">
        <f t="shared" si="166"/>
        <v>1</v>
      </c>
      <c r="H123" s="27">
        <f t="shared" si="166"/>
        <v>1</v>
      </c>
      <c r="I123" s="27">
        <f t="shared" si="166"/>
        <v>0</v>
      </c>
      <c r="J123" s="27">
        <f t="shared" si="166"/>
        <v>0</v>
      </c>
      <c r="K123" s="27">
        <f t="shared" si="166"/>
        <v>1</v>
      </c>
      <c r="L123" s="27">
        <f t="shared" si="166"/>
        <v>1</v>
      </c>
      <c r="M123" s="27">
        <f t="shared" si="166"/>
        <v>0</v>
      </c>
      <c r="N123" s="27">
        <f t="shared" si="166"/>
        <v>1</v>
      </c>
      <c r="O123" s="27">
        <f t="shared" si="166"/>
        <v>1</v>
      </c>
      <c r="P123" s="27">
        <f>SUMPRODUCT($E123:$O123,'Proses AHP'!$E$36:$O$36)</f>
        <v>0.7507955804911316</v>
      </c>
      <c r="R123" s="26" t="s">
        <v>190</v>
      </c>
      <c r="S123" s="27">
        <f t="shared" si="149"/>
        <v>-1.0691432199326813E-3</v>
      </c>
      <c r="T123" s="27">
        <f t="shared" si="150"/>
        <v>0</v>
      </c>
      <c r="U123" s="27">
        <f t="shared" si="151"/>
        <v>0</v>
      </c>
      <c r="V123" s="27">
        <f t="shared" si="152"/>
        <v>0</v>
      </c>
      <c r="W123" s="27">
        <f t="shared" si="153"/>
        <v>-8.4745385329452992E-3</v>
      </c>
      <c r="X123" s="27">
        <f t="shared" si="154"/>
        <v>-1.3880197415058131E-2</v>
      </c>
      <c r="Y123" s="27">
        <f t="shared" si="155"/>
        <v>0</v>
      </c>
      <c r="Z123" s="27">
        <f t="shared" si="156"/>
        <v>3.4616934097656329E-5</v>
      </c>
      <c r="AA123" s="27">
        <f t="shared" si="157"/>
        <v>-1.1323919524343449E-4</v>
      </c>
      <c r="AB123" s="27">
        <f t="shared" si="158"/>
        <v>2.2189102502464253E-3</v>
      </c>
      <c r="AC123" s="27">
        <f t="shared" si="159"/>
        <v>0</v>
      </c>
      <c r="AD123" s="27">
        <f t="shared" si="147"/>
        <v>2.2189102502464253E-3</v>
      </c>
      <c r="AE123" s="27">
        <f t="shared" si="165"/>
        <v>2.2633954022203678E-2</v>
      </c>
    </row>
    <row r="124" spans="4:31" x14ac:dyDescent="0.3">
      <c r="D124" s="26" t="s">
        <v>191</v>
      </c>
      <c r="E124" s="27">
        <f t="shared" ref="E124:O124" si="167">IF(E$40&gt;=E43,1,0)</f>
        <v>0</v>
      </c>
      <c r="F124" s="27">
        <f t="shared" si="167"/>
        <v>1</v>
      </c>
      <c r="G124" s="27">
        <f t="shared" si="167"/>
        <v>1</v>
      </c>
      <c r="H124" s="27">
        <f t="shared" si="167"/>
        <v>1</v>
      </c>
      <c r="I124" s="27">
        <f t="shared" si="167"/>
        <v>0</v>
      </c>
      <c r="J124" s="27">
        <f t="shared" si="167"/>
        <v>0</v>
      </c>
      <c r="K124" s="27">
        <f t="shared" si="167"/>
        <v>1</v>
      </c>
      <c r="L124" s="27">
        <f t="shared" si="167"/>
        <v>1</v>
      </c>
      <c r="M124" s="27">
        <f t="shared" si="167"/>
        <v>0</v>
      </c>
      <c r="N124" s="27">
        <f t="shared" si="167"/>
        <v>1</v>
      </c>
      <c r="O124" s="27">
        <f t="shared" si="167"/>
        <v>1</v>
      </c>
      <c r="P124" s="27">
        <f>SUMPRODUCT($E124:$O124,'Proses AHP'!$E$36:$O$36)</f>
        <v>0.7507955804911316</v>
      </c>
      <c r="R124" s="26" t="s">
        <v>191</v>
      </c>
      <c r="S124" s="27">
        <f t="shared" si="149"/>
        <v>-1.0691432199326813E-3</v>
      </c>
      <c r="T124" s="27">
        <f t="shared" si="150"/>
        <v>0</v>
      </c>
      <c r="U124" s="27">
        <f t="shared" si="151"/>
        <v>0</v>
      </c>
      <c r="V124" s="27">
        <f t="shared" si="152"/>
        <v>0</v>
      </c>
      <c r="W124" s="27">
        <f t="shared" si="153"/>
        <v>-8.4745385329452992E-3</v>
      </c>
      <c r="X124" s="27">
        <f t="shared" si="154"/>
        <v>-1.3880197415058131E-2</v>
      </c>
      <c r="Y124" s="27">
        <f t="shared" si="155"/>
        <v>0</v>
      </c>
      <c r="Z124" s="27">
        <f t="shared" si="156"/>
        <v>3.4616934097656329E-5</v>
      </c>
      <c r="AA124" s="27">
        <f t="shared" si="157"/>
        <v>-1.1323919524343449E-4</v>
      </c>
      <c r="AB124" s="27">
        <f t="shared" si="158"/>
        <v>2.2189102502464253E-3</v>
      </c>
      <c r="AC124" s="27">
        <f t="shared" si="159"/>
        <v>0</v>
      </c>
      <c r="AD124" s="27">
        <f t="shared" si="147"/>
        <v>2.2189102502464253E-3</v>
      </c>
      <c r="AE124" s="27">
        <f t="shared" si="165"/>
        <v>2.2633954022203678E-2</v>
      </c>
    </row>
    <row r="125" spans="4:31" x14ac:dyDescent="0.3">
      <c r="D125" s="26" t="s">
        <v>192</v>
      </c>
      <c r="E125" s="27">
        <f t="shared" ref="E125:O125" si="168">IF(E$40&gt;=E44,1,0)</f>
        <v>0</v>
      </c>
      <c r="F125" s="27">
        <f t="shared" si="168"/>
        <v>1</v>
      </c>
      <c r="G125" s="27">
        <f t="shared" si="168"/>
        <v>0</v>
      </c>
      <c r="H125" s="27">
        <f t="shared" si="168"/>
        <v>0</v>
      </c>
      <c r="I125" s="27">
        <f t="shared" si="168"/>
        <v>0</v>
      </c>
      <c r="J125" s="27">
        <f t="shared" si="168"/>
        <v>0</v>
      </c>
      <c r="K125" s="27">
        <f t="shared" si="168"/>
        <v>1</v>
      </c>
      <c r="L125" s="27">
        <f t="shared" si="168"/>
        <v>0</v>
      </c>
      <c r="M125" s="27">
        <f t="shared" si="168"/>
        <v>0</v>
      </c>
      <c r="N125" s="27">
        <f t="shared" si="168"/>
        <v>0</v>
      </c>
      <c r="O125" s="27">
        <f t="shared" si="168"/>
        <v>0</v>
      </c>
      <c r="P125" s="27">
        <f>SUMPRODUCT($E125:$O125,'Proses AHP'!$E$36:$O$36)</f>
        <v>0.13807502457965914</v>
      </c>
      <c r="R125" s="26" t="s">
        <v>192</v>
      </c>
      <c r="S125" s="27">
        <f t="shared" si="149"/>
        <v>-5.4916742184255435E-3</v>
      </c>
      <c r="T125" s="27">
        <f t="shared" si="150"/>
        <v>0</v>
      </c>
      <c r="U125" s="27">
        <f t="shared" si="151"/>
        <v>-1.316640504699302E-2</v>
      </c>
      <c r="V125" s="27">
        <f t="shared" si="152"/>
        <v>-7.1762717303786635E-4</v>
      </c>
      <c r="W125" s="27">
        <f t="shared" si="153"/>
        <v>-1.6949077065890602E-2</v>
      </c>
      <c r="X125" s="27">
        <f t="shared" si="154"/>
        <v>-1.3880197415058131E-2</v>
      </c>
      <c r="Y125" s="27">
        <f t="shared" si="155"/>
        <v>0</v>
      </c>
      <c r="Z125" s="27">
        <f t="shared" si="156"/>
        <v>-2.7693547278125064E-4</v>
      </c>
      <c r="AA125" s="27">
        <f t="shared" si="157"/>
        <v>-1.1323919524343449E-4</v>
      </c>
      <c r="AB125" s="27">
        <f t="shared" si="158"/>
        <v>-2.3615544806194093E-2</v>
      </c>
      <c r="AC125" s="27">
        <f t="shared" si="159"/>
        <v>-4.9017291633395056E-2</v>
      </c>
      <c r="AD125" s="27">
        <f t="shared" si="147"/>
        <v>0</v>
      </c>
      <c r="AE125" s="27">
        <f t="shared" si="165"/>
        <v>0</v>
      </c>
    </row>
    <row r="126" spans="4:31" x14ac:dyDescent="0.3">
      <c r="D126" s="26" t="s">
        <v>193</v>
      </c>
      <c r="E126" s="27">
        <f t="shared" ref="E126:O126" si="169">IF(E$40&gt;=E45,1,0)</f>
        <v>0</v>
      </c>
      <c r="F126" s="27">
        <f t="shared" si="169"/>
        <v>1</v>
      </c>
      <c r="G126" s="27">
        <f t="shared" si="169"/>
        <v>0</v>
      </c>
      <c r="H126" s="27">
        <f t="shared" si="169"/>
        <v>0</v>
      </c>
      <c r="I126" s="27">
        <f t="shared" si="169"/>
        <v>0</v>
      </c>
      <c r="J126" s="27">
        <f t="shared" si="169"/>
        <v>0</v>
      </c>
      <c r="K126" s="27">
        <f t="shared" si="169"/>
        <v>1</v>
      </c>
      <c r="L126" s="27">
        <f t="shared" si="169"/>
        <v>0</v>
      </c>
      <c r="M126" s="27">
        <f t="shared" si="169"/>
        <v>0</v>
      </c>
      <c r="N126" s="27">
        <f t="shared" si="169"/>
        <v>0</v>
      </c>
      <c r="O126" s="27">
        <f t="shared" si="169"/>
        <v>0</v>
      </c>
      <c r="P126" s="27">
        <f>SUMPRODUCT($E126:$O126,'Proses AHP'!$E$36:$O$36)</f>
        <v>0.13807502457965914</v>
      </c>
      <c r="R126" s="26" t="s">
        <v>193</v>
      </c>
      <c r="S126" s="27">
        <f t="shared" si="149"/>
        <v>-8.242984757091891E-3</v>
      </c>
      <c r="T126" s="27">
        <f t="shared" si="150"/>
        <v>0</v>
      </c>
      <c r="U126" s="27">
        <f t="shared" si="151"/>
        <v>-1.316640504699302E-2</v>
      </c>
      <c r="V126" s="27">
        <f t="shared" si="152"/>
        <v>-7.1762717303786635E-4</v>
      </c>
      <c r="W126" s="27">
        <f t="shared" si="153"/>
        <v>-1.6949077065890602E-2</v>
      </c>
      <c r="X126" s="27">
        <f t="shared" si="154"/>
        <v>-6.9400987075290653E-3</v>
      </c>
      <c r="Y126" s="27">
        <f t="shared" si="155"/>
        <v>0</v>
      </c>
      <c r="Z126" s="27">
        <f t="shared" si="156"/>
        <v>-2.7693547278125064E-4</v>
      </c>
      <c r="AA126" s="27">
        <f t="shared" si="157"/>
        <v>-1.1323919524343449E-4</v>
      </c>
      <c r="AB126" s="27">
        <f t="shared" si="158"/>
        <v>-2.3615544806194093E-2</v>
      </c>
      <c r="AC126" s="27">
        <f t="shared" si="159"/>
        <v>-6.5356388844526742E-2</v>
      </c>
      <c r="AD126" s="27">
        <f t="shared" si="147"/>
        <v>0</v>
      </c>
      <c r="AE126" s="27">
        <f t="shared" si="165"/>
        <v>0</v>
      </c>
    </row>
    <row r="127" spans="4:31" x14ac:dyDescent="0.3">
      <c r="D127" s="26" t="s">
        <v>194</v>
      </c>
      <c r="E127" s="27">
        <f t="shared" ref="E127:O127" si="170">IF(E$40&gt;=E46,1,0)</f>
        <v>0</v>
      </c>
      <c r="F127" s="27">
        <f t="shared" si="170"/>
        <v>1</v>
      </c>
      <c r="G127" s="27">
        <f t="shared" si="170"/>
        <v>0</v>
      </c>
      <c r="H127" s="27">
        <f t="shared" si="170"/>
        <v>0</v>
      </c>
      <c r="I127" s="27">
        <f t="shared" si="170"/>
        <v>0</v>
      </c>
      <c r="J127" s="27">
        <f t="shared" si="170"/>
        <v>0</v>
      </c>
      <c r="K127" s="27">
        <f t="shared" si="170"/>
        <v>1</v>
      </c>
      <c r="L127" s="27">
        <f t="shared" si="170"/>
        <v>0</v>
      </c>
      <c r="M127" s="27">
        <f t="shared" si="170"/>
        <v>0</v>
      </c>
      <c r="N127" s="27">
        <f t="shared" si="170"/>
        <v>0</v>
      </c>
      <c r="O127" s="27">
        <f t="shared" si="170"/>
        <v>0</v>
      </c>
      <c r="P127" s="27">
        <f>SUMPRODUCT($E127:$O127,'Proses AHP'!$E$36:$O$36)</f>
        <v>0.13807502457965914</v>
      </c>
      <c r="R127" s="26" t="s">
        <v>194</v>
      </c>
      <c r="S127" s="27">
        <f t="shared" si="149"/>
        <v>-9.1077866107575761E-3</v>
      </c>
      <c r="T127" s="27">
        <f t="shared" si="150"/>
        <v>0</v>
      </c>
      <c r="U127" s="27">
        <f t="shared" si="151"/>
        <v>-1.316640504699302E-2</v>
      </c>
      <c r="V127" s="27">
        <f t="shared" si="152"/>
        <v>-5.2027970045245312E-3</v>
      </c>
      <c r="W127" s="27">
        <f t="shared" si="153"/>
        <v>-2.5423615598835905E-2</v>
      </c>
      <c r="X127" s="27">
        <f t="shared" si="154"/>
        <v>-2.0820296122587196E-2</v>
      </c>
      <c r="Y127" s="27">
        <f t="shared" si="155"/>
        <v>0</v>
      </c>
      <c r="Z127" s="27">
        <f t="shared" si="156"/>
        <v>-1.0385080229296899E-4</v>
      </c>
      <c r="AA127" s="27">
        <f t="shared" si="157"/>
        <v>-4.1521038255926037E-4</v>
      </c>
      <c r="AB127" s="27">
        <f t="shared" si="158"/>
        <v>-2.2030608913160929E-2</v>
      </c>
      <c r="AC127" s="27">
        <f t="shared" si="159"/>
        <v>-3.2678194422263378E-2</v>
      </c>
      <c r="AD127" s="27">
        <f t="shared" si="147"/>
        <v>0</v>
      </c>
      <c r="AE127" s="27">
        <f t="shared" si="165"/>
        <v>0</v>
      </c>
    </row>
    <row r="128" spans="4:31" x14ac:dyDescent="0.3">
      <c r="D128" s="26" t="s">
        <v>195</v>
      </c>
      <c r="E128" s="27">
        <f t="shared" ref="E128:O128" si="171">IF(E$40&gt;=E47,1,0)</f>
        <v>0</v>
      </c>
      <c r="F128" s="27">
        <f t="shared" si="171"/>
        <v>1</v>
      </c>
      <c r="G128" s="27">
        <f t="shared" si="171"/>
        <v>0</v>
      </c>
      <c r="H128" s="27">
        <f t="shared" si="171"/>
        <v>0</v>
      </c>
      <c r="I128" s="27">
        <f t="shared" si="171"/>
        <v>0</v>
      </c>
      <c r="J128" s="27">
        <f t="shared" si="171"/>
        <v>0</v>
      </c>
      <c r="K128" s="27">
        <f t="shared" si="171"/>
        <v>1</v>
      </c>
      <c r="L128" s="27">
        <f t="shared" si="171"/>
        <v>0</v>
      </c>
      <c r="M128" s="27">
        <f t="shared" si="171"/>
        <v>0</v>
      </c>
      <c r="N128" s="27">
        <f t="shared" si="171"/>
        <v>0</v>
      </c>
      <c r="O128" s="27">
        <f t="shared" si="171"/>
        <v>0</v>
      </c>
      <c r="P128" s="27">
        <f>SUMPRODUCT($E128:$O128,'Proses AHP'!$E$36:$O$36)</f>
        <v>0.13807502457965914</v>
      </c>
      <c r="R128" s="26" t="s">
        <v>195</v>
      </c>
      <c r="S128" s="27">
        <f t="shared" si="149"/>
        <v>-1.2026948986000392E-2</v>
      </c>
      <c r="T128" s="27">
        <f t="shared" si="150"/>
        <v>0</v>
      </c>
      <c r="U128" s="27">
        <f t="shared" si="151"/>
        <v>-1.316640504699302E-2</v>
      </c>
      <c r="V128" s="27">
        <f t="shared" si="152"/>
        <v>-5.2027970045245312E-3</v>
      </c>
      <c r="W128" s="27">
        <f t="shared" si="153"/>
        <v>-2.5423615598835905E-2</v>
      </c>
      <c r="X128" s="27">
        <f t="shared" si="154"/>
        <v>-1.3880197415058131E-2</v>
      </c>
      <c r="Y128" s="27">
        <f t="shared" si="155"/>
        <v>0</v>
      </c>
      <c r="Z128" s="27">
        <f t="shared" si="156"/>
        <v>-1.0385080229296899E-4</v>
      </c>
      <c r="AA128" s="27">
        <f t="shared" si="157"/>
        <v>-4.1521038255926037E-4</v>
      </c>
      <c r="AB128" s="27">
        <f t="shared" si="158"/>
        <v>-2.2030608913160929E-2</v>
      </c>
      <c r="AC128" s="27">
        <f t="shared" si="159"/>
        <v>-8.1695486055658434E-2</v>
      </c>
      <c r="AD128" s="27">
        <f t="shared" si="147"/>
        <v>0</v>
      </c>
      <c r="AE128" s="27">
        <f t="shared" si="165"/>
        <v>0</v>
      </c>
    </row>
    <row r="129" spans="4:31" x14ac:dyDescent="0.3">
      <c r="D129" s="26" t="s">
        <v>196</v>
      </c>
      <c r="E129" s="27">
        <f t="shared" ref="E129:O129" si="172">IF(E$41&gt;=E35,1,0)</f>
        <v>1</v>
      </c>
      <c r="F129" s="27">
        <f t="shared" si="172"/>
        <v>1</v>
      </c>
      <c r="G129" s="27">
        <f t="shared" si="172"/>
        <v>1</v>
      </c>
      <c r="H129" s="27">
        <f t="shared" si="172"/>
        <v>1</v>
      </c>
      <c r="I129" s="27">
        <f t="shared" si="172"/>
        <v>1</v>
      </c>
      <c r="J129" s="27">
        <f t="shared" si="172"/>
        <v>0</v>
      </c>
      <c r="K129" s="27">
        <f t="shared" si="172"/>
        <v>1</v>
      </c>
      <c r="L129" s="27">
        <f t="shared" si="172"/>
        <v>0</v>
      </c>
      <c r="M129" s="27">
        <f t="shared" si="172"/>
        <v>1</v>
      </c>
      <c r="N129" s="27">
        <f t="shared" si="172"/>
        <v>0</v>
      </c>
      <c r="O129" s="27">
        <f t="shared" si="172"/>
        <v>0</v>
      </c>
      <c r="P129" s="27">
        <f>SUMPRODUCT($E129:$O129,'Proses AHP'!$E$36:$O$36)</f>
        <v>0.55501692408731851</v>
      </c>
      <c r="R129" s="26" t="s">
        <v>196</v>
      </c>
      <c r="S129" s="27">
        <f>E$41-E35</f>
        <v>4.5247016816263481E-4</v>
      </c>
      <c r="T129" s="27">
        <f t="shared" ref="T129:AC129" si="173">F$41-F35</f>
        <v>3.2085437975462525E-3</v>
      </c>
      <c r="U129" s="27">
        <f t="shared" si="173"/>
        <v>0</v>
      </c>
      <c r="V129" s="27">
        <f t="shared" si="173"/>
        <v>0</v>
      </c>
      <c r="W129" s="27">
        <f t="shared" si="173"/>
        <v>1.6949077065890598E-2</v>
      </c>
      <c r="X129" s="27">
        <f t="shared" si="173"/>
        <v>-1.3880197415058131E-2</v>
      </c>
      <c r="Y129" s="27">
        <f t="shared" si="173"/>
        <v>0</v>
      </c>
      <c r="Z129" s="27">
        <f t="shared" si="173"/>
        <v>-2.2847176504453212E-4</v>
      </c>
      <c r="AA129" s="27">
        <f t="shared" si="173"/>
        <v>7.5492796828956037E-5</v>
      </c>
      <c r="AB129" s="27">
        <f t="shared" si="173"/>
        <v>-2.5834455056440518E-2</v>
      </c>
      <c r="AC129" s="27">
        <f t="shared" si="173"/>
        <v>-1.6339097211131678E-2</v>
      </c>
      <c r="AD129" s="27">
        <f t="shared" si="147"/>
        <v>1.6949077065890598E-2</v>
      </c>
      <c r="AE129" s="27">
        <f t="shared" si="165"/>
        <v>0.17288875518311317</v>
      </c>
    </row>
    <row r="130" spans="4:31" x14ac:dyDescent="0.3">
      <c r="D130" s="26" t="s">
        <v>197</v>
      </c>
      <c r="E130" s="27">
        <f t="shared" ref="E130:O130" si="174">IF(E$41&gt;=E36,1,0)</f>
        <v>0</v>
      </c>
      <c r="F130" s="27">
        <f t="shared" si="174"/>
        <v>1</v>
      </c>
      <c r="G130" s="27">
        <f t="shared" si="174"/>
        <v>1</v>
      </c>
      <c r="H130" s="27">
        <f t="shared" si="174"/>
        <v>1</v>
      </c>
      <c r="I130" s="27">
        <f t="shared" si="174"/>
        <v>1</v>
      </c>
      <c r="J130" s="27">
        <f t="shared" si="174"/>
        <v>1</v>
      </c>
      <c r="K130" s="27">
        <f t="shared" si="174"/>
        <v>1</v>
      </c>
      <c r="L130" s="27">
        <f t="shared" si="174"/>
        <v>0</v>
      </c>
      <c r="M130" s="27">
        <f t="shared" si="174"/>
        <v>1</v>
      </c>
      <c r="N130" s="27">
        <f t="shared" si="174"/>
        <v>0</v>
      </c>
      <c r="O130" s="27">
        <f t="shared" si="174"/>
        <v>0</v>
      </c>
      <c r="P130" s="27">
        <f>SUMPRODUCT($E130:$O130,'Proses AHP'!$E$36:$O$36)</f>
        <v>0.57204149071635169</v>
      </c>
      <c r="R130" s="26" t="s">
        <v>197</v>
      </c>
      <c r="S130" s="27">
        <f t="shared" ref="S130:S141" si="175">E$41-E36</f>
        <v>-6.7140734630584571E-4</v>
      </c>
      <c r="T130" s="27">
        <f t="shared" ref="T130:T141" si="176">F$41-F36</f>
        <v>0</v>
      </c>
      <c r="U130" s="27">
        <f t="shared" ref="U130:U141" si="177">G$41-G36</f>
        <v>0</v>
      </c>
      <c r="V130" s="27">
        <f t="shared" ref="V130:V141" si="178">H$41-H36</f>
        <v>0</v>
      </c>
      <c r="W130" s="27">
        <f t="shared" ref="W130:W141" si="179">I$41-I36</f>
        <v>1.6949077065890598E-2</v>
      </c>
      <c r="X130" s="27">
        <f t="shared" ref="X130:X141" si="180">J$41-J36</f>
        <v>0</v>
      </c>
      <c r="Y130" s="27">
        <f t="shared" ref="Y130:Y141" si="181">K$41-K36</f>
        <v>0</v>
      </c>
      <c r="Z130" s="27">
        <f t="shared" ref="Z130:Z141" si="182">L$41-L36</f>
        <v>-2.2847176504453212E-4</v>
      </c>
      <c r="AA130" s="27">
        <f t="shared" ref="AA130:AA141" si="183">M$41-M36</f>
        <v>7.5492796828956037E-5</v>
      </c>
      <c r="AB130" s="27">
        <f t="shared" ref="AB130:AB141" si="184">N$41-N36</f>
        <v>-2.5834455056440518E-2</v>
      </c>
      <c r="AC130" s="27">
        <f t="shared" ref="AC130:AC141" si="185">O$41-O36</f>
        <v>-4.9017291633395056E-2</v>
      </c>
      <c r="AD130" s="27">
        <f t="shared" si="147"/>
        <v>1.6949077065890598E-2</v>
      </c>
      <c r="AE130" s="27">
        <f t="shared" si="165"/>
        <v>0.17288875518311317</v>
      </c>
    </row>
    <row r="131" spans="4:31" x14ac:dyDescent="0.3">
      <c r="D131" s="26" t="s">
        <v>198</v>
      </c>
      <c r="E131" s="27">
        <f t="shared" ref="E131:O131" si="186">IF(E$41&gt;=E37,1,0)</f>
        <v>0</v>
      </c>
      <c r="F131" s="27">
        <f t="shared" si="186"/>
        <v>1</v>
      </c>
      <c r="G131" s="27">
        <f t="shared" si="186"/>
        <v>1</v>
      </c>
      <c r="H131" s="27">
        <f t="shared" si="186"/>
        <v>1</v>
      </c>
      <c r="I131" s="27">
        <f t="shared" si="186"/>
        <v>1</v>
      </c>
      <c r="J131" s="27">
        <f t="shared" si="186"/>
        <v>1</v>
      </c>
      <c r="K131" s="27">
        <f t="shared" si="186"/>
        <v>1</v>
      </c>
      <c r="L131" s="27">
        <f t="shared" si="186"/>
        <v>0</v>
      </c>
      <c r="M131" s="27">
        <f t="shared" si="186"/>
        <v>1</v>
      </c>
      <c r="N131" s="27">
        <f t="shared" si="186"/>
        <v>0</v>
      </c>
      <c r="O131" s="27">
        <f t="shared" si="186"/>
        <v>0</v>
      </c>
      <c r="P131" s="27">
        <f>SUMPRODUCT($E131:$O131,'Proses AHP'!$E$36:$O$36)</f>
        <v>0.57204149071635169</v>
      </c>
      <c r="R131" s="26" t="s">
        <v>198</v>
      </c>
      <c r="S131" s="27">
        <f t="shared" si="175"/>
        <v>-2.4046600066062653E-3</v>
      </c>
      <c r="T131" s="27">
        <f t="shared" si="176"/>
        <v>0</v>
      </c>
      <c r="U131" s="27">
        <f t="shared" si="177"/>
        <v>0</v>
      </c>
      <c r="V131" s="27">
        <f t="shared" si="178"/>
        <v>0</v>
      </c>
      <c r="W131" s="27">
        <f t="shared" si="179"/>
        <v>1.6949077065890598E-2</v>
      </c>
      <c r="X131" s="27">
        <f t="shared" si="180"/>
        <v>6.9400987075290653E-3</v>
      </c>
      <c r="Y131" s="27">
        <f t="shared" si="181"/>
        <v>0</v>
      </c>
      <c r="Z131" s="27">
        <f t="shared" si="182"/>
        <v>-2.2847176504453212E-4</v>
      </c>
      <c r="AA131" s="27">
        <f t="shared" si="183"/>
        <v>7.5492796828956037E-5</v>
      </c>
      <c r="AB131" s="27">
        <f t="shared" si="184"/>
        <v>-2.5834455056440518E-2</v>
      </c>
      <c r="AC131" s="27">
        <f t="shared" si="185"/>
        <v>-6.5356388844526742E-2</v>
      </c>
      <c r="AD131" s="27">
        <f t="shared" si="147"/>
        <v>1.6949077065890598E-2</v>
      </c>
      <c r="AE131" s="27">
        <f t="shared" si="165"/>
        <v>0.17288875518311317</v>
      </c>
    </row>
    <row r="132" spans="4:31" x14ac:dyDescent="0.3">
      <c r="D132" s="26" t="s">
        <v>199</v>
      </c>
      <c r="E132" s="27">
        <f t="shared" ref="E132:O132" si="187">IF(E$41&gt;=E38,1,0)</f>
        <v>1</v>
      </c>
      <c r="F132" s="27">
        <f t="shared" si="187"/>
        <v>1</v>
      </c>
      <c r="G132" s="27">
        <f t="shared" si="187"/>
        <v>1</v>
      </c>
      <c r="H132" s="27">
        <f t="shared" si="187"/>
        <v>1</v>
      </c>
      <c r="I132" s="27">
        <f t="shared" si="187"/>
        <v>1</v>
      </c>
      <c r="J132" s="27">
        <f t="shared" si="187"/>
        <v>0</v>
      </c>
      <c r="K132" s="27">
        <f t="shared" si="187"/>
        <v>1</v>
      </c>
      <c r="L132" s="27">
        <f t="shared" si="187"/>
        <v>0</v>
      </c>
      <c r="M132" s="27">
        <f t="shared" si="187"/>
        <v>1</v>
      </c>
      <c r="N132" s="27">
        <f t="shared" si="187"/>
        <v>0</v>
      </c>
      <c r="O132" s="27">
        <f t="shared" si="187"/>
        <v>1</v>
      </c>
      <c r="P132" s="27">
        <f>SUMPRODUCT($E132:$O132,'Proses AHP'!$E$36:$O$36)</f>
        <v>0.79403731004301392</v>
      </c>
      <c r="R132" s="26" t="s">
        <v>199</v>
      </c>
      <c r="S132" s="27">
        <f t="shared" si="175"/>
        <v>2.1747759695558942E-3</v>
      </c>
      <c r="T132" s="27">
        <f t="shared" si="176"/>
        <v>3.2085437975462525E-3</v>
      </c>
      <c r="U132" s="27">
        <f t="shared" si="177"/>
        <v>0</v>
      </c>
      <c r="V132" s="27">
        <f t="shared" si="178"/>
        <v>0</v>
      </c>
      <c r="W132" s="27">
        <f t="shared" si="179"/>
        <v>1.6949077065890598E-2</v>
      </c>
      <c r="X132" s="27">
        <f t="shared" si="180"/>
        <v>-2.0820296122587192E-2</v>
      </c>
      <c r="Y132" s="27">
        <f t="shared" si="181"/>
        <v>0</v>
      </c>
      <c r="Z132" s="27">
        <f t="shared" si="182"/>
        <v>-3.4616934097656329E-5</v>
      </c>
      <c r="AA132" s="27">
        <f t="shared" si="183"/>
        <v>1.1323919524343449E-4</v>
      </c>
      <c r="AB132" s="27">
        <f t="shared" si="184"/>
        <v>-2.2189102502464253E-3</v>
      </c>
      <c r="AC132" s="27">
        <f t="shared" si="185"/>
        <v>1.6339097211131689E-2</v>
      </c>
      <c r="AD132" s="27">
        <f t="shared" si="147"/>
        <v>1.6949077065890598E-2</v>
      </c>
      <c r="AE132" s="27">
        <f t="shared" si="165"/>
        <v>0.17288875518311317</v>
      </c>
    </row>
    <row r="133" spans="4:31" x14ac:dyDescent="0.3">
      <c r="D133" s="26" t="s">
        <v>200</v>
      </c>
      <c r="E133" s="27">
        <f t="shared" ref="E133:O133" si="188">IF(E$41&gt;=E39,1,0)</f>
        <v>1</v>
      </c>
      <c r="F133" s="27">
        <f t="shared" si="188"/>
        <v>1</v>
      </c>
      <c r="G133" s="27">
        <f t="shared" si="188"/>
        <v>1</v>
      </c>
      <c r="H133" s="27">
        <f t="shared" si="188"/>
        <v>1</v>
      </c>
      <c r="I133" s="27">
        <f t="shared" si="188"/>
        <v>1</v>
      </c>
      <c r="J133" s="27">
        <f t="shared" si="188"/>
        <v>0</v>
      </c>
      <c r="K133" s="27">
        <f t="shared" si="188"/>
        <v>1</v>
      </c>
      <c r="L133" s="27">
        <f t="shared" si="188"/>
        <v>0</v>
      </c>
      <c r="M133" s="27">
        <f t="shared" si="188"/>
        <v>1</v>
      </c>
      <c r="N133" s="27">
        <f t="shared" si="188"/>
        <v>0</v>
      </c>
      <c r="O133" s="27">
        <f t="shared" si="188"/>
        <v>1</v>
      </c>
      <c r="P133" s="27">
        <f>SUMPRODUCT($E133:$O133,'Proses AHP'!$E$36:$O$36)</f>
        <v>0.79403731004301392</v>
      </c>
      <c r="R133" s="26" t="s">
        <v>200</v>
      </c>
      <c r="S133" s="27">
        <f t="shared" si="175"/>
        <v>2.5871076550589428E-3</v>
      </c>
      <c r="T133" s="27">
        <f t="shared" si="176"/>
        <v>3.2085437975462525E-3</v>
      </c>
      <c r="U133" s="27">
        <f t="shared" si="177"/>
        <v>0</v>
      </c>
      <c r="V133" s="27">
        <f t="shared" si="178"/>
        <v>0</v>
      </c>
      <c r="W133" s="27">
        <f t="shared" si="179"/>
        <v>8.4745385329452992E-3</v>
      </c>
      <c r="X133" s="27">
        <f t="shared" si="180"/>
        <v>-1.3880197415058131E-2</v>
      </c>
      <c r="Y133" s="27">
        <f t="shared" si="181"/>
        <v>0</v>
      </c>
      <c r="Z133" s="27">
        <f t="shared" si="182"/>
        <v>-3.4616934097656329E-5</v>
      </c>
      <c r="AA133" s="27">
        <f t="shared" si="183"/>
        <v>1.1323919524343449E-4</v>
      </c>
      <c r="AB133" s="27">
        <f t="shared" si="184"/>
        <v>-2.2189102502464253E-3</v>
      </c>
      <c r="AC133" s="27">
        <f t="shared" si="185"/>
        <v>1.6339097211131689E-2</v>
      </c>
      <c r="AD133" s="27">
        <f t="shared" si="147"/>
        <v>1.6339097211131689E-2</v>
      </c>
      <c r="AE133" s="27">
        <f t="shared" si="165"/>
        <v>0.16666666666666671</v>
      </c>
    </row>
    <row r="134" spans="4:31" x14ac:dyDescent="0.3">
      <c r="D134" s="26" t="s">
        <v>201</v>
      </c>
      <c r="E134" s="27">
        <f t="shared" ref="E134:O134" si="189">IF(E$41&gt;=E40,1,0)</f>
        <v>1</v>
      </c>
      <c r="F134" s="27">
        <f t="shared" si="189"/>
        <v>1</v>
      </c>
      <c r="G134" s="27">
        <f t="shared" si="189"/>
        <v>1</v>
      </c>
      <c r="H134" s="27">
        <f t="shared" si="189"/>
        <v>1</v>
      </c>
      <c r="I134" s="27">
        <f t="shared" si="189"/>
        <v>1</v>
      </c>
      <c r="J134" s="27">
        <f t="shared" si="189"/>
        <v>1</v>
      </c>
      <c r="K134" s="27">
        <f t="shared" si="189"/>
        <v>1</v>
      </c>
      <c r="L134" s="27">
        <f t="shared" si="189"/>
        <v>0</v>
      </c>
      <c r="M134" s="27">
        <f t="shared" si="189"/>
        <v>1</v>
      </c>
      <c r="N134" s="27">
        <f t="shared" si="189"/>
        <v>0</v>
      </c>
      <c r="O134" s="27">
        <f t="shared" si="189"/>
        <v>1</v>
      </c>
      <c r="P134" s="27">
        <f>SUMPRODUCT($E134:$O134,'Proses AHP'!$E$36:$O$36)</f>
        <v>0.8710067281169499</v>
      </c>
      <c r="R134" s="26" t="s">
        <v>201</v>
      </c>
      <c r="S134" s="27">
        <f t="shared" si="175"/>
        <v>1.9157003087530971E-3</v>
      </c>
      <c r="T134" s="27">
        <f t="shared" si="176"/>
        <v>0</v>
      </c>
      <c r="U134" s="27">
        <f t="shared" si="177"/>
        <v>0</v>
      </c>
      <c r="V134" s="27">
        <f t="shared" si="178"/>
        <v>0</v>
      </c>
      <c r="W134" s="27">
        <f t="shared" si="179"/>
        <v>8.4745385329452992E-3</v>
      </c>
      <c r="X134" s="27">
        <f t="shared" si="180"/>
        <v>6.9400987075290653E-3</v>
      </c>
      <c r="Y134" s="27">
        <f t="shared" si="181"/>
        <v>0</v>
      </c>
      <c r="Z134" s="27">
        <f t="shared" si="182"/>
        <v>-3.4616934097656329E-5</v>
      </c>
      <c r="AA134" s="27">
        <f t="shared" si="183"/>
        <v>1.1323919524343449E-4</v>
      </c>
      <c r="AB134" s="27">
        <f t="shared" si="184"/>
        <v>-2.2189102502464253E-3</v>
      </c>
      <c r="AC134" s="27">
        <f t="shared" si="185"/>
        <v>0</v>
      </c>
      <c r="AD134" s="27">
        <f t="shared" si="147"/>
        <v>8.4745385329452992E-3</v>
      </c>
      <c r="AE134" s="27">
        <f t="shared" si="165"/>
        <v>8.6444377591556584E-2</v>
      </c>
    </row>
    <row r="135" spans="4:31" x14ac:dyDescent="0.3">
      <c r="D135" s="26" t="s">
        <v>202</v>
      </c>
      <c r="E135" s="27">
        <f t="shared" ref="E135:O135" si="190">IF(E$41&gt;=E41,1,0)</f>
        <v>1</v>
      </c>
      <c r="F135" s="27">
        <f t="shared" si="190"/>
        <v>1</v>
      </c>
      <c r="G135" s="27">
        <f t="shared" si="190"/>
        <v>1</v>
      </c>
      <c r="H135" s="27">
        <f t="shared" si="190"/>
        <v>1</v>
      </c>
      <c r="I135" s="27">
        <f t="shared" si="190"/>
        <v>1</v>
      </c>
      <c r="J135" s="27">
        <f t="shared" si="190"/>
        <v>1</v>
      </c>
      <c r="K135" s="27">
        <f t="shared" si="190"/>
        <v>1</v>
      </c>
      <c r="L135" s="27">
        <f t="shared" si="190"/>
        <v>1</v>
      </c>
      <c r="M135" s="27">
        <f t="shared" si="190"/>
        <v>1</v>
      </c>
      <c r="N135" s="27">
        <f t="shared" si="190"/>
        <v>1</v>
      </c>
      <c r="O135" s="27">
        <f t="shared" si="190"/>
        <v>1</v>
      </c>
      <c r="P135" s="27" t="s">
        <v>291</v>
      </c>
      <c r="R135" s="26" t="s">
        <v>202</v>
      </c>
      <c r="S135" s="27">
        <f t="shared" si="175"/>
        <v>0</v>
      </c>
      <c r="T135" s="27">
        <f t="shared" si="176"/>
        <v>0</v>
      </c>
      <c r="U135" s="27">
        <f t="shared" si="177"/>
        <v>0</v>
      </c>
      <c r="V135" s="27">
        <f t="shared" si="178"/>
        <v>0</v>
      </c>
      <c r="W135" s="27">
        <f t="shared" si="179"/>
        <v>0</v>
      </c>
      <c r="X135" s="27">
        <f t="shared" si="180"/>
        <v>0</v>
      </c>
      <c r="Y135" s="27">
        <f t="shared" si="181"/>
        <v>0</v>
      </c>
      <c r="Z135" s="27">
        <f t="shared" si="182"/>
        <v>0</v>
      </c>
      <c r="AA135" s="27">
        <f t="shared" si="183"/>
        <v>0</v>
      </c>
      <c r="AB135" s="27">
        <f t="shared" si="184"/>
        <v>0</v>
      </c>
      <c r="AC135" s="27">
        <f t="shared" si="185"/>
        <v>0</v>
      </c>
      <c r="AD135" s="27">
        <f t="shared" si="147"/>
        <v>0</v>
      </c>
      <c r="AE135" s="27" t="s">
        <v>291</v>
      </c>
    </row>
    <row r="136" spans="4:31" x14ac:dyDescent="0.3">
      <c r="D136" s="26" t="s">
        <v>203</v>
      </c>
      <c r="E136" s="27">
        <f t="shared" ref="E136:O136" si="191">IF(E$41&gt;=E42,1,0)</f>
        <v>1</v>
      </c>
      <c r="F136" s="27">
        <f t="shared" si="191"/>
        <v>1</v>
      </c>
      <c r="G136" s="27">
        <f t="shared" si="191"/>
        <v>1</v>
      </c>
      <c r="H136" s="27">
        <f t="shared" si="191"/>
        <v>1</v>
      </c>
      <c r="I136" s="27">
        <f t="shared" si="191"/>
        <v>1</v>
      </c>
      <c r="J136" s="27">
        <f t="shared" si="191"/>
        <v>0</v>
      </c>
      <c r="K136" s="27">
        <f t="shared" si="191"/>
        <v>1</v>
      </c>
      <c r="L136" s="27">
        <f t="shared" si="191"/>
        <v>1</v>
      </c>
      <c r="M136" s="27">
        <f t="shared" si="191"/>
        <v>1</v>
      </c>
      <c r="N136" s="27">
        <f t="shared" si="191"/>
        <v>1</v>
      </c>
      <c r="O136" s="27">
        <f t="shared" si="191"/>
        <v>1</v>
      </c>
      <c r="P136" s="27">
        <f>SUMPRODUCT($E136:$O136,'Proses AHP'!$E$36:$O$36)</f>
        <v>0.92303058192606402</v>
      </c>
      <c r="R136" s="26" t="s">
        <v>203</v>
      </c>
      <c r="S136" s="27">
        <f t="shared" si="175"/>
        <v>8.4655708882041582E-4</v>
      </c>
      <c r="T136" s="27">
        <f t="shared" si="176"/>
        <v>0</v>
      </c>
      <c r="U136" s="27">
        <f t="shared" si="177"/>
        <v>0</v>
      </c>
      <c r="V136" s="27">
        <f t="shared" si="178"/>
        <v>0</v>
      </c>
      <c r="W136" s="27">
        <f t="shared" si="179"/>
        <v>0</v>
      </c>
      <c r="X136" s="27">
        <f t="shared" si="180"/>
        <v>-6.9400987075290653E-3</v>
      </c>
      <c r="Y136" s="27">
        <f t="shared" si="181"/>
        <v>0</v>
      </c>
      <c r="Z136" s="27">
        <f t="shared" si="182"/>
        <v>0</v>
      </c>
      <c r="AA136" s="27">
        <f t="shared" si="183"/>
        <v>0</v>
      </c>
      <c r="AB136" s="27">
        <f t="shared" si="184"/>
        <v>0</v>
      </c>
      <c r="AC136" s="27">
        <f t="shared" si="185"/>
        <v>0</v>
      </c>
      <c r="AD136" s="27">
        <f t="shared" si="147"/>
        <v>8.4655708882041582E-4</v>
      </c>
      <c r="AE136" s="27">
        <f t="shared" ref="AE136:AE148" si="192">AD136/$AD$220</f>
        <v>8.6352903292974247E-3</v>
      </c>
    </row>
    <row r="137" spans="4:31" x14ac:dyDescent="0.3">
      <c r="D137" s="26" t="s">
        <v>204</v>
      </c>
      <c r="E137" s="27">
        <f t="shared" ref="E137:O137" si="193">IF(E$41&gt;=E43,1,0)</f>
        <v>1</v>
      </c>
      <c r="F137" s="27">
        <f t="shared" si="193"/>
        <v>1</v>
      </c>
      <c r="G137" s="27">
        <f t="shared" si="193"/>
        <v>1</v>
      </c>
      <c r="H137" s="27">
        <f t="shared" si="193"/>
        <v>1</v>
      </c>
      <c r="I137" s="27">
        <f t="shared" si="193"/>
        <v>1</v>
      </c>
      <c r="J137" s="27">
        <f t="shared" si="193"/>
        <v>0</v>
      </c>
      <c r="K137" s="27">
        <f t="shared" si="193"/>
        <v>1</v>
      </c>
      <c r="L137" s="27">
        <f t="shared" si="193"/>
        <v>1</v>
      </c>
      <c r="M137" s="27">
        <f t="shared" si="193"/>
        <v>1</v>
      </c>
      <c r="N137" s="27">
        <f t="shared" si="193"/>
        <v>1</v>
      </c>
      <c r="O137" s="27">
        <f t="shared" si="193"/>
        <v>1</v>
      </c>
      <c r="P137" s="27">
        <f>SUMPRODUCT($E137:$O137,'Proses AHP'!$E$36:$O$36)</f>
        <v>0.92303058192606402</v>
      </c>
      <c r="R137" s="26" t="s">
        <v>204</v>
      </c>
      <c r="S137" s="27">
        <f t="shared" si="175"/>
        <v>8.4655708882041582E-4</v>
      </c>
      <c r="T137" s="27">
        <f t="shared" si="176"/>
        <v>0</v>
      </c>
      <c r="U137" s="27">
        <f t="shared" si="177"/>
        <v>0</v>
      </c>
      <c r="V137" s="27">
        <f t="shared" si="178"/>
        <v>0</v>
      </c>
      <c r="W137" s="27">
        <f t="shared" si="179"/>
        <v>0</v>
      </c>
      <c r="X137" s="27">
        <f t="shared" si="180"/>
        <v>-6.9400987075290653E-3</v>
      </c>
      <c r="Y137" s="27">
        <f t="shared" si="181"/>
        <v>0</v>
      </c>
      <c r="Z137" s="27">
        <f t="shared" si="182"/>
        <v>0</v>
      </c>
      <c r="AA137" s="27">
        <f t="shared" si="183"/>
        <v>0</v>
      </c>
      <c r="AB137" s="27">
        <f t="shared" si="184"/>
        <v>0</v>
      </c>
      <c r="AC137" s="27">
        <f t="shared" si="185"/>
        <v>0</v>
      </c>
      <c r="AD137" s="27">
        <f t="shared" si="147"/>
        <v>8.4655708882041582E-4</v>
      </c>
      <c r="AE137" s="27">
        <f t="shared" si="192"/>
        <v>8.6352903292974247E-3</v>
      </c>
    </row>
    <row r="138" spans="4:31" x14ac:dyDescent="0.3">
      <c r="D138" s="26" t="s">
        <v>205</v>
      </c>
      <c r="E138" s="27">
        <f t="shared" ref="E138:O138" si="194">IF(E$41&gt;=E44,1,0)</f>
        <v>0</v>
      </c>
      <c r="F138" s="27">
        <f t="shared" si="194"/>
        <v>1</v>
      </c>
      <c r="G138" s="27">
        <f t="shared" si="194"/>
        <v>0</v>
      </c>
      <c r="H138" s="27">
        <f t="shared" si="194"/>
        <v>0</v>
      </c>
      <c r="I138" s="27">
        <f t="shared" si="194"/>
        <v>0</v>
      </c>
      <c r="J138" s="27">
        <f t="shared" si="194"/>
        <v>0</v>
      </c>
      <c r="K138" s="27">
        <f t="shared" si="194"/>
        <v>1</v>
      </c>
      <c r="L138" s="27">
        <f t="shared" si="194"/>
        <v>0</v>
      </c>
      <c r="M138" s="27">
        <f t="shared" si="194"/>
        <v>1</v>
      </c>
      <c r="N138" s="27">
        <f t="shared" si="194"/>
        <v>0</v>
      </c>
      <c r="O138" s="27">
        <f t="shared" si="194"/>
        <v>0</v>
      </c>
      <c r="P138" s="27">
        <f>SUMPRODUCT($E138:$O138,'Proses AHP'!$E$36:$O$36)</f>
        <v>0.15714525070729043</v>
      </c>
      <c r="R138" s="26" t="s">
        <v>205</v>
      </c>
      <c r="S138" s="27">
        <f t="shared" si="175"/>
        <v>-3.5759739096724464E-3</v>
      </c>
      <c r="T138" s="27">
        <f t="shared" si="176"/>
        <v>0</v>
      </c>
      <c r="U138" s="27">
        <f t="shared" si="177"/>
        <v>-1.316640504699302E-2</v>
      </c>
      <c r="V138" s="27">
        <f t="shared" si="178"/>
        <v>-7.1762717303786635E-4</v>
      </c>
      <c r="W138" s="27">
        <f t="shared" si="179"/>
        <v>-8.4745385329453027E-3</v>
      </c>
      <c r="X138" s="27">
        <f t="shared" si="180"/>
        <v>-6.9400987075290653E-3</v>
      </c>
      <c r="Y138" s="27">
        <f t="shared" si="181"/>
        <v>0</v>
      </c>
      <c r="Z138" s="27">
        <f t="shared" si="182"/>
        <v>-3.1155240687890697E-4</v>
      </c>
      <c r="AA138" s="27">
        <f t="shared" si="183"/>
        <v>0</v>
      </c>
      <c r="AB138" s="27">
        <f t="shared" si="184"/>
        <v>-2.5834455056440518E-2</v>
      </c>
      <c r="AC138" s="27">
        <f t="shared" si="185"/>
        <v>-4.9017291633395056E-2</v>
      </c>
      <c r="AD138" s="27">
        <f t="shared" si="147"/>
        <v>0</v>
      </c>
      <c r="AE138" s="27">
        <f t="shared" si="192"/>
        <v>0</v>
      </c>
    </row>
    <row r="139" spans="4:31" x14ac:dyDescent="0.3">
      <c r="D139" s="26" t="s">
        <v>206</v>
      </c>
      <c r="E139" s="27">
        <f t="shared" ref="E139:O139" si="195">IF(E$41&gt;=E45,1,0)</f>
        <v>0</v>
      </c>
      <c r="F139" s="27">
        <f t="shared" si="195"/>
        <v>1</v>
      </c>
      <c r="G139" s="27">
        <f t="shared" si="195"/>
        <v>0</v>
      </c>
      <c r="H139" s="27">
        <f t="shared" si="195"/>
        <v>0</v>
      </c>
      <c r="I139" s="27">
        <f t="shared" si="195"/>
        <v>0</v>
      </c>
      <c r="J139" s="27">
        <f t="shared" si="195"/>
        <v>1</v>
      </c>
      <c r="K139" s="27">
        <f t="shared" si="195"/>
        <v>1</v>
      </c>
      <c r="L139" s="27">
        <f t="shared" si="195"/>
        <v>0</v>
      </c>
      <c r="M139" s="27">
        <f t="shared" si="195"/>
        <v>1</v>
      </c>
      <c r="N139" s="27">
        <f t="shared" si="195"/>
        <v>0</v>
      </c>
      <c r="O139" s="27">
        <f t="shared" si="195"/>
        <v>0</v>
      </c>
      <c r="P139" s="27">
        <f>SUMPRODUCT($E139:$O139,'Proses AHP'!$E$36:$O$36)</f>
        <v>0.23411466878122633</v>
      </c>
      <c r="R139" s="26" t="s">
        <v>206</v>
      </c>
      <c r="S139" s="27">
        <f t="shared" si="175"/>
        <v>-6.3272844483387939E-3</v>
      </c>
      <c r="T139" s="27">
        <f t="shared" si="176"/>
        <v>0</v>
      </c>
      <c r="U139" s="27">
        <f t="shared" si="177"/>
        <v>-1.316640504699302E-2</v>
      </c>
      <c r="V139" s="27">
        <f t="shared" si="178"/>
        <v>-7.1762717303786635E-4</v>
      </c>
      <c r="W139" s="27">
        <f t="shared" si="179"/>
        <v>-8.4745385329453027E-3</v>
      </c>
      <c r="X139" s="27">
        <f t="shared" si="180"/>
        <v>0</v>
      </c>
      <c r="Y139" s="27">
        <f t="shared" si="181"/>
        <v>0</v>
      </c>
      <c r="Z139" s="27">
        <f t="shared" si="182"/>
        <v>-3.1155240687890697E-4</v>
      </c>
      <c r="AA139" s="27">
        <f t="shared" si="183"/>
        <v>0</v>
      </c>
      <c r="AB139" s="27">
        <f t="shared" si="184"/>
        <v>-2.5834455056440518E-2</v>
      </c>
      <c r="AC139" s="27">
        <f t="shared" si="185"/>
        <v>-6.5356388844526742E-2</v>
      </c>
      <c r="AD139" s="27">
        <f t="shared" si="147"/>
        <v>0</v>
      </c>
      <c r="AE139" s="27">
        <f t="shared" si="192"/>
        <v>0</v>
      </c>
    </row>
    <row r="140" spans="4:31" x14ac:dyDescent="0.3">
      <c r="D140" s="26" t="s">
        <v>207</v>
      </c>
      <c r="E140" s="27">
        <f t="shared" ref="E140:O140" si="196">IF(E$41&gt;=E46,1,0)</f>
        <v>0</v>
      </c>
      <c r="F140" s="27">
        <f t="shared" si="196"/>
        <v>1</v>
      </c>
      <c r="G140" s="27">
        <f t="shared" si="196"/>
        <v>0</v>
      </c>
      <c r="H140" s="27">
        <f t="shared" si="196"/>
        <v>0</v>
      </c>
      <c r="I140" s="27">
        <f t="shared" si="196"/>
        <v>0</v>
      </c>
      <c r="J140" s="27">
        <f t="shared" si="196"/>
        <v>0</v>
      </c>
      <c r="K140" s="27">
        <f t="shared" si="196"/>
        <v>1</v>
      </c>
      <c r="L140" s="27">
        <f t="shared" si="196"/>
        <v>0</v>
      </c>
      <c r="M140" s="27">
        <f t="shared" si="196"/>
        <v>0</v>
      </c>
      <c r="N140" s="27">
        <f t="shared" si="196"/>
        <v>0</v>
      </c>
      <c r="O140" s="27">
        <f t="shared" si="196"/>
        <v>0</v>
      </c>
      <c r="P140" s="27">
        <f>SUMPRODUCT($E140:$O140,'Proses AHP'!$E$36:$O$36)</f>
        <v>0.13807502457965914</v>
      </c>
      <c r="R140" s="26" t="s">
        <v>207</v>
      </c>
      <c r="S140" s="27">
        <f t="shared" si="175"/>
        <v>-7.192086302004479E-3</v>
      </c>
      <c r="T140" s="27">
        <f t="shared" si="176"/>
        <v>0</v>
      </c>
      <c r="U140" s="27">
        <f t="shared" si="177"/>
        <v>-1.316640504699302E-2</v>
      </c>
      <c r="V140" s="27">
        <f t="shared" si="178"/>
        <v>-5.2027970045245312E-3</v>
      </c>
      <c r="W140" s="27">
        <f t="shared" si="179"/>
        <v>-1.6949077065890605E-2</v>
      </c>
      <c r="X140" s="27">
        <f t="shared" si="180"/>
        <v>-1.3880197415058131E-2</v>
      </c>
      <c r="Y140" s="27">
        <f t="shared" si="181"/>
        <v>0</v>
      </c>
      <c r="Z140" s="27">
        <f t="shared" si="182"/>
        <v>-1.3846773639062532E-4</v>
      </c>
      <c r="AA140" s="27">
        <f t="shared" si="183"/>
        <v>-3.0197118731582588E-4</v>
      </c>
      <c r="AB140" s="27">
        <f t="shared" si="184"/>
        <v>-2.4249519163407354E-2</v>
      </c>
      <c r="AC140" s="27">
        <f t="shared" si="185"/>
        <v>-3.2678194422263378E-2</v>
      </c>
      <c r="AD140" s="27">
        <f t="shared" si="147"/>
        <v>0</v>
      </c>
      <c r="AE140" s="27">
        <f t="shared" si="192"/>
        <v>0</v>
      </c>
    </row>
    <row r="141" spans="4:31" x14ac:dyDescent="0.3">
      <c r="D141" s="26" t="s">
        <v>208</v>
      </c>
      <c r="E141" s="27">
        <f t="shared" ref="E141:O141" si="197">IF(E$41&gt;=E47,1,0)</f>
        <v>0</v>
      </c>
      <c r="F141" s="27">
        <f t="shared" si="197"/>
        <v>1</v>
      </c>
      <c r="G141" s="27">
        <f t="shared" si="197"/>
        <v>0</v>
      </c>
      <c r="H141" s="27">
        <f t="shared" si="197"/>
        <v>0</v>
      </c>
      <c r="I141" s="27">
        <f t="shared" si="197"/>
        <v>0</v>
      </c>
      <c r="J141" s="27">
        <f t="shared" si="197"/>
        <v>0</v>
      </c>
      <c r="K141" s="27">
        <f t="shared" si="197"/>
        <v>1</v>
      </c>
      <c r="L141" s="27">
        <f t="shared" si="197"/>
        <v>0</v>
      </c>
      <c r="M141" s="27">
        <f t="shared" si="197"/>
        <v>0</v>
      </c>
      <c r="N141" s="27">
        <f t="shared" si="197"/>
        <v>0</v>
      </c>
      <c r="O141" s="27">
        <f t="shared" si="197"/>
        <v>0</v>
      </c>
      <c r="P141" s="27">
        <f>SUMPRODUCT($E141:$O141,'Proses AHP'!$E$36:$O$36)</f>
        <v>0.13807502457965914</v>
      </c>
      <c r="R141" s="26" t="s">
        <v>208</v>
      </c>
      <c r="S141" s="27">
        <f t="shared" si="175"/>
        <v>-1.0111248677247294E-2</v>
      </c>
      <c r="T141" s="27">
        <f t="shared" si="176"/>
        <v>0</v>
      </c>
      <c r="U141" s="27">
        <f t="shared" si="177"/>
        <v>-1.316640504699302E-2</v>
      </c>
      <c r="V141" s="27">
        <f t="shared" si="178"/>
        <v>-5.2027970045245312E-3</v>
      </c>
      <c r="W141" s="27">
        <f t="shared" si="179"/>
        <v>-1.6949077065890605E-2</v>
      </c>
      <c r="X141" s="27">
        <f t="shared" si="180"/>
        <v>-6.9400987075290653E-3</v>
      </c>
      <c r="Y141" s="27">
        <f t="shared" si="181"/>
        <v>0</v>
      </c>
      <c r="Z141" s="27">
        <f t="shared" si="182"/>
        <v>-1.3846773639062532E-4</v>
      </c>
      <c r="AA141" s="27">
        <f t="shared" si="183"/>
        <v>-3.0197118731582588E-4</v>
      </c>
      <c r="AB141" s="27">
        <f t="shared" si="184"/>
        <v>-2.4249519163407354E-2</v>
      </c>
      <c r="AC141" s="27">
        <f t="shared" si="185"/>
        <v>-8.1695486055658434E-2</v>
      </c>
      <c r="AD141" s="27">
        <f t="shared" si="147"/>
        <v>0</v>
      </c>
      <c r="AE141" s="27">
        <f t="shared" si="192"/>
        <v>0</v>
      </c>
    </row>
    <row r="142" spans="4:31" x14ac:dyDescent="0.3">
      <c r="D142" s="26" t="s">
        <v>209</v>
      </c>
      <c r="E142" s="27">
        <f t="shared" ref="E142:O142" si="198">IF(E$42&gt;=E35,1,0)</f>
        <v>0</v>
      </c>
      <c r="F142" s="27">
        <f t="shared" si="198"/>
        <v>1</v>
      </c>
      <c r="G142" s="27">
        <f t="shared" si="198"/>
        <v>1</v>
      </c>
      <c r="H142" s="27">
        <f t="shared" si="198"/>
        <v>1</v>
      </c>
      <c r="I142" s="27">
        <f t="shared" si="198"/>
        <v>1</v>
      </c>
      <c r="J142" s="27">
        <f t="shared" si="198"/>
        <v>0</v>
      </c>
      <c r="K142" s="27">
        <f t="shared" si="198"/>
        <v>1</v>
      </c>
      <c r="L142" s="27">
        <f t="shared" si="198"/>
        <v>0</v>
      </c>
      <c r="M142" s="27">
        <f t="shared" si="198"/>
        <v>1</v>
      </c>
      <c r="N142" s="27">
        <f t="shared" si="198"/>
        <v>0</v>
      </c>
      <c r="O142" s="27">
        <f t="shared" si="198"/>
        <v>0</v>
      </c>
      <c r="P142" s="27">
        <f>SUMPRODUCT($E142:$O142,'Proses AHP'!$E$36:$O$36)</f>
        <v>0.49507207264241565</v>
      </c>
      <c r="R142" s="26" t="s">
        <v>209</v>
      </c>
      <c r="S142" s="27">
        <f>E$42-E35</f>
        <v>-3.94086920657781E-4</v>
      </c>
      <c r="T142" s="27">
        <f t="shared" ref="T142:AC142" si="199">F$42-F35</f>
        <v>3.2085437975462525E-3</v>
      </c>
      <c r="U142" s="27">
        <f t="shared" si="199"/>
        <v>0</v>
      </c>
      <c r="V142" s="27">
        <f t="shared" si="199"/>
        <v>0</v>
      </c>
      <c r="W142" s="27">
        <f t="shared" si="199"/>
        <v>1.6949077065890598E-2</v>
      </c>
      <c r="X142" s="27">
        <f t="shared" si="199"/>
        <v>-6.9400987075290653E-3</v>
      </c>
      <c r="Y142" s="27">
        <f t="shared" si="199"/>
        <v>0</v>
      </c>
      <c r="Z142" s="27">
        <f t="shared" si="199"/>
        <v>-2.2847176504453212E-4</v>
      </c>
      <c r="AA142" s="27">
        <f t="shared" si="199"/>
        <v>7.5492796828956037E-5</v>
      </c>
      <c r="AB142" s="27">
        <f t="shared" si="199"/>
        <v>-2.5834455056440518E-2</v>
      </c>
      <c r="AC142" s="27">
        <f t="shared" si="199"/>
        <v>-1.6339097211131678E-2</v>
      </c>
      <c r="AD142" s="27">
        <f t="shared" si="147"/>
        <v>1.6949077065890598E-2</v>
      </c>
      <c r="AE142" s="27">
        <f t="shared" si="192"/>
        <v>0.17288875518311317</v>
      </c>
    </row>
    <row r="143" spans="4:31" x14ac:dyDescent="0.3">
      <c r="D143" s="26" t="s">
        <v>210</v>
      </c>
      <c r="E143" s="27">
        <f t="shared" ref="E143:O143" si="200">IF(E$42&gt;=E36,1,0)</f>
        <v>0</v>
      </c>
      <c r="F143" s="27">
        <f t="shared" si="200"/>
        <v>1</v>
      </c>
      <c r="G143" s="27">
        <f t="shared" si="200"/>
        <v>1</v>
      </c>
      <c r="H143" s="27">
        <f t="shared" si="200"/>
        <v>1</v>
      </c>
      <c r="I143" s="27">
        <f t="shared" si="200"/>
        <v>1</v>
      </c>
      <c r="J143" s="27">
        <f t="shared" si="200"/>
        <v>1</v>
      </c>
      <c r="K143" s="27">
        <f t="shared" si="200"/>
        <v>1</v>
      </c>
      <c r="L143" s="27">
        <f t="shared" si="200"/>
        <v>0</v>
      </c>
      <c r="M143" s="27">
        <f t="shared" si="200"/>
        <v>1</v>
      </c>
      <c r="N143" s="27">
        <f t="shared" si="200"/>
        <v>0</v>
      </c>
      <c r="O143" s="27">
        <f t="shared" si="200"/>
        <v>0</v>
      </c>
      <c r="P143" s="27">
        <f>SUMPRODUCT($E143:$O143,'Proses AHP'!$E$36:$O$36)</f>
        <v>0.57204149071635169</v>
      </c>
      <c r="R143" s="26" t="s">
        <v>210</v>
      </c>
      <c r="S143" s="27">
        <f t="shared" ref="S143:S154" si="201">E$42-E36</f>
        <v>-1.5179644351262615E-3</v>
      </c>
      <c r="T143" s="27">
        <f t="shared" ref="T143:T154" si="202">F$42-F36</f>
        <v>0</v>
      </c>
      <c r="U143" s="27">
        <f t="shared" ref="U143:U154" si="203">G$42-G36</f>
        <v>0</v>
      </c>
      <c r="V143" s="27">
        <f t="shared" ref="V143:V154" si="204">H$42-H36</f>
        <v>0</v>
      </c>
      <c r="W143" s="27">
        <f t="shared" ref="W143:W154" si="205">I$42-I36</f>
        <v>1.6949077065890598E-2</v>
      </c>
      <c r="X143" s="27">
        <f t="shared" ref="X143:X154" si="206">J$42-J36</f>
        <v>6.9400987075290653E-3</v>
      </c>
      <c r="Y143" s="27">
        <f t="shared" ref="Y143:Y154" si="207">K$42-K36</f>
        <v>0</v>
      </c>
      <c r="Z143" s="27">
        <f t="shared" ref="Z143:Z154" si="208">L$42-L36</f>
        <v>-2.2847176504453212E-4</v>
      </c>
      <c r="AA143" s="27">
        <f t="shared" ref="AA143:AA154" si="209">M$42-M36</f>
        <v>7.5492796828956037E-5</v>
      </c>
      <c r="AB143" s="27">
        <f t="shared" ref="AB143:AB154" si="210">N$42-N36</f>
        <v>-2.5834455056440518E-2</v>
      </c>
      <c r="AC143" s="27">
        <f t="shared" ref="AC143:AC154" si="211">O$42-O36</f>
        <v>-4.9017291633395056E-2</v>
      </c>
      <c r="AD143" s="27">
        <f t="shared" si="147"/>
        <v>1.6949077065890598E-2</v>
      </c>
      <c r="AE143" s="27">
        <f t="shared" si="192"/>
        <v>0.17288875518311317</v>
      </c>
    </row>
    <row r="144" spans="4:31" x14ac:dyDescent="0.3">
      <c r="D144" s="26" t="s">
        <v>211</v>
      </c>
      <c r="E144" s="27">
        <f t="shared" ref="E144:O144" si="212">IF(E$42&gt;=E37,1,0)</f>
        <v>0</v>
      </c>
      <c r="F144" s="27">
        <f t="shared" si="212"/>
        <v>1</v>
      </c>
      <c r="G144" s="27">
        <f t="shared" si="212"/>
        <v>1</v>
      </c>
      <c r="H144" s="27">
        <f t="shared" si="212"/>
        <v>1</v>
      </c>
      <c r="I144" s="27">
        <f t="shared" si="212"/>
        <v>1</v>
      </c>
      <c r="J144" s="27">
        <f t="shared" si="212"/>
        <v>1</v>
      </c>
      <c r="K144" s="27">
        <f t="shared" si="212"/>
        <v>1</v>
      </c>
      <c r="L144" s="27">
        <f t="shared" si="212"/>
        <v>0</v>
      </c>
      <c r="M144" s="27">
        <f t="shared" si="212"/>
        <v>1</v>
      </c>
      <c r="N144" s="27">
        <f t="shared" si="212"/>
        <v>0</v>
      </c>
      <c r="O144" s="27">
        <f t="shared" si="212"/>
        <v>0</v>
      </c>
      <c r="P144" s="27">
        <f>SUMPRODUCT($E144:$O144,'Proses AHP'!$E$36:$O$36)</f>
        <v>0.57204149071635169</v>
      </c>
      <c r="R144" s="26" t="s">
        <v>211</v>
      </c>
      <c r="S144" s="27">
        <f t="shared" si="201"/>
        <v>-3.2512170954266811E-3</v>
      </c>
      <c r="T144" s="27">
        <f t="shared" si="202"/>
        <v>0</v>
      </c>
      <c r="U144" s="27">
        <f t="shared" si="203"/>
        <v>0</v>
      </c>
      <c r="V144" s="27">
        <f t="shared" si="204"/>
        <v>0</v>
      </c>
      <c r="W144" s="27">
        <f t="shared" si="205"/>
        <v>1.6949077065890598E-2</v>
      </c>
      <c r="X144" s="27">
        <f t="shared" si="206"/>
        <v>1.3880197415058131E-2</v>
      </c>
      <c r="Y144" s="27">
        <f t="shared" si="207"/>
        <v>0</v>
      </c>
      <c r="Z144" s="27">
        <f t="shared" si="208"/>
        <v>-2.2847176504453212E-4</v>
      </c>
      <c r="AA144" s="27">
        <f t="shared" si="209"/>
        <v>7.5492796828956037E-5</v>
      </c>
      <c r="AB144" s="27">
        <f t="shared" si="210"/>
        <v>-2.5834455056440518E-2</v>
      </c>
      <c r="AC144" s="27">
        <f t="shared" si="211"/>
        <v>-6.5356388844526742E-2</v>
      </c>
      <c r="AD144" s="27">
        <f t="shared" si="147"/>
        <v>1.6949077065890598E-2</v>
      </c>
      <c r="AE144" s="27">
        <f t="shared" si="192"/>
        <v>0.17288875518311317</v>
      </c>
    </row>
    <row r="145" spans="4:31" x14ac:dyDescent="0.3">
      <c r="D145" s="26" t="s">
        <v>212</v>
      </c>
      <c r="E145" s="27">
        <f t="shared" ref="E145:O145" si="213">IF(E$42&gt;=E38,1,0)</f>
        <v>1</v>
      </c>
      <c r="F145" s="27">
        <f t="shared" si="213"/>
        <v>1</v>
      </c>
      <c r="G145" s="27">
        <f t="shared" si="213"/>
        <v>1</v>
      </c>
      <c r="H145" s="27">
        <f t="shared" si="213"/>
        <v>1</v>
      </c>
      <c r="I145" s="27">
        <f t="shared" si="213"/>
        <v>1</v>
      </c>
      <c r="J145" s="27">
        <f t="shared" si="213"/>
        <v>0</v>
      </c>
      <c r="K145" s="27">
        <f t="shared" si="213"/>
        <v>1</v>
      </c>
      <c r="L145" s="27">
        <f t="shared" si="213"/>
        <v>0</v>
      </c>
      <c r="M145" s="27">
        <f t="shared" si="213"/>
        <v>1</v>
      </c>
      <c r="N145" s="27">
        <f t="shared" si="213"/>
        <v>0</v>
      </c>
      <c r="O145" s="27">
        <f t="shared" si="213"/>
        <v>1</v>
      </c>
      <c r="P145" s="27">
        <f>SUMPRODUCT($E145:$O145,'Proses AHP'!$E$36:$O$36)</f>
        <v>0.79403731004301392</v>
      </c>
      <c r="R145" s="26" t="s">
        <v>212</v>
      </c>
      <c r="S145" s="27">
        <f t="shared" si="201"/>
        <v>1.3282188807354784E-3</v>
      </c>
      <c r="T145" s="27">
        <f t="shared" si="202"/>
        <v>3.2085437975462525E-3</v>
      </c>
      <c r="U145" s="27">
        <f t="shared" si="203"/>
        <v>0</v>
      </c>
      <c r="V145" s="27">
        <f t="shared" si="204"/>
        <v>0</v>
      </c>
      <c r="W145" s="27">
        <f t="shared" si="205"/>
        <v>1.6949077065890598E-2</v>
      </c>
      <c r="X145" s="27">
        <f t="shared" si="206"/>
        <v>-1.3880197415058127E-2</v>
      </c>
      <c r="Y145" s="27">
        <f t="shared" si="207"/>
        <v>0</v>
      </c>
      <c r="Z145" s="27">
        <f t="shared" si="208"/>
        <v>-3.4616934097656329E-5</v>
      </c>
      <c r="AA145" s="27">
        <f t="shared" si="209"/>
        <v>1.1323919524343449E-4</v>
      </c>
      <c r="AB145" s="27">
        <f t="shared" si="210"/>
        <v>-2.2189102502464253E-3</v>
      </c>
      <c r="AC145" s="27">
        <f t="shared" si="211"/>
        <v>1.6339097211131689E-2</v>
      </c>
      <c r="AD145" s="27">
        <f t="shared" si="147"/>
        <v>1.6949077065890598E-2</v>
      </c>
      <c r="AE145" s="27">
        <f t="shared" si="192"/>
        <v>0.17288875518311317</v>
      </c>
    </row>
    <row r="146" spans="4:31" x14ac:dyDescent="0.3">
      <c r="D146" s="26" t="s">
        <v>213</v>
      </c>
      <c r="E146" s="27">
        <f t="shared" ref="E146:O146" si="214">IF(E$42&gt;=E39,1,0)</f>
        <v>1</v>
      </c>
      <c r="F146" s="27">
        <f t="shared" si="214"/>
        <v>1</v>
      </c>
      <c r="G146" s="27">
        <f t="shared" si="214"/>
        <v>1</v>
      </c>
      <c r="H146" s="27">
        <f t="shared" si="214"/>
        <v>1</v>
      </c>
      <c r="I146" s="27">
        <f t="shared" si="214"/>
        <v>1</v>
      </c>
      <c r="J146" s="27">
        <f t="shared" si="214"/>
        <v>0</v>
      </c>
      <c r="K146" s="27">
        <f t="shared" si="214"/>
        <v>1</v>
      </c>
      <c r="L146" s="27">
        <f t="shared" si="214"/>
        <v>0</v>
      </c>
      <c r="M146" s="27">
        <f t="shared" si="214"/>
        <v>1</v>
      </c>
      <c r="N146" s="27">
        <f t="shared" si="214"/>
        <v>0</v>
      </c>
      <c r="O146" s="27">
        <f t="shared" si="214"/>
        <v>1</v>
      </c>
      <c r="P146" s="27">
        <f>SUMPRODUCT($E146:$O146,'Proses AHP'!$E$36:$O$36)</f>
        <v>0.79403731004301392</v>
      </c>
      <c r="R146" s="26" t="s">
        <v>213</v>
      </c>
      <c r="S146" s="27">
        <f t="shared" si="201"/>
        <v>1.740550566238527E-3</v>
      </c>
      <c r="T146" s="27">
        <f t="shared" si="202"/>
        <v>3.2085437975462525E-3</v>
      </c>
      <c r="U146" s="27">
        <f t="shared" si="203"/>
        <v>0</v>
      </c>
      <c r="V146" s="27">
        <f t="shared" si="204"/>
        <v>0</v>
      </c>
      <c r="W146" s="27">
        <f t="shared" si="205"/>
        <v>8.4745385329452992E-3</v>
      </c>
      <c r="X146" s="27">
        <f t="shared" si="206"/>
        <v>-6.9400987075290653E-3</v>
      </c>
      <c r="Y146" s="27">
        <f t="shared" si="207"/>
        <v>0</v>
      </c>
      <c r="Z146" s="27">
        <f t="shared" si="208"/>
        <v>-3.4616934097656329E-5</v>
      </c>
      <c r="AA146" s="27">
        <f t="shared" si="209"/>
        <v>1.1323919524343449E-4</v>
      </c>
      <c r="AB146" s="27">
        <f t="shared" si="210"/>
        <v>-2.2189102502464253E-3</v>
      </c>
      <c r="AC146" s="27">
        <f t="shared" si="211"/>
        <v>1.6339097211131689E-2</v>
      </c>
      <c r="AD146" s="27">
        <f t="shared" si="147"/>
        <v>1.6339097211131689E-2</v>
      </c>
      <c r="AE146" s="27">
        <f t="shared" si="192"/>
        <v>0.16666666666666671</v>
      </c>
    </row>
    <row r="147" spans="4:31" x14ac:dyDescent="0.3">
      <c r="D147" s="26" t="s">
        <v>214</v>
      </c>
      <c r="E147" s="27">
        <f t="shared" ref="E147:O147" si="215">IF(E$42&gt;=E40,1,0)</f>
        <v>1</v>
      </c>
      <c r="F147" s="27">
        <f t="shared" si="215"/>
        <v>1</v>
      </c>
      <c r="G147" s="27">
        <f t="shared" si="215"/>
        <v>1</v>
      </c>
      <c r="H147" s="27">
        <f t="shared" si="215"/>
        <v>1</v>
      </c>
      <c r="I147" s="27">
        <f t="shared" si="215"/>
        <v>1</v>
      </c>
      <c r="J147" s="27">
        <f t="shared" si="215"/>
        <v>1</v>
      </c>
      <c r="K147" s="27">
        <f t="shared" si="215"/>
        <v>1</v>
      </c>
      <c r="L147" s="27">
        <f t="shared" si="215"/>
        <v>0</v>
      </c>
      <c r="M147" s="27">
        <f t="shared" si="215"/>
        <v>1</v>
      </c>
      <c r="N147" s="27">
        <f t="shared" si="215"/>
        <v>0</v>
      </c>
      <c r="O147" s="27">
        <f t="shared" si="215"/>
        <v>1</v>
      </c>
      <c r="P147" s="27">
        <f>SUMPRODUCT($E147:$O147,'Proses AHP'!$E$36:$O$36)</f>
        <v>0.8710067281169499</v>
      </c>
      <c r="R147" s="26" t="s">
        <v>214</v>
      </c>
      <c r="S147" s="27">
        <f t="shared" si="201"/>
        <v>1.0691432199326813E-3</v>
      </c>
      <c r="T147" s="27">
        <f t="shared" si="202"/>
        <v>0</v>
      </c>
      <c r="U147" s="27">
        <f t="shared" si="203"/>
        <v>0</v>
      </c>
      <c r="V147" s="27">
        <f t="shared" si="204"/>
        <v>0</v>
      </c>
      <c r="W147" s="27">
        <f t="shared" si="205"/>
        <v>8.4745385329452992E-3</v>
      </c>
      <c r="X147" s="27">
        <f t="shared" si="206"/>
        <v>1.3880197415058131E-2</v>
      </c>
      <c r="Y147" s="27">
        <f t="shared" si="207"/>
        <v>0</v>
      </c>
      <c r="Z147" s="27">
        <f t="shared" si="208"/>
        <v>-3.4616934097656329E-5</v>
      </c>
      <c r="AA147" s="27">
        <f t="shared" si="209"/>
        <v>1.1323919524343449E-4</v>
      </c>
      <c r="AB147" s="27">
        <f t="shared" si="210"/>
        <v>-2.2189102502464253E-3</v>
      </c>
      <c r="AC147" s="27">
        <f t="shared" si="211"/>
        <v>0</v>
      </c>
      <c r="AD147" s="27">
        <f t="shared" si="147"/>
        <v>1.3880197415058131E-2</v>
      </c>
      <c r="AE147" s="27">
        <f t="shared" si="192"/>
        <v>0.14158470360693767</v>
      </c>
    </row>
    <row r="148" spans="4:31" x14ac:dyDescent="0.3">
      <c r="D148" s="26" t="s">
        <v>215</v>
      </c>
      <c r="E148" s="27">
        <f t="shared" ref="E148:O148" si="216">IF(E$42&gt;=E41,1,0)</f>
        <v>0</v>
      </c>
      <c r="F148" s="27">
        <f t="shared" si="216"/>
        <v>1</v>
      </c>
      <c r="G148" s="27">
        <f t="shared" si="216"/>
        <v>1</v>
      </c>
      <c r="H148" s="27">
        <f t="shared" si="216"/>
        <v>1</v>
      </c>
      <c r="I148" s="27">
        <f t="shared" si="216"/>
        <v>1</v>
      </c>
      <c r="J148" s="27">
        <f t="shared" si="216"/>
        <v>1</v>
      </c>
      <c r="K148" s="27">
        <f t="shared" si="216"/>
        <v>1</v>
      </c>
      <c r="L148" s="27">
        <f t="shared" si="216"/>
        <v>1</v>
      </c>
      <c r="M148" s="27">
        <f t="shared" si="216"/>
        <v>1</v>
      </c>
      <c r="N148" s="27">
        <f t="shared" si="216"/>
        <v>1</v>
      </c>
      <c r="O148" s="27">
        <f t="shared" si="216"/>
        <v>1</v>
      </c>
      <c r="P148" s="27">
        <f>SUMPRODUCT($E148:$O148,'Proses AHP'!$E$36:$O$36)</f>
        <v>0.9400551485550972</v>
      </c>
      <c r="R148" s="26" t="s">
        <v>215</v>
      </c>
      <c r="S148" s="27">
        <f t="shared" si="201"/>
        <v>-8.4655708882041582E-4</v>
      </c>
      <c r="T148" s="27">
        <f t="shared" si="202"/>
        <v>0</v>
      </c>
      <c r="U148" s="27">
        <f t="shared" si="203"/>
        <v>0</v>
      </c>
      <c r="V148" s="27">
        <f t="shared" si="204"/>
        <v>0</v>
      </c>
      <c r="W148" s="27">
        <f t="shared" si="205"/>
        <v>0</v>
      </c>
      <c r="X148" s="27">
        <f t="shared" si="206"/>
        <v>6.9400987075290653E-3</v>
      </c>
      <c r="Y148" s="27">
        <f t="shared" si="207"/>
        <v>0</v>
      </c>
      <c r="Z148" s="27">
        <f t="shared" si="208"/>
        <v>0</v>
      </c>
      <c r="AA148" s="27">
        <f t="shared" si="209"/>
        <v>0</v>
      </c>
      <c r="AB148" s="27">
        <f t="shared" si="210"/>
        <v>0</v>
      </c>
      <c r="AC148" s="27">
        <f t="shared" si="211"/>
        <v>0</v>
      </c>
      <c r="AD148" s="27">
        <f t="shared" si="147"/>
        <v>6.9400987075290653E-3</v>
      </c>
      <c r="AE148" s="27">
        <f t="shared" si="192"/>
        <v>7.0792351803468836E-2</v>
      </c>
    </row>
    <row r="149" spans="4:31" x14ac:dyDescent="0.3">
      <c r="D149" s="26" t="s">
        <v>216</v>
      </c>
      <c r="E149" s="27">
        <f t="shared" ref="E149:O149" si="217">IF(E$42&gt;=E42,1,0)</f>
        <v>1</v>
      </c>
      <c r="F149" s="27">
        <f t="shared" si="217"/>
        <v>1</v>
      </c>
      <c r="G149" s="27">
        <f t="shared" si="217"/>
        <v>1</v>
      </c>
      <c r="H149" s="27">
        <f t="shared" si="217"/>
        <v>1</v>
      </c>
      <c r="I149" s="27">
        <f t="shared" si="217"/>
        <v>1</v>
      </c>
      <c r="J149" s="27">
        <f t="shared" si="217"/>
        <v>1</v>
      </c>
      <c r="K149" s="27">
        <f t="shared" si="217"/>
        <v>1</v>
      </c>
      <c r="L149" s="27">
        <f t="shared" si="217"/>
        <v>1</v>
      </c>
      <c r="M149" s="27">
        <f t="shared" si="217"/>
        <v>1</v>
      </c>
      <c r="N149" s="27">
        <f t="shared" si="217"/>
        <v>1</v>
      </c>
      <c r="O149" s="27">
        <f t="shared" si="217"/>
        <v>1</v>
      </c>
      <c r="P149" s="27" t="s">
        <v>291</v>
      </c>
      <c r="R149" s="26" t="s">
        <v>216</v>
      </c>
      <c r="S149" s="27">
        <f t="shared" si="201"/>
        <v>0</v>
      </c>
      <c r="T149" s="27">
        <f t="shared" si="202"/>
        <v>0</v>
      </c>
      <c r="U149" s="27">
        <f t="shared" si="203"/>
        <v>0</v>
      </c>
      <c r="V149" s="27">
        <f t="shared" si="204"/>
        <v>0</v>
      </c>
      <c r="W149" s="27">
        <f t="shared" si="205"/>
        <v>0</v>
      </c>
      <c r="X149" s="27">
        <f t="shared" si="206"/>
        <v>0</v>
      </c>
      <c r="Y149" s="27">
        <f t="shared" si="207"/>
        <v>0</v>
      </c>
      <c r="Z149" s="27">
        <f t="shared" si="208"/>
        <v>0</v>
      </c>
      <c r="AA149" s="27">
        <f t="shared" si="209"/>
        <v>0</v>
      </c>
      <c r="AB149" s="27">
        <f t="shared" si="210"/>
        <v>0</v>
      </c>
      <c r="AC149" s="27">
        <f t="shared" si="211"/>
        <v>0</v>
      </c>
      <c r="AD149" s="27">
        <f t="shared" si="147"/>
        <v>0</v>
      </c>
      <c r="AE149" s="27" t="s">
        <v>291</v>
      </c>
    </row>
    <row r="150" spans="4:31" x14ac:dyDescent="0.3">
      <c r="D150" s="26" t="s">
        <v>217</v>
      </c>
      <c r="E150" s="27">
        <f t="shared" ref="E150:O150" si="218">IF(E$42&gt;=E43,1,0)</f>
        <v>1</v>
      </c>
      <c r="F150" s="27">
        <f t="shared" si="218"/>
        <v>1</v>
      </c>
      <c r="G150" s="27">
        <f t="shared" si="218"/>
        <v>1</v>
      </c>
      <c r="H150" s="27">
        <f t="shared" si="218"/>
        <v>1</v>
      </c>
      <c r="I150" s="27">
        <f t="shared" si="218"/>
        <v>1</v>
      </c>
      <c r="J150" s="27">
        <f t="shared" si="218"/>
        <v>1</v>
      </c>
      <c r="K150" s="27">
        <f t="shared" si="218"/>
        <v>1</v>
      </c>
      <c r="L150" s="27">
        <f t="shared" si="218"/>
        <v>1</v>
      </c>
      <c r="M150" s="27">
        <f t="shared" si="218"/>
        <v>1</v>
      </c>
      <c r="N150" s="27">
        <f t="shared" si="218"/>
        <v>1</v>
      </c>
      <c r="O150" s="27">
        <f t="shared" si="218"/>
        <v>1</v>
      </c>
      <c r="P150" s="27">
        <f>SUMPRODUCT($E150:$O150,'Proses AHP'!$E$36:$O$36)</f>
        <v>1</v>
      </c>
      <c r="R150" s="26" t="s">
        <v>217</v>
      </c>
      <c r="S150" s="27">
        <f t="shared" si="201"/>
        <v>0</v>
      </c>
      <c r="T150" s="27">
        <f t="shared" si="202"/>
        <v>0</v>
      </c>
      <c r="U150" s="27">
        <f t="shared" si="203"/>
        <v>0</v>
      </c>
      <c r="V150" s="27">
        <f t="shared" si="204"/>
        <v>0</v>
      </c>
      <c r="W150" s="27">
        <f t="shared" si="205"/>
        <v>0</v>
      </c>
      <c r="X150" s="27">
        <f t="shared" si="206"/>
        <v>0</v>
      </c>
      <c r="Y150" s="27">
        <f t="shared" si="207"/>
        <v>0</v>
      </c>
      <c r="Z150" s="27">
        <f t="shared" si="208"/>
        <v>0</v>
      </c>
      <c r="AA150" s="27">
        <f t="shared" si="209"/>
        <v>0</v>
      </c>
      <c r="AB150" s="27">
        <f t="shared" si="210"/>
        <v>0</v>
      </c>
      <c r="AC150" s="27">
        <f t="shared" si="211"/>
        <v>0</v>
      </c>
      <c r="AD150" s="27">
        <f t="shared" si="147"/>
        <v>0</v>
      </c>
      <c r="AE150" s="27">
        <f t="shared" ref="AE150:AE162" si="219">AD150/$AD$220</f>
        <v>0</v>
      </c>
    </row>
    <row r="151" spans="4:31" x14ac:dyDescent="0.3">
      <c r="D151" s="26" t="s">
        <v>218</v>
      </c>
      <c r="E151" s="27">
        <f t="shared" ref="E151:O151" si="220">IF(E$42&gt;=E44,1,0)</f>
        <v>0</v>
      </c>
      <c r="F151" s="27">
        <f t="shared" si="220"/>
        <v>1</v>
      </c>
      <c r="G151" s="27">
        <f t="shared" si="220"/>
        <v>0</v>
      </c>
      <c r="H151" s="27">
        <f t="shared" si="220"/>
        <v>0</v>
      </c>
      <c r="I151" s="27">
        <f t="shared" si="220"/>
        <v>0</v>
      </c>
      <c r="J151" s="27">
        <f t="shared" si="220"/>
        <v>1</v>
      </c>
      <c r="K151" s="27">
        <f t="shared" si="220"/>
        <v>1</v>
      </c>
      <c r="L151" s="27">
        <f t="shared" si="220"/>
        <v>0</v>
      </c>
      <c r="M151" s="27">
        <f t="shared" si="220"/>
        <v>1</v>
      </c>
      <c r="N151" s="27">
        <f t="shared" si="220"/>
        <v>0</v>
      </c>
      <c r="O151" s="27">
        <f t="shared" si="220"/>
        <v>0</v>
      </c>
      <c r="P151" s="27">
        <f>SUMPRODUCT($E151:$O151,'Proses AHP'!$E$36:$O$36)</f>
        <v>0.23411466878122633</v>
      </c>
      <c r="R151" s="26" t="s">
        <v>218</v>
      </c>
      <c r="S151" s="27">
        <f t="shared" si="201"/>
        <v>-4.4225309984928622E-3</v>
      </c>
      <c r="T151" s="27">
        <f t="shared" si="202"/>
        <v>0</v>
      </c>
      <c r="U151" s="27">
        <f t="shared" si="203"/>
        <v>-1.316640504699302E-2</v>
      </c>
      <c r="V151" s="27">
        <f t="shared" si="204"/>
        <v>-7.1762717303786635E-4</v>
      </c>
      <c r="W151" s="27">
        <f t="shared" si="205"/>
        <v>-8.4745385329453027E-3</v>
      </c>
      <c r="X151" s="27">
        <f t="shared" si="206"/>
        <v>0</v>
      </c>
      <c r="Y151" s="27">
        <f t="shared" si="207"/>
        <v>0</v>
      </c>
      <c r="Z151" s="27">
        <f t="shared" si="208"/>
        <v>-3.1155240687890697E-4</v>
      </c>
      <c r="AA151" s="27">
        <f t="shared" si="209"/>
        <v>0</v>
      </c>
      <c r="AB151" s="27">
        <f t="shared" si="210"/>
        <v>-2.5834455056440518E-2</v>
      </c>
      <c r="AC151" s="27">
        <f t="shared" si="211"/>
        <v>-4.9017291633395056E-2</v>
      </c>
      <c r="AD151" s="27">
        <f t="shared" si="147"/>
        <v>0</v>
      </c>
      <c r="AE151" s="27">
        <f t="shared" si="219"/>
        <v>0</v>
      </c>
    </row>
    <row r="152" spans="4:31" x14ac:dyDescent="0.3">
      <c r="D152" s="26" t="s">
        <v>219</v>
      </c>
      <c r="E152" s="27">
        <f t="shared" ref="E152:O152" si="221">IF(E$42&gt;=E45,1,0)</f>
        <v>0</v>
      </c>
      <c r="F152" s="27">
        <f t="shared" si="221"/>
        <v>1</v>
      </c>
      <c r="G152" s="27">
        <f t="shared" si="221"/>
        <v>0</v>
      </c>
      <c r="H152" s="27">
        <f t="shared" si="221"/>
        <v>0</v>
      </c>
      <c r="I152" s="27">
        <f t="shared" si="221"/>
        <v>0</v>
      </c>
      <c r="J152" s="27">
        <f t="shared" si="221"/>
        <v>1</v>
      </c>
      <c r="K152" s="27">
        <f t="shared" si="221"/>
        <v>1</v>
      </c>
      <c r="L152" s="27">
        <f t="shared" si="221"/>
        <v>0</v>
      </c>
      <c r="M152" s="27">
        <f t="shared" si="221"/>
        <v>1</v>
      </c>
      <c r="N152" s="27">
        <f t="shared" si="221"/>
        <v>0</v>
      </c>
      <c r="O152" s="27">
        <f t="shared" si="221"/>
        <v>0</v>
      </c>
      <c r="P152" s="27">
        <f>SUMPRODUCT($E152:$O152,'Proses AHP'!$E$36:$O$36)</f>
        <v>0.23411466878122633</v>
      </c>
      <c r="R152" s="26" t="s">
        <v>219</v>
      </c>
      <c r="S152" s="27">
        <f t="shared" si="201"/>
        <v>-7.1738415371592097E-3</v>
      </c>
      <c r="T152" s="27">
        <f t="shared" si="202"/>
        <v>0</v>
      </c>
      <c r="U152" s="27">
        <f t="shared" si="203"/>
        <v>-1.316640504699302E-2</v>
      </c>
      <c r="V152" s="27">
        <f t="shared" si="204"/>
        <v>-7.1762717303786635E-4</v>
      </c>
      <c r="W152" s="27">
        <f t="shared" si="205"/>
        <v>-8.4745385329453027E-3</v>
      </c>
      <c r="X152" s="27">
        <f t="shared" si="206"/>
        <v>6.9400987075290653E-3</v>
      </c>
      <c r="Y152" s="27">
        <f t="shared" si="207"/>
        <v>0</v>
      </c>
      <c r="Z152" s="27">
        <f t="shared" si="208"/>
        <v>-3.1155240687890697E-4</v>
      </c>
      <c r="AA152" s="27">
        <f t="shared" si="209"/>
        <v>0</v>
      </c>
      <c r="AB152" s="27">
        <f t="shared" si="210"/>
        <v>-2.5834455056440518E-2</v>
      </c>
      <c r="AC152" s="27">
        <f t="shared" si="211"/>
        <v>-6.5356388844526742E-2</v>
      </c>
      <c r="AD152" s="27">
        <f t="shared" si="147"/>
        <v>6.9400987075290653E-3</v>
      </c>
      <c r="AE152" s="27">
        <f t="shared" si="219"/>
        <v>7.0792351803468836E-2</v>
      </c>
    </row>
    <row r="153" spans="4:31" x14ac:dyDescent="0.3">
      <c r="D153" s="26" t="s">
        <v>220</v>
      </c>
      <c r="E153" s="27">
        <f t="shared" ref="E153:O153" si="222">IF(E$42&gt;=E46,1,0)</f>
        <v>0</v>
      </c>
      <c r="F153" s="27">
        <f t="shared" si="222"/>
        <v>1</v>
      </c>
      <c r="G153" s="27">
        <f t="shared" si="222"/>
        <v>0</v>
      </c>
      <c r="H153" s="27">
        <f t="shared" si="222"/>
        <v>0</v>
      </c>
      <c r="I153" s="27">
        <f t="shared" si="222"/>
        <v>0</v>
      </c>
      <c r="J153" s="27">
        <f t="shared" si="222"/>
        <v>0</v>
      </c>
      <c r="K153" s="27">
        <f t="shared" si="222"/>
        <v>1</v>
      </c>
      <c r="L153" s="27">
        <f t="shared" si="222"/>
        <v>0</v>
      </c>
      <c r="M153" s="27">
        <f t="shared" si="222"/>
        <v>0</v>
      </c>
      <c r="N153" s="27">
        <f t="shared" si="222"/>
        <v>0</v>
      </c>
      <c r="O153" s="27">
        <f t="shared" si="222"/>
        <v>0</v>
      </c>
      <c r="P153" s="27">
        <f>SUMPRODUCT($E153:$O153,'Proses AHP'!$E$36:$O$36)</f>
        <v>0.13807502457965914</v>
      </c>
      <c r="R153" s="26" t="s">
        <v>220</v>
      </c>
      <c r="S153" s="27">
        <f t="shared" si="201"/>
        <v>-8.0386433908248948E-3</v>
      </c>
      <c r="T153" s="27">
        <f t="shared" si="202"/>
        <v>0</v>
      </c>
      <c r="U153" s="27">
        <f t="shared" si="203"/>
        <v>-1.316640504699302E-2</v>
      </c>
      <c r="V153" s="27">
        <f t="shared" si="204"/>
        <v>-5.2027970045245312E-3</v>
      </c>
      <c r="W153" s="27">
        <f t="shared" si="205"/>
        <v>-1.6949077065890605E-2</v>
      </c>
      <c r="X153" s="27">
        <f t="shared" si="206"/>
        <v>-6.9400987075290653E-3</v>
      </c>
      <c r="Y153" s="27">
        <f t="shared" si="207"/>
        <v>0</v>
      </c>
      <c r="Z153" s="27">
        <f t="shared" si="208"/>
        <v>-1.3846773639062532E-4</v>
      </c>
      <c r="AA153" s="27">
        <f t="shared" si="209"/>
        <v>-3.0197118731582588E-4</v>
      </c>
      <c r="AB153" s="27">
        <f t="shared" si="210"/>
        <v>-2.4249519163407354E-2</v>
      </c>
      <c r="AC153" s="27">
        <f t="shared" si="211"/>
        <v>-3.2678194422263378E-2</v>
      </c>
      <c r="AD153" s="27">
        <f t="shared" si="147"/>
        <v>0</v>
      </c>
      <c r="AE153" s="27">
        <f t="shared" si="219"/>
        <v>0</v>
      </c>
    </row>
    <row r="154" spans="4:31" x14ac:dyDescent="0.3">
      <c r="D154" s="26" t="s">
        <v>221</v>
      </c>
      <c r="E154" s="27">
        <f t="shared" ref="E154:O154" si="223">IF(E$42&gt;=E47,1,0)</f>
        <v>0</v>
      </c>
      <c r="F154" s="27">
        <f t="shared" si="223"/>
        <v>1</v>
      </c>
      <c r="G154" s="27">
        <f t="shared" si="223"/>
        <v>0</v>
      </c>
      <c r="H154" s="27">
        <f t="shared" si="223"/>
        <v>0</v>
      </c>
      <c r="I154" s="27">
        <f t="shared" si="223"/>
        <v>0</v>
      </c>
      <c r="J154" s="27">
        <f t="shared" si="223"/>
        <v>1</v>
      </c>
      <c r="K154" s="27">
        <f t="shared" si="223"/>
        <v>1</v>
      </c>
      <c r="L154" s="27">
        <f t="shared" si="223"/>
        <v>0</v>
      </c>
      <c r="M154" s="27">
        <f t="shared" si="223"/>
        <v>0</v>
      </c>
      <c r="N154" s="27">
        <f t="shared" si="223"/>
        <v>0</v>
      </c>
      <c r="O154" s="27">
        <f t="shared" si="223"/>
        <v>0</v>
      </c>
      <c r="P154" s="27">
        <f>SUMPRODUCT($E154:$O154,'Proses AHP'!$E$36:$O$36)</f>
        <v>0.21504444265359504</v>
      </c>
      <c r="R154" s="26" t="s">
        <v>221</v>
      </c>
      <c r="S154" s="27">
        <f t="shared" si="201"/>
        <v>-1.095780576606771E-2</v>
      </c>
      <c r="T154" s="27">
        <f t="shared" si="202"/>
        <v>0</v>
      </c>
      <c r="U154" s="27">
        <f t="shared" si="203"/>
        <v>-1.316640504699302E-2</v>
      </c>
      <c r="V154" s="27">
        <f t="shared" si="204"/>
        <v>-5.2027970045245312E-3</v>
      </c>
      <c r="W154" s="27">
        <f t="shared" si="205"/>
        <v>-1.6949077065890605E-2</v>
      </c>
      <c r="X154" s="27">
        <f t="shared" si="206"/>
        <v>0</v>
      </c>
      <c r="Y154" s="27">
        <f t="shared" si="207"/>
        <v>0</v>
      </c>
      <c r="Z154" s="27">
        <f t="shared" si="208"/>
        <v>-1.3846773639062532E-4</v>
      </c>
      <c r="AA154" s="27">
        <f t="shared" si="209"/>
        <v>-3.0197118731582588E-4</v>
      </c>
      <c r="AB154" s="27">
        <f t="shared" si="210"/>
        <v>-2.4249519163407354E-2</v>
      </c>
      <c r="AC154" s="27">
        <f t="shared" si="211"/>
        <v>-8.1695486055658434E-2</v>
      </c>
      <c r="AD154" s="27">
        <f t="shared" si="147"/>
        <v>0</v>
      </c>
      <c r="AE154" s="27">
        <f t="shared" si="219"/>
        <v>0</v>
      </c>
    </row>
    <row r="155" spans="4:31" x14ac:dyDescent="0.3">
      <c r="D155" s="26" t="s">
        <v>222</v>
      </c>
      <c r="E155" s="27">
        <f t="shared" ref="E155:O155" si="224">IF(E$43&gt;=E35,1,0)</f>
        <v>0</v>
      </c>
      <c r="F155" s="27">
        <f t="shared" si="224"/>
        <v>1</v>
      </c>
      <c r="G155" s="27">
        <f t="shared" si="224"/>
        <v>1</v>
      </c>
      <c r="H155" s="27">
        <f t="shared" si="224"/>
        <v>1</v>
      </c>
      <c r="I155" s="27">
        <f t="shared" si="224"/>
        <v>1</v>
      </c>
      <c r="J155" s="27">
        <f t="shared" si="224"/>
        <v>0</v>
      </c>
      <c r="K155" s="27">
        <f t="shared" si="224"/>
        <v>1</v>
      </c>
      <c r="L155" s="27">
        <f t="shared" si="224"/>
        <v>0</v>
      </c>
      <c r="M155" s="27">
        <f t="shared" si="224"/>
        <v>1</v>
      </c>
      <c r="N155" s="27">
        <f t="shared" si="224"/>
        <v>0</v>
      </c>
      <c r="O155" s="27">
        <f t="shared" si="224"/>
        <v>0</v>
      </c>
      <c r="P155" s="27">
        <f>SUMPRODUCT($E155:$O155,'Proses AHP'!$E$36:$O$36)</f>
        <v>0.49507207264241565</v>
      </c>
      <c r="R155" s="26" t="s">
        <v>222</v>
      </c>
      <c r="S155" s="27">
        <f>E$43-E35</f>
        <v>-3.94086920657781E-4</v>
      </c>
      <c r="T155" s="27">
        <f t="shared" ref="T155:AC155" si="225">F$43-F35</f>
        <v>3.2085437975462525E-3</v>
      </c>
      <c r="U155" s="27">
        <f t="shared" si="225"/>
        <v>0</v>
      </c>
      <c r="V155" s="27">
        <f t="shared" si="225"/>
        <v>0</v>
      </c>
      <c r="W155" s="27">
        <f t="shared" si="225"/>
        <v>1.6949077065890598E-2</v>
      </c>
      <c r="X155" s="27">
        <f t="shared" si="225"/>
        <v>-6.9400987075290653E-3</v>
      </c>
      <c r="Y155" s="27">
        <f t="shared" si="225"/>
        <v>0</v>
      </c>
      <c r="Z155" s="27">
        <f t="shared" si="225"/>
        <v>-2.2847176504453212E-4</v>
      </c>
      <c r="AA155" s="27">
        <f t="shared" si="225"/>
        <v>7.5492796828956037E-5</v>
      </c>
      <c r="AB155" s="27">
        <f t="shared" si="225"/>
        <v>-2.5834455056440518E-2</v>
      </c>
      <c r="AC155" s="27">
        <f t="shared" si="225"/>
        <v>-1.6339097211131678E-2</v>
      </c>
      <c r="AD155" s="27">
        <f t="shared" si="147"/>
        <v>1.6949077065890598E-2</v>
      </c>
      <c r="AE155" s="27">
        <f t="shared" si="219"/>
        <v>0.17288875518311317</v>
      </c>
    </row>
    <row r="156" spans="4:31" x14ac:dyDescent="0.3">
      <c r="D156" s="26" t="s">
        <v>223</v>
      </c>
      <c r="E156" s="27">
        <f t="shared" ref="E156:O156" si="226">IF(E$43&gt;=E36,1,0)</f>
        <v>0</v>
      </c>
      <c r="F156" s="27">
        <f t="shared" si="226"/>
        <v>1</v>
      </c>
      <c r="G156" s="27">
        <f t="shared" si="226"/>
        <v>1</v>
      </c>
      <c r="H156" s="27">
        <f t="shared" si="226"/>
        <v>1</v>
      </c>
      <c r="I156" s="27">
        <f t="shared" si="226"/>
        <v>1</v>
      </c>
      <c r="J156" s="27">
        <f t="shared" si="226"/>
        <v>1</v>
      </c>
      <c r="K156" s="27">
        <f t="shared" si="226"/>
        <v>1</v>
      </c>
      <c r="L156" s="27">
        <f t="shared" si="226"/>
        <v>0</v>
      </c>
      <c r="M156" s="27">
        <f t="shared" si="226"/>
        <v>1</v>
      </c>
      <c r="N156" s="27">
        <f t="shared" si="226"/>
        <v>0</v>
      </c>
      <c r="O156" s="27">
        <f t="shared" si="226"/>
        <v>0</v>
      </c>
      <c r="P156" s="27">
        <f>SUMPRODUCT($E156:$O156,'Proses AHP'!$E$36:$O$36)</f>
        <v>0.57204149071635169</v>
      </c>
      <c r="R156" s="26" t="s">
        <v>223</v>
      </c>
      <c r="S156" s="27">
        <f t="shared" ref="S156:S167" si="227">E$43-E36</f>
        <v>-1.5179644351262615E-3</v>
      </c>
      <c r="T156" s="27">
        <f t="shared" ref="T156:T167" si="228">F$43-F36</f>
        <v>0</v>
      </c>
      <c r="U156" s="27">
        <f t="shared" ref="U156:U167" si="229">G$43-G36</f>
        <v>0</v>
      </c>
      <c r="V156" s="27">
        <f t="shared" ref="V156:V167" si="230">H$43-H36</f>
        <v>0</v>
      </c>
      <c r="W156" s="27">
        <f t="shared" ref="W156:W167" si="231">I$43-I36</f>
        <v>1.6949077065890598E-2</v>
      </c>
      <c r="X156" s="27">
        <f t="shared" ref="X156:X167" si="232">J$43-J36</f>
        <v>6.9400987075290653E-3</v>
      </c>
      <c r="Y156" s="27">
        <f t="shared" ref="Y156:Y167" si="233">K$43-K36</f>
        <v>0</v>
      </c>
      <c r="Z156" s="27">
        <f t="shared" ref="Z156:Z167" si="234">L$43-L36</f>
        <v>-2.2847176504453212E-4</v>
      </c>
      <c r="AA156" s="27">
        <f t="shared" ref="AA156:AA167" si="235">M$43-M36</f>
        <v>7.5492796828956037E-5</v>
      </c>
      <c r="AB156" s="27">
        <f t="shared" ref="AB156:AB167" si="236">N$43-N36</f>
        <v>-2.5834455056440518E-2</v>
      </c>
      <c r="AC156" s="27">
        <f t="shared" ref="AC156:AC167" si="237">O$43-O36</f>
        <v>-4.9017291633395056E-2</v>
      </c>
      <c r="AD156" s="27">
        <f t="shared" si="147"/>
        <v>1.6949077065890598E-2</v>
      </c>
      <c r="AE156" s="27">
        <f t="shared" si="219"/>
        <v>0.17288875518311317</v>
      </c>
    </row>
    <row r="157" spans="4:31" x14ac:dyDescent="0.3">
      <c r="D157" s="26" t="s">
        <v>224</v>
      </c>
      <c r="E157" s="27">
        <f t="shared" ref="E157:O157" si="238">IF(E$43&gt;=E37,1,0)</f>
        <v>0</v>
      </c>
      <c r="F157" s="27">
        <f t="shared" si="238"/>
        <v>1</v>
      </c>
      <c r="G157" s="27">
        <f t="shared" si="238"/>
        <v>1</v>
      </c>
      <c r="H157" s="27">
        <f t="shared" si="238"/>
        <v>1</v>
      </c>
      <c r="I157" s="27">
        <f t="shared" si="238"/>
        <v>1</v>
      </c>
      <c r="J157" s="27">
        <f t="shared" si="238"/>
        <v>1</v>
      </c>
      <c r="K157" s="27">
        <f t="shared" si="238"/>
        <v>1</v>
      </c>
      <c r="L157" s="27">
        <f t="shared" si="238"/>
        <v>0</v>
      </c>
      <c r="M157" s="27">
        <f t="shared" si="238"/>
        <v>1</v>
      </c>
      <c r="N157" s="27">
        <f t="shared" si="238"/>
        <v>0</v>
      </c>
      <c r="O157" s="27">
        <f t="shared" si="238"/>
        <v>0</v>
      </c>
      <c r="P157" s="27">
        <f>SUMPRODUCT($E157:$O157,'Proses AHP'!$E$36:$O$36)</f>
        <v>0.57204149071635169</v>
      </c>
      <c r="R157" s="26" t="s">
        <v>224</v>
      </c>
      <c r="S157" s="27">
        <f t="shared" si="227"/>
        <v>-3.2512170954266811E-3</v>
      </c>
      <c r="T157" s="27">
        <f t="shared" si="228"/>
        <v>0</v>
      </c>
      <c r="U157" s="27">
        <f t="shared" si="229"/>
        <v>0</v>
      </c>
      <c r="V157" s="27">
        <f t="shared" si="230"/>
        <v>0</v>
      </c>
      <c r="W157" s="27">
        <f t="shared" si="231"/>
        <v>1.6949077065890598E-2</v>
      </c>
      <c r="X157" s="27">
        <f t="shared" si="232"/>
        <v>1.3880197415058131E-2</v>
      </c>
      <c r="Y157" s="27">
        <f t="shared" si="233"/>
        <v>0</v>
      </c>
      <c r="Z157" s="27">
        <f t="shared" si="234"/>
        <v>-2.2847176504453212E-4</v>
      </c>
      <c r="AA157" s="27">
        <f t="shared" si="235"/>
        <v>7.5492796828956037E-5</v>
      </c>
      <c r="AB157" s="27">
        <f t="shared" si="236"/>
        <v>-2.5834455056440518E-2</v>
      </c>
      <c r="AC157" s="27">
        <f t="shared" si="237"/>
        <v>-6.5356388844526742E-2</v>
      </c>
      <c r="AD157" s="27">
        <f t="shared" si="147"/>
        <v>1.6949077065890598E-2</v>
      </c>
      <c r="AE157" s="27">
        <f t="shared" si="219"/>
        <v>0.17288875518311317</v>
      </c>
    </row>
    <row r="158" spans="4:31" x14ac:dyDescent="0.3">
      <c r="D158" s="26" t="s">
        <v>225</v>
      </c>
      <c r="E158" s="27">
        <f t="shared" ref="E158:O158" si="239">IF(E$43&gt;=E38,1,0)</f>
        <v>1</v>
      </c>
      <c r="F158" s="27">
        <f t="shared" si="239"/>
        <v>1</v>
      </c>
      <c r="G158" s="27">
        <f t="shared" si="239"/>
        <v>1</v>
      </c>
      <c r="H158" s="27">
        <f t="shared" si="239"/>
        <v>1</v>
      </c>
      <c r="I158" s="27">
        <f t="shared" si="239"/>
        <v>1</v>
      </c>
      <c r="J158" s="27">
        <f t="shared" si="239"/>
        <v>0</v>
      </c>
      <c r="K158" s="27">
        <f t="shared" si="239"/>
        <v>1</v>
      </c>
      <c r="L158" s="27">
        <f t="shared" si="239"/>
        <v>0</v>
      </c>
      <c r="M158" s="27">
        <f t="shared" si="239"/>
        <v>1</v>
      </c>
      <c r="N158" s="27">
        <f t="shared" si="239"/>
        <v>0</v>
      </c>
      <c r="O158" s="27">
        <f t="shared" si="239"/>
        <v>1</v>
      </c>
      <c r="P158" s="27">
        <f>SUMPRODUCT($E158:$O158,'Proses AHP'!$E$36:$O$36)</f>
        <v>0.79403731004301392</v>
      </c>
      <c r="R158" s="26" t="s">
        <v>225</v>
      </c>
      <c r="S158" s="27">
        <f t="shared" si="227"/>
        <v>1.3282188807354784E-3</v>
      </c>
      <c r="T158" s="27">
        <f t="shared" si="228"/>
        <v>3.2085437975462525E-3</v>
      </c>
      <c r="U158" s="27">
        <f t="shared" si="229"/>
        <v>0</v>
      </c>
      <c r="V158" s="27">
        <f t="shared" si="230"/>
        <v>0</v>
      </c>
      <c r="W158" s="27">
        <f t="shared" si="231"/>
        <v>1.6949077065890598E-2</v>
      </c>
      <c r="X158" s="27">
        <f t="shared" si="232"/>
        <v>-1.3880197415058127E-2</v>
      </c>
      <c r="Y158" s="27">
        <f t="shared" si="233"/>
        <v>0</v>
      </c>
      <c r="Z158" s="27">
        <f t="shared" si="234"/>
        <v>-3.4616934097656329E-5</v>
      </c>
      <c r="AA158" s="27">
        <f t="shared" si="235"/>
        <v>1.1323919524343449E-4</v>
      </c>
      <c r="AB158" s="27">
        <f t="shared" si="236"/>
        <v>-2.2189102502464253E-3</v>
      </c>
      <c r="AC158" s="27">
        <f t="shared" si="237"/>
        <v>1.6339097211131689E-2</v>
      </c>
      <c r="AD158" s="27">
        <f t="shared" si="147"/>
        <v>1.6949077065890598E-2</v>
      </c>
      <c r="AE158" s="27">
        <f t="shared" si="219"/>
        <v>0.17288875518311317</v>
      </c>
    </row>
    <row r="159" spans="4:31" x14ac:dyDescent="0.3">
      <c r="D159" s="26" t="s">
        <v>226</v>
      </c>
      <c r="E159" s="27">
        <f t="shared" ref="E159:O159" si="240">IF(E$43&gt;=E39,1,0)</f>
        <v>1</v>
      </c>
      <c r="F159" s="27">
        <f t="shared" si="240"/>
        <v>1</v>
      </c>
      <c r="G159" s="27">
        <f t="shared" si="240"/>
        <v>1</v>
      </c>
      <c r="H159" s="27">
        <f t="shared" si="240"/>
        <v>1</v>
      </c>
      <c r="I159" s="27">
        <f t="shared" si="240"/>
        <v>1</v>
      </c>
      <c r="J159" s="27">
        <f t="shared" si="240"/>
        <v>0</v>
      </c>
      <c r="K159" s="27">
        <f t="shared" si="240"/>
        <v>1</v>
      </c>
      <c r="L159" s="27">
        <f t="shared" si="240"/>
        <v>0</v>
      </c>
      <c r="M159" s="27">
        <f t="shared" si="240"/>
        <v>1</v>
      </c>
      <c r="N159" s="27">
        <f t="shared" si="240"/>
        <v>0</v>
      </c>
      <c r="O159" s="27">
        <f t="shared" si="240"/>
        <v>1</v>
      </c>
      <c r="P159" s="27">
        <f>SUMPRODUCT($E159:$O159,'Proses AHP'!$E$36:$O$36)</f>
        <v>0.79403731004301392</v>
      </c>
      <c r="R159" s="26" t="s">
        <v>226</v>
      </c>
      <c r="S159" s="27">
        <f t="shared" si="227"/>
        <v>1.740550566238527E-3</v>
      </c>
      <c r="T159" s="27">
        <f t="shared" si="228"/>
        <v>3.2085437975462525E-3</v>
      </c>
      <c r="U159" s="27">
        <f t="shared" si="229"/>
        <v>0</v>
      </c>
      <c r="V159" s="27">
        <f t="shared" si="230"/>
        <v>0</v>
      </c>
      <c r="W159" s="27">
        <f t="shared" si="231"/>
        <v>8.4745385329452992E-3</v>
      </c>
      <c r="X159" s="27">
        <f t="shared" si="232"/>
        <v>-6.9400987075290653E-3</v>
      </c>
      <c r="Y159" s="27">
        <f t="shared" si="233"/>
        <v>0</v>
      </c>
      <c r="Z159" s="27">
        <f t="shared" si="234"/>
        <v>-3.4616934097656329E-5</v>
      </c>
      <c r="AA159" s="27">
        <f t="shared" si="235"/>
        <v>1.1323919524343449E-4</v>
      </c>
      <c r="AB159" s="27">
        <f t="shared" si="236"/>
        <v>-2.2189102502464253E-3</v>
      </c>
      <c r="AC159" s="27">
        <f t="shared" si="237"/>
        <v>1.6339097211131689E-2</v>
      </c>
      <c r="AD159" s="27">
        <f t="shared" si="147"/>
        <v>1.6339097211131689E-2</v>
      </c>
      <c r="AE159" s="27">
        <f t="shared" si="219"/>
        <v>0.16666666666666671</v>
      </c>
    </row>
    <row r="160" spans="4:31" x14ac:dyDescent="0.3">
      <c r="D160" s="26" t="s">
        <v>227</v>
      </c>
      <c r="E160" s="27">
        <f t="shared" ref="E160:O160" si="241">IF(E$43&gt;=E40,1,0)</f>
        <v>1</v>
      </c>
      <c r="F160" s="27">
        <f t="shared" si="241"/>
        <v>1</v>
      </c>
      <c r="G160" s="27">
        <f t="shared" si="241"/>
        <v>1</v>
      </c>
      <c r="H160" s="27">
        <f t="shared" si="241"/>
        <v>1</v>
      </c>
      <c r="I160" s="27">
        <f t="shared" si="241"/>
        <v>1</v>
      </c>
      <c r="J160" s="27">
        <f t="shared" si="241"/>
        <v>1</v>
      </c>
      <c r="K160" s="27">
        <f t="shared" si="241"/>
        <v>1</v>
      </c>
      <c r="L160" s="27">
        <f t="shared" si="241"/>
        <v>0</v>
      </c>
      <c r="M160" s="27">
        <f t="shared" si="241"/>
        <v>1</v>
      </c>
      <c r="N160" s="27">
        <f t="shared" si="241"/>
        <v>0</v>
      </c>
      <c r="O160" s="27">
        <f t="shared" si="241"/>
        <v>1</v>
      </c>
      <c r="P160" s="27">
        <f>SUMPRODUCT($E160:$O160,'Proses AHP'!$E$36:$O$36)</f>
        <v>0.8710067281169499</v>
      </c>
      <c r="R160" s="26" t="s">
        <v>227</v>
      </c>
      <c r="S160" s="27">
        <f t="shared" si="227"/>
        <v>1.0691432199326813E-3</v>
      </c>
      <c r="T160" s="27">
        <f t="shared" si="228"/>
        <v>0</v>
      </c>
      <c r="U160" s="27">
        <f t="shared" si="229"/>
        <v>0</v>
      </c>
      <c r="V160" s="27">
        <f t="shared" si="230"/>
        <v>0</v>
      </c>
      <c r="W160" s="27">
        <f t="shared" si="231"/>
        <v>8.4745385329452992E-3</v>
      </c>
      <c r="X160" s="27">
        <f t="shared" si="232"/>
        <v>1.3880197415058131E-2</v>
      </c>
      <c r="Y160" s="27">
        <f t="shared" si="233"/>
        <v>0</v>
      </c>
      <c r="Z160" s="27">
        <f t="shared" si="234"/>
        <v>-3.4616934097656329E-5</v>
      </c>
      <c r="AA160" s="27">
        <f t="shared" si="235"/>
        <v>1.1323919524343449E-4</v>
      </c>
      <c r="AB160" s="27">
        <f t="shared" si="236"/>
        <v>-2.2189102502464253E-3</v>
      </c>
      <c r="AC160" s="27">
        <f t="shared" si="237"/>
        <v>0</v>
      </c>
      <c r="AD160" s="27">
        <f t="shared" si="147"/>
        <v>1.3880197415058131E-2</v>
      </c>
      <c r="AE160" s="27">
        <f t="shared" si="219"/>
        <v>0.14158470360693767</v>
      </c>
    </row>
    <row r="161" spans="4:31" x14ac:dyDescent="0.3">
      <c r="D161" s="26" t="s">
        <v>228</v>
      </c>
      <c r="E161" s="27">
        <f t="shared" ref="E161:O161" si="242">IF(E$43&gt;=E41,1,0)</f>
        <v>0</v>
      </c>
      <c r="F161" s="27">
        <f t="shared" si="242"/>
        <v>1</v>
      </c>
      <c r="G161" s="27">
        <f t="shared" si="242"/>
        <v>1</v>
      </c>
      <c r="H161" s="27">
        <f t="shared" si="242"/>
        <v>1</v>
      </c>
      <c r="I161" s="27">
        <f t="shared" si="242"/>
        <v>1</v>
      </c>
      <c r="J161" s="27">
        <f t="shared" si="242"/>
        <v>1</v>
      </c>
      <c r="K161" s="27">
        <f t="shared" si="242"/>
        <v>1</v>
      </c>
      <c r="L161" s="27">
        <f t="shared" si="242"/>
        <v>1</v>
      </c>
      <c r="M161" s="27">
        <f t="shared" si="242"/>
        <v>1</v>
      </c>
      <c r="N161" s="27">
        <f t="shared" si="242"/>
        <v>1</v>
      </c>
      <c r="O161" s="27">
        <f t="shared" si="242"/>
        <v>1</v>
      </c>
      <c r="P161" s="27">
        <f>SUMPRODUCT($E161:$O161,'Proses AHP'!$E$36:$O$36)</f>
        <v>0.9400551485550972</v>
      </c>
      <c r="R161" s="26" t="s">
        <v>228</v>
      </c>
      <c r="S161" s="27">
        <f t="shared" si="227"/>
        <v>-8.4655708882041582E-4</v>
      </c>
      <c r="T161" s="27">
        <f t="shared" si="228"/>
        <v>0</v>
      </c>
      <c r="U161" s="27">
        <f t="shared" si="229"/>
        <v>0</v>
      </c>
      <c r="V161" s="27">
        <f t="shared" si="230"/>
        <v>0</v>
      </c>
      <c r="W161" s="27">
        <f t="shared" si="231"/>
        <v>0</v>
      </c>
      <c r="X161" s="27">
        <f t="shared" si="232"/>
        <v>6.9400987075290653E-3</v>
      </c>
      <c r="Y161" s="27">
        <f t="shared" si="233"/>
        <v>0</v>
      </c>
      <c r="Z161" s="27">
        <f t="shared" si="234"/>
        <v>0</v>
      </c>
      <c r="AA161" s="27">
        <f t="shared" si="235"/>
        <v>0</v>
      </c>
      <c r="AB161" s="27">
        <f t="shared" si="236"/>
        <v>0</v>
      </c>
      <c r="AC161" s="27">
        <f t="shared" si="237"/>
        <v>0</v>
      </c>
      <c r="AD161" s="27">
        <f t="shared" si="147"/>
        <v>6.9400987075290653E-3</v>
      </c>
      <c r="AE161" s="27">
        <f t="shared" si="219"/>
        <v>7.0792351803468836E-2</v>
      </c>
    </row>
    <row r="162" spans="4:31" x14ac:dyDescent="0.3">
      <c r="D162" s="26" t="s">
        <v>229</v>
      </c>
      <c r="E162" s="27">
        <f t="shared" ref="E162:O162" si="243">IF(E$43&gt;=E42,1,0)</f>
        <v>1</v>
      </c>
      <c r="F162" s="27">
        <f t="shared" si="243"/>
        <v>1</v>
      </c>
      <c r="G162" s="27">
        <f t="shared" si="243"/>
        <v>1</v>
      </c>
      <c r="H162" s="27">
        <f t="shared" si="243"/>
        <v>1</v>
      </c>
      <c r="I162" s="27">
        <f t="shared" si="243"/>
        <v>1</v>
      </c>
      <c r="J162" s="27">
        <f t="shared" si="243"/>
        <v>1</v>
      </c>
      <c r="K162" s="27">
        <f t="shared" si="243"/>
        <v>1</v>
      </c>
      <c r="L162" s="27">
        <f t="shared" si="243"/>
        <v>1</v>
      </c>
      <c r="M162" s="27">
        <f t="shared" si="243"/>
        <v>1</v>
      </c>
      <c r="N162" s="27">
        <f t="shared" si="243"/>
        <v>1</v>
      </c>
      <c r="O162" s="27">
        <f t="shared" si="243"/>
        <v>1</v>
      </c>
      <c r="P162" s="27">
        <f>SUMPRODUCT($E162:$O162,'Proses AHP'!$E$36:$O$36)</f>
        <v>1</v>
      </c>
      <c r="R162" s="26" t="s">
        <v>229</v>
      </c>
      <c r="S162" s="27">
        <f t="shared" si="227"/>
        <v>0</v>
      </c>
      <c r="T162" s="27">
        <f t="shared" si="228"/>
        <v>0</v>
      </c>
      <c r="U162" s="27">
        <f t="shared" si="229"/>
        <v>0</v>
      </c>
      <c r="V162" s="27">
        <f t="shared" si="230"/>
        <v>0</v>
      </c>
      <c r="W162" s="27">
        <f t="shared" si="231"/>
        <v>0</v>
      </c>
      <c r="X162" s="27">
        <f t="shared" si="232"/>
        <v>0</v>
      </c>
      <c r="Y162" s="27">
        <f t="shared" si="233"/>
        <v>0</v>
      </c>
      <c r="Z162" s="27">
        <f t="shared" si="234"/>
        <v>0</v>
      </c>
      <c r="AA162" s="27">
        <f t="shared" si="235"/>
        <v>0</v>
      </c>
      <c r="AB162" s="27">
        <f t="shared" si="236"/>
        <v>0</v>
      </c>
      <c r="AC162" s="27">
        <f t="shared" si="237"/>
        <v>0</v>
      </c>
      <c r="AD162" s="27">
        <f t="shared" si="147"/>
        <v>0</v>
      </c>
      <c r="AE162" s="27">
        <f t="shared" si="219"/>
        <v>0</v>
      </c>
    </row>
    <row r="163" spans="4:31" x14ac:dyDescent="0.3">
      <c r="D163" s="26" t="s">
        <v>230</v>
      </c>
      <c r="E163" s="27">
        <f t="shared" ref="E163:O163" si="244">IF(E$43&gt;=E43,1,0)</f>
        <v>1</v>
      </c>
      <c r="F163" s="27">
        <f t="shared" si="244"/>
        <v>1</v>
      </c>
      <c r="G163" s="27">
        <f t="shared" si="244"/>
        <v>1</v>
      </c>
      <c r="H163" s="27">
        <f t="shared" si="244"/>
        <v>1</v>
      </c>
      <c r="I163" s="27">
        <f t="shared" si="244"/>
        <v>1</v>
      </c>
      <c r="J163" s="27">
        <f t="shared" si="244"/>
        <v>1</v>
      </c>
      <c r="K163" s="27">
        <f t="shared" si="244"/>
        <v>1</v>
      </c>
      <c r="L163" s="27">
        <f t="shared" si="244"/>
        <v>1</v>
      </c>
      <c r="M163" s="27">
        <f t="shared" si="244"/>
        <v>1</v>
      </c>
      <c r="N163" s="27">
        <f t="shared" si="244"/>
        <v>1</v>
      </c>
      <c r="O163" s="27">
        <f t="shared" si="244"/>
        <v>1</v>
      </c>
      <c r="P163" s="27" t="s">
        <v>291</v>
      </c>
      <c r="R163" s="26" t="s">
        <v>230</v>
      </c>
      <c r="S163" s="27">
        <f t="shared" si="227"/>
        <v>0</v>
      </c>
      <c r="T163" s="27">
        <f t="shared" si="228"/>
        <v>0</v>
      </c>
      <c r="U163" s="27">
        <f t="shared" si="229"/>
        <v>0</v>
      </c>
      <c r="V163" s="27">
        <f t="shared" si="230"/>
        <v>0</v>
      </c>
      <c r="W163" s="27">
        <f t="shared" si="231"/>
        <v>0</v>
      </c>
      <c r="X163" s="27">
        <f t="shared" si="232"/>
        <v>0</v>
      </c>
      <c r="Y163" s="27">
        <f t="shared" si="233"/>
        <v>0</v>
      </c>
      <c r="Z163" s="27">
        <f t="shared" si="234"/>
        <v>0</v>
      </c>
      <c r="AA163" s="27">
        <f t="shared" si="235"/>
        <v>0</v>
      </c>
      <c r="AB163" s="27">
        <f t="shared" si="236"/>
        <v>0</v>
      </c>
      <c r="AC163" s="27">
        <f t="shared" si="237"/>
        <v>0</v>
      </c>
      <c r="AD163" s="27">
        <f t="shared" si="147"/>
        <v>0</v>
      </c>
      <c r="AE163" s="27" t="s">
        <v>291</v>
      </c>
    </row>
    <row r="164" spans="4:31" x14ac:dyDescent="0.3">
      <c r="D164" s="26" t="s">
        <v>231</v>
      </c>
      <c r="E164" s="27">
        <f t="shared" ref="E164:O164" si="245">IF(E$43&gt;=E44,1,0)</f>
        <v>0</v>
      </c>
      <c r="F164" s="27">
        <f t="shared" si="245"/>
        <v>1</v>
      </c>
      <c r="G164" s="27">
        <f t="shared" si="245"/>
        <v>0</v>
      </c>
      <c r="H164" s="27">
        <f t="shared" si="245"/>
        <v>0</v>
      </c>
      <c r="I164" s="27">
        <f t="shared" si="245"/>
        <v>0</v>
      </c>
      <c r="J164" s="27">
        <f t="shared" si="245"/>
        <v>1</v>
      </c>
      <c r="K164" s="27">
        <f t="shared" si="245"/>
        <v>1</v>
      </c>
      <c r="L164" s="27">
        <f t="shared" si="245"/>
        <v>0</v>
      </c>
      <c r="M164" s="27">
        <f t="shared" si="245"/>
        <v>1</v>
      </c>
      <c r="N164" s="27">
        <f t="shared" si="245"/>
        <v>0</v>
      </c>
      <c r="O164" s="27">
        <f t="shared" si="245"/>
        <v>0</v>
      </c>
      <c r="P164" s="27">
        <f>SUMPRODUCT($E164:$O164,'Proses AHP'!$E$36:$O$36)</f>
        <v>0.23411466878122633</v>
      </c>
      <c r="R164" s="26" t="s">
        <v>231</v>
      </c>
      <c r="S164" s="27">
        <f t="shared" si="227"/>
        <v>-4.4225309984928622E-3</v>
      </c>
      <c r="T164" s="27">
        <f t="shared" si="228"/>
        <v>0</v>
      </c>
      <c r="U164" s="27">
        <f t="shared" si="229"/>
        <v>-1.316640504699302E-2</v>
      </c>
      <c r="V164" s="27">
        <f t="shared" si="230"/>
        <v>-7.1762717303786635E-4</v>
      </c>
      <c r="W164" s="27">
        <f t="shared" si="231"/>
        <v>-8.4745385329453027E-3</v>
      </c>
      <c r="X164" s="27">
        <f t="shared" si="232"/>
        <v>0</v>
      </c>
      <c r="Y164" s="27">
        <f t="shared" si="233"/>
        <v>0</v>
      </c>
      <c r="Z164" s="27">
        <f t="shared" si="234"/>
        <v>-3.1155240687890697E-4</v>
      </c>
      <c r="AA164" s="27">
        <f t="shared" si="235"/>
        <v>0</v>
      </c>
      <c r="AB164" s="27">
        <f t="shared" si="236"/>
        <v>-2.5834455056440518E-2</v>
      </c>
      <c r="AC164" s="27">
        <f t="shared" si="237"/>
        <v>-4.9017291633395056E-2</v>
      </c>
      <c r="AD164" s="27">
        <f t="shared" si="147"/>
        <v>0</v>
      </c>
      <c r="AE164" s="27">
        <f t="shared" ref="AE164:AE176" si="246">AD164/$AD$220</f>
        <v>0</v>
      </c>
    </row>
    <row r="165" spans="4:31" x14ac:dyDescent="0.3">
      <c r="D165" s="26" t="s">
        <v>232</v>
      </c>
      <c r="E165" s="27">
        <f t="shared" ref="E165:O165" si="247">IF(E$43&gt;=E45,1,0)</f>
        <v>0</v>
      </c>
      <c r="F165" s="27">
        <f t="shared" si="247"/>
        <v>1</v>
      </c>
      <c r="G165" s="27">
        <f t="shared" si="247"/>
        <v>0</v>
      </c>
      <c r="H165" s="27">
        <f t="shared" si="247"/>
        <v>0</v>
      </c>
      <c r="I165" s="27">
        <f t="shared" si="247"/>
        <v>0</v>
      </c>
      <c r="J165" s="27">
        <f t="shared" si="247"/>
        <v>1</v>
      </c>
      <c r="K165" s="27">
        <f t="shared" si="247"/>
        <v>1</v>
      </c>
      <c r="L165" s="27">
        <f t="shared" si="247"/>
        <v>0</v>
      </c>
      <c r="M165" s="27">
        <f t="shared" si="247"/>
        <v>1</v>
      </c>
      <c r="N165" s="27">
        <f t="shared" si="247"/>
        <v>0</v>
      </c>
      <c r="O165" s="27">
        <f t="shared" si="247"/>
        <v>0</v>
      </c>
      <c r="P165" s="27">
        <f>SUMPRODUCT($E165:$O165,'Proses AHP'!$E$36:$O$36)</f>
        <v>0.23411466878122633</v>
      </c>
      <c r="R165" s="26" t="s">
        <v>232</v>
      </c>
      <c r="S165" s="27">
        <f t="shared" si="227"/>
        <v>-7.1738415371592097E-3</v>
      </c>
      <c r="T165" s="27">
        <f t="shared" si="228"/>
        <v>0</v>
      </c>
      <c r="U165" s="27">
        <f t="shared" si="229"/>
        <v>-1.316640504699302E-2</v>
      </c>
      <c r="V165" s="27">
        <f t="shared" si="230"/>
        <v>-7.1762717303786635E-4</v>
      </c>
      <c r="W165" s="27">
        <f t="shared" si="231"/>
        <v>-8.4745385329453027E-3</v>
      </c>
      <c r="X165" s="27">
        <f t="shared" si="232"/>
        <v>6.9400987075290653E-3</v>
      </c>
      <c r="Y165" s="27">
        <f t="shared" si="233"/>
        <v>0</v>
      </c>
      <c r="Z165" s="27">
        <f t="shared" si="234"/>
        <v>-3.1155240687890697E-4</v>
      </c>
      <c r="AA165" s="27">
        <f t="shared" si="235"/>
        <v>0</v>
      </c>
      <c r="AB165" s="27">
        <f t="shared" si="236"/>
        <v>-2.5834455056440518E-2</v>
      </c>
      <c r="AC165" s="27">
        <f t="shared" si="237"/>
        <v>-6.5356388844526742E-2</v>
      </c>
      <c r="AD165" s="27">
        <f t="shared" si="147"/>
        <v>6.9400987075290653E-3</v>
      </c>
      <c r="AE165" s="27">
        <f t="shared" si="246"/>
        <v>7.0792351803468836E-2</v>
      </c>
    </row>
    <row r="166" spans="4:31" x14ac:dyDescent="0.3">
      <c r="D166" s="26" t="s">
        <v>233</v>
      </c>
      <c r="E166" s="27">
        <f t="shared" ref="E166:O166" si="248">IF(E$43&gt;=E46,1,0)</f>
        <v>0</v>
      </c>
      <c r="F166" s="27">
        <f t="shared" si="248"/>
        <v>1</v>
      </c>
      <c r="G166" s="27">
        <f t="shared" si="248"/>
        <v>0</v>
      </c>
      <c r="H166" s="27">
        <f t="shared" si="248"/>
        <v>0</v>
      </c>
      <c r="I166" s="27">
        <f t="shared" si="248"/>
        <v>0</v>
      </c>
      <c r="J166" s="27">
        <f t="shared" si="248"/>
        <v>0</v>
      </c>
      <c r="K166" s="27">
        <f t="shared" si="248"/>
        <v>1</v>
      </c>
      <c r="L166" s="27">
        <f t="shared" si="248"/>
        <v>0</v>
      </c>
      <c r="M166" s="27">
        <f t="shared" si="248"/>
        <v>0</v>
      </c>
      <c r="N166" s="27">
        <f t="shared" si="248"/>
        <v>0</v>
      </c>
      <c r="O166" s="27">
        <f t="shared" si="248"/>
        <v>0</v>
      </c>
      <c r="P166" s="27">
        <f>SUMPRODUCT($E166:$O166,'Proses AHP'!$E$36:$O$36)</f>
        <v>0.13807502457965914</v>
      </c>
      <c r="R166" s="26" t="s">
        <v>233</v>
      </c>
      <c r="S166" s="27">
        <f t="shared" si="227"/>
        <v>-8.0386433908248948E-3</v>
      </c>
      <c r="T166" s="27">
        <f t="shared" si="228"/>
        <v>0</v>
      </c>
      <c r="U166" s="27">
        <f t="shared" si="229"/>
        <v>-1.316640504699302E-2</v>
      </c>
      <c r="V166" s="27">
        <f t="shared" si="230"/>
        <v>-5.2027970045245312E-3</v>
      </c>
      <c r="W166" s="27">
        <f t="shared" si="231"/>
        <v>-1.6949077065890605E-2</v>
      </c>
      <c r="X166" s="27">
        <f t="shared" si="232"/>
        <v>-6.9400987075290653E-3</v>
      </c>
      <c r="Y166" s="27">
        <f t="shared" si="233"/>
        <v>0</v>
      </c>
      <c r="Z166" s="27">
        <f t="shared" si="234"/>
        <v>-1.3846773639062532E-4</v>
      </c>
      <c r="AA166" s="27">
        <f t="shared" si="235"/>
        <v>-3.0197118731582588E-4</v>
      </c>
      <c r="AB166" s="27">
        <f t="shared" si="236"/>
        <v>-2.4249519163407354E-2</v>
      </c>
      <c r="AC166" s="27">
        <f t="shared" si="237"/>
        <v>-3.2678194422263378E-2</v>
      </c>
      <c r="AD166" s="27">
        <f t="shared" si="147"/>
        <v>0</v>
      </c>
      <c r="AE166" s="27">
        <f t="shared" si="246"/>
        <v>0</v>
      </c>
    </row>
    <row r="167" spans="4:31" x14ac:dyDescent="0.3">
      <c r="D167" s="26" t="s">
        <v>234</v>
      </c>
      <c r="E167" s="27">
        <f t="shared" ref="E167:O167" si="249">IF(E$43&gt;=E47,1,0)</f>
        <v>0</v>
      </c>
      <c r="F167" s="27">
        <f t="shared" si="249"/>
        <v>1</v>
      </c>
      <c r="G167" s="27">
        <f t="shared" si="249"/>
        <v>0</v>
      </c>
      <c r="H167" s="27">
        <f t="shared" si="249"/>
        <v>0</v>
      </c>
      <c r="I167" s="27">
        <f t="shared" si="249"/>
        <v>0</v>
      </c>
      <c r="J167" s="27">
        <f t="shared" si="249"/>
        <v>1</v>
      </c>
      <c r="K167" s="27">
        <f t="shared" si="249"/>
        <v>1</v>
      </c>
      <c r="L167" s="27">
        <f t="shared" si="249"/>
        <v>0</v>
      </c>
      <c r="M167" s="27">
        <f t="shared" si="249"/>
        <v>0</v>
      </c>
      <c r="N167" s="27">
        <f t="shared" si="249"/>
        <v>0</v>
      </c>
      <c r="O167" s="27">
        <f t="shared" si="249"/>
        <v>0</v>
      </c>
      <c r="P167" s="27">
        <f>SUMPRODUCT($E167:$O167,'Proses AHP'!$E$36:$O$36)</f>
        <v>0.21504444265359504</v>
      </c>
      <c r="R167" s="26" t="s">
        <v>234</v>
      </c>
      <c r="S167" s="27">
        <f t="shared" si="227"/>
        <v>-1.095780576606771E-2</v>
      </c>
      <c r="T167" s="27">
        <f t="shared" si="228"/>
        <v>0</v>
      </c>
      <c r="U167" s="27">
        <f t="shared" si="229"/>
        <v>-1.316640504699302E-2</v>
      </c>
      <c r="V167" s="27">
        <f t="shared" si="230"/>
        <v>-5.2027970045245312E-3</v>
      </c>
      <c r="W167" s="27">
        <f t="shared" si="231"/>
        <v>-1.6949077065890605E-2</v>
      </c>
      <c r="X167" s="27">
        <f t="shared" si="232"/>
        <v>0</v>
      </c>
      <c r="Y167" s="27">
        <f t="shared" si="233"/>
        <v>0</v>
      </c>
      <c r="Z167" s="27">
        <f t="shared" si="234"/>
        <v>-1.3846773639062532E-4</v>
      </c>
      <c r="AA167" s="27">
        <f t="shared" si="235"/>
        <v>-3.0197118731582588E-4</v>
      </c>
      <c r="AB167" s="27">
        <f t="shared" si="236"/>
        <v>-2.4249519163407354E-2</v>
      </c>
      <c r="AC167" s="27">
        <f t="shared" si="237"/>
        <v>-8.1695486055658434E-2</v>
      </c>
      <c r="AD167" s="27">
        <f t="shared" si="147"/>
        <v>0</v>
      </c>
      <c r="AE167" s="27">
        <f t="shared" si="246"/>
        <v>0</v>
      </c>
    </row>
    <row r="168" spans="4:31" x14ac:dyDescent="0.3">
      <c r="D168" s="26" t="s">
        <v>235</v>
      </c>
      <c r="E168" s="27">
        <f t="shared" ref="E168:O168" si="250">IF(E$44&gt;=E35,1,0)</f>
        <v>1</v>
      </c>
      <c r="F168" s="27">
        <f t="shared" si="250"/>
        <v>1</v>
      </c>
      <c r="G168" s="27">
        <f t="shared" si="250"/>
        <v>1</v>
      </c>
      <c r="H168" s="27">
        <f t="shared" si="250"/>
        <v>1</v>
      </c>
      <c r="I168" s="27">
        <f t="shared" si="250"/>
        <v>1</v>
      </c>
      <c r="J168" s="27">
        <f t="shared" si="250"/>
        <v>0</v>
      </c>
      <c r="K168" s="27">
        <f t="shared" si="250"/>
        <v>1</v>
      </c>
      <c r="L168" s="27">
        <f t="shared" si="250"/>
        <v>1</v>
      </c>
      <c r="M168" s="27">
        <f t="shared" si="250"/>
        <v>1</v>
      </c>
      <c r="N168" s="27">
        <f t="shared" si="250"/>
        <v>1</v>
      </c>
      <c r="O168" s="27">
        <f t="shared" si="250"/>
        <v>1</v>
      </c>
      <c r="P168" s="27">
        <f>SUMPRODUCT($E168:$O168,'Proses AHP'!$E$36:$O$36)</f>
        <v>0.92303058192606402</v>
      </c>
      <c r="R168" s="26" t="s">
        <v>235</v>
      </c>
      <c r="S168" s="27">
        <f>E$44-E35</f>
        <v>4.0284440778350812E-3</v>
      </c>
      <c r="T168" s="27">
        <f t="shared" ref="T168:AC168" si="251">F$44-F35</f>
        <v>3.2085437975462525E-3</v>
      </c>
      <c r="U168" s="27">
        <f t="shared" si="251"/>
        <v>1.316640504699302E-2</v>
      </c>
      <c r="V168" s="27">
        <f t="shared" si="251"/>
        <v>7.1762717303786635E-4</v>
      </c>
      <c r="W168" s="27">
        <f t="shared" si="251"/>
        <v>2.5423615598835901E-2</v>
      </c>
      <c r="X168" s="27">
        <f t="shared" si="251"/>
        <v>-6.9400987075290653E-3</v>
      </c>
      <c r="Y168" s="27">
        <f t="shared" si="251"/>
        <v>0</v>
      </c>
      <c r="Z168" s="27">
        <f t="shared" si="251"/>
        <v>8.3080641834374844E-5</v>
      </c>
      <c r="AA168" s="27">
        <f t="shared" si="251"/>
        <v>7.5492796828956037E-5</v>
      </c>
      <c r="AB168" s="27">
        <f t="shared" si="251"/>
        <v>0</v>
      </c>
      <c r="AC168" s="27">
        <f t="shared" si="251"/>
        <v>3.2678194422263378E-2</v>
      </c>
      <c r="AD168" s="27">
        <f t="shared" si="147"/>
        <v>3.2678194422263378E-2</v>
      </c>
      <c r="AE168" s="27">
        <f t="shared" si="246"/>
        <v>0.33333333333333343</v>
      </c>
    </row>
    <row r="169" spans="4:31" x14ac:dyDescent="0.3">
      <c r="D169" s="26" t="s">
        <v>236</v>
      </c>
      <c r="E169" s="27">
        <f t="shared" ref="E169:O169" si="252">IF(E$44&gt;=E36,1,0)</f>
        <v>1</v>
      </c>
      <c r="F169" s="27">
        <f t="shared" si="252"/>
        <v>1</v>
      </c>
      <c r="G169" s="27">
        <f t="shared" si="252"/>
        <v>1</v>
      </c>
      <c r="H169" s="27">
        <f t="shared" si="252"/>
        <v>1</v>
      </c>
      <c r="I169" s="27">
        <f t="shared" si="252"/>
        <v>1</v>
      </c>
      <c r="J169" s="27">
        <f t="shared" si="252"/>
        <v>1</v>
      </c>
      <c r="K169" s="27">
        <f t="shared" si="252"/>
        <v>1</v>
      </c>
      <c r="L169" s="27">
        <f t="shared" si="252"/>
        <v>1</v>
      </c>
      <c r="M169" s="27">
        <f t="shared" si="252"/>
        <v>1</v>
      </c>
      <c r="N169" s="27">
        <f t="shared" si="252"/>
        <v>1</v>
      </c>
      <c r="O169" s="27">
        <f t="shared" si="252"/>
        <v>1</v>
      </c>
      <c r="P169" s="27">
        <f>SUMPRODUCT($E169:$O169,'Proses AHP'!$E$36:$O$36)</f>
        <v>1</v>
      </c>
      <c r="R169" s="26" t="s">
        <v>236</v>
      </c>
      <c r="S169" s="27">
        <f t="shared" ref="S169:S180" si="253">E$44-E36</f>
        <v>2.9045665633666007E-3</v>
      </c>
      <c r="T169" s="27">
        <f t="shared" ref="T169:T180" si="254">F$44-F36</f>
        <v>0</v>
      </c>
      <c r="U169" s="27">
        <f t="shared" ref="U169:U180" si="255">G$44-G36</f>
        <v>1.316640504699302E-2</v>
      </c>
      <c r="V169" s="27">
        <f t="shared" ref="V169:V180" si="256">H$44-H36</f>
        <v>7.1762717303786635E-4</v>
      </c>
      <c r="W169" s="27">
        <f t="shared" ref="W169:W180" si="257">I$44-I36</f>
        <v>2.5423615598835901E-2</v>
      </c>
      <c r="X169" s="27">
        <f t="shared" ref="X169:X180" si="258">J$44-J36</f>
        <v>6.9400987075290653E-3</v>
      </c>
      <c r="Y169" s="27">
        <f t="shared" ref="Y169:Y180" si="259">K$44-K36</f>
        <v>0</v>
      </c>
      <c r="Z169" s="27">
        <f t="shared" ref="Z169:Z180" si="260">L$44-L36</f>
        <v>8.3080641834374844E-5</v>
      </c>
      <c r="AA169" s="27">
        <f t="shared" ref="AA169:AA180" si="261">M$44-M36</f>
        <v>7.5492796828956037E-5</v>
      </c>
      <c r="AB169" s="27">
        <f t="shared" ref="AB169:AB180" si="262">N$44-N36</f>
        <v>0</v>
      </c>
      <c r="AC169" s="27">
        <f t="shared" ref="AC169:AC180" si="263">O$44-O36</f>
        <v>0</v>
      </c>
      <c r="AD169" s="27">
        <f t="shared" si="147"/>
        <v>2.5423615598835901E-2</v>
      </c>
      <c r="AE169" s="27">
        <f t="shared" si="246"/>
        <v>0.25933313277466979</v>
      </c>
    </row>
    <row r="170" spans="4:31" x14ac:dyDescent="0.3">
      <c r="D170" s="26" t="s">
        <v>237</v>
      </c>
      <c r="E170" s="27">
        <f t="shared" ref="E170:O170" si="264">IF(E$44&gt;=E37,1,0)</f>
        <v>1</v>
      </c>
      <c r="F170" s="27">
        <f t="shared" si="264"/>
        <v>1</v>
      </c>
      <c r="G170" s="27">
        <f t="shared" si="264"/>
        <v>1</v>
      </c>
      <c r="H170" s="27">
        <f t="shared" si="264"/>
        <v>1</v>
      </c>
      <c r="I170" s="27">
        <f t="shared" si="264"/>
        <v>1</v>
      </c>
      <c r="J170" s="27">
        <f t="shared" si="264"/>
        <v>1</v>
      </c>
      <c r="K170" s="27">
        <f t="shared" si="264"/>
        <v>1</v>
      </c>
      <c r="L170" s="27">
        <f t="shared" si="264"/>
        <v>1</v>
      </c>
      <c r="M170" s="27">
        <f t="shared" si="264"/>
        <v>1</v>
      </c>
      <c r="N170" s="27">
        <f t="shared" si="264"/>
        <v>1</v>
      </c>
      <c r="O170" s="27">
        <f t="shared" si="264"/>
        <v>0</v>
      </c>
      <c r="P170" s="27">
        <f>SUMPRODUCT($E170:$O170,'Proses AHP'!$E$36:$O$36)</f>
        <v>0.76097961404430459</v>
      </c>
      <c r="R170" s="26" t="s">
        <v>237</v>
      </c>
      <c r="S170" s="27">
        <f t="shared" si="253"/>
        <v>1.1713139030661811E-3</v>
      </c>
      <c r="T170" s="27">
        <f t="shared" si="254"/>
        <v>0</v>
      </c>
      <c r="U170" s="27">
        <f t="shared" si="255"/>
        <v>1.316640504699302E-2</v>
      </c>
      <c r="V170" s="27">
        <f t="shared" si="256"/>
        <v>7.1762717303786635E-4</v>
      </c>
      <c r="W170" s="27">
        <f t="shared" si="257"/>
        <v>2.5423615598835901E-2</v>
      </c>
      <c r="X170" s="27">
        <f t="shared" si="258"/>
        <v>1.3880197415058131E-2</v>
      </c>
      <c r="Y170" s="27">
        <f t="shared" si="259"/>
        <v>0</v>
      </c>
      <c r="Z170" s="27">
        <f t="shared" si="260"/>
        <v>8.3080641834374844E-5</v>
      </c>
      <c r="AA170" s="27">
        <f t="shared" si="261"/>
        <v>7.5492796828956037E-5</v>
      </c>
      <c r="AB170" s="27">
        <f t="shared" si="262"/>
        <v>0</v>
      </c>
      <c r="AC170" s="27">
        <f t="shared" si="263"/>
        <v>-1.6339097211131678E-2</v>
      </c>
      <c r="AD170" s="27">
        <f t="shared" si="147"/>
        <v>2.5423615598835901E-2</v>
      </c>
      <c r="AE170" s="27">
        <f t="shared" si="246"/>
        <v>0.25933313277466979</v>
      </c>
    </row>
    <row r="171" spans="4:31" x14ac:dyDescent="0.3">
      <c r="D171" s="26" t="s">
        <v>238</v>
      </c>
      <c r="E171" s="27">
        <f t="shared" ref="E171:O171" si="265">IF(E$44&gt;=E38,1,0)</f>
        <v>1</v>
      </c>
      <c r="F171" s="27">
        <f t="shared" si="265"/>
        <v>1</v>
      </c>
      <c r="G171" s="27">
        <f t="shared" si="265"/>
        <v>1</v>
      </c>
      <c r="H171" s="27">
        <f t="shared" si="265"/>
        <v>1</v>
      </c>
      <c r="I171" s="27">
        <f t="shared" si="265"/>
        <v>1</v>
      </c>
      <c r="J171" s="27">
        <f t="shared" si="265"/>
        <v>0</v>
      </c>
      <c r="K171" s="27">
        <f t="shared" si="265"/>
        <v>1</v>
      </c>
      <c r="L171" s="27">
        <f t="shared" si="265"/>
        <v>1</v>
      </c>
      <c r="M171" s="27">
        <f t="shared" si="265"/>
        <v>1</v>
      </c>
      <c r="N171" s="27">
        <f t="shared" si="265"/>
        <v>1</v>
      </c>
      <c r="O171" s="27">
        <f t="shared" si="265"/>
        <v>1</v>
      </c>
      <c r="P171" s="27">
        <f>SUMPRODUCT($E171:$O171,'Proses AHP'!$E$36:$O$36)</f>
        <v>0.92303058192606402</v>
      </c>
      <c r="R171" s="26" t="s">
        <v>238</v>
      </c>
      <c r="S171" s="27">
        <f t="shared" si="253"/>
        <v>5.7507498792283406E-3</v>
      </c>
      <c r="T171" s="27">
        <f t="shared" si="254"/>
        <v>3.2085437975462525E-3</v>
      </c>
      <c r="U171" s="27">
        <f t="shared" si="255"/>
        <v>1.316640504699302E-2</v>
      </c>
      <c r="V171" s="27">
        <f t="shared" si="256"/>
        <v>7.1762717303786635E-4</v>
      </c>
      <c r="W171" s="27">
        <f t="shared" si="257"/>
        <v>2.5423615598835901E-2</v>
      </c>
      <c r="X171" s="27">
        <f t="shared" si="258"/>
        <v>-1.3880197415058127E-2</v>
      </c>
      <c r="Y171" s="27">
        <f t="shared" si="259"/>
        <v>0</v>
      </c>
      <c r="Z171" s="27">
        <f t="shared" si="260"/>
        <v>2.7693547278125064E-4</v>
      </c>
      <c r="AA171" s="27">
        <f t="shared" si="261"/>
        <v>1.1323919524343449E-4</v>
      </c>
      <c r="AB171" s="27">
        <f t="shared" si="262"/>
        <v>2.3615544806194093E-2</v>
      </c>
      <c r="AC171" s="27">
        <f t="shared" si="263"/>
        <v>6.5356388844526742E-2</v>
      </c>
      <c r="AD171" s="27">
        <f t="shared" si="147"/>
        <v>6.5356388844526742E-2</v>
      </c>
      <c r="AE171" s="27">
        <f t="shared" si="246"/>
        <v>0.66666666666666663</v>
      </c>
    </row>
    <row r="172" spans="4:31" x14ac:dyDescent="0.3">
      <c r="D172" s="26" t="s">
        <v>239</v>
      </c>
      <c r="E172" s="27">
        <f t="shared" ref="E172:O172" si="266">IF(E$44&gt;=E39,1,0)</f>
        <v>1</v>
      </c>
      <c r="F172" s="27">
        <f t="shared" si="266"/>
        <v>1</v>
      </c>
      <c r="G172" s="27">
        <f t="shared" si="266"/>
        <v>1</v>
      </c>
      <c r="H172" s="27">
        <f t="shared" si="266"/>
        <v>1</v>
      </c>
      <c r="I172" s="27">
        <f t="shared" si="266"/>
        <v>1</v>
      </c>
      <c r="J172" s="27">
        <f t="shared" si="266"/>
        <v>0</v>
      </c>
      <c r="K172" s="27">
        <f t="shared" si="266"/>
        <v>1</v>
      </c>
      <c r="L172" s="27">
        <f t="shared" si="266"/>
        <v>1</v>
      </c>
      <c r="M172" s="27">
        <f t="shared" si="266"/>
        <v>1</v>
      </c>
      <c r="N172" s="27">
        <f t="shared" si="266"/>
        <v>1</v>
      </c>
      <c r="O172" s="27">
        <f t="shared" si="266"/>
        <v>1</v>
      </c>
      <c r="P172" s="27">
        <f>SUMPRODUCT($E172:$O172,'Proses AHP'!$E$36:$O$36)</f>
        <v>0.92303058192606402</v>
      </c>
      <c r="R172" s="26" t="s">
        <v>239</v>
      </c>
      <c r="S172" s="27">
        <f t="shared" si="253"/>
        <v>6.1630815647313892E-3</v>
      </c>
      <c r="T172" s="27">
        <f t="shared" si="254"/>
        <v>3.2085437975462525E-3</v>
      </c>
      <c r="U172" s="27">
        <f t="shared" si="255"/>
        <v>1.316640504699302E-2</v>
      </c>
      <c r="V172" s="27">
        <f t="shared" si="256"/>
        <v>7.1762717303786635E-4</v>
      </c>
      <c r="W172" s="27">
        <f t="shared" si="257"/>
        <v>1.6949077065890602E-2</v>
      </c>
      <c r="X172" s="27">
        <f t="shared" si="258"/>
        <v>-6.9400987075290653E-3</v>
      </c>
      <c r="Y172" s="27">
        <f t="shared" si="259"/>
        <v>0</v>
      </c>
      <c r="Z172" s="27">
        <f t="shared" si="260"/>
        <v>2.7693547278125064E-4</v>
      </c>
      <c r="AA172" s="27">
        <f t="shared" si="261"/>
        <v>1.1323919524343449E-4</v>
      </c>
      <c r="AB172" s="27">
        <f t="shared" si="262"/>
        <v>2.3615544806194093E-2</v>
      </c>
      <c r="AC172" s="27">
        <f t="shared" si="263"/>
        <v>6.5356388844526742E-2</v>
      </c>
      <c r="AD172" s="27">
        <f t="shared" si="147"/>
        <v>6.5356388844526742E-2</v>
      </c>
      <c r="AE172" s="27">
        <f t="shared" si="246"/>
        <v>0.66666666666666663</v>
      </c>
    </row>
    <row r="173" spans="4:31" x14ac:dyDescent="0.3">
      <c r="D173" s="26" t="s">
        <v>240</v>
      </c>
      <c r="E173" s="27">
        <f t="shared" ref="E173:O173" si="267">IF(E$44&gt;=E40,1,0)</f>
        <v>1</v>
      </c>
      <c r="F173" s="27">
        <f t="shared" si="267"/>
        <v>1</v>
      </c>
      <c r="G173" s="27">
        <f t="shared" si="267"/>
        <v>1</v>
      </c>
      <c r="H173" s="27">
        <f t="shared" si="267"/>
        <v>1</v>
      </c>
      <c r="I173" s="27">
        <f t="shared" si="267"/>
        <v>1</v>
      </c>
      <c r="J173" s="27">
        <f t="shared" si="267"/>
        <v>1</v>
      </c>
      <c r="K173" s="27">
        <f t="shared" si="267"/>
        <v>1</v>
      </c>
      <c r="L173" s="27">
        <f t="shared" si="267"/>
        <v>1</v>
      </c>
      <c r="M173" s="27">
        <f t="shared" si="267"/>
        <v>1</v>
      </c>
      <c r="N173" s="27">
        <f t="shared" si="267"/>
        <v>1</v>
      </c>
      <c r="O173" s="27">
        <f t="shared" si="267"/>
        <v>1</v>
      </c>
      <c r="P173" s="27">
        <f>SUMPRODUCT($E173:$O173,'Proses AHP'!$E$36:$O$36)</f>
        <v>1</v>
      </c>
      <c r="R173" s="26" t="s">
        <v>240</v>
      </c>
      <c r="S173" s="27">
        <f t="shared" si="253"/>
        <v>5.4916742184255435E-3</v>
      </c>
      <c r="T173" s="27">
        <f t="shared" si="254"/>
        <v>0</v>
      </c>
      <c r="U173" s="27">
        <f t="shared" si="255"/>
        <v>1.316640504699302E-2</v>
      </c>
      <c r="V173" s="27">
        <f t="shared" si="256"/>
        <v>7.1762717303786635E-4</v>
      </c>
      <c r="W173" s="27">
        <f t="shared" si="257"/>
        <v>1.6949077065890602E-2</v>
      </c>
      <c r="X173" s="27">
        <f t="shared" si="258"/>
        <v>1.3880197415058131E-2</v>
      </c>
      <c r="Y173" s="27">
        <f t="shared" si="259"/>
        <v>0</v>
      </c>
      <c r="Z173" s="27">
        <f t="shared" si="260"/>
        <v>2.7693547278125064E-4</v>
      </c>
      <c r="AA173" s="27">
        <f t="shared" si="261"/>
        <v>1.1323919524343449E-4</v>
      </c>
      <c r="AB173" s="27">
        <f t="shared" si="262"/>
        <v>2.3615544806194093E-2</v>
      </c>
      <c r="AC173" s="27">
        <f t="shared" si="263"/>
        <v>4.9017291633395056E-2</v>
      </c>
      <c r="AD173" s="27">
        <f t="shared" si="147"/>
        <v>4.9017291633395056E-2</v>
      </c>
      <c r="AE173" s="27">
        <f t="shared" si="246"/>
        <v>0.5</v>
      </c>
    </row>
    <row r="174" spans="4:31" x14ac:dyDescent="0.3">
      <c r="D174" s="26" t="s">
        <v>241</v>
      </c>
      <c r="E174" s="27">
        <f t="shared" ref="E174:O174" si="268">IF(E$44&gt;=E41,1,0)</f>
        <v>1</v>
      </c>
      <c r="F174" s="27">
        <f t="shared" si="268"/>
        <v>1</v>
      </c>
      <c r="G174" s="27">
        <f t="shared" si="268"/>
        <v>1</v>
      </c>
      <c r="H174" s="27">
        <f t="shared" si="268"/>
        <v>1</v>
      </c>
      <c r="I174" s="27">
        <f t="shared" si="268"/>
        <v>1</v>
      </c>
      <c r="J174" s="27">
        <f t="shared" si="268"/>
        <v>1</v>
      </c>
      <c r="K174" s="27">
        <f t="shared" si="268"/>
        <v>1</v>
      </c>
      <c r="L174" s="27">
        <f t="shared" si="268"/>
        <v>1</v>
      </c>
      <c r="M174" s="27">
        <f t="shared" si="268"/>
        <v>1</v>
      </c>
      <c r="N174" s="27">
        <f t="shared" si="268"/>
        <v>1</v>
      </c>
      <c r="O174" s="27">
        <f t="shared" si="268"/>
        <v>1</v>
      </c>
      <c r="P174" s="27">
        <f>SUMPRODUCT($E174:$O174,'Proses AHP'!$E$36:$O$36)</f>
        <v>1</v>
      </c>
      <c r="R174" s="26" t="s">
        <v>241</v>
      </c>
      <c r="S174" s="27">
        <f t="shared" si="253"/>
        <v>3.5759739096724464E-3</v>
      </c>
      <c r="T174" s="27">
        <f t="shared" si="254"/>
        <v>0</v>
      </c>
      <c r="U174" s="27">
        <f t="shared" si="255"/>
        <v>1.316640504699302E-2</v>
      </c>
      <c r="V174" s="27">
        <f t="shared" si="256"/>
        <v>7.1762717303786635E-4</v>
      </c>
      <c r="W174" s="27">
        <f t="shared" si="257"/>
        <v>8.4745385329453027E-3</v>
      </c>
      <c r="X174" s="27">
        <f t="shared" si="258"/>
        <v>6.9400987075290653E-3</v>
      </c>
      <c r="Y174" s="27">
        <f t="shared" si="259"/>
        <v>0</v>
      </c>
      <c r="Z174" s="27">
        <f t="shared" si="260"/>
        <v>3.1155240687890697E-4</v>
      </c>
      <c r="AA174" s="27">
        <f t="shared" si="261"/>
        <v>0</v>
      </c>
      <c r="AB174" s="27">
        <f t="shared" si="262"/>
        <v>2.5834455056440518E-2</v>
      </c>
      <c r="AC174" s="27">
        <f t="shared" si="263"/>
        <v>4.9017291633395056E-2</v>
      </c>
      <c r="AD174" s="27">
        <f t="shared" si="147"/>
        <v>4.9017291633395056E-2</v>
      </c>
      <c r="AE174" s="27">
        <f t="shared" si="246"/>
        <v>0.5</v>
      </c>
    </row>
    <row r="175" spans="4:31" x14ac:dyDescent="0.3">
      <c r="D175" s="26" t="s">
        <v>242</v>
      </c>
      <c r="E175" s="27">
        <f t="shared" ref="E175:O175" si="269">IF(E$44&gt;=E42,1,0)</f>
        <v>1</v>
      </c>
      <c r="F175" s="27">
        <f t="shared" si="269"/>
        <v>1</v>
      </c>
      <c r="G175" s="27">
        <f t="shared" si="269"/>
        <v>1</v>
      </c>
      <c r="H175" s="27">
        <f t="shared" si="269"/>
        <v>1</v>
      </c>
      <c r="I175" s="27">
        <f t="shared" si="269"/>
        <v>1</v>
      </c>
      <c r="J175" s="27">
        <f t="shared" si="269"/>
        <v>1</v>
      </c>
      <c r="K175" s="27">
        <f t="shared" si="269"/>
        <v>1</v>
      </c>
      <c r="L175" s="27">
        <f t="shared" si="269"/>
        <v>1</v>
      </c>
      <c r="M175" s="27">
        <f t="shared" si="269"/>
        <v>1</v>
      </c>
      <c r="N175" s="27">
        <f t="shared" si="269"/>
        <v>1</v>
      </c>
      <c r="O175" s="27">
        <f t="shared" si="269"/>
        <v>1</v>
      </c>
      <c r="P175" s="27">
        <f>SUMPRODUCT($E175:$O175,'Proses AHP'!$E$36:$O$36)</f>
        <v>1</v>
      </c>
      <c r="R175" s="26" t="s">
        <v>242</v>
      </c>
      <c r="S175" s="27">
        <f t="shared" si="253"/>
        <v>4.4225309984928622E-3</v>
      </c>
      <c r="T175" s="27">
        <f t="shared" si="254"/>
        <v>0</v>
      </c>
      <c r="U175" s="27">
        <f t="shared" si="255"/>
        <v>1.316640504699302E-2</v>
      </c>
      <c r="V175" s="27">
        <f t="shared" si="256"/>
        <v>7.1762717303786635E-4</v>
      </c>
      <c r="W175" s="27">
        <f t="shared" si="257"/>
        <v>8.4745385329453027E-3</v>
      </c>
      <c r="X175" s="27">
        <f t="shared" si="258"/>
        <v>0</v>
      </c>
      <c r="Y175" s="27">
        <f t="shared" si="259"/>
        <v>0</v>
      </c>
      <c r="Z175" s="27">
        <f t="shared" si="260"/>
        <v>3.1155240687890697E-4</v>
      </c>
      <c r="AA175" s="27">
        <f t="shared" si="261"/>
        <v>0</v>
      </c>
      <c r="AB175" s="27">
        <f t="shared" si="262"/>
        <v>2.5834455056440518E-2</v>
      </c>
      <c r="AC175" s="27">
        <f t="shared" si="263"/>
        <v>4.9017291633395056E-2</v>
      </c>
      <c r="AD175" s="27">
        <f t="shared" si="147"/>
        <v>4.9017291633395056E-2</v>
      </c>
      <c r="AE175" s="27">
        <f t="shared" si="246"/>
        <v>0.5</v>
      </c>
    </row>
    <row r="176" spans="4:31" x14ac:dyDescent="0.3">
      <c r="D176" s="26" t="s">
        <v>243</v>
      </c>
      <c r="E176" s="27">
        <f t="shared" ref="E176:O176" si="270">IF(E$44&gt;=E43,1,0)</f>
        <v>1</v>
      </c>
      <c r="F176" s="27">
        <f t="shared" si="270"/>
        <v>1</v>
      </c>
      <c r="G176" s="27">
        <f t="shared" si="270"/>
        <v>1</v>
      </c>
      <c r="H176" s="27">
        <f t="shared" si="270"/>
        <v>1</v>
      </c>
      <c r="I176" s="27">
        <f t="shared" si="270"/>
        <v>1</v>
      </c>
      <c r="J176" s="27">
        <f t="shared" si="270"/>
        <v>1</v>
      </c>
      <c r="K176" s="27">
        <f t="shared" si="270"/>
        <v>1</v>
      </c>
      <c r="L176" s="27">
        <f t="shared" si="270"/>
        <v>1</v>
      </c>
      <c r="M176" s="27">
        <f t="shared" si="270"/>
        <v>1</v>
      </c>
      <c r="N176" s="27">
        <f t="shared" si="270"/>
        <v>1</v>
      </c>
      <c r="O176" s="27">
        <f t="shared" si="270"/>
        <v>1</v>
      </c>
      <c r="P176" s="27">
        <f>SUMPRODUCT($E176:$O176,'Proses AHP'!$E$36:$O$36)</f>
        <v>1</v>
      </c>
      <c r="R176" s="26" t="s">
        <v>243</v>
      </c>
      <c r="S176" s="27">
        <f t="shared" si="253"/>
        <v>4.4225309984928622E-3</v>
      </c>
      <c r="T176" s="27">
        <f t="shared" si="254"/>
        <v>0</v>
      </c>
      <c r="U176" s="27">
        <f t="shared" si="255"/>
        <v>1.316640504699302E-2</v>
      </c>
      <c r="V176" s="27">
        <f t="shared" si="256"/>
        <v>7.1762717303786635E-4</v>
      </c>
      <c r="W176" s="27">
        <f t="shared" si="257"/>
        <v>8.4745385329453027E-3</v>
      </c>
      <c r="X176" s="27">
        <f t="shared" si="258"/>
        <v>0</v>
      </c>
      <c r="Y176" s="27">
        <f t="shared" si="259"/>
        <v>0</v>
      </c>
      <c r="Z176" s="27">
        <f t="shared" si="260"/>
        <v>3.1155240687890697E-4</v>
      </c>
      <c r="AA176" s="27">
        <f t="shared" si="261"/>
        <v>0</v>
      </c>
      <c r="AB176" s="27">
        <f t="shared" si="262"/>
        <v>2.5834455056440518E-2</v>
      </c>
      <c r="AC176" s="27">
        <f t="shared" si="263"/>
        <v>4.9017291633395056E-2</v>
      </c>
      <c r="AD176" s="27">
        <f t="shared" si="147"/>
        <v>4.9017291633395056E-2</v>
      </c>
      <c r="AE176" s="27">
        <f t="shared" si="246"/>
        <v>0.5</v>
      </c>
    </row>
    <row r="177" spans="4:31" x14ac:dyDescent="0.3">
      <c r="D177" s="26" t="s">
        <v>244</v>
      </c>
      <c r="E177" s="27">
        <f t="shared" ref="E177:O177" si="271">IF(E$44&gt;=E44,1,0)</f>
        <v>1</v>
      </c>
      <c r="F177" s="27">
        <f t="shared" si="271"/>
        <v>1</v>
      </c>
      <c r="G177" s="27">
        <f t="shared" si="271"/>
        <v>1</v>
      </c>
      <c r="H177" s="27">
        <f t="shared" si="271"/>
        <v>1</v>
      </c>
      <c r="I177" s="27">
        <f t="shared" si="271"/>
        <v>1</v>
      </c>
      <c r="J177" s="27">
        <f t="shared" si="271"/>
        <v>1</v>
      </c>
      <c r="K177" s="27">
        <f t="shared" si="271"/>
        <v>1</v>
      </c>
      <c r="L177" s="27">
        <f t="shared" si="271"/>
        <v>1</v>
      </c>
      <c r="M177" s="27">
        <f t="shared" si="271"/>
        <v>1</v>
      </c>
      <c r="N177" s="27">
        <f t="shared" si="271"/>
        <v>1</v>
      </c>
      <c r="O177" s="27">
        <f t="shared" si="271"/>
        <v>1</v>
      </c>
      <c r="P177" s="27" t="s">
        <v>291</v>
      </c>
      <c r="R177" s="26" t="s">
        <v>244</v>
      </c>
      <c r="S177" s="27">
        <f t="shared" si="253"/>
        <v>0</v>
      </c>
      <c r="T177" s="27">
        <f t="shared" si="254"/>
        <v>0</v>
      </c>
      <c r="U177" s="27">
        <f t="shared" si="255"/>
        <v>0</v>
      </c>
      <c r="V177" s="27">
        <f t="shared" si="256"/>
        <v>0</v>
      </c>
      <c r="W177" s="27">
        <f t="shared" si="257"/>
        <v>0</v>
      </c>
      <c r="X177" s="27">
        <f t="shared" si="258"/>
        <v>0</v>
      </c>
      <c r="Y177" s="27">
        <f t="shared" si="259"/>
        <v>0</v>
      </c>
      <c r="Z177" s="27">
        <f t="shared" si="260"/>
        <v>0</v>
      </c>
      <c r="AA177" s="27">
        <f t="shared" si="261"/>
        <v>0</v>
      </c>
      <c r="AB177" s="27">
        <f t="shared" si="262"/>
        <v>0</v>
      </c>
      <c r="AC177" s="27">
        <f t="shared" si="263"/>
        <v>0</v>
      </c>
      <c r="AD177" s="27">
        <f t="shared" si="147"/>
        <v>0</v>
      </c>
      <c r="AE177" s="27" t="s">
        <v>291</v>
      </c>
    </row>
    <row r="178" spans="4:31" x14ac:dyDescent="0.3">
      <c r="D178" s="26" t="s">
        <v>245</v>
      </c>
      <c r="E178" s="27">
        <f t="shared" ref="E178:O178" si="272">IF(E$44&gt;=E45,1,0)</f>
        <v>0</v>
      </c>
      <c r="F178" s="27">
        <f t="shared" si="272"/>
        <v>1</v>
      </c>
      <c r="G178" s="27">
        <f t="shared" si="272"/>
        <v>1</v>
      </c>
      <c r="H178" s="27">
        <f t="shared" si="272"/>
        <v>1</v>
      </c>
      <c r="I178" s="27">
        <f t="shared" si="272"/>
        <v>1</v>
      </c>
      <c r="J178" s="27">
        <f t="shared" si="272"/>
        <v>1</v>
      </c>
      <c r="K178" s="27">
        <f t="shared" si="272"/>
        <v>1</v>
      </c>
      <c r="L178" s="27">
        <f t="shared" si="272"/>
        <v>1</v>
      </c>
      <c r="M178" s="27">
        <f t="shared" si="272"/>
        <v>1</v>
      </c>
      <c r="N178" s="27">
        <f t="shared" si="272"/>
        <v>1</v>
      </c>
      <c r="O178" s="27">
        <f t="shared" si="272"/>
        <v>0</v>
      </c>
      <c r="P178" s="27">
        <f>SUMPRODUCT($E178:$O178,'Proses AHP'!$E$36:$O$36)</f>
        <v>0.70103476259940178</v>
      </c>
      <c r="R178" s="26" t="s">
        <v>245</v>
      </c>
      <c r="S178" s="27">
        <f t="shared" si="253"/>
        <v>-2.7513105386663475E-3</v>
      </c>
      <c r="T178" s="27">
        <f t="shared" si="254"/>
        <v>0</v>
      </c>
      <c r="U178" s="27">
        <f t="shared" si="255"/>
        <v>0</v>
      </c>
      <c r="V178" s="27">
        <f t="shared" si="256"/>
        <v>0</v>
      </c>
      <c r="W178" s="27">
        <f t="shared" si="257"/>
        <v>0</v>
      </c>
      <c r="X178" s="27">
        <f t="shared" si="258"/>
        <v>6.9400987075290653E-3</v>
      </c>
      <c r="Y178" s="27">
        <f t="shared" si="259"/>
        <v>0</v>
      </c>
      <c r="Z178" s="27">
        <f t="shared" si="260"/>
        <v>0</v>
      </c>
      <c r="AA178" s="27">
        <f t="shared" si="261"/>
        <v>0</v>
      </c>
      <c r="AB178" s="27">
        <f t="shared" si="262"/>
        <v>0</v>
      </c>
      <c r="AC178" s="27">
        <f t="shared" si="263"/>
        <v>-1.6339097211131678E-2</v>
      </c>
      <c r="AD178" s="27">
        <f t="shared" si="147"/>
        <v>6.9400987075290653E-3</v>
      </c>
      <c r="AE178" s="27">
        <f t="shared" ref="AE178:AE190" si="273">AD178/$AD$220</f>
        <v>7.0792351803468836E-2</v>
      </c>
    </row>
    <row r="179" spans="4:31" x14ac:dyDescent="0.3">
      <c r="D179" s="26" t="s">
        <v>246</v>
      </c>
      <c r="E179" s="27">
        <f t="shared" ref="E179:O179" si="274">IF(E$44&gt;=E46,1,0)</f>
        <v>0</v>
      </c>
      <c r="F179" s="27">
        <f t="shared" si="274"/>
        <v>1</v>
      </c>
      <c r="G179" s="27">
        <f t="shared" si="274"/>
        <v>1</v>
      </c>
      <c r="H179" s="27">
        <f t="shared" si="274"/>
        <v>0</v>
      </c>
      <c r="I179" s="27">
        <f t="shared" si="274"/>
        <v>0</v>
      </c>
      <c r="J179" s="27">
        <f t="shared" si="274"/>
        <v>0</v>
      </c>
      <c r="K179" s="27">
        <f t="shared" si="274"/>
        <v>1</v>
      </c>
      <c r="L179" s="27">
        <f t="shared" si="274"/>
        <v>1</v>
      </c>
      <c r="M179" s="27">
        <f t="shared" si="274"/>
        <v>0</v>
      </c>
      <c r="N179" s="27">
        <f t="shared" si="274"/>
        <v>1</v>
      </c>
      <c r="O179" s="27">
        <f t="shared" si="274"/>
        <v>1</v>
      </c>
      <c r="P179" s="27">
        <f>SUMPRODUCT($E179:$O179,'Proses AHP'!$E$36:$O$36)</f>
        <v>0.71962316615492394</v>
      </c>
      <c r="R179" s="26" t="s">
        <v>246</v>
      </c>
      <c r="S179" s="27">
        <f t="shared" si="253"/>
        <v>-3.6161123923320326E-3</v>
      </c>
      <c r="T179" s="27">
        <f t="shared" si="254"/>
        <v>0</v>
      </c>
      <c r="U179" s="27">
        <f t="shared" si="255"/>
        <v>0</v>
      </c>
      <c r="V179" s="27">
        <f t="shared" si="256"/>
        <v>-4.4851698314866649E-3</v>
      </c>
      <c r="W179" s="27">
        <f t="shared" si="257"/>
        <v>-8.4745385329453027E-3</v>
      </c>
      <c r="X179" s="27">
        <f t="shared" si="258"/>
        <v>-6.9400987075290653E-3</v>
      </c>
      <c r="Y179" s="27">
        <f t="shared" si="259"/>
        <v>0</v>
      </c>
      <c r="Z179" s="27">
        <f t="shared" si="260"/>
        <v>1.7308467048828165E-4</v>
      </c>
      <c r="AA179" s="27">
        <f t="shared" si="261"/>
        <v>-3.0197118731582588E-4</v>
      </c>
      <c r="AB179" s="27">
        <f t="shared" si="262"/>
        <v>1.5849358930331639E-3</v>
      </c>
      <c r="AC179" s="27">
        <f t="shared" si="263"/>
        <v>1.6339097211131678E-2</v>
      </c>
      <c r="AD179" s="27">
        <f t="shared" si="147"/>
        <v>1.6339097211131678E-2</v>
      </c>
      <c r="AE179" s="27">
        <f t="shared" si="273"/>
        <v>0.1666666666666666</v>
      </c>
    </row>
    <row r="180" spans="4:31" x14ac:dyDescent="0.3">
      <c r="D180" s="26" t="s">
        <v>247</v>
      </c>
      <c r="E180" s="27">
        <f t="shared" ref="E180:O180" si="275">IF(E$44&gt;=E47,1,0)</f>
        <v>0</v>
      </c>
      <c r="F180" s="27">
        <f t="shared" si="275"/>
        <v>1</v>
      </c>
      <c r="G180" s="27">
        <f t="shared" si="275"/>
        <v>1</v>
      </c>
      <c r="H180" s="27">
        <f t="shared" si="275"/>
        <v>0</v>
      </c>
      <c r="I180" s="27">
        <f t="shared" si="275"/>
        <v>0</v>
      </c>
      <c r="J180" s="27">
        <f t="shared" si="275"/>
        <v>1</v>
      </c>
      <c r="K180" s="27">
        <f t="shared" si="275"/>
        <v>1</v>
      </c>
      <c r="L180" s="27">
        <f t="shared" si="275"/>
        <v>1</v>
      </c>
      <c r="M180" s="27">
        <f t="shared" si="275"/>
        <v>0</v>
      </c>
      <c r="N180" s="27">
        <f t="shared" si="275"/>
        <v>1</v>
      </c>
      <c r="O180" s="27">
        <f t="shared" si="275"/>
        <v>0</v>
      </c>
      <c r="P180" s="27">
        <f>SUMPRODUCT($E180:$O180,'Proses AHP'!$E$36:$O$36)</f>
        <v>0.5575721982731644</v>
      </c>
      <c r="R180" s="26" t="s">
        <v>247</v>
      </c>
      <c r="S180" s="27">
        <f t="shared" si="253"/>
        <v>-6.5352747675748481E-3</v>
      </c>
      <c r="T180" s="27">
        <f t="shared" si="254"/>
        <v>0</v>
      </c>
      <c r="U180" s="27">
        <f t="shared" si="255"/>
        <v>0</v>
      </c>
      <c r="V180" s="27">
        <f t="shared" si="256"/>
        <v>-4.4851698314866649E-3</v>
      </c>
      <c r="W180" s="27">
        <f t="shared" si="257"/>
        <v>-8.4745385329453027E-3</v>
      </c>
      <c r="X180" s="27">
        <f t="shared" si="258"/>
        <v>0</v>
      </c>
      <c r="Y180" s="27">
        <f t="shared" si="259"/>
        <v>0</v>
      </c>
      <c r="Z180" s="27">
        <f t="shared" si="260"/>
        <v>1.7308467048828165E-4</v>
      </c>
      <c r="AA180" s="27">
        <f t="shared" si="261"/>
        <v>-3.0197118731582588E-4</v>
      </c>
      <c r="AB180" s="27">
        <f t="shared" si="262"/>
        <v>1.5849358930331639E-3</v>
      </c>
      <c r="AC180" s="27">
        <f t="shared" si="263"/>
        <v>-3.2678194422263371E-2</v>
      </c>
      <c r="AD180" s="27">
        <f t="shared" ref="AD180:AD219" si="276">MAX(S180:AC180)</f>
        <v>1.5849358930331639E-3</v>
      </c>
      <c r="AE180" s="27">
        <f t="shared" si="273"/>
        <v>1.6167110015859798E-2</v>
      </c>
    </row>
    <row r="181" spans="4:31" x14ac:dyDescent="0.3">
      <c r="D181" s="26" t="s">
        <v>248</v>
      </c>
      <c r="E181" s="27">
        <f t="shared" ref="E181:O181" si="277">IF(E$45&gt;=E35,1,0)</f>
        <v>1</v>
      </c>
      <c r="F181" s="27">
        <f t="shared" si="277"/>
        <v>1</v>
      </c>
      <c r="G181" s="27">
        <f t="shared" si="277"/>
        <v>1</v>
      </c>
      <c r="H181" s="27">
        <f t="shared" si="277"/>
        <v>1</v>
      </c>
      <c r="I181" s="27">
        <f t="shared" si="277"/>
        <v>1</v>
      </c>
      <c r="J181" s="27">
        <f t="shared" si="277"/>
        <v>0</v>
      </c>
      <c r="K181" s="27">
        <f t="shared" si="277"/>
        <v>1</v>
      </c>
      <c r="L181" s="27">
        <f t="shared" si="277"/>
        <v>1</v>
      </c>
      <c r="M181" s="27">
        <f t="shared" si="277"/>
        <v>1</v>
      </c>
      <c r="N181" s="27">
        <f t="shared" si="277"/>
        <v>1</v>
      </c>
      <c r="O181" s="27">
        <f t="shared" si="277"/>
        <v>1</v>
      </c>
      <c r="P181" s="27">
        <f>SUMPRODUCT($E181:$O181,'Proses AHP'!$E$36:$O$36)</f>
        <v>0.92303058192606402</v>
      </c>
      <c r="R181" s="26" t="s">
        <v>248</v>
      </c>
      <c r="S181" s="27">
        <f>E$45-E35</f>
        <v>6.7797546165014287E-3</v>
      </c>
      <c r="T181" s="27">
        <f t="shared" ref="T181:AC181" si="278">F$45-F35</f>
        <v>3.2085437975462525E-3</v>
      </c>
      <c r="U181" s="27">
        <f t="shared" si="278"/>
        <v>1.316640504699302E-2</v>
      </c>
      <c r="V181" s="27">
        <f t="shared" si="278"/>
        <v>7.1762717303786635E-4</v>
      </c>
      <c r="W181" s="27">
        <f t="shared" si="278"/>
        <v>2.5423615598835901E-2</v>
      </c>
      <c r="X181" s="27">
        <f t="shared" si="278"/>
        <v>-1.3880197415058131E-2</v>
      </c>
      <c r="Y181" s="27">
        <f t="shared" si="278"/>
        <v>0</v>
      </c>
      <c r="Z181" s="27">
        <f t="shared" si="278"/>
        <v>8.3080641834374844E-5</v>
      </c>
      <c r="AA181" s="27">
        <f t="shared" si="278"/>
        <v>7.5492796828956037E-5</v>
      </c>
      <c r="AB181" s="27">
        <f t="shared" si="278"/>
        <v>0</v>
      </c>
      <c r="AC181" s="27">
        <f t="shared" si="278"/>
        <v>4.9017291633395056E-2</v>
      </c>
      <c r="AD181" s="27">
        <f t="shared" si="276"/>
        <v>4.9017291633395056E-2</v>
      </c>
      <c r="AE181" s="27">
        <f t="shared" si="273"/>
        <v>0.5</v>
      </c>
    </row>
    <row r="182" spans="4:31" x14ac:dyDescent="0.3">
      <c r="D182" s="26" t="s">
        <v>249</v>
      </c>
      <c r="E182" s="27">
        <f t="shared" ref="E182:O182" si="279">IF(E$45&gt;=E36,1,0)</f>
        <v>1</v>
      </c>
      <c r="F182" s="27">
        <f t="shared" si="279"/>
        <v>1</v>
      </c>
      <c r="G182" s="27">
        <f t="shared" si="279"/>
        <v>1</v>
      </c>
      <c r="H182" s="27">
        <f t="shared" si="279"/>
        <v>1</v>
      </c>
      <c r="I182" s="27">
        <f t="shared" si="279"/>
        <v>1</v>
      </c>
      <c r="J182" s="27">
        <f t="shared" si="279"/>
        <v>1</v>
      </c>
      <c r="K182" s="27">
        <f t="shared" si="279"/>
        <v>1</v>
      </c>
      <c r="L182" s="27">
        <f t="shared" si="279"/>
        <v>1</v>
      </c>
      <c r="M182" s="27">
        <f t="shared" si="279"/>
        <v>1</v>
      </c>
      <c r="N182" s="27">
        <f t="shared" si="279"/>
        <v>1</v>
      </c>
      <c r="O182" s="27">
        <f t="shared" si="279"/>
        <v>1</v>
      </c>
      <c r="P182" s="27">
        <f>SUMPRODUCT($E182:$O182,'Proses AHP'!$E$36:$O$36)</f>
        <v>1</v>
      </c>
      <c r="R182" s="26" t="s">
        <v>249</v>
      </c>
      <c r="S182" s="27">
        <f t="shared" ref="S182:S193" si="280">E$45-E36</f>
        <v>5.6558771020329482E-3</v>
      </c>
      <c r="T182" s="27">
        <f t="shared" ref="T182:T193" si="281">F$45-F36</f>
        <v>0</v>
      </c>
      <c r="U182" s="27">
        <f t="shared" ref="U182:U193" si="282">G$45-G36</f>
        <v>1.316640504699302E-2</v>
      </c>
      <c r="V182" s="27">
        <f t="shared" ref="V182:V193" si="283">H$45-H36</f>
        <v>7.1762717303786635E-4</v>
      </c>
      <c r="W182" s="27">
        <f t="shared" ref="W182:W193" si="284">I$45-I36</f>
        <v>2.5423615598835901E-2</v>
      </c>
      <c r="X182" s="27">
        <f t="shared" ref="X182:X193" si="285">J$45-J36</f>
        <v>0</v>
      </c>
      <c r="Y182" s="27">
        <f t="shared" ref="Y182:Y193" si="286">K$45-K36</f>
        <v>0</v>
      </c>
      <c r="Z182" s="27">
        <f t="shared" ref="Z182:Z193" si="287">L$45-L36</f>
        <v>8.3080641834374844E-5</v>
      </c>
      <c r="AA182" s="27">
        <f t="shared" ref="AA182:AA193" si="288">M$45-M36</f>
        <v>7.5492796828956037E-5</v>
      </c>
      <c r="AB182" s="27">
        <f t="shared" ref="AB182:AB193" si="289">N$45-N36</f>
        <v>0</v>
      </c>
      <c r="AC182" s="27">
        <f t="shared" ref="AC182:AC193" si="290">O$45-O36</f>
        <v>1.6339097211131678E-2</v>
      </c>
      <c r="AD182" s="27">
        <f t="shared" si="276"/>
        <v>2.5423615598835901E-2</v>
      </c>
      <c r="AE182" s="27">
        <f t="shared" si="273"/>
        <v>0.25933313277466979</v>
      </c>
    </row>
    <row r="183" spans="4:31" x14ac:dyDescent="0.3">
      <c r="D183" s="26" t="s">
        <v>250</v>
      </c>
      <c r="E183" s="27">
        <f t="shared" ref="E183:O183" si="291">IF(E$45&gt;=E37,1,0)</f>
        <v>1</v>
      </c>
      <c r="F183" s="27">
        <f t="shared" si="291"/>
        <v>1</v>
      </c>
      <c r="G183" s="27">
        <f t="shared" si="291"/>
        <v>1</v>
      </c>
      <c r="H183" s="27">
        <f t="shared" si="291"/>
        <v>1</v>
      </c>
      <c r="I183" s="27">
        <f t="shared" si="291"/>
        <v>1</v>
      </c>
      <c r="J183" s="27">
        <f t="shared" si="291"/>
        <v>1</v>
      </c>
      <c r="K183" s="27">
        <f t="shared" si="291"/>
        <v>1</v>
      </c>
      <c r="L183" s="27">
        <f t="shared" si="291"/>
        <v>1</v>
      </c>
      <c r="M183" s="27">
        <f t="shared" si="291"/>
        <v>1</v>
      </c>
      <c r="N183" s="27">
        <f t="shared" si="291"/>
        <v>1</v>
      </c>
      <c r="O183" s="27">
        <f t="shared" si="291"/>
        <v>1</v>
      </c>
      <c r="P183" s="27">
        <f>SUMPRODUCT($E183:$O183,'Proses AHP'!$E$36:$O$36)</f>
        <v>1</v>
      </c>
      <c r="R183" s="26" t="s">
        <v>250</v>
      </c>
      <c r="S183" s="27">
        <f t="shared" si="280"/>
        <v>3.9226244417325286E-3</v>
      </c>
      <c r="T183" s="27">
        <f t="shared" si="281"/>
        <v>0</v>
      </c>
      <c r="U183" s="27">
        <f t="shared" si="282"/>
        <v>1.316640504699302E-2</v>
      </c>
      <c r="V183" s="27">
        <f t="shared" si="283"/>
        <v>7.1762717303786635E-4</v>
      </c>
      <c r="W183" s="27">
        <f t="shared" si="284"/>
        <v>2.5423615598835901E-2</v>
      </c>
      <c r="X183" s="27">
        <f t="shared" si="285"/>
        <v>6.9400987075290653E-3</v>
      </c>
      <c r="Y183" s="27">
        <f t="shared" si="286"/>
        <v>0</v>
      </c>
      <c r="Z183" s="27">
        <f t="shared" si="287"/>
        <v>8.3080641834374844E-5</v>
      </c>
      <c r="AA183" s="27">
        <f t="shared" si="288"/>
        <v>7.5492796828956037E-5</v>
      </c>
      <c r="AB183" s="27">
        <f t="shared" si="289"/>
        <v>0</v>
      </c>
      <c r="AC183" s="27">
        <f t="shared" si="290"/>
        <v>0</v>
      </c>
      <c r="AD183" s="27">
        <f t="shared" si="276"/>
        <v>2.5423615598835901E-2</v>
      </c>
      <c r="AE183" s="27">
        <f t="shared" si="273"/>
        <v>0.25933313277466979</v>
      </c>
    </row>
    <row r="184" spans="4:31" x14ac:dyDescent="0.3">
      <c r="D184" s="26" t="s">
        <v>251</v>
      </c>
      <c r="E184" s="27">
        <f t="shared" ref="E184:O184" si="292">IF(E$45&gt;=E38,1,0)</f>
        <v>1</v>
      </c>
      <c r="F184" s="27">
        <f t="shared" si="292"/>
        <v>1</v>
      </c>
      <c r="G184" s="27">
        <f t="shared" si="292"/>
        <v>1</v>
      </c>
      <c r="H184" s="27">
        <f t="shared" si="292"/>
        <v>1</v>
      </c>
      <c r="I184" s="27">
        <f t="shared" si="292"/>
        <v>1</v>
      </c>
      <c r="J184" s="27">
        <f t="shared" si="292"/>
        <v>0</v>
      </c>
      <c r="K184" s="27">
        <f t="shared" si="292"/>
        <v>1</v>
      </c>
      <c r="L184" s="27">
        <f t="shared" si="292"/>
        <v>1</v>
      </c>
      <c r="M184" s="27">
        <f t="shared" si="292"/>
        <v>1</v>
      </c>
      <c r="N184" s="27">
        <f t="shared" si="292"/>
        <v>1</v>
      </c>
      <c r="O184" s="27">
        <f t="shared" si="292"/>
        <v>1</v>
      </c>
      <c r="P184" s="27">
        <f>SUMPRODUCT($E184:$O184,'Proses AHP'!$E$36:$O$36)</f>
        <v>0.92303058192606402</v>
      </c>
      <c r="R184" s="26" t="s">
        <v>251</v>
      </c>
      <c r="S184" s="27">
        <f t="shared" si="280"/>
        <v>8.5020604178946881E-3</v>
      </c>
      <c r="T184" s="27">
        <f t="shared" si="281"/>
        <v>3.2085437975462525E-3</v>
      </c>
      <c r="U184" s="27">
        <f t="shared" si="282"/>
        <v>1.316640504699302E-2</v>
      </c>
      <c r="V184" s="27">
        <f t="shared" si="283"/>
        <v>7.1762717303786635E-4</v>
      </c>
      <c r="W184" s="27">
        <f t="shared" si="284"/>
        <v>2.5423615598835901E-2</v>
      </c>
      <c r="X184" s="27">
        <f t="shared" si="285"/>
        <v>-2.0820296122587192E-2</v>
      </c>
      <c r="Y184" s="27">
        <f t="shared" si="286"/>
        <v>0</v>
      </c>
      <c r="Z184" s="27">
        <f t="shared" si="287"/>
        <v>2.7693547278125064E-4</v>
      </c>
      <c r="AA184" s="27">
        <f t="shared" si="288"/>
        <v>1.1323919524343449E-4</v>
      </c>
      <c r="AB184" s="27">
        <f t="shared" si="289"/>
        <v>2.3615544806194093E-2</v>
      </c>
      <c r="AC184" s="27">
        <f t="shared" si="290"/>
        <v>8.169548605565842E-2</v>
      </c>
      <c r="AD184" s="27">
        <f t="shared" si="276"/>
        <v>8.169548605565842E-2</v>
      </c>
      <c r="AE184" s="27">
        <f t="shared" si="273"/>
        <v>0.83333333333333326</v>
      </c>
    </row>
    <row r="185" spans="4:31" x14ac:dyDescent="0.3">
      <c r="D185" s="26" t="s">
        <v>252</v>
      </c>
      <c r="E185" s="27">
        <f t="shared" ref="E185:O185" si="293">IF(E$45&gt;=E39,1,0)</f>
        <v>1</v>
      </c>
      <c r="F185" s="27">
        <f t="shared" si="293"/>
        <v>1</v>
      </c>
      <c r="G185" s="27">
        <f t="shared" si="293"/>
        <v>1</v>
      </c>
      <c r="H185" s="27">
        <f t="shared" si="293"/>
        <v>1</v>
      </c>
      <c r="I185" s="27">
        <f t="shared" si="293"/>
        <v>1</v>
      </c>
      <c r="J185" s="27">
        <f t="shared" si="293"/>
        <v>0</v>
      </c>
      <c r="K185" s="27">
        <f t="shared" si="293"/>
        <v>1</v>
      </c>
      <c r="L185" s="27">
        <f t="shared" si="293"/>
        <v>1</v>
      </c>
      <c r="M185" s="27">
        <f t="shared" si="293"/>
        <v>1</v>
      </c>
      <c r="N185" s="27">
        <f t="shared" si="293"/>
        <v>1</v>
      </c>
      <c r="O185" s="27">
        <f t="shared" si="293"/>
        <v>1</v>
      </c>
      <c r="P185" s="27">
        <f>SUMPRODUCT($E185:$O185,'Proses AHP'!$E$36:$O$36)</f>
        <v>0.92303058192606402</v>
      </c>
      <c r="R185" s="26" t="s">
        <v>252</v>
      </c>
      <c r="S185" s="27">
        <f t="shared" si="280"/>
        <v>8.9143921033977367E-3</v>
      </c>
      <c r="T185" s="27">
        <f t="shared" si="281"/>
        <v>3.2085437975462525E-3</v>
      </c>
      <c r="U185" s="27">
        <f t="shared" si="282"/>
        <v>1.316640504699302E-2</v>
      </c>
      <c r="V185" s="27">
        <f t="shared" si="283"/>
        <v>7.1762717303786635E-4</v>
      </c>
      <c r="W185" s="27">
        <f t="shared" si="284"/>
        <v>1.6949077065890602E-2</v>
      </c>
      <c r="X185" s="27">
        <f t="shared" si="285"/>
        <v>-1.3880197415058131E-2</v>
      </c>
      <c r="Y185" s="27">
        <f t="shared" si="286"/>
        <v>0</v>
      </c>
      <c r="Z185" s="27">
        <f t="shared" si="287"/>
        <v>2.7693547278125064E-4</v>
      </c>
      <c r="AA185" s="27">
        <f t="shared" si="288"/>
        <v>1.1323919524343449E-4</v>
      </c>
      <c r="AB185" s="27">
        <f t="shared" si="289"/>
        <v>2.3615544806194093E-2</v>
      </c>
      <c r="AC185" s="27">
        <f t="shared" si="290"/>
        <v>8.169548605565842E-2</v>
      </c>
      <c r="AD185" s="27">
        <f t="shared" si="276"/>
        <v>8.169548605565842E-2</v>
      </c>
      <c r="AE185" s="27">
        <f t="shared" si="273"/>
        <v>0.83333333333333326</v>
      </c>
    </row>
    <row r="186" spans="4:31" x14ac:dyDescent="0.3">
      <c r="D186" s="26" t="s">
        <v>253</v>
      </c>
      <c r="E186" s="27">
        <f t="shared" ref="E186:O186" si="294">IF(E$45&gt;=E40,1,0)</f>
        <v>1</v>
      </c>
      <c r="F186" s="27">
        <f t="shared" si="294"/>
        <v>1</v>
      </c>
      <c r="G186" s="27">
        <f t="shared" si="294"/>
        <v>1</v>
      </c>
      <c r="H186" s="27">
        <f t="shared" si="294"/>
        <v>1</v>
      </c>
      <c r="I186" s="27">
        <f t="shared" si="294"/>
        <v>1</v>
      </c>
      <c r="J186" s="27">
        <f t="shared" si="294"/>
        <v>1</v>
      </c>
      <c r="K186" s="27">
        <f t="shared" si="294"/>
        <v>1</v>
      </c>
      <c r="L186" s="27">
        <f t="shared" si="294"/>
        <v>1</v>
      </c>
      <c r="M186" s="27">
        <f t="shared" si="294"/>
        <v>1</v>
      </c>
      <c r="N186" s="27">
        <f t="shared" si="294"/>
        <v>1</v>
      </c>
      <c r="O186" s="27">
        <f t="shared" si="294"/>
        <v>1</v>
      </c>
      <c r="P186" s="27">
        <f>SUMPRODUCT($E186:$O186,'Proses AHP'!$E$36:$O$36)</f>
        <v>1</v>
      </c>
      <c r="R186" s="26" t="s">
        <v>253</v>
      </c>
      <c r="S186" s="27">
        <f t="shared" si="280"/>
        <v>8.242984757091891E-3</v>
      </c>
      <c r="T186" s="27">
        <f t="shared" si="281"/>
        <v>0</v>
      </c>
      <c r="U186" s="27">
        <f t="shared" si="282"/>
        <v>1.316640504699302E-2</v>
      </c>
      <c r="V186" s="27">
        <f t="shared" si="283"/>
        <v>7.1762717303786635E-4</v>
      </c>
      <c r="W186" s="27">
        <f t="shared" si="284"/>
        <v>1.6949077065890602E-2</v>
      </c>
      <c r="X186" s="27">
        <f t="shared" si="285"/>
        <v>6.9400987075290653E-3</v>
      </c>
      <c r="Y186" s="27">
        <f t="shared" si="286"/>
        <v>0</v>
      </c>
      <c r="Z186" s="27">
        <f t="shared" si="287"/>
        <v>2.7693547278125064E-4</v>
      </c>
      <c r="AA186" s="27">
        <f t="shared" si="288"/>
        <v>1.1323919524343449E-4</v>
      </c>
      <c r="AB186" s="27">
        <f t="shared" si="289"/>
        <v>2.3615544806194093E-2</v>
      </c>
      <c r="AC186" s="27">
        <f t="shared" si="290"/>
        <v>6.5356388844526742E-2</v>
      </c>
      <c r="AD186" s="27">
        <f t="shared" si="276"/>
        <v>6.5356388844526742E-2</v>
      </c>
      <c r="AE186" s="27">
        <f t="shared" si="273"/>
        <v>0.66666666666666663</v>
      </c>
    </row>
    <row r="187" spans="4:31" x14ac:dyDescent="0.3">
      <c r="D187" s="26" t="s">
        <v>254</v>
      </c>
      <c r="E187" s="27">
        <f t="shared" ref="E187:O187" si="295">IF(E$45&gt;=E41,1,0)</f>
        <v>1</v>
      </c>
      <c r="F187" s="27">
        <f t="shared" si="295"/>
        <v>1</v>
      </c>
      <c r="G187" s="27">
        <f t="shared" si="295"/>
        <v>1</v>
      </c>
      <c r="H187" s="27">
        <f t="shared" si="295"/>
        <v>1</v>
      </c>
      <c r="I187" s="27">
        <f t="shared" si="295"/>
        <v>1</v>
      </c>
      <c r="J187" s="27">
        <f t="shared" si="295"/>
        <v>1</v>
      </c>
      <c r="K187" s="27">
        <f t="shared" si="295"/>
        <v>1</v>
      </c>
      <c r="L187" s="27">
        <f t="shared" si="295"/>
        <v>1</v>
      </c>
      <c r="M187" s="27">
        <f t="shared" si="295"/>
        <v>1</v>
      </c>
      <c r="N187" s="27">
        <f t="shared" si="295"/>
        <v>1</v>
      </c>
      <c r="O187" s="27">
        <f t="shared" si="295"/>
        <v>1</v>
      </c>
      <c r="P187" s="27">
        <f>SUMPRODUCT($E187:$O187,'Proses AHP'!$E$36:$O$36)</f>
        <v>1</v>
      </c>
      <c r="R187" s="26" t="s">
        <v>254</v>
      </c>
      <c r="S187" s="27">
        <f t="shared" si="280"/>
        <v>6.3272844483387939E-3</v>
      </c>
      <c r="T187" s="27">
        <f t="shared" si="281"/>
        <v>0</v>
      </c>
      <c r="U187" s="27">
        <f t="shared" si="282"/>
        <v>1.316640504699302E-2</v>
      </c>
      <c r="V187" s="27">
        <f t="shared" si="283"/>
        <v>7.1762717303786635E-4</v>
      </c>
      <c r="W187" s="27">
        <f t="shared" si="284"/>
        <v>8.4745385329453027E-3</v>
      </c>
      <c r="X187" s="27">
        <f t="shared" si="285"/>
        <v>0</v>
      </c>
      <c r="Y187" s="27">
        <f t="shared" si="286"/>
        <v>0</v>
      </c>
      <c r="Z187" s="27">
        <f t="shared" si="287"/>
        <v>3.1155240687890697E-4</v>
      </c>
      <c r="AA187" s="27">
        <f t="shared" si="288"/>
        <v>0</v>
      </c>
      <c r="AB187" s="27">
        <f t="shared" si="289"/>
        <v>2.5834455056440518E-2</v>
      </c>
      <c r="AC187" s="27">
        <f t="shared" si="290"/>
        <v>6.5356388844526742E-2</v>
      </c>
      <c r="AD187" s="27">
        <f t="shared" si="276"/>
        <v>6.5356388844526742E-2</v>
      </c>
      <c r="AE187" s="27">
        <f t="shared" si="273"/>
        <v>0.66666666666666663</v>
      </c>
    </row>
    <row r="188" spans="4:31" x14ac:dyDescent="0.3">
      <c r="D188" s="26" t="s">
        <v>255</v>
      </c>
      <c r="E188" s="27">
        <f t="shared" ref="E188:O188" si="296">IF(E$45&gt;=E42,1,0)</f>
        <v>1</v>
      </c>
      <c r="F188" s="27">
        <f t="shared" si="296"/>
        <v>1</v>
      </c>
      <c r="G188" s="27">
        <f t="shared" si="296"/>
        <v>1</v>
      </c>
      <c r="H188" s="27">
        <f t="shared" si="296"/>
        <v>1</v>
      </c>
      <c r="I188" s="27">
        <f t="shared" si="296"/>
        <v>1</v>
      </c>
      <c r="J188" s="27">
        <f t="shared" si="296"/>
        <v>0</v>
      </c>
      <c r="K188" s="27">
        <f t="shared" si="296"/>
        <v>1</v>
      </c>
      <c r="L188" s="27">
        <f t="shared" si="296"/>
        <v>1</v>
      </c>
      <c r="M188" s="27">
        <f t="shared" si="296"/>
        <v>1</v>
      </c>
      <c r="N188" s="27">
        <f t="shared" si="296"/>
        <v>1</v>
      </c>
      <c r="O188" s="27">
        <f t="shared" si="296"/>
        <v>1</v>
      </c>
      <c r="P188" s="27">
        <f>SUMPRODUCT($E188:$O188,'Proses AHP'!$E$36:$O$36)</f>
        <v>0.92303058192606402</v>
      </c>
      <c r="R188" s="26" t="s">
        <v>255</v>
      </c>
      <c r="S188" s="27">
        <f t="shared" si="280"/>
        <v>7.1738415371592097E-3</v>
      </c>
      <c r="T188" s="27">
        <f t="shared" si="281"/>
        <v>0</v>
      </c>
      <c r="U188" s="27">
        <f t="shared" si="282"/>
        <v>1.316640504699302E-2</v>
      </c>
      <c r="V188" s="27">
        <f t="shared" si="283"/>
        <v>7.1762717303786635E-4</v>
      </c>
      <c r="W188" s="27">
        <f t="shared" si="284"/>
        <v>8.4745385329453027E-3</v>
      </c>
      <c r="X188" s="27">
        <f t="shared" si="285"/>
        <v>-6.9400987075290653E-3</v>
      </c>
      <c r="Y188" s="27">
        <f t="shared" si="286"/>
        <v>0</v>
      </c>
      <c r="Z188" s="27">
        <f t="shared" si="287"/>
        <v>3.1155240687890697E-4</v>
      </c>
      <c r="AA188" s="27">
        <f t="shared" si="288"/>
        <v>0</v>
      </c>
      <c r="AB188" s="27">
        <f t="shared" si="289"/>
        <v>2.5834455056440518E-2</v>
      </c>
      <c r="AC188" s="27">
        <f t="shared" si="290"/>
        <v>6.5356388844526742E-2</v>
      </c>
      <c r="AD188" s="27">
        <f t="shared" si="276"/>
        <v>6.5356388844526742E-2</v>
      </c>
      <c r="AE188" s="27">
        <f t="shared" si="273"/>
        <v>0.66666666666666663</v>
      </c>
    </row>
    <row r="189" spans="4:31" x14ac:dyDescent="0.3">
      <c r="D189" s="26" t="s">
        <v>256</v>
      </c>
      <c r="E189" s="27">
        <f t="shared" ref="E189:O189" si="297">IF(E$45&gt;=E43,1,0)</f>
        <v>1</v>
      </c>
      <c r="F189" s="27">
        <f t="shared" si="297"/>
        <v>1</v>
      </c>
      <c r="G189" s="27">
        <f t="shared" si="297"/>
        <v>1</v>
      </c>
      <c r="H189" s="27">
        <f t="shared" si="297"/>
        <v>1</v>
      </c>
      <c r="I189" s="27">
        <f t="shared" si="297"/>
        <v>1</v>
      </c>
      <c r="J189" s="27">
        <f t="shared" si="297"/>
        <v>0</v>
      </c>
      <c r="K189" s="27">
        <f t="shared" si="297"/>
        <v>1</v>
      </c>
      <c r="L189" s="27">
        <f t="shared" si="297"/>
        <v>1</v>
      </c>
      <c r="M189" s="27">
        <f t="shared" si="297"/>
        <v>1</v>
      </c>
      <c r="N189" s="27">
        <f t="shared" si="297"/>
        <v>1</v>
      </c>
      <c r="O189" s="27">
        <f t="shared" si="297"/>
        <v>1</v>
      </c>
      <c r="P189" s="27">
        <f>SUMPRODUCT($E189:$O189,'Proses AHP'!$E$36:$O$36)</f>
        <v>0.92303058192606402</v>
      </c>
      <c r="R189" s="26" t="s">
        <v>256</v>
      </c>
      <c r="S189" s="27">
        <f t="shared" si="280"/>
        <v>7.1738415371592097E-3</v>
      </c>
      <c r="T189" s="27">
        <f t="shared" si="281"/>
        <v>0</v>
      </c>
      <c r="U189" s="27">
        <f t="shared" si="282"/>
        <v>1.316640504699302E-2</v>
      </c>
      <c r="V189" s="27">
        <f t="shared" si="283"/>
        <v>7.1762717303786635E-4</v>
      </c>
      <c r="W189" s="27">
        <f t="shared" si="284"/>
        <v>8.4745385329453027E-3</v>
      </c>
      <c r="X189" s="27">
        <f t="shared" si="285"/>
        <v>-6.9400987075290653E-3</v>
      </c>
      <c r="Y189" s="27">
        <f t="shared" si="286"/>
        <v>0</v>
      </c>
      <c r="Z189" s="27">
        <f t="shared" si="287"/>
        <v>3.1155240687890697E-4</v>
      </c>
      <c r="AA189" s="27">
        <f t="shared" si="288"/>
        <v>0</v>
      </c>
      <c r="AB189" s="27">
        <f t="shared" si="289"/>
        <v>2.5834455056440518E-2</v>
      </c>
      <c r="AC189" s="27">
        <f t="shared" si="290"/>
        <v>6.5356388844526742E-2</v>
      </c>
      <c r="AD189" s="27">
        <f t="shared" si="276"/>
        <v>6.5356388844526742E-2</v>
      </c>
      <c r="AE189" s="27">
        <f t="shared" si="273"/>
        <v>0.66666666666666663</v>
      </c>
    </row>
    <row r="190" spans="4:31" x14ac:dyDescent="0.3">
      <c r="D190" s="26" t="s">
        <v>257</v>
      </c>
      <c r="E190" s="27">
        <f t="shared" ref="E190:O190" si="298">IF(E$45&gt;=E44,1,0)</f>
        <v>1</v>
      </c>
      <c r="F190" s="27">
        <f t="shared" si="298"/>
        <v>1</v>
      </c>
      <c r="G190" s="27">
        <f t="shared" si="298"/>
        <v>1</v>
      </c>
      <c r="H190" s="27">
        <f t="shared" si="298"/>
        <v>1</v>
      </c>
      <c r="I190" s="27">
        <f t="shared" si="298"/>
        <v>1</v>
      </c>
      <c r="J190" s="27">
        <f t="shared" si="298"/>
        <v>0</v>
      </c>
      <c r="K190" s="27">
        <f t="shared" si="298"/>
        <v>1</v>
      </c>
      <c r="L190" s="27">
        <f t="shared" si="298"/>
        <v>1</v>
      </c>
      <c r="M190" s="27">
        <f t="shared" si="298"/>
        <v>1</v>
      </c>
      <c r="N190" s="27">
        <f t="shared" si="298"/>
        <v>1</v>
      </c>
      <c r="O190" s="27">
        <f t="shared" si="298"/>
        <v>1</v>
      </c>
      <c r="P190" s="27">
        <f>SUMPRODUCT($E190:$O190,'Proses AHP'!$E$36:$O$36)</f>
        <v>0.92303058192606402</v>
      </c>
      <c r="R190" s="26" t="s">
        <v>257</v>
      </c>
      <c r="S190" s="27">
        <f t="shared" si="280"/>
        <v>2.7513105386663475E-3</v>
      </c>
      <c r="T190" s="27">
        <f t="shared" si="281"/>
        <v>0</v>
      </c>
      <c r="U190" s="27">
        <f t="shared" si="282"/>
        <v>0</v>
      </c>
      <c r="V190" s="27">
        <f t="shared" si="283"/>
        <v>0</v>
      </c>
      <c r="W190" s="27">
        <f t="shared" si="284"/>
        <v>0</v>
      </c>
      <c r="X190" s="27">
        <f t="shared" si="285"/>
        <v>-6.9400987075290653E-3</v>
      </c>
      <c r="Y190" s="27">
        <f t="shared" si="286"/>
        <v>0</v>
      </c>
      <c r="Z190" s="27">
        <f t="shared" si="287"/>
        <v>0</v>
      </c>
      <c r="AA190" s="27">
        <f t="shared" si="288"/>
        <v>0</v>
      </c>
      <c r="AB190" s="27">
        <f t="shared" si="289"/>
        <v>0</v>
      </c>
      <c r="AC190" s="27">
        <f t="shared" si="290"/>
        <v>1.6339097211131678E-2</v>
      </c>
      <c r="AD190" s="27">
        <f t="shared" si="276"/>
        <v>1.6339097211131678E-2</v>
      </c>
      <c r="AE190" s="27">
        <f t="shared" si="273"/>
        <v>0.1666666666666666</v>
      </c>
    </row>
    <row r="191" spans="4:31" x14ac:dyDescent="0.3">
      <c r="D191" s="26" t="s">
        <v>258</v>
      </c>
      <c r="E191" s="27">
        <f t="shared" ref="E191:O191" si="299">IF(E$45&gt;=E45,1,0)</f>
        <v>1</v>
      </c>
      <c r="F191" s="27">
        <f t="shared" si="299"/>
        <v>1</v>
      </c>
      <c r="G191" s="27">
        <f t="shared" si="299"/>
        <v>1</v>
      </c>
      <c r="H191" s="27">
        <f t="shared" si="299"/>
        <v>1</v>
      </c>
      <c r="I191" s="27">
        <f t="shared" si="299"/>
        <v>1</v>
      </c>
      <c r="J191" s="27">
        <f t="shared" si="299"/>
        <v>1</v>
      </c>
      <c r="K191" s="27">
        <f t="shared" si="299"/>
        <v>1</v>
      </c>
      <c r="L191" s="27">
        <f t="shared" si="299"/>
        <v>1</v>
      </c>
      <c r="M191" s="27">
        <f t="shared" si="299"/>
        <v>1</v>
      </c>
      <c r="N191" s="27">
        <f t="shared" si="299"/>
        <v>1</v>
      </c>
      <c r="O191" s="27">
        <f t="shared" si="299"/>
        <v>1</v>
      </c>
      <c r="P191" s="27" t="s">
        <v>291</v>
      </c>
      <c r="R191" s="26" t="s">
        <v>258</v>
      </c>
      <c r="S191" s="27">
        <f t="shared" si="280"/>
        <v>0</v>
      </c>
      <c r="T191" s="27">
        <f t="shared" si="281"/>
        <v>0</v>
      </c>
      <c r="U191" s="27">
        <f t="shared" si="282"/>
        <v>0</v>
      </c>
      <c r="V191" s="27">
        <f t="shared" si="283"/>
        <v>0</v>
      </c>
      <c r="W191" s="27">
        <f t="shared" si="284"/>
        <v>0</v>
      </c>
      <c r="X191" s="27">
        <f t="shared" si="285"/>
        <v>0</v>
      </c>
      <c r="Y191" s="27">
        <f t="shared" si="286"/>
        <v>0</v>
      </c>
      <c r="Z191" s="27">
        <f t="shared" si="287"/>
        <v>0</v>
      </c>
      <c r="AA191" s="27">
        <f t="shared" si="288"/>
        <v>0</v>
      </c>
      <c r="AB191" s="27">
        <f t="shared" si="289"/>
        <v>0</v>
      </c>
      <c r="AC191" s="27">
        <f t="shared" si="290"/>
        <v>0</v>
      </c>
      <c r="AD191" s="27">
        <f t="shared" si="276"/>
        <v>0</v>
      </c>
      <c r="AE191" s="27" t="s">
        <v>291</v>
      </c>
    </row>
    <row r="192" spans="4:31" x14ac:dyDescent="0.3">
      <c r="D192" s="26" t="s">
        <v>259</v>
      </c>
      <c r="E192" s="27">
        <f t="shared" ref="E192:O192" si="300">IF(E$45&gt;=E46,1,0)</f>
        <v>0</v>
      </c>
      <c r="F192" s="27">
        <f t="shared" si="300"/>
        <v>1</v>
      </c>
      <c r="G192" s="27">
        <f t="shared" si="300"/>
        <v>1</v>
      </c>
      <c r="H192" s="27">
        <f t="shared" si="300"/>
        <v>0</v>
      </c>
      <c r="I192" s="27">
        <f t="shared" si="300"/>
        <v>0</v>
      </c>
      <c r="J192" s="27">
        <f t="shared" si="300"/>
        <v>0</v>
      </c>
      <c r="K192" s="27">
        <f t="shared" si="300"/>
        <v>1</v>
      </c>
      <c r="L192" s="27">
        <f t="shared" si="300"/>
        <v>1</v>
      </c>
      <c r="M192" s="27">
        <f t="shared" si="300"/>
        <v>0</v>
      </c>
      <c r="N192" s="27">
        <f t="shared" si="300"/>
        <v>1</v>
      </c>
      <c r="O192" s="27">
        <f t="shared" si="300"/>
        <v>1</v>
      </c>
      <c r="P192" s="27">
        <f>SUMPRODUCT($E192:$O192,'Proses AHP'!$E$36:$O$36)</f>
        <v>0.71962316615492394</v>
      </c>
      <c r="R192" s="26" t="s">
        <v>259</v>
      </c>
      <c r="S192" s="27">
        <f t="shared" si="280"/>
        <v>-8.6480185366568513E-4</v>
      </c>
      <c r="T192" s="27">
        <f t="shared" si="281"/>
        <v>0</v>
      </c>
      <c r="U192" s="27">
        <f t="shared" si="282"/>
        <v>0</v>
      </c>
      <c r="V192" s="27">
        <f t="shared" si="283"/>
        <v>-4.4851698314866649E-3</v>
      </c>
      <c r="W192" s="27">
        <f t="shared" si="284"/>
        <v>-8.4745385329453027E-3</v>
      </c>
      <c r="X192" s="27">
        <f t="shared" si="285"/>
        <v>-1.3880197415058131E-2</v>
      </c>
      <c r="Y192" s="27">
        <f t="shared" si="286"/>
        <v>0</v>
      </c>
      <c r="Z192" s="27">
        <f t="shared" si="287"/>
        <v>1.7308467048828165E-4</v>
      </c>
      <c r="AA192" s="27">
        <f t="shared" si="288"/>
        <v>-3.0197118731582588E-4</v>
      </c>
      <c r="AB192" s="27">
        <f t="shared" si="289"/>
        <v>1.5849358930331639E-3</v>
      </c>
      <c r="AC192" s="27">
        <f t="shared" si="290"/>
        <v>3.2678194422263357E-2</v>
      </c>
      <c r="AD192" s="27">
        <f t="shared" si="276"/>
        <v>3.2678194422263357E-2</v>
      </c>
      <c r="AE192" s="27">
        <f t="shared" ref="AE192:AE204" si="301">AD192/$AD$220</f>
        <v>0.3333333333333332</v>
      </c>
    </row>
    <row r="193" spans="4:31" x14ac:dyDescent="0.3">
      <c r="D193" s="26" t="s">
        <v>260</v>
      </c>
      <c r="E193" s="27">
        <f t="shared" ref="E193:O193" si="302">IF(E$45&gt;=E47,1,0)</f>
        <v>0</v>
      </c>
      <c r="F193" s="27">
        <f t="shared" si="302"/>
        <v>1</v>
      </c>
      <c r="G193" s="27">
        <f t="shared" si="302"/>
        <v>1</v>
      </c>
      <c r="H193" s="27">
        <f t="shared" si="302"/>
        <v>0</v>
      </c>
      <c r="I193" s="27">
        <f t="shared" si="302"/>
        <v>0</v>
      </c>
      <c r="J193" s="27">
        <f t="shared" si="302"/>
        <v>0</v>
      </c>
      <c r="K193" s="27">
        <f t="shared" si="302"/>
        <v>1</v>
      </c>
      <c r="L193" s="27">
        <f t="shared" si="302"/>
        <v>1</v>
      </c>
      <c r="M193" s="27">
        <f t="shared" si="302"/>
        <v>0</v>
      </c>
      <c r="N193" s="27">
        <f t="shared" si="302"/>
        <v>1</v>
      </c>
      <c r="O193" s="27">
        <f t="shared" si="302"/>
        <v>0</v>
      </c>
      <c r="P193" s="27">
        <f>SUMPRODUCT($E193:$O193,'Proses AHP'!$E$36:$O$36)</f>
        <v>0.48060278019922847</v>
      </c>
      <c r="R193" s="26" t="s">
        <v>260</v>
      </c>
      <c r="S193" s="27">
        <f t="shared" si="280"/>
        <v>-3.7839642289085006E-3</v>
      </c>
      <c r="T193" s="27">
        <f t="shared" si="281"/>
        <v>0</v>
      </c>
      <c r="U193" s="27">
        <f t="shared" si="282"/>
        <v>0</v>
      </c>
      <c r="V193" s="27">
        <f t="shared" si="283"/>
        <v>-4.4851698314866649E-3</v>
      </c>
      <c r="W193" s="27">
        <f t="shared" si="284"/>
        <v>-8.4745385329453027E-3</v>
      </c>
      <c r="X193" s="27">
        <f t="shared" si="285"/>
        <v>-6.9400987075290653E-3</v>
      </c>
      <c r="Y193" s="27">
        <f t="shared" si="286"/>
        <v>0</v>
      </c>
      <c r="Z193" s="27">
        <f t="shared" si="287"/>
        <v>1.7308467048828165E-4</v>
      </c>
      <c r="AA193" s="27">
        <f t="shared" si="288"/>
        <v>-3.0197118731582588E-4</v>
      </c>
      <c r="AB193" s="27">
        <f t="shared" si="289"/>
        <v>1.5849358930331639E-3</v>
      </c>
      <c r="AC193" s="27">
        <f t="shared" si="290"/>
        <v>-1.6339097211131692E-2</v>
      </c>
      <c r="AD193" s="27">
        <f t="shared" si="276"/>
        <v>1.5849358930331639E-3</v>
      </c>
      <c r="AE193" s="27">
        <f t="shared" si="301"/>
        <v>1.6167110015859798E-2</v>
      </c>
    </row>
    <row r="194" spans="4:31" x14ac:dyDescent="0.3">
      <c r="D194" s="26" t="s">
        <v>261</v>
      </c>
      <c r="E194" s="27">
        <f t="shared" ref="E194:O194" si="303">IF(E$46&gt;=E35,1,0)</f>
        <v>1</v>
      </c>
      <c r="F194" s="27">
        <f t="shared" si="303"/>
        <v>1</v>
      </c>
      <c r="G194" s="27">
        <f t="shared" si="303"/>
        <v>1</v>
      </c>
      <c r="H194" s="27">
        <f t="shared" si="303"/>
        <v>1</v>
      </c>
      <c r="I194" s="27">
        <f t="shared" si="303"/>
        <v>1</v>
      </c>
      <c r="J194" s="27">
        <f t="shared" si="303"/>
        <v>1</v>
      </c>
      <c r="K194" s="27">
        <f t="shared" si="303"/>
        <v>1</v>
      </c>
      <c r="L194" s="27">
        <f t="shared" si="303"/>
        <v>0</v>
      </c>
      <c r="M194" s="27">
        <f t="shared" si="303"/>
        <v>1</v>
      </c>
      <c r="N194" s="27">
        <f t="shared" si="303"/>
        <v>0</v>
      </c>
      <c r="O194" s="27">
        <f t="shared" si="303"/>
        <v>1</v>
      </c>
      <c r="P194" s="27">
        <f>SUMPRODUCT($E194:$O194,'Proses AHP'!$E$36:$O$36)</f>
        <v>0.8710067281169499</v>
      </c>
      <c r="R194" s="26" t="s">
        <v>261</v>
      </c>
      <c r="S194" s="27">
        <f>E$46-E35</f>
        <v>7.6445564701671138E-3</v>
      </c>
      <c r="T194" s="27">
        <f t="shared" ref="T194:AC194" si="304">F$46-F35</f>
        <v>3.2085437975462525E-3</v>
      </c>
      <c r="U194" s="27">
        <f t="shared" si="304"/>
        <v>1.316640504699302E-2</v>
      </c>
      <c r="V194" s="27">
        <f t="shared" si="304"/>
        <v>5.2027970045245312E-3</v>
      </c>
      <c r="W194" s="27">
        <f t="shared" si="304"/>
        <v>3.3898154131781204E-2</v>
      </c>
      <c r="X194" s="27">
        <f t="shared" si="304"/>
        <v>0</v>
      </c>
      <c r="Y194" s="27">
        <f t="shared" si="304"/>
        <v>0</v>
      </c>
      <c r="Z194" s="27">
        <f>L$46-L35</f>
        <v>-9.0004028653906804E-5</v>
      </c>
      <c r="AA194" s="27">
        <f t="shared" si="304"/>
        <v>3.7746398414478192E-4</v>
      </c>
      <c r="AB194" s="27">
        <f t="shared" si="304"/>
        <v>-1.5849358930331639E-3</v>
      </c>
      <c r="AC194" s="27">
        <f t="shared" si="304"/>
        <v>1.6339097211131699E-2</v>
      </c>
      <c r="AD194" s="27">
        <f t="shared" si="276"/>
        <v>3.3898154131781204E-2</v>
      </c>
      <c r="AE194" s="27">
        <f t="shared" si="301"/>
        <v>0.34577751036622639</v>
      </c>
    </row>
    <row r="195" spans="4:31" x14ac:dyDescent="0.3">
      <c r="D195" s="26" t="s">
        <v>262</v>
      </c>
      <c r="E195" s="27">
        <f t="shared" ref="E195:O195" si="305">IF(E$46&gt;=E36,1,0)</f>
        <v>1</v>
      </c>
      <c r="F195" s="27">
        <f t="shared" si="305"/>
        <v>1</v>
      </c>
      <c r="G195" s="27">
        <f t="shared" si="305"/>
        <v>1</v>
      </c>
      <c r="H195" s="27">
        <f t="shared" si="305"/>
        <v>1</v>
      </c>
      <c r="I195" s="27">
        <f t="shared" si="305"/>
        <v>1</v>
      </c>
      <c r="J195" s="27">
        <f t="shared" si="305"/>
        <v>1</v>
      </c>
      <c r="K195" s="27">
        <f t="shared" si="305"/>
        <v>1</v>
      </c>
      <c r="L195" s="27">
        <f t="shared" si="305"/>
        <v>0</v>
      </c>
      <c r="M195" s="27">
        <f t="shared" si="305"/>
        <v>1</v>
      </c>
      <c r="N195" s="27">
        <f t="shared" si="305"/>
        <v>0</v>
      </c>
      <c r="O195" s="27">
        <f t="shared" si="305"/>
        <v>0</v>
      </c>
      <c r="P195" s="27">
        <f>SUMPRODUCT($E195:$O195,'Proses AHP'!$E$36:$O$36)</f>
        <v>0.63198634216125449</v>
      </c>
      <c r="R195" s="26" t="s">
        <v>262</v>
      </c>
      <c r="S195" s="27">
        <f t="shared" ref="S195:S206" si="306">E$46-E36</f>
        <v>6.5206789556986333E-3</v>
      </c>
      <c r="T195" s="27">
        <f t="shared" ref="T195:T206" si="307">F$46-F36</f>
        <v>0</v>
      </c>
      <c r="U195" s="27">
        <f t="shared" ref="U195:U206" si="308">G$46-G36</f>
        <v>1.316640504699302E-2</v>
      </c>
      <c r="V195" s="27">
        <f t="shared" ref="V195:V206" si="309">H$46-H36</f>
        <v>5.2027970045245312E-3</v>
      </c>
      <c r="W195" s="27">
        <f t="shared" ref="W195:W206" si="310">I$46-I36</f>
        <v>3.3898154131781204E-2</v>
      </c>
      <c r="X195" s="27">
        <f t="shared" ref="X195:X206" si="311">J$46-J36</f>
        <v>1.3880197415058131E-2</v>
      </c>
      <c r="Y195" s="27">
        <f t="shared" ref="Y195:Y206" si="312">K$46-K36</f>
        <v>0</v>
      </c>
      <c r="Z195" s="27">
        <f t="shared" ref="Z195:Z206" si="313">L$46-L36</f>
        <v>-9.0004028653906804E-5</v>
      </c>
      <c r="AA195" s="27">
        <f t="shared" ref="AA195:AA206" si="314">M$46-M36</f>
        <v>3.7746398414478192E-4</v>
      </c>
      <c r="AB195" s="27">
        <f t="shared" ref="AB195:AB206" si="315">N$46-N36</f>
        <v>-1.5849358930331639E-3</v>
      </c>
      <c r="AC195" s="27">
        <f t="shared" ref="AC195:AC206" si="316">O$46-O36</f>
        <v>-1.6339097211131678E-2</v>
      </c>
      <c r="AD195" s="27">
        <f t="shared" si="276"/>
        <v>3.3898154131781204E-2</v>
      </c>
      <c r="AE195" s="27">
        <f t="shared" si="301"/>
        <v>0.34577751036622639</v>
      </c>
    </row>
    <row r="196" spans="4:31" x14ac:dyDescent="0.3">
      <c r="D196" s="26" t="s">
        <v>263</v>
      </c>
      <c r="E196" s="27">
        <f t="shared" ref="E196:O196" si="317">IF(E$46&gt;=E37,1,0)</f>
        <v>1</v>
      </c>
      <c r="F196" s="27">
        <f t="shared" si="317"/>
        <v>1</v>
      </c>
      <c r="G196" s="27">
        <f t="shared" si="317"/>
        <v>1</v>
      </c>
      <c r="H196" s="27">
        <f t="shared" si="317"/>
        <v>1</v>
      </c>
      <c r="I196" s="27">
        <f t="shared" si="317"/>
        <v>1</v>
      </c>
      <c r="J196" s="27">
        <f t="shared" si="317"/>
        <v>1</v>
      </c>
      <c r="K196" s="27">
        <f t="shared" si="317"/>
        <v>1</v>
      </c>
      <c r="L196" s="27">
        <f t="shared" si="317"/>
        <v>0</v>
      </c>
      <c r="M196" s="27">
        <f t="shared" si="317"/>
        <v>1</v>
      </c>
      <c r="N196" s="27">
        <f t="shared" si="317"/>
        <v>0</v>
      </c>
      <c r="O196" s="27">
        <f t="shared" si="317"/>
        <v>0</v>
      </c>
      <c r="P196" s="27">
        <f>SUMPRODUCT($E196:$O196,'Proses AHP'!$E$36:$O$36)</f>
        <v>0.63198634216125449</v>
      </c>
      <c r="R196" s="26" t="s">
        <v>263</v>
      </c>
      <c r="S196" s="27">
        <f t="shared" si="306"/>
        <v>4.7874262953982137E-3</v>
      </c>
      <c r="T196" s="27">
        <f t="shared" si="307"/>
        <v>0</v>
      </c>
      <c r="U196" s="27">
        <f t="shared" si="308"/>
        <v>1.316640504699302E-2</v>
      </c>
      <c r="V196" s="27">
        <f t="shared" si="309"/>
        <v>5.2027970045245312E-3</v>
      </c>
      <c r="W196" s="27">
        <f t="shared" si="310"/>
        <v>3.3898154131781204E-2</v>
      </c>
      <c r="X196" s="27">
        <f t="shared" si="311"/>
        <v>2.0820296122587196E-2</v>
      </c>
      <c r="Y196" s="27">
        <f t="shared" si="312"/>
        <v>0</v>
      </c>
      <c r="Z196" s="27">
        <f t="shared" si="313"/>
        <v>-9.0004028653906804E-5</v>
      </c>
      <c r="AA196" s="27">
        <f t="shared" si="314"/>
        <v>3.7746398414478192E-4</v>
      </c>
      <c r="AB196" s="27">
        <f t="shared" si="315"/>
        <v>-1.5849358930331639E-3</v>
      </c>
      <c r="AC196" s="27">
        <f t="shared" si="316"/>
        <v>-3.2678194422263357E-2</v>
      </c>
      <c r="AD196" s="27">
        <f t="shared" si="276"/>
        <v>3.3898154131781204E-2</v>
      </c>
      <c r="AE196" s="27">
        <f t="shared" si="301"/>
        <v>0.34577751036622639</v>
      </c>
    </row>
    <row r="197" spans="4:31" x14ac:dyDescent="0.3">
      <c r="D197" s="26" t="s">
        <v>264</v>
      </c>
      <c r="E197" s="27">
        <f t="shared" ref="E197:O197" si="318">IF(E$46&gt;=E38,1,0)</f>
        <v>1</v>
      </c>
      <c r="F197" s="27">
        <f t="shared" si="318"/>
        <v>1</v>
      </c>
      <c r="G197" s="27">
        <f t="shared" si="318"/>
        <v>1</v>
      </c>
      <c r="H197" s="27">
        <f t="shared" si="318"/>
        <v>1</v>
      </c>
      <c r="I197" s="27">
        <f t="shared" si="318"/>
        <v>1</v>
      </c>
      <c r="J197" s="27">
        <f t="shared" si="318"/>
        <v>0</v>
      </c>
      <c r="K197" s="27">
        <f t="shared" si="318"/>
        <v>1</v>
      </c>
      <c r="L197" s="27">
        <f t="shared" si="318"/>
        <v>1</v>
      </c>
      <c r="M197" s="27">
        <f t="shared" si="318"/>
        <v>1</v>
      </c>
      <c r="N197" s="27">
        <f t="shared" si="318"/>
        <v>1</v>
      </c>
      <c r="O197" s="27">
        <f t="shared" si="318"/>
        <v>1</v>
      </c>
      <c r="P197" s="27">
        <f>SUMPRODUCT($E197:$O197,'Proses AHP'!$E$36:$O$36)</f>
        <v>0.92303058192606402</v>
      </c>
      <c r="R197" s="26" t="s">
        <v>264</v>
      </c>
      <c r="S197" s="27">
        <f t="shared" si="306"/>
        <v>9.3668622715603733E-3</v>
      </c>
      <c r="T197" s="27">
        <f t="shared" si="307"/>
        <v>3.2085437975462525E-3</v>
      </c>
      <c r="U197" s="27">
        <f t="shared" si="308"/>
        <v>1.316640504699302E-2</v>
      </c>
      <c r="V197" s="27">
        <f t="shared" si="309"/>
        <v>5.2027970045245312E-3</v>
      </c>
      <c r="W197" s="27">
        <f t="shared" si="310"/>
        <v>3.3898154131781204E-2</v>
      </c>
      <c r="X197" s="27">
        <f t="shared" si="311"/>
        <v>-6.9400987075290618E-3</v>
      </c>
      <c r="Y197" s="27">
        <f t="shared" si="312"/>
        <v>0</v>
      </c>
      <c r="Z197" s="27">
        <f t="shared" si="313"/>
        <v>1.0385080229296899E-4</v>
      </c>
      <c r="AA197" s="27">
        <f t="shared" si="314"/>
        <v>4.1521038255926037E-4</v>
      </c>
      <c r="AB197" s="27">
        <f t="shared" si="315"/>
        <v>2.2030608913160929E-2</v>
      </c>
      <c r="AC197" s="27">
        <f t="shared" si="316"/>
        <v>4.9017291633395063E-2</v>
      </c>
      <c r="AD197" s="27">
        <f t="shared" si="276"/>
        <v>4.9017291633395063E-2</v>
      </c>
      <c r="AE197" s="27">
        <f t="shared" si="301"/>
        <v>0.50000000000000011</v>
      </c>
    </row>
    <row r="198" spans="4:31" x14ac:dyDescent="0.3">
      <c r="D198" s="26" t="s">
        <v>265</v>
      </c>
      <c r="E198" s="27">
        <f t="shared" ref="E198:O198" si="319">IF(E$46&gt;=E39,1,0)</f>
        <v>1</v>
      </c>
      <c r="F198" s="27">
        <f t="shared" si="319"/>
        <v>1</v>
      </c>
      <c r="G198" s="27">
        <f t="shared" si="319"/>
        <v>1</v>
      </c>
      <c r="H198" s="27">
        <f t="shared" si="319"/>
        <v>1</v>
      </c>
      <c r="I198" s="27">
        <f t="shared" si="319"/>
        <v>1</v>
      </c>
      <c r="J198" s="27">
        <f t="shared" si="319"/>
        <v>1</v>
      </c>
      <c r="K198" s="27">
        <f t="shared" si="319"/>
        <v>1</v>
      </c>
      <c r="L198" s="27">
        <f t="shared" si="319"/>
        <v>1</v>
      </c>
      <c r="M198" s="27">
        <f t="shared" si="319"/>
        <v>1</v>
      </c>
      <c r="N198" s="27">
        <f t="shared" si="319"/>
        <v>1</v>
      </c>
      <c r="O198" s="27">
        <f t="shared" si="319"/>
        <v>1</v>
      </c>
      <c r="P198" s="27">
        <f>SUMPRODUCT($E198:$O198,'Proses AHP'!$E$36:$O$36)</f>
        <v>1</v>
      </c>
      <c r="R198" s="26" t="s">
        <v>265</v>
      </c>
      <c r="S198" s="27">
        <f t="shared" si="306"/>
        <v>9.7791939570634218E-3</v>
      </c>
      <c r="T198" s="27">
        <f t="shared" si="307"/>
        <v>3.2085437975462525E-3</v>
      </c>
      <c r="U198" s="27">
        <f t="shared" si="308"/>
        <v>1.316640504699302E-2</v>
      </c>
      <c r="V198" s="27">
        <f t="shared" si="309"/>
        <v>5.2027970045245312E-3</v>
      </c>
      <c r="W198" s="27">
        <f t="shared" si="310"/>
        <v>2.5423615598835905E-2</v>
      </c>
      <c r="X198" s="27">
        <f t="shared" si="311"/>
        <v>0</v>
      </c>
      <c r="Y198" s="27">
        <f t="shared" si="312"/>
        <v>0</v>
      </c>
      <c r="Z198" s="27">
        <f t="shared" si="313"/>
        <v>1.0385080229296899E-4</v>
      </c>
      <c r="AA198" s="27">
        <f t="shared" si="314"/>
        <v>4.1521038255926037E-4</v>
      </c>
      <c r="AB198" s="27">
        <f t="shared" si="315"/>
        <v>2.2030608913160929E-2</v>
      </c>
      <c r="AC198" s="27">
        <f t="shared" si="316"/>
        <v>4.9017291633395063E-2</v>
      </c>
      <c r="AD198" s="27">
        <f t="shared" si="276"/>
        <v>4.9017291633395063E-2</v>
      </c>
      <c r="AE198" s="27">
        <f t="shared" si="301"/>
        <v>0.50000000000000011</v>
      </c>
    </row>
    <row r="199" spans="4:31" x14ac:dyDescent="0.3">
      <c r="D199" s="26" t="s">
        <v>266</v>
      </c>
      <c r="E199" s="27">
        <f t="shared" ref="E199:O199" si="320">IF(E$46&gt;=E40,1,0)</f>
        <v>1</v>
      </c>
      <c r="F199" s="27">
        <f t="shared" si="320"/>
        <v>1</v>
      </c>
      <c r="G199" s="27">
        <f t="shared" si="320"/>
        <v>1</v>
      </c>
      <c r="H199" s="27">
        <f t="shared" si="320"/>
        <v>1</v>
      </c>
      <c r="I199" s="27">
        <f t="shared" si="320"/>
        <v>1</v>
      </c>
      <c r="J199" s="27">
        <f t="shared" si="320"/>
        <v>1</v>
      </c>
      <c r="K199" s="27">
        <f t="shared" si="320"/>
        <v>1</v>
      </c>
      <c r="L199" s="27">
        <f t="shared" si="320"/>
        <v>1</v>
      </c>
      <c r="M199" s="27">
        <f t="shared" si="320"/>
        <v>1</v>
      </c>
      <c r="N199" s="27">
        <f t="shared" si="320"/>
        <v>1</v>
      </c>
      <c r="O199" s="27">
        <f t="shared" si="320"/>
        <v>1</v>
      </c>
      <c r="P199" s="27">
        <f>SUMPRODUCT($E199:$O199,'Proses AHP'!$E$36:$O$36)</f>
        <v>1</v>
      </c>
      <c r="R199" s="26" t="s">
        <v>266</v>
      </c>
      <c r="S199" s="27">
        <f t="shared" si="306"/>
        <v>9.1077866107575761E-3</v>
      </c>
      <c r="T199" s="27">
        <f t="shared" si="307"/>
        <v>0</v>
      </c>
      <c r="U199" s="27">
        <f t="shared" si="308"/>
        <v>1.316640504699302E-2</v>
      </c>
      <c r="V199" s="27">
        <f t="shared" si="309"/>
        <v>5.2027970045245312E-3</v>
      </c>
      <c r="W199" s="27">
        <f t="shared" si="310"/>
        <v>2.5423615598835905E-2</v>
      </c>
      <c r="X199" s="27">
        <f t="shared" si="311"/>
        <v>2.0820296122587196E-2</v>
      </c>
      <c r="Y199" s="27">
        <f t="shared" si="312"/>
        <v>0</v>
      </c>
      <c r="Z199" s="27">
        <f t="shared" si="313"/>
        <v>1.0385080229296899E-4</v>
      </c>
      <c r="AA199" s="27">
        <f t="shared" si="314"/>
        <v>4.1521038255926037E-4</v>
      </c>
      <c r="AB199" s="27">
        <f t="shared" si="315"/>
        <v>2.2030608913160929E-2</v>
      </c>
      <c r="AC199" s="27">
        <f t="shared" si="316"/>
        <v>3.2678194422263378E-2</v>
      </c>
      <c r="AD199" s="27">
        <f t="shared" si="276"/>
        <v>3.2678194422263378E-2</v>
      </c>
      <c r="AE199" s="27">
        <f t="shared" si="301"/>
        <v>0.33333333333333343</v>
      </c>
    </row>
    <row r="200" spans="4:31" x14ac:dyDescent="0.3">
      <c r="D200" s="26" t="s">
        <v>267</v>
      </c>
      <c r="E200" s="27">
        <f t="shared" ref="E200:O200" si="321">IF(E$46&gt;=E41,1,0)</f>
        <v>1</v>
      </c>
      <c r="F200" s="27">
        <f t="shared" si="321"/>
        <v>1</v>
      </c>
      <c r="G200" s="27">
        <f t="shared" si="321"/>
        <v>1</v>
      </c>
      <c r="H200" s="27">
        <f t="shared" si="321"/>
        <v>1</v>
      </c>
      <c r="I200" s="27">
        <f t="shared" si="321"/>
        <v>1</v>
      </c>
      <c r="J200" s="27">
        <f t="shared" si="321"/>
        <v>1</v>
      </c>
      <c r="K200" s="27">
        <f t="shared" si="321"/>
        <v>1</v>
      </c>
      <c r="L200" s="27">
        <f t="shared" si="321"/>
        <v>1</v>
      </c>
      <c r="M200" s="27">
        <f t="shared" si="321"/>
        <v>1</v>
      </c>
      <c r="N200" s="27">
        <f t="shared" si="321"/>
        <v>1</v>
      </c>
      <c r="O200" s="27">
        <f t="shared" si="321"/>
        <v>1</v>
      </c>
      <c r="P200" s="27">
        <f>SUMPRODUCT($E200:$O200,'Proses AHP'!$E$36:$O$36)</f>
        <v>1</v>
      </c>
      <c r="R200" s="26" t="s">
        <v>267</v>
      </c>
      <c r="S200" s="27">
        <f t="shared" si="306"/>
        <v>7.192086302004479E-3</v>
      </c>
      <c r="T200" s="27">
        <f t="shared" si="307"/>
        <v>0</v>
      </c>
      <c r="U200" s="27">
        <f t="shared" si="308"/>
        <v>1.316640504699302E-2</v>
      </c>
      <c r="V200" s="27">
        <f t="shared" si="309"/>
        <v>5.2027970045245312E-3</v>
      </c>
      <c r="W200" s="27">
        <f t="shared" si="310"/>
        <v>1.6949077065890605E-2</v>
      </c>
      <c r="X200" s="27">
        <f t="shared" si="311"/>
        <v>1.3880197415058131E-2</v>
      </c>
      <c r="Y200" s="27">
        <f t="shared" si="312"/>
        <v>0</v>
      </c>
      <c r="Z200" s="27">
        <f t="shared" si="313"/>
        <v>1.3846773639062532E-4</v>
      </c>
      <c r="AA200" s="27">
        <f t="shared" si="314"/>
        <v>3.0197118731582588E-4</v>
      </c>
      <c r="AB200" s="27">
        <f t="shared" si="315"/>
        <v>2.4249519163407354E-2</v>
      </c>
      <c r="AC200" s="27">
        <f t="shared" si="316"/>
        <v>3.2678194422263378E-2</v>
      </c>
      <c r="AD200" s="27">
        <f t="shared" si="276"/>
        <v>3.2678194422263378E-2</v>
      </c>
      <c r="AE200" s="27">
        <f t="shared" si="301"/>
        <v>0.33333333333333343</v>
      </c>
    </row>
    <row r="201" spans="4:31" x14ac:dyDescent="0.3">
      <c r="D201" s="26" t="s">
        <v>268</v>
      </c>
      <c r="E201" s="27">
        <f t="shared" ref="E201:O201" si="322">IF(E$46&gt;=E42,1,0)</f>
        <v>1</v>
      </c>
      <c r="F201" s="27">
        <f t="shared" si="322"/>
        <v>1</v>
      </c>
      <c r="G201" s="27">
        <f t="shared" si="322"/>
        <v>1</v>
      </c>
      <c r="H201" s="27">
        <f t="shared" si="322"/>
        <v>1</v>
      </c>
      <c r="I201" s="27">
        <f t="shared" si="322"/>
        <v>1</v>
      </c>
      <c r="J201" s="27">
        <f t="shared" si="322"/>
        <v>1</v>
      </c>
      <c r="K201" s="27">
        <f t="shared" si="322"/>
        <v>1</v>
      </c>
      <c r="L201" s="27">
        <f t="shared" si="322"/>
        <v>1</v>
      </c>
      <c r="M201" s="27">
        <f t="shared" si="322"/>
        <v>1</v>
      </c>
      <c r="N201" s="27">
        <f t="shared" si="322"/>
        <v>1</v>
      </c>
      <c r="O201" s="27">
        <f t="shared" si="322"/>
        <v>1</v>
      </c>
      <c r="P201" s="27">
        <f>SUMPRODUCT($E201:$O201,'Proses AHP'!$E$36:$O$36)</f>
        <v>1</v>
      </c>
      <c r="R201" s="26" t="s">
        <v>268</v>
      </c>
      <c r="S201" s="27">
        <f t="shared" si="306"/>
        <v>8.0386433908248948E-3</v>
      </c>
      <c r="T201" s="27">
        <f t="shared" si="307"/>
        <v>0</v>
      </c>
      <c r="U201" s="27">
        <f t="shared" si="308"/>
        <v>1.316640504699302E-2</v>
      </c>
      <c r="V201" s="27">
        <f t="shared" si="309"/>
        <v>5.2027970045245312E-3</v>
      </c>
      <c r="W201" s="27">
        <f t="shared" si="310"/>
        <v>1.6949077065890605E-2</v>
      </c>
      <c r="X201" s="27">
        <f t="shared" si="311"/>
        <v>6.9400987075290653E-3</v>
      </c>
      <c r="Y201" s="27">
        <f t="shared" si="312"/>
        <v>0</v>
      </c>
      <c r="Z201" s="27">
        <f t="shared" si="313"/>
        <v>1.3846773639062532E-4</v>
      </c>
      <c r="AA201" s="27">
        <f t="shared" si="314"/>
        <v>3.0197118731582588E-4</v>
      </c>
      <c r="AB201" s="27">
        <f t="shared" si="315"/>
        <v>2.4249519163407354E-2</v>
      </c>
      <c r="AC201" s="27">
        <f t="shared" si="316"/>
        <v>3.2678194422263378E-2</v>
      </c>
      <c r="AD201" s="27">
        <f t="shared" si="276"/>
        <v>3.2678194422263378E-2</v>
      </c>
      <c r="AE201" s="27">
        <f t="shared" si="301"/>
        <v>0.33333333333333343</v>
      </c>
    </row>
    <row r="202" spans="4:31" x14ac:dyDescent="0.3">
      <c r="D202" s="26" t="s">
        <v>269</v>
      </c>
      <c r="E202" s="27">
        <f t="shared" ref="E202:O202" si="323">IF(E$46&gt;=E43,1,0)</f>
        <v>1</v>
      </c>
      <c r="F202" s="27">
        <f t="shared" si="323"/>
        <v>1</v>
      </c>
      <c r="G202" s="27">
        <f t="shared" si="323"/>
        <v>1</v>
      </c>
      <c r="H202" s="27">
        <f t="shared" si="323"/>
        <v>1</v>
      </c>
      <c r="I202" s="27">
        <f t="shared" si="323"/>
        <v>1</v>
      </c>
      <c r="J202" s="27">
        <f t="shared" si="323"/>
        <v>1</v>
      </c>
      <c r="K202" s="27">
        <f t="shared" si="323"/>
        <v>1</v>
      </c>
      <c r="L202" s="27">
        <f t="shared" si="323"/>
        <v>1</v>
      </c>
      <c r="M202" s="27">
        <f t="shared" si="323"/>
        <v>1</v>
      </c>
      <c r="N202" s="27">
        <f t="shared" si="323"/>
        <v>1</v>
      </c>
      <c r="O202" s="27">
        <f t="shared" si="323"/>
        <v>1</v>
      </c>
      <c r="P202" s="27">
        <f>SUMPRODUCT($E202:$O202,'Proses AHP'!$E$36:$O$36)</f>
        <v>1</v>
      </c>
      <c r="R202" s="26" t="s">
        <v>269</v>
      </c>
      <c r="S202" s="27">
        <f t="shared" si="306"/>
        <v>8.0386433908248948E-3</v>
      </c>
      <c r="T202" s="27">
        <f t="shared" si="307"/>
        <v>0</v>
      </c>
      <c r="U202" s="27">
        <f t="shared" si="308"/>
        <v>1.316640504699302E-2</v>
      </c>
      <c r="V202" s="27">
        <f t="shared" si="309"/>
        <v>5.2027970045245312E-3</v>
      </c>
      <c r="W202" s="27">
        <f t="shared" si="310"/>
        <v>1.6949077065890605E-2</v>
      </c>
      <c r="X202" s="27">
        <f t="shared" si="311"/>
        <v>6.9400987075290653E-3</v>
      </c>
      <c r="Y202" s="27">
        <f t="shared" si="312"/>
        <v>0</v>
      </c>
      <c r="Z202" s="27">
        <f t="shared" si="313"/>
        <v>1.3846773639062532E-4</v>
      </c>
      <c r="AA202" s="27">
        <f t="shared" si="314"/>
        <v>3.0197118731582588E-4</v>
      </c>
      <c r="AB202" s="27">
        <f t="shared" si="315"/>
        <v>2.4249519163407354E-2</v>
      </c>
      <c r="AC202" s="27">
        <f t="shared" si="316"/>
        <v>3.2678194422263378E-2</v>
      </c>
      <c r="AD202" s="27">
        <f t="shared" si="276"/>
        <v>3.2678194422263378E-2</v>
      </c>
      <c r="AE202" s="27">
        <f t="shared" si="301"/>
        <v>0.33333333333333343</v>
      </c>
    </row>
    <row r="203" spans="4:31" x14ac:dyDescent="0.3">
      <c r="D203" s="26" t="s">
        <v>270</v>
      </c>
      <c r="E203" s="27">
        <f t="shared" ref="E203:O203" si="324">IF(E$46&gt;=E44,1,0)</f>
        <v>1</v>
      </c>
      <c r="F203" s="27">
        <f t="shared" si="324"/>
        <v>1</v>
      </c>
      <c r="G203" s="27">
        <f t="shared" si="324"/>
        <v>1</v>
      </c>
      <c r="H203" s="27">
        <f t="shared" si="324"/>
        <v>1</v>
      </c>
      <c r="I203" s="27">
        <f t="shared" si="324"/>
        <v>1</v>
      </c>
      <c r="J203" s="27">
        <f t="shared" si="324"/>
        <v>1</v>
      </c>
      <c r="K203" s="27">
        <f t="shared" si="324"/>
        <v>1</v>
      </c>
      <c r="L203" s="27">
        <f t="shared" si="324"/>
        <v>0</v>
      </c>
      <c r="M203" s="27">
        <f t="shared" si="324"/>
        <v>1</v>
      </c>
      <c r="N203" s="27">
        <f t="shared" si="324"/>
        <v>0</v>
      </c>
      <c r="O203" s="27">
        <f t="shared" si="324"/>
        <v>0</v>
      </c>
      <c r="P203" s="27">
        <f>SUMPRODUCT($E203:$O203,'Proses AHP'!$E$36:$O$36)</f>
        <v>0.63198634216125449</v>
      </c>
      <c r="R203" s="26" t="s">
        <v>270</v>
      </c>
      <c r="S203" s="27">
        <f t="shared" si="306"/>
        <v>3.6161123923320326E-3</v>
      </c>
      <c r="T203" s="27">
        <f t="shared" si="307"/>
        <v>0</v>
      </c>
      <c r="U203" s="27">
        <f t="shared" si="308"/>
        <v>0</v>
      </c>
      <c r="V203" s="27">
        <f t="shared" si="309"/>
        <v>4.4851698314866649E-3</v>
      </c>
      <c r="W203" s="27">
        <f t="shared" si="310"/>
        <v>8.4745385329453027E-3</v>
      </c>
      <c r="X203" s="27">
        <f t="shared" si="311"/>
        <v>6.9400987075290653E-3</v>
      </c>
      <c r="Y203" s="27">
        <f t="shared" si="312"/>
        <v>0</v>
      </c>
      <c r="Z203" s="27">
        <f t="shared" si="313"/>
        <v>-1.7308467048828165E-4</v>
      </c>
      <c r="AA203" s="27">
        <f t="shared" si="314"/>
        <v>3.0197118731582588E-4</v>
      </c>
      <c r="AB203" s="27">
        <f t="shared" si="315"/>
        <v>-1.5849358930331639E-3</v>
      </c>
      <c r="AC203" s="27">
        <f t="shared" si="316"/>
        <v>-1.6339097211131678E-2</v>
      </c>
      <c r="AD203" s="27">
        <f t="shared" si="276"/>
        <v>8.4745385329453027E-3</v>
      </c>
      <c r="AE203" s="27">
        <f t="shared" si="301"/>
        <v>8.6444377591556626E-2</v>
      </c>
    </row>
    <row r="204" spans="4:31" x14ac:dyDescent="0.3">
      <c r="D204" s="26" t="s">
        <v>271</v>
      </c>
      <c r="E204" s="27">
        <f t="shared" ref="E204:O204" si="325">IF(E$46&gt;=E45,1,0)</f>
        <v>1</v>
      </c>
      <c r="F204" s="27">
        <f t="shared" si="325"/>
        <v>1</v>
      </c>
      <c r="G204" s="27">
        <f t="shared" si="325"/>
        <v>1</v>
      </c>
      <c r="H204" s="27">
        <f t="shared" si="325"/>
        <v>1</v>
      </c>
      <c r="I204" s="27">
        <f t="shared" si="325"/>
        <v>1</v>
      </c>
      <c r="J204" s="27">
        <f t="shared" si="325"/>
        <v>1</v>
      </c>
      <c r="K204" s="27">
        <f t="shared" si="325"/>
        <v>1</v>
      </c>
      <c r="L204" s="27">
        <f t="shared" si="325"/>
        <v>0</v>
      </c>
      <c r="M204" s="27">
        <f t="shared" si="325"/>
        <v>1</v>
      </c>
      <c r="N204" s="27">
        <f t="shared" si="325"/>
        <v>0</v>
      </c>
      <c r="O204" s="27">
        <f t="shared" si="325"/>
        <v>0</v>
      </c>
      <c r="P204" s="27">
        <f>SUMPRODUCT($E204:$O204,'Proses AHP'!$E$36:$O$36)</f>
        <v>0.63198634216125449</v>
      </c>
      <c r="R204" s="26" t="s">
        <v>271</v>
      </c>
      <c r="S204" s="27">
        <f t="shared" si="306"/>
        <v>8.6480185366568513E-4</v>
      </c>
      <c r="T204" s="27">
        <f t="shared" si="307"/>
        <v>0</v>
      </c>
      <c r="U204" s="27">
        <f t="shared" si="308"/>
        <v>0</v>
      </c>
      <c r="V204" s="27">
        <f t="shared" si="309"/>
        <v>4.4851698314866649E-3</v>
      </c>
      <c r="W204" s="27">
        <f t="shared" si="310"/>
        <v>8.4745385329453027E-3</v>
      </c>
      <c r="X204" s="27">
        <f t="shared" si="311"/>
        <v>1.3880197415058131E-2</v>
      </c>
      <c r="Y204" s="27">
        <f t="shared" si="312"/>
        <v>0</v>
      </c>
      <c r="Z204" s="27">
        <f t="shared" si="313"/>
        <v>-1.7308467048828165E-4</v>
      </c>
      <c r="AA204" s="27">
        <f t="shared" si="314"/>
        <v>3.0197118731582588E-4</v>
      </c>
      <c r="AB204" s="27">
        <f t="shared" si="315"/>
        <v>-1.5849358930331639E-3</v>
      </c>
      <c r="AC204" s="27">
        <f t="shared" si="316"/>
        <v>-3.2678194422263357E-2</v>
      </c>
      <c r="AD204" s="27">
        <f t="shared" si="276"/>
        <v>1.3880197415058131E-2</v>
      </c>
      <c r="AE204" s="27">
        <f t="shared" si="301"/>
        <v>0.14158470360693767</v>
      </c>
    </row>
    <row r="205" spans="4:31" x14ac:dyDescent="0.3">
      <c r="D205" s="26" t="s">
        <v>272</v>
      </c>
      <c r="E205" s="27">
        <f t="shared" ref="E205:O205" si="326">IF(E$46&gt;=E46,1,0)</f>
        <v>1</v>
      </c>
      <c r="F205" s="27">
        <f t="shared" si="326"/>
        <v>1</v>
      </c>
      <c r="G205" s="27">
        <f t="shared" si="326"/>
        <v>1</v>
      </c>
      <c r="H205" s="27">
        <f t="shared" si="326"/>
        <v>1</v>
      </c>
      <c r="I205" s="27">
        <f t="shared" si="326"/>
        <v>1</v>
      </c>
      <c r="J205" s="27">
        <f t="shared" si="326"/>
        <v>1</v>
      </c>
      <c r="K205" s="27">
        <f t="shared" si="326"/>
        <v>1</v>
      </c>
      <c r="L205" s="27">
        <f t="shared" si="326"/>
        <v>1</v>
      </c>
      <c r="M205" s="27">
        <f t="shared" si="326"/>
        <v>1</v>
      </c>
      <c r="N205" s="27">
        <f t="shared" si="326"/>
        <v>1</v>
      </c>
      <c r="O205" s="27">
        <f t="shared" si="326"/>
        <v>1</v>
      </c>
      <c r="P205" s="27" t="s">
        <v>291</v>
      </c>
      <c r="R205" s="26" t="s">
        <v>272</v>
      </c>
      <c r="S205" s="27">
        <f t="shared" si="306"/>
        <v>0</v>
      </c>
      <c r="T205" s="27">
        <f t="shared" si="307"/>
        <v>0</v>
      </c>
      <c r="U205" s="27">
        <f t="shared" si="308"/>
        <v>0</v>
      </c>
      <c r="V205" s="27">
        <f t="shared" si="309"/>
        <v>0</v>
      </c>
      <c r="W205" s="27">
        <f t="shared" si="310"/>
        <v>0</v>
      </c>
      <c r="X205" s="27">
        <f t="shared" si="311"/>
        <v>0</v>
      </c>
      <c r="Y205" s="27">
        <f t="shared" si="312"/>
        <v>0</v>
      </c>
      <c r="Z205" s="27">
        <f t="shared" si="313"/>
        <v>0</v>
      </c>
      <c r="AA205" s="27">
        <f t="shared" si="314"/>
        <v>0</v>
      </c>
      <c r="AB205" s="27">
        <f t="shared" si="315"/>
        <v>0</v>
      </c>
      <c r="AC205" s="27">
        <f t="shared" si="316"/>
        <v>0</v>
      </c>
      <c r="AD205" s="27">
        <f t="shared" si="276"/>
        <v>0</v>
      </c>
      <c r="AE205" s="27" t="s">
        <v>291</v>
      </c>
    </row>
    <row r="206" spans="4:31" x14ac:dyDescent="0.3">
      <c r="D206" s="26" t="s">
        <v>273</v>
      </c>
      <c r="E206" s="27">
        <f t="shared" ref="E206:O206" si="327">IF(E$46&gt;=E47,1,0)</f>
        <v>0</v>
      </c>
      <c r="F206" s="27">
        <f t="shared" si="327"/>
        <v>1</v>
      </c>
      <c r="G206" s="27">
        <f t="shared" si="327"/>
        <v>1</v>
      </c>
      <c r="H206" s="27">
        <f t="shared" si="327"/>
        <v>1</v>
      </c>
      <c r="I206" s="27">
        <f t="shared" si="327"/>
        <v>1</v>
      </c>
      <c r="J206" s="27">
        <f t="shared" si="327"/>
        <v>1</v>
      </c>
      <c r="K206" s="27">
        <f t="shared" si="327"/>
        <v>1</v>
      </c>
      <c r="L206" s="27">
        <f t="shared" si="327"/>
        <v>1</v>
      </c>
      <c r="M206" s="27">
        <f t="shared" si="327"/>
        <v>1</v>
      </c>
      <c r="N206" s="27">
        <f t="shared" si="327"/>
        <v>1</v>
      </c>
      <c r="O206" s="27">
        <f t="shared" si="327"/>
        <v>0</v>
      </c>
      <c r="P206" s="27">
        <f>SUMPRODUCT($E206:$O206,'Proses AHP'!$E$36:$O$36)</f>
        <v>0.70103476259940178</v>
      </c>
      <c r="R206" s="26" t="s">
        <v>273</v>
      </c>
      <c r="S206" s="27">
        <f t="shared" si="306"/>
        <v>-2.9191623752428154E-3</v>
      </c>
      <c r="T206" s="27">
        <f t="shared" si="307"/>
        <v>0</v>
      </c>
      <c r="U206" s="27">
        <f t="shared" si="308"/>
        <v>0</v>
      </c>
      <c r="V206" s="27">
        <f t="shared" si="309"/>
        <v>0</v>
      </c>
      <c r="W206" s="27">
        <f t="shared" si="310"/>
        <v>0</v>
      </c>
      <c r="X206" s="27">
        <f t="shared" si="311"/>
        <v>6.9400987075290653E-3</v>
      </c>
      <c r="Y206" s="27">
        <f t="shared" si="312"/>
        <v>0</v>
      </c>
      <c r="Z206" s="27">
        <f t="shared" si="313"/>
        <v>0</v>
      </c>
      <c r="AA206" s="27">
        <f t="shared" si="314"/>
        <v>0</v>
      </c>
      <c r="AB206" s="27">
        <f t="shared" si="315"/>
        <v>0</v>
      </c>
      <c r="AC206" s="27">
        <f t="shared" si="316"/>
        <v>-4.9017291633395049E-2</v>
      </c>
      <c r="AD206" s="27">
        <f t="shared" si="276"/>
        <v>6.9400987075290653E-3</v>
      </c>
      <c r="AE206" s="27">
        <f t="shared" ref="AE206:AE218" si="328">AD206/$AD$220</f>
        <v>7.0792351803468836E-2</v>
      </c>
    </row>
    <row r="207" spans="4:31" x14ac:dyDescent="0.3">
      <c r="D207" s="26" t="s">
        <v>274</v>
      </c>
      <c r="E207" s="27">
        <f t="shared" ref="E207:O207" si="329">IF(E$47&gt;=E35,1,0)</f>
        <v>1</v>
      </c>
      <c r="F207" s="27">
        <f t="shared" si="329"/>
        <v>1</v>
      </c>
      <c r="G207" s="27">
        <f t="shared" si="329"/>
        <v>1</v>
      </c>
      <c r="H207" s="27">
        <f t="shared" si="329"/>
        <v>1</v>
      </c>
      <c r="I207" s="27">
        <f t="shared" si="329"/>
        <v>1</v>
      </c>
      <c r="J207" s="27">
        <f t="shared" si="329"/>
        <v>0</v>
      </c>
      <c r="K207" s="27">
        <f t="shared" si="329"/>
        <v>1</v>
      </c>
      <c r="L207" s="27">
        <f t="shared" si="329"/>
        <v>0</v>
      </c>
      <c r="M207" s="27">
        <f t="shared" si="329"/>
        <v>1</v>
      </c>
      <c r="N207" s="27">
        <f t="shared" si="329"/>
        <v>0</v>
      </c>
      <c r="O207" s="27">
        <f t="shared" si="329"/>
        <v>1</v>
      </c>
      <c r="P207" s="27">
        <f>SUMPRODUCT($E207:$O207,'Proses AHP'!$E$36:$O$36)</f>
        <v>0.79403731004301392</v>
      </c>
      <c r="R207" s="26" t="s">
        <v>274</v>
      </c>
      <c r="S207" s="27">
        <f>E$47-E35</f>
        <v>1.0563718845409929E-2</v>
      </c>
      <c r="T207" s="27">
        <f t="shared" ref="T207:AC207" si="330">F$47-F35</f>
        <v>3.2085437975462525E-3</v>
      </c>
      <c r="U207" s="27">
        <f t="shared" si="330"/>
        <v>1.316640504699302E-2</v>
      </c>
      <c r="V207" s="27">
        <f t="shared" si="330"/>
        <v>5.2027970045245312E-3</v>
      </c>
      <c r="W207" s="27">
        <f t="shared" si="330"/>
        <v>3.3898154131781204E-2</v>
      </c>
      <c r="X207" s="27">
        <f t="shared" si="330"/>
        <v>-6.9400987075290653E-3</v>
      </c>
      <c r="Y207" s="27">
        <f t="shared" si="330"/>
        <v>0</v>
      </c>
      <c r="Z207" s="27">
        <f t="shared" si="330"/>
        <v>-9.0004028653906804E-5</v>
      </c>
      <c r="AA207" s="27">
        <f t="shared" si="330"/>
        <v>3.7746398414478192E-4</v>
      </c>
      <c r="AB207" s="27">
        <f t="shared" si="330"/>
        <v>-1.5849358930331639E-3</v>
      </c>
      <c r="AC207" s="27">
        <f t="shared" si="330"/>
        <v>6.5356388844526742E-2</v>
      </c>
      <c r="AD207" s="27">
        <f t="shared" si="276"/>
        <v>6.5356388844526742E-2</v>
      </c>
      <c r="AE207" s="27">
        <f t="shared" si="328"/>
        <v>0.66666666666666663</v>
      </c>
    </row>
    <row r="208" spans="4:31" x14ac:dyDescent="0.3">
      <c r="D208" s="26" t="s">
        <v>275</v>
      </c>
      <c r="E208" s="27">
        <f t="shared" ref="E208:O208" si="331">IF(E$47&gt;=E36,1,0)</f>
        <v>1</v>
      </c>
      <c r="F208" s="27">
        <f t="shared" si="331"/>
        <v>1</v>
      </c>
      <c r="G208" s="27">
        <f t="shared" si="331"/>
        <v>1</v>
      </c>
      <c r="H208" s="27">
        <f t="shared" si="331"/>
        <v>1</v>
      </c>
      <c r="I208" s="27">
        <f t="shared" si="331"/>
        <v>1</v>
      </c>
      <c r="J208" s="27">
        <f t="shared" si="331"/>
        <v>1</v>
      </c>
      <c r="K208" s="27">
        <f t="shared" si="331"/>
        <v>1</v>
      </c>
      <c r="L208" s="27">
        <f t="shared" si="331"/>
        <v>0</v>
      </c>
      <c r="M208" s="27">
        <f t="shared" si="331"/>
        <v>1</v>
      </c>
      <c r="N208" s="27">
        <f t="shared" si="331"/>
        <v>0</v>
      </c>
      <c r="O208" s="27">
        <f t="shared" si="331"/>
        <v>1</v>
      </c>
      <c r="P208" s="27">
        <f>SUMPRODUCT($E208:$O208,'Proses AHP'!$E$36:$O$36)</f>
        <v>0.8710067281169499</v>
      </c>
      <c r="R208" s="26" t="s">
        <v>275</v>
      </c>
      <c r="S208" s="27">
        <f t="shared" ref="S208:S219" si="332">E$47-E36</f>
        <v>9.4398413309414488E-3</v>
      </c>
      <c r="T208" s="27">
        <f t="shared" ref="T208:T219" si="333">F$47-F36</f>
        <v>0</v>
      </c>
      <c r="U208" s="27">
        <f t="shared" ref="U208:U219" si="334">G$47-G36</f>
        <v>1.316640504699302E-2</v>
      </c>
      <c r="V208" s="27">
        <f t="shared" ref="V208:V219" si="335">H$47-H36</f>
        <v>5.2027970045245312E-3</v>
      </c>
      <c r="W208" s="27">
        <f t="shared" ref="W208:W219" si="336">I$47-I36</f>
        <v>3.3898154131781204E-2</v>
      </c>
      <c r="X208" s="27">
        <f t="shared" ref="X208:X219" si="337">J$47-J36</f>
        <v>6.9400987075290653E-3</v>
      </c>
      <c r="Y208" s="27">
        <f t="shared" ref="Y208:Y219" si="338">K$47-K36</f>
        <v>0</v>
      </c>
      <c r="Z208" s="27">
        <f t="shared" ref="Z208:Z219" si="339">L$47-L36</f>
        <v>-9.0004028653906804E-5</v>
      </c>
      <c r="AA208" s="27">
        <f t="shared" ref="AA208:AA219" si="340">M$47-M36</f>
        <v>3.7746398414478192E-4</v>
      </c>
      <c r="AB208" s="27">
        <f t="shared" ref="AB208:AB219" si="341">N$47-N36</f>
        <v>-1.5849358930331639E-3</v>
      </c>
      <c r="AC208" s="27">
        <f t="shared" ref="AC208:AC219" si="342">O$47-O36</f>
        <v>3.2678194422263371E-2</v>
      </c>
      <c r="AD208" s="27">
        <f t="shared" si="276"/>
        <v>3.3898154131781204E-2</v>
      </c>
      <c r="AE208" s="27">
        <f t="shared" si="328"/>
        <v>0.34577751036622639</v>
      </c>
    </row>
    <row r="209" spans="4:31" x14ac:dyDescent="0.3">
      <c r="D209" s="26" t="s">
        <v>276</v>
      </c>
      <c r="E209" s="27">
        <f t="shared" ref="E209:O209" si="343">IF(E$47&gt;=E37,1,0)</f>
        <v>1</v>
      </c>
      <c r="F209" s="27">
        <f t="shared" si="343"/>
        <v>1</v>
      </c>
      <c r="G209" s="27">
        <f t="shared" si="343"/>
        <v>1</v>
      </c>
      <c r="H209" s="27">
        <f t="shared" si="343"/>
        <v>1</v>
      </c>
      <c r="I209" s="27">
        <f t="shared" si="343"/>
        <v>1</v>
      </c>
      <c r="J209" s="27">
        <f t="shared" si="343"/>
        <v>1</v>
      </c>
      <c r="K209" s="27">
        <f t="shared" si="343"/>
        <v>1</v>
      </c>
      <c r="L209" s="27">
        <f t="shared" si="343"/>
        <v>0</v>
      </c>
      <c r="M209" s="27">
        <f t="shared" si="343"/>
        <v>1</v>
      </c>
      <c r="N209" s="27">
        <f t="shared" si="343"/>
        <v>0</v>
      </c>
      <c r="O209" s="27">
        <f t="shared" si="343"/>
        <v>1</v>
      </c>
      <c r="P209" s="27">
        <f>SUMPRODUCT($E209:$O209,'Proses AHP'!$E$36:$O$36)</f>
        <v>0.8710067281169499</v>
      </c>
      <c r="R209" s="26" t="s">
        <v>276</v>
      </c>
      <c r="S209" s="27">
        <f t="shared" si="332"/>
        <v>7.7065886706410291E-3</v>
      </c>
      <c r="T209" s="27">
        <f t="shared" si="333"/>
        <v>0</v>
      </c>
      <c r="U209" s="27">
        <f t="shared" si="334"/>
        <v>1.316640504699302E-2</v>
      </c>
      <c r="V209" s="27">
        <f t="shared" si="335"/>
        <v>5.2027970045245312E-3</v>
      </c>
      <c r="W209" s="27">
        <f t="shared" si="336"/>
        <v>3.3898154131781204E-2</v>
      </c>
      <c r="X209" s="27">
        <f t="shared" si="337"/>
        <v>1.3880197415058131E-2</v>
      </c>
      <c r="Y209" s="27">
        <f t="shared" si="338"/>
        <v>0</v>
      </c>
      <c r="Z209" s="27">
        <f t="shared" si="339"/>
        <v>-9.0004028653906804E-5</v>
      </c>
      <c r="AA209" s="27">
        <f t="shared" si="340"/>
        <v>3.7746398414478192E-4</v>
      </c>
      <c r="AB209" s="27">
        <f t="shared" si="341"/>
        <v>-1.5849358930331639E-3</v>
      </c>
      <c r="AC209" s="27">
        <f t="shared" si="342"/>
        <v>1.6339097211131692E-2</v>
      </c>
      <c r="AD209" s="27">
        <f t="shared" si="276"/>
        <v>3.3898154131781204E-2</v>
      </c>
      <c r="AE209" s="27">
        <f t="shared" si="328"/>
        <v>0.34577751036622639</v>
      </c>
    </row>
    <row r="210" spans="4:31" x14ac:dyDescent="0.3">
      <c r="D210" s="26" t="s">
        <v>277</v>
      </c>
      <c r="E210" s="27">
        <f t="shared" ref="E210:O210" si="344">IF(E$47&gt;=E38,1,0)</f>
        <v>1</v>
      </c>
      <c r="F210" s="27">
        <f t="shared" si="344"/>
        <v>1</v>
      </c>
      <c r="G210" s="27">
        <f t="shared" si="344"/>
        <v>1</v>
      </c>
      <c r="H210" s="27">
        <f t="shared" si="344"/>
        <v>1</v>
      </c>
      <c r="I210" s="27">
        <f t="shared" si="344"/>
        <v>1</v>
      </c>
      <c r="J210" s="27">
        <f t="shared" si="344"/>
        <v>0</v>
      </c>
      <c r="K210" s="27">
        <f t="shared" si="344"/>
        <v>1</v>
      </c>
      <c r="L210" s="27">
        <f t="shared" si="344"/>
        <v>1</v>
      </c>
      <c r="M210" s="27">
        <f t="shared" si="344"/>
        <v>1</v>
      </c>
      <c r="N210" s="27">
        <f t="shared" si="344"/>
        <v>1</v>
      </c>
      <c r="O210" s="27">
        <f t="shared" si="344"/>
        <v>1</v>
      </c>
      <c r="P210" s="27">
        <f>SUMPRODUCT($E210:$O210,'Proses AHP'!$E$36:$O$36)</f>
        <v>0.92303058192606402</v>
      </c>
      <c r="R210" s="26" t="s">
        <v>277</v>
      </c>
      <c r="S210" s="27">
        <f t="shared" si="332"/>
        <v>1.2286024646803189E-2</v>
      </c>
      <c r="T210" s="27">
        <f t="shared" si="333"/>
        <v>3.2085437975462525E-3</v>
      </c>
      <c r="U210" s="27">
        <f t="shared" si="334"/>
        <v>1.316640504699302E-2</v>
      </c>
      <c r="V210" s="27">
        <f t="shared" si="335"/>
        <v>5.2027970045245312E-3</v>
      </c>
      <c r="W210" s="27">
        <f t="shared" si="336"/>
        <v>3.3898154131781204E-2</v>
      </c>
      <c r="X210" s="27">
        <f t="shared" si="337"/>
        <v>-1.3880197415058127E-2</v>
      </c>
      <c r="Y210" s="27">
        <f t="shared" si="338"/>
        <v>0</v>
      </c>
      <c r="Z210" s="27">
        <f t="shared" si="339"/>
        <v>1.0385080229296899E-4</v>
      </c>
      <c r="AA210" s="27">
        <f t="shared" si="340"/>
        <v>4.1521038255926037E-4</v>
      </c>
      <c r="AB210" s="27">
        <f t="shared" si="341"/>
        <v>2.2030608913160929E-2</v>
      </c>
      <c r="AC210" s="27">
        <f t="shared" si="342"/>
        <v>9.8034583266790112E-2</v>
      </c>
      <c r="AD210" s="27">
        <f t="shared" si="276"/>
        <v>9.8034583266790112E-2</v>
      </c>
      <c r="AE210" s="27">
        <f t="shared" si="328"/>
        <v>1</v>
      </c>
    </row>
    <row r="211" spans="4:31" x14ac:dyDescent="0.3">
      <c r="D211" s="26" t="s">
        <v>278</v>
      </c>
      <c r="E211" s="27">
        <f t="shared" ref="E211:O211" si="345">IF(E$47&gt;=E39,1,0)</f>
        <v>1</v>
      </c>
      <c r="F211" s="27">
        <f t="shared" si="345"/>
        <v>1</v>
      </c>
      <c r="G211" s="27">
        <f t="shared" si="345"/>
        <v>1</v>
      </c>
      <c r="H211" s="27">
        <f t="shared" si="345"/>
        <v>1</v>
      </c>
      <c r="I211" s="27">
        <f t="shared" si="345"/>
        <v>1</v>
      </c>
      <c r="J211" s="27">
        <f t="shared" si="345"/>
        <v>0</v>
      </c>
      <c r="K211" s="27">
        <f t="shared" si="345"/>
        <v>1</v>
      </c>
      <c r="L211" s="27">
        <f t="shared" si="345"/>
        <v>1</v>
      </c>
      <c r="M211" s="27">
        <f t="shared" si="345"/>
        <v>1</v>
      </c>
      <c r="N211" s="27">
        <f t="shared" si="345"/>
        <v>1</v>
      </c>
      <c r="O211" s="27">
        <f t="shared" si="345"/>
        <v>1</v>
      </c>
      <c r="P211" s="27">
        <f>SUMPRODUCT($E211:$O211,'Proses AHP'!$E$36:$O$36)</f>
        <v>0.92303058192606402</v>
      </c>
      <c r="R211" s="26" t="s">
        <v>278</v>
      </c>
      <c r="S211" s="27">
        <f t="shared" si="332"/>
        <v>1.2698356332306237E-2</v>
      </c>
      <c r="T211" s="27">
        <f t="shared" si="333"/>
        <v>3.2085437975462525E-3</v>
      </c>
      <c r="U211" s="27">
        <f t="shared" si="334"/>
        <v>1.316640504699302E-2</v>
      </c>
      <c r="V211" s="27">
        <f t="shared" si="335"/>
        <v>5.2027970045245312E-3</v>
      </c>
      <c r="W211" s="27">
        <f t="shared" si="336"/>
        <v>2.5423615598835905E-2</v>
      </c>
      <c r="X211" s="27">
        <f t="shared" si="337"/>
        <v>-6.9400987075290653E-3</v>
      </c>
      <c r="Y211" s="27">
        <f t="shared" si="338"/>
        <v>0</v>
      </c>
      <c r="Z211" s="27">
        <f t="shared" si="339"/>
        <v>1.0385080229296899E-4</v>
      </c>
      <c r="AA211" s="27">
        <f t="shared" si="340"/>
        <v>4.1521038255926037E-4</v>
      </c>
      <c r="AB211" s="27">
        <f t="shared" si="341"/>
        <v>2.2030608913160929E-2</v>
      </c>
      <c r="AC211" s="27">
        <f t="shared" si="342"/>
        <v>9.8034583266790112E-2</v>
      </c>
      <c r="AD211" s="27">
        <f t="shared" si="276"/>
        <v>9.8034583266790112E-2</v>
      </c>
      <c r="AE211" s="27">
        <f t="shared" si="328"/>
        <v>1</v>
      </c>
    </row>
    <row r="212" spans="4:31" x14ac:dyDescent="0.3">
      <c r="D212" s="26" t="s">
        <v>279</v>
      </c>
      <c r="E212" s="27">
        <f t="shared" ref="E212:O212" si="346">IF(E$47&gt;=E40,1,0)</f>
        <v>1</v>
      </c>
      <c r="F212" s="27">
        <f t="shared" si="346"/>
        <v>1</v>
      </c>
      <c r="G212" s="27">
        <f t="shared" si="346"/>
        <v>1</v>
      </c>
      <c r="H212" s="27">
        <f t="shared" si="346"/>
        <v>1</v>
      </c>
      <c r="I212" s="27">
        <f t="shared" si="346"/>
        <v>1</v>
      </c>
      <c r="J212" s="27">
        <f t="shared" si="346"/>
        <v>1</v>
      </c>
      <c r="K212" s="27">
        <f t="shared" si="346"/>
        <v>1</v>
      </c>
      <c r="L212" s="27">
        <f t="shared" si="346"/>
        <v>1</v>
      </c>
      <c r="M212" s="27">
        <f t="shared" si="346"/>
        <v>1</v>
      </c>
      <c r="N212" s="27">
        <f t="shared" si="346"/>
        <v>1</v>
      </c>
      <c r="O212" s="27">
        <f t="shared" si="346"/>
        <v>1</v>
      </c>
      <c r="P212" s="27">
        <f>SUMPRODUCT($E212:$O212,'Proses AHP'!$E$36:$O$36)</f>
        <v>1</v>
      </c>
      <c r="R212" s="26" t="s">
        <v>279</v>
      </c>
      <c r="S212" s="27">
        <f t="shared" si="332"/>
        <v>1.2026948986000392E-2</v>
      </c>
      <c r="T212" s="27">
        <f t="shared" si="333"/>
        <v>0</v>
      </c>
      <c r="U212" s="27">
        <f t="shared" si="334"/>
        <v>1.316640504699302E-2</v>
      </c>
      <c r="V212" s="27">
        <f t="shared" si="335"/>
        <v>5.2027970045245312E-3</v>
      </c>
      <c r="W212" s="27">
        <f t="shared" si="336"/>
        <v>2.5423615598835905E-2</v>
      </c>
      <c r="X212" s="27">
        <f t="shared" si="337"/>
        <v>1.3880197415058131E-2</v>
      </c>
      <c r="Y212" s="27">
        <f t="shared" si="338"/>
        <v>0</v>
      </c>
      <c r="Z212" s="27">
        <f t="shared" si="339"/>
        <v>1.0385080229296899E-4</v>
      </c>
      <c r="AA212" s="27">
        <f t="shared" si="340"/>
        <v>4.1521038255926037E-4</v>
      </c>
      <c r="AB212" s="27">
        <f t="shared" si="341"/>
        <v>2.2030608913160929E-2</v>
      </c>
      <c r="AC212" s="27">
        <f t="shared" si="342"/>
        <v>8.1695486055658434E-2</v>
      </c>
      <c r="AD212" s="27">
        <f t="shared" si="276"/>
        <v>8.1695486055658434E-2</v>
      </c>
      <c r="AE212" s="27">
        <f t="shared" si="328"/>
        <v>0.83333333333333337</v>
      </c>
    </row>
    <row r="213" spans="4:31" x14ac:dyDescent="0.3">
      <c r="D213" s="26" t="s">
        <v>280</v>
      </c>
      <c r="E213" s="27">
        <f t="shared" ref="E213:O213" si="347">IF(E$47&gt;=E41,1,0)</f>
        <v>1</v>
      </c>
      <c r="F213" s="27">
        <f t="shared" si="347"/>
        <v>1</v>
      </c>
      <c r="G213" s="27">
        <f t="shared" si="347"/>
        <v>1</v>
      </c>
      <c r="H213" s="27">
        <f t="shared" si="347"/>
        <v>1</v>
      </c>
      <c r="I213" s="27">
        <f t="shared" si="347"/>
        <v>1</v>
      </c>
      <c r="J213" s="27">
        <f t="shared" si="347"/>
        <v>1</v>
      </c>
      <c r="K213" s="27">
        <f t="shared" si="347"/>
        <v>1</v>
      </c>
      <c r="L213" s="27">
        <f t="shared" si="347"/>
        <v>1</v>
      </c>
      <c r="M213" s="27">
        <f t="shared" si="347"/>
        <v>1</v>
      </c>
      <c r="N213" s="27">
        <f t="shared" si="347"/>
        <v>1</v>
      </c>
      <c r="O213" s="27">
        <f t="shared" si="347"/>
        <v>1</v>
      </c>
      <c r="P213" s="27">
        <f>SUMPRODUCT($E213:$O213,'Proses AHP'!$E$36:$O$36)</f>
        <v>1</v>
      </c>
      <c r="R213" s="26" t="s">
        <v>280</v>
      </c>
      <c r="S213" s="27">
        <f t="shared" si="332"/>
        <v>1.0111248677247294E-2</v>
      </c>
      <c r="T213" s="27">
        <f t="shared" si="333"/>
        <v>0</v>
      </c>
      <c r="U213" s="27">
        <f t="shared" si="334"/>
        <v>1.316640504699302E-2</v>
      </c>
      <c r="V213" s="27">
        <f t="shared" si="335"/>
        <v>5.2027970045245312E-3</v>
      </c>
      <c r="W213" s="27">
        <f t="shared" si="336"/>
        <v>1.6949077065890605E-2</v>
      </c>
      <c r="X213" s="27">
        <f t="shared" si="337"/>
        <v>6.9400987075290653E-3</v>
      </c>
      <c r="Y213" s="27">
        <f t="shared" si="338"/>
        <v>0</v>
      </c>
      <c r="Z213" s="27">
        <f t="shared" si="339"/>
        <v>1.3846773639062532E-4</v>
      </c>
      <c r="AA213" s="27">
        <f t="shared" si="340"/>
        <v>3.0197118731582588E-4</v>
      </c>
      <c r="AB213" s="27">
        <f t="shared" si="341"/>
        <v>2.4249519163407354E-2</v>
      </c>
      <c r="AC213" s="27">
        <f t="shared" si="342"/>
        <v>8.1695486055658434E-2</v>
      </c>
      <c r="AD213" s="27">
        <f t="shared" si="276"/>
        <v>8.1695486055658434E-2</v>
      </c>
      <c r="AE213" s="27">
        <f t="shared" si="328"/>
        <v>0.83333333333333337</v>
      </c>
    </row>
    <row r="214" spans="4:31" x14ac:dyDescent="0.3">
      <c r="D214" s="26" t="s">
        <v>281</v>
      </c>
      <c r="E214" s="27">
        <f t="shared" ref="E214:O214" si="348">IF(E$47&gt;=E42,1,0)</f>
        <v>1</v>
      </c>
      <c r="F214" s="27">
        <f t="shared" si="348"/>
        <v>1</v>
      </c>
      <c r="G214" s="27">
        <f t="shared" si="348"/>
        <v>1</v>
      </c>
      <c r="H214" s="27">
        <f t="shared" si="348"/>
        <v>1</v>
      </c>
      <c r="I214" s="27">
        <f t="shared" si="348"/>
        <v>1</v>
      </c>
      <c r="J214" s="27">
        <f t="shared" si="348"/>
        <v>1</v>
      </c>
      <c r="K214" s="27">
        <f t="shared" si="348"/>
        <v>1</v>
      </c>
      <c r="L214" s="27">
        <f t="shared" si="348"/>
        <v>1</v>
      </c>
      <c r="M214" s="27">
        <f t="shared" si="348"/>
        <v>1</v>
      </c>
      <c r="N214" s="27">
        <f t="shared" si="348"/>
        <v>1</v>
      </c>
      <c r="O214" s="27">
        <f t="shared" si="348"/>
        <v>1</v>
      </c>
      <c r="P214" s="27">
        <f>SUMPRODUCT($E214:$O214,'Proses AHP'!$E$36:$O$36)</f>
        <v>1</v>
      </c>
      <c r="R214" s="26" t="s">
        <v>281</v>
      </c>
      <c r="S214" s="27">
        <f t="shared" si="332"/>
        <v>1.095780576606771E-2</v>
      </c>
      <c r="T214" s="27">
        <f t="shared" si="333"/>
        <v>0</v>
      </c>
      <c r="U214" s="27">
        <f t="shared" si="334"/>
        <v>1.316640504699302E-2</v>
      </c>
      <c r="V214" s="27">
        <f t="shared" si="335"/>
        <v>5.2027970045245312E-3</v>
      </c>
      <c r="W214" s="27">
        <f t="shared" si="336"/>
        <v>1.6949077065890605E-2</v>
      </c>
      <c r="X214" s="27">
        <f t="shared" si="337"/>
        <v>0</v>
      </c>
      <c r="Y214" s="27">
        <f t="shared" si="338"/>
        <v>0</v>
      </c>
      <c r="Z214" s="27">
        <f t="shared" si="339"/>
        <v>1.3846773639062532E-4</v>
      </c>
      <c r="AA214" s="27">
        <f t="shared" si="340"/>
        <v>3.0197118731582588E-4</v>
      </c>
      <c r="AB214" s="27">
        <f t="shared" si="341"/>
        <v>2.4249519163407354E-2</v>
      </c>
      <c r="AC214" s="27">
        <f t="shared" si="342"/>
        <v>8.1695486055658434E-2</v>
      </c>
      <c r="AD214" s="27">
        <f t="shared" si="276"/>
        <v>8.1695486055658434E-2</v>
      </c>
      <c r="AE214" s="27">
        <f t="shared" si="328"/>
        <v>0.83333333333333337</v>
      </c>
    </row>
    <row r="215" spans="4:31" x14ac:dyDescent="0.3">
      <c r="D215" s="26" t="s">
        <v>282</v>
      </c>
      <c r="E215" s="27">
        <f t="shared" ref="E215:O215" si="349">IF(E$47&gt;=E43,1,0)</f>
        <v>1</v>
      </c>
      <c r="F215" s="27">
        <f t="shared" si="349"/>
        <v>1</v>
      </c>
      <c r="G215" s="27">
        <f t="shared" si="349"/>
        <v>1</v>
      </c>
      <c r="H215" s="27">
        <f t="shared" si="349"/>
        <v>1</v>
      </c>
      <c r="I215" s="27">
        <f t="shared" si="349"/>
        <v>1</v>
      </c>
      <c r="J215" s="27">
        <f t="shared" si="349"/>
        <v>1</v>
      </c>
      <c r="K215" s="27">
        <f t="shared" si="349"/>
        <v>1</v>
      </c>
      <c r="L215" s="27">
        <f t="shared" si="349"/>
        <v>1</v>
      </c>
      <c r="M215" s="27">
        <f t="shared" si="349"/>
        <v>1</v>
      </c>
      <c r="N215" s="27">
        <f t="shared" si="349"/>
        <v>1</v>
      </c>
      <c r="O215" s="27">
        <f t="shared" si="349"/>
        <v>1</v>
      </c>
      <c r="P215" s="27">
        <f>SUMPRODUCT($E215:$O215,'Proses AHP'!$E$36:$O$36)</f>
        <v>1</v>
      </c>
      <c r="R215" s="26" t="s">
        <v>282</v>
      </c>
      <c r="S215" s="27">
        <f t="shared" si="332"/>
        <v>1.095780576606771E-2</v>
      </c>
      <c r="T215" s="27">
        <f t="shared" si="333"/>
        <v>0</v>
      </c>
      <c r="U215" s="27">
        <f t="shared" si="334"/>
        <v>1.316640504699302E-2</v>
      </c>
      <c r="V215" s="27">
        <f t="shared" si="335"/>
        <v>5.2027970045245312E-3</v>
      </c>
      <c r="W215" s="27">
        <f t="shared" si="336"/>
        <v>1.6949077065890605E-2</v>
      </c>
      <c r="X215" s="27">
        <f t="shared" si="337"/>
        <v>0</v>
      </c>
      <c r="Y215" s="27">
        <f t="shared" si="338"/>
        <v>0</v>
      </c>
      <c r="Z215" s="27">
        <f t="shared" si="339"/>
        <v>1.3846773639062532E-4</v>
      </c>
      <c r="AA215" s="27">
        <f t="shared" si="340"/>
        <v>3.0197118731582588E-4</v>
      </c>
      <c r="AB215" s="27">
        <f t="shared" si="341"/>
        <v>2.4249519163407354E-2</v>
      </c>
      <c r="AC215" s="27">
        <f t="shared" si="342"/>
        <v>8.1695486055658434E-2</v>
      </c>
      <c r="AD215" s="27">
        <f t="shared" si="276"/>
        <v>8.1695486055658434E-2</v>
      </c>
      <c r="AE215" s="27">
        <f t="shared" si="328"/>
        <v>0.83333333333333337</v>
      </c>
    </row>
    <row r="216" spans="4:31" x14ac:dyDescent="0.3">
      <c r="D216" s="26" t="s">
        <v>283</v>
      </c>
      <c r="E216" s="27">
        <f t="shared" ref="E216:O216" si="350">IF(E$47&gt;=E44,1,0)</f>
        <v>1</v>
      </c>
      <c r="F216" s="27">
        <f t="shared" si="350"/>
        <v>1</v>
      </c>
      <c r="G216" s="27">
        <f t="shared" si="350"/>
        <v>1</v>
      </c>
      <c r="H216" s="27">
        <f t="shared" si="350"/>
        <v>1</v>
      </c>
      <c r="I216" s="27">
        <f t="shared" si="350"/>
        <v>1</v>
      </c>
      <c r="J216" s="27">
        <f t="shared" si="350"/>
        <v>1</v>
      </c>
      <c r="K216" s="27">
        <f t="shared" si="350"/>
        <v>1</v>
      </c>
      <c r="L216" s="27">
        <f t="shared" si="350"/>
        <v>0</v>
      </c>
      <c r="M216" s="27">
        <f t="shared" si="350"/>
        <v>1</v>
      </c>
      <c r="N216" s="27">
        <f t="shared" si="350"/>
        <v>0</v>
      </c>
      <c r="O216" s="27">
        <f t="shared" si="350"/>
        <v>1</v>
      </c>
      <c r="P216" s="27">
        <f>SUMPRODUCT($E216:$O216,'Proses AHP'!$E$36:$O$36)</f>
        <v>0.8710067281169499</v>
      </c>
      <c r="R216" s="26" t="s">
        <v>283</v>
      </c>
      <c r="S216" s="27">
        <f t="shared" si="332"/>
        <v>6.5352747675748481E-3</v>
      </c>
      <c r="T216" s="27">
        <f t="shared" si="333"/>
        <v>0</v>
      </c>
      <c r="U216" s="27">
        <f t="shared" si="334"/>
        <v>0</v>
      </c>
      <c r="V216" s="27">
        <f t="shared" si="335"/>
        <v>4.4851698314866649E-3</v>
      </c>
      <c r="W216" s="27">
        <f t="shared" si="336"/>
        <v>8.4745385329453027E-3</v>
      </c>
      <c r="X216" s="27">
        <f t="shared" si="337"/>
        <v>0</v>
      </c>
      <c r="Y216" s="27">
        <f t="shared" si="338"/>
        <v>0</v>
      </c>
      <c r="Z216" s="27">
        <f t="shared" si="339"/>
        <v>-1.7308467048828165E-4</v>
      </c>
      <c r="AA216" s="27">
        <f t="shared" si="340"/>
        <v>3.0197118731582588E-4</v>
      </c>
      <c r="AB216" s="27">
        <f t="shared" si="341"/>
        <v>-1.5849358930331639E-3</v>
      </c>
      <c r="AC216" s="27">
        <f t="shared" si="342"/>
        <v>3.2678194422263371E-2</v>
      </c>
      <c r="AD216" s="27">
        <f t="shared" si="276"/>
        <v>3.2678194422263371E-2</v>
      </c>
      <c r="AE216" s="27">
        <f t="shared" si="328"/>
        <v>0.33333333333333331</v>
      </c>
    </row>
    <row r="217" spans="4:31" x14ac:dyDescent="0.3">
      <c r="D217" s="26" t="s">
        <v>284</v>
      </c>
      <c r="E217" s="27">
        <f t="shared" ref="E217:O217" si="351">IF(E$47&gt;=E45,1,0)</f>
        <v>1</v>
      </c>
      <c r="F217" s="27">
        <f t="shared" si="351"/>
        <v>1</v>
      </c>
      <c r="G217" s="27">
        <f t="shared" si="351"/>
        <v>1</v>
      </c>
      <c r="H217" s="27">
        <f t="shared" si="351"/>
        <v>1</v>
      </c>
      <c r="I217" s="27">
        <f t="shared" si="351"/>
        <v>1</v>
      </c>
      <c r="J217" s="27">
        <f t="shared" si="351"/>
        <v>1</v>
      </c>
      <c r="K217" s="27">
        <f t="shared" si="351"/>
        <v>1</v>
      </c>
      <c r="L217" s="27">
        <f t="shared" si="351"/>
        <v>0</v>
      </c>
      <c r="M217" s="27">
        <f t="shared" si="351"/>
        <v>1</v>
      </c>
      <c r="N217" s="27">
        <f t="shared" si="351"/>
        <v>0</v>
      </c>
      <c r="O217" s="27">
        <f t="shared" si="351"/>
        <v>1</v>
      </c>
      <c r="P217" s="27">
        <f>SUMPRODUCT($E217:$O217,'Proses AHP'!$E$36:$O$36)</f>
        <v>0.8710067281169499</v>
      </c>
      <c r="R217" s="26" t="s">
        <v>284</v>
      </c>
      <c r="S217" s="27">
        <f t="shared" si="332"/>
        <v>3.7839642289085006E-3</v>
      </c>
      <c r="T217" s="27">
        <f t="shared" si="333"/>
        <v>0</v>
      </c>
      <c r="U217" s="27">
        <f t="shared" si="334"/>
        <v>0</v>
      </c>
      <c r="V217" s="27">
        <f t="shared" si="335"/>
        <v>4.4851698314866649E-3</v>
      </c>
      <c r="W217" s="27">
        <f t="shared" si="336"/>
        <v>8.4745385329453027E-3</v>
      </c>
      <c r="X217" s="27">
        <f t="shared" si="337"/>
        <v>6.9400987075290653E-3</v>
      </c>
      <c r="Y217" s="27">
        <f t="shared" si="338"/>
        <v>0</v>
      </c>
      <c r="Z217" s="27">
        <f t="shared" si="339"/>
        <v>-1.7308467048828165E-4</v>
      </c>
      <c r="AA217" s="27">
        <f t="shared" si="340"/>
        <v>3.0197118731582588E-4</v>
      </c>
      <c r="AB217" s="27">
        <f t="shared" si="341"/>
        <v>-1.5849358930331639E-3</v>
      </c>
      <c r="AC217" s="27">
        <f t="shared" si="342"/>
        <v>1.6339097211131692E-2</v>
      </c>
      <c r="AD217" s="27">
        <f t="shared" si="276"/>
        <v>1.6339097211131692E-2</v>
      </c>
      <c r="AE217" s="27">
        <f t="shared" si="328"/>
        <v>0.16666666666666674</v>
      </c>
    </row>
    <row r="218" spans="4:31" x14ac:dyDescent="0.3">
      <c r="D218" s="26" t="s">
        <v>285</v>
      </c>
      <c r="E218" s="27">
        <f t="shared" ref="E218:O218" si="352">IF(E$47&gt;=E46,1,0)</f>
        <v>1</v>
      </c>
      <c r="F218" s="27">
        <f t="shared" si="352"/>
        <v>1</v>
      </c>
      <c r="G218" s="27">
        <f t="shared" si="352"/>
        <v>1</v>
      </c>
      <c r="H218" s="27">
        <f t="shared" si="352"/>
        <v>1</v>
      </c>
      <c r="I218" s="27">
        <f t="shared" si="352"/>
        <v>1</v>
      </c>
      <c r="J218" s="27">
        <f t="shared" si="352"/>
        <v>0</v>
      </c>
      <c r="K218" s="27">
        <f t="shared" si="352"/>
        <v>1</v>
      </c>
      <c r="L218" s="27">
        <f t="shared" si="352"/>
        <v>1</v>
      </c>
      <c r="M218" s="27">
        <f t="shared" si="352"/>
        <v>1</v>
      </c>
      <c r="N218" s="27">
        <f t="shared" si="352"/>
        <v>1</v>
      </c>
      <c r="O218" s="27">
        <f t="shared" si="352"/>
        <v>1</v>
      </c>
      <c r="P218" s="27">
        <f>SUMPRODUCT($E218:$O218,'Proses AHP'!$E$36:$O$36)</f>
        <v>0.92303058192606402</v>
      </c>
      <c r="R218" s="26" t="s">
        <v>285</v>
      </c>
      <c r="S218" s="27">
        <f t="shared" si="332"/>
        <v>2.9191623752428154E-3</v>
      </c>
      <c r="T218" s="27">
        <f t="shared" si="333"/>
        <v>0</v>
      </c>
      <c r="U218" s="27">
        <f t="shared" si="334"/>
        <v>0</v>
      </c>
      <c r="V218" s="27">
        <f t="shared" si="335"/>
        <v>0</v>
      </c>
      <c r="W218" s="27">
        <f t="shared" si="336"/>
        <v>0</v>
      </c>
      <c r="X218" s="27">
        <f t="shared" si="337"/>
        <v>-6.9400987075290653E-3</v>
      </c>
      <c r="Y218" s="27">
        <f t="shared" si="338"/>
        <v>0</v>
      </c>
      <c r="Z218" s="27">
        <f t="shared" si="339"/>
        <v>0</v>
      </c>
      <c r="AA218" s="27">
        <f t="shared" si="340"/>
        <v>0</v>
      </c>
      <c r="AB218" s="27">
        <f t="shared" si="341"/>
        <v>0</v>
      </c>
      <c r="AC218" s="27">
        <f t="shared" si="342"/>
        <v>4.9017291633395049E-2</v>
      </c>
      <c r="AD218" s="27">
        <f t="shared" si="276"/>
        <v>4.9017291633395049E-2</v>
      </c>
      <c r="AE218" s="27">
        <f t="shared" si="328"/>
        <v>0.49999999999999994</v>
      </c>
    </row>
    <row r="219" spans="4:31" x14ac:dyDescent="0.3">
      <c r="D219" s="26" t="s">
        <v>286</v>
      </c>
      <c r="E219" s="27">
        <f t="shared" ref="E219:O219" si="353">IF(E$47&gt;=E47,1,0)</f>
        <v>1</v>
      </c>
      <c r="F219" s="27">
        <f t="shared" si="353"/>
        <v>1</v>
      </c>
      <c r="G219" s="27">
        <f t="shared" si="353"/>
        <v>1</v>
      </c>
      <c r="H219" s="27">
        <f t="shared" si="353"/>
        <v>1</v>
      </c>
      <c r="I219" s="27">
        <f t="shared" si="353"/>
        <v>1</v>
      </c>
      <c r="J219" s="27">
        <f t="shared" si="353"/>
        <v>1</v>
      </c>
      <c r="K219" s="27">
        <f t="shared" si="353"/>
        <v>1</v>
      </c>
      <c r="L219" s="27">
        <f t="shared" si="353"/>
        <v>1</v>
      </c>
      <c r="M219" s="27">
        <f t="shared" si="353"/>
        <v>1</v>
      </c>
      <c r="N219" s="27">
        <f t="shared" si="353"/>
        <v>1</v>
      </c>
      <c r="O219" s="27">
        <f t="shared" si="353"/>
        <v>1</v>
      </c>
      <c r="P219" s="27" t="s">
        <v>291</v>
      </c>
      <c r="R219" s="26" t="s">
        <v>286</v>
      </c>
      <c r="S219" s="27">
        <f t="shared" si="332"/>
        <v>0</v>
      </c>
      <c r="T219" s="27">
        <f t="shared" si="333"/>
        <v>0</v>
      </c>
      <c r="U219" s="27">
        <f t="shared" si="334"/>
        <v>0</v>
      </c>
      <c r="V219" s="27">
        <f t="shared" si="335"/>
        <v>0</v>
      </c>
      <c r="W219" s="27">
        <f t="shared" si="336"/>
        <v>0</v>
      </c>
      <c r="X219" s="27">
        <f t="shared" si="337"/>
        <v>0</v>
      </c>
      <c r="Y219" s="27">
        <f t="shared" si="338"/>
        <v>0</v>
      </c>
      <c r="Z219" s="27">
        <f t="shared" si="339"/>
        <v>0</v>
      </c>
      <c r="AA219" s="27">
        <f t="shared" si="340"/>
        <v>0</v>
      </c>
      <c r="AB219" s="27">
        <f t="shared" si="341"/>
        <v>0</v>
      </c>
      <c r="AC219" s="27">
        <f t="shared" si="342"/>
        <v>0</v>
      </c>
      <c r="AD219" s="27">
        <f t="shared" si="276"/>
        <v>0</v>
      </c>
      <c r="AE219" s="27" t="s">
        <v>291</v>
      </c>
    </row>
    <row r="220" spans="4:31" x14ac:dyDescent="0.3">
      <c r="D220" s="25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R220" s="25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3" t="s">
        <v>294</v>
      </c>
      <c r="AD220" s="27">
        <f>MAX(AD51:AD219)</f>
        <v>9.8034583266790112E-2</v>
      </c>
      <c r="AE220" s="29"/>
    </row>
    <row r="222" spans="4:31" x14ac:dyDescent="0.3">
      <c r="D222" s="6" t="str">
        <f t="array" ref="D222:P222">TRANSPOSE(P51:P63)</f>
        <v>-</v>
      </c>
      <c r="E222" s="6">
        <v>0.64564670898104271</v>
      </c>
      <c r="F222" s="6">
        <v>0.64564670898104271</v>
      </c>
      <c r="G222" s="6">
        <v>0.92303058192606402</v>
      </c>
      <c r="H222" s="6">
        <v>0.9067800761376017</v>
      </c>
      <c r="I222" s="6">
        <v>0.85139202251924262</v>
      </c>
      <c r="J222" s="6">
        <v>0.7723769449467085</v>
      </c>
      <c r="K222" s="6">
        <v>0.8323217963916113</v>
      </c>
      <c r="L222" s="6">
        <v>0.8323217963916113</v>
      </c>
      <c r="M222" s="6">
        <v>0.26957943479065483</v>
      </c>
      <c r="N222" s="6">
        <v>0.26957943479065483</v>
      </c>
      <c r="O222" s="6">
        <v>0.28864966091828614</v>
      </c>
      <c r="P222" s="6">
        <v>0.28864966091828614</v>
      </c>
      <c r="S222" s="6" t="str">
        <f t="array" ref="S222:AE222">TRANSPOSE(AE51:AE63)</f>
        <v>-</v>
      </c>
      <c r="T222" s="6">
        <v>0.14158470360693767</v>
      </c>
      <c r="U222" s="6">
        <v>0.21237705541040652</v>
      </c>
      <c r="V222" s="6">
        <v>0.33333333333333331</v>
      </c>
      <c r="W222" s="6">
        <v>0.33333333333333331</v>
      </c>
      <c r="X222" s="6">
        <v>0.2408899392363105</v>
      </c>
      <c r="Y222" s="6">
        <v>0.26352389325851416</v>
      </c>
      <c r="Z222" s="6">
        <v>0.26352389325851416</v>
      </c>
      <c r="AA222" s="6">
        <v>0.26352389325851416</v>
      </c>
      <c r="AB222" s="6">
        <v>7.0792351803468836E-2</v>
      </c>
      <c r="AC222" s="6">
        <v>0.14158470360693767</v>
      </c>
      <c r="AD222" s="6">
        <v>1.6167110015859798E-2</v>
      </c>
      <c r="AE222" s="6">
        <v>7.0792351803468836E-2</v>
      </c>
    </row>
    <row r="223" spans="4:31" x14ac:dyDescent="0.3">
      <c r="D223" s="6">
        <f t="array" ref="D223:P223">TRANSPOSE(P64:P76)</f>
        <v>0.92303058192606402</v>
      </c>
      <c r="E223" s="6" t="str">
        <v>-</v>
      </c>
      <c r="F223" s="6">
        <v>0.70103476259940178</v>
      </c>
      <c r="G223" s="6">
        <v>0.92303058192606402</v>
      </c>
      <c r="H223" s="6">
        <v>0.82981065806366572</v>
      </c>
      <c r="I223" s="6">
        <v>0.9067800761376017</v>
      </c>
      <c r="J223" s="6">
        <v>0.88770985000997038</v>
      </c>
      <c r="K223" s="6">
        <v>0.8107404319360344</v>
      </c>
      <c r="L223" s="6">
        <v>0.8107404319360344</v>
      </c>
      <c r="M223" s="6">
        <v>0.48701845629077334</v>
      </c>
      <c r="N223" s="6">
        <v>0.32496748840901385</v>
      </c>
      <c r="O223" s="6">
        <v>0.50608868241840466</v>
      </c>
      <c r="P223" s="6">
        <v>0.26706829646270924</v>
      </c>
      <c r="S223" s="6">
        <f t="array" ref="S223:AE223">TRANSPOSE(AE64:AE76)</f>
        <v>0.33333333333333343</v>
      </c>
      <c r="T223" s="6" t="str">
        <v>-</v>
      </c>
      <c r="U223" s="6">
        <v>7.0792351803468836E-2</v>
      </c>
      <c r="V223" s="6">
        <v>0.66666666666666663</v>
      </c>
      <c r="W223" s="6">
        <v>0.66666666666666663</v>
      </c>
      <c r="X223" s="6">
        <v>0.5</v>
      </c>
      <c r="Y223" s="6">
        <v>0.5</v>
      </c>
      <c r="Z223" s="6">
        <v>0.5</v>
      </c>
      <c r="AA223" s="6">
        <v>0.5</v>
      </c>
      <c r="AB223" s="6">
        <v>0</v>
      </c>
      <c r="AC223" s="6">
        <v>0</v>
      </c>
      <c r="AD223" s="6">
        <v>0.1666666666666666</v>
      </c>
      <c r="AE223" s="6">
        <v>1.6167110015859798E-2</v>
      </c>
    </row>
    <row r="224" spans="4:31" x14ac:dyDescent="0.3">
      <c r="D224" s="6">
        <f t="array" ref="D224:P224">TRANSPOSE(P77:P89)</f>
        <v>0.92303058192606402</v>
      </c>
      <c r="E224" s="6">
        <v>0.92303058192606402</v>
      </c>
      <c r="F224" s="6" t="str">
        <v>-</v>
      </c>
      <c r="G224" s="6">
        <v>0.92303058192606402</v>
      </c>
      <c r="H224" s="6">
        <v>0.82981065806366572</v>
      </c>
      <c r="I224" s="6">
        <v>0.9067800761376017</v>
      </c>
      <c r="J224" s="6">
        <v>0.8107404319360344</v>
      </c>
      <c r="K224" s="6">
        <v>0.8107404319360344</v>
      </c>
      <c r="L224" s="6">
        <v>0.8107404319360344</v>
      </c>
      <c r="M224" s="6">
        <v>0.48701845629077334</v>
      </c>
      <c r="N224" s="6">
        <v>0.48701845629077334</v>
      </c>
      <c r="O224" s="6">
        <v>0.50608868241840466</v>
      </c>
      <c r="P224" s="6">
        <v>0.26706829646270924</v>
      </c>
      <c r="S224" s="6">
        <f t="array" ref="S224:AE224">TRANSPOSE(AE77:AE89)</f>
        <v>0.5</v>
      </c>
      <c r="T224" s="6">
        <v>0.1666666666666666</v>
      </c>
      <c r="U224" s="6" t="str">
        <v>-</v>
      </c>
      <c r="V224" s="6">
        <v>0.83333333333333326</v>
      </c>
      <c r="W224" s="6">
        <v>0.83333333333333326</v>
      </c>
      <c r="X224" s="6">
        <v>0.66666666666666663</v>
      </c>
      <c r="Y224" s="6">
        <v>0.66666666666666663</v>
      </c>
      <c r="Z224" s="6">
        <v>0.66666666666666663</v>
      </c>
      <c r="AA224" s="6">
        <v>0.66666666666666663</v>
      </c>
      <c r="AB224" s="6">
        <v>0.1666666666666666</v>
      </c>
      <c r="AC224" s="6">
        <v>0</v>
      </c>
      <c r="AD224" s="6">
        <v>0.3333333333333332</v>
      </c>
      <c r="AE224" s="6">
        <v>1.6167110015859798E-2</v>
      </c>
    </row>
    <row r="225" spans="3:31" x14ac:dyDescent="0.3">
      <c r="D225" s="6">
        <f t="array" ref="D225:P225">TRANSPOSE(P90:P102)</f>
        <v>0.55297126458872037</v>
      </c>
      <c r="E225" s="6">
        <v>0.49758321097036129</v>
      </c>
      <c r="F225" s="6">
        <v>0.49758321097036129</v>
      </c>
      <c r="G225" s="6" t="str">
        <v>-</v>
      </c>
      <c r="H225" s="6">
        <v>0.9067800761376017</v>
      </c>
      <c r="I225" s="6">
        <v>0.55242678511864429</v>
      </c>
      <c r="J225" s="6">
        <v>0.53335655899101309</v>
      </c>
      <c r="K225" s="6">
        <v>0.53335655899101309</v>
      </c>
      <c r="L225" s="6">
        <v>0.53335655899101309</v>
      </c>
      <c r="M225" s="6">
        <v>0.15965638903523605</v>
      </c>
      <c r="N225" s="6">
        <v>0.15965638903523605</v>
      </c>
      <c r="O225" s="6">
        <v>0.15965638903523605</v>
      </c>
      <c r="P225" s="6">
        <v>0.15965638903523605</v>
      </c>
      <c r="S225" s="6">
        <f t="array" ref="S225:AE225">TRANSPOSE(AE90:AE102)</f>
        <v>7.0792351803468809E-2</v>
      </c>
      <c r="T225" s="6">
        <v>0.2123770554104065</v>
      </c>
      <c r="U225" s="6">
        <v>0.28316940721387535</v>
      </c>
      <c r="V225" s="6" t="str">
        <v>-</v>
      </c>
      <c r="W225" s="6">
        <v>7.0792351803468809E-2</v>
      </c>
      <c r="X225" s="6">
        <v>0.28316940721387535</v>
      </c>
      <c r="Y225" s="6">
        <v>0.2123770554104065</v>
      </c>
      <c r="Z225" s="6">
        <v>0.14158470360693765</v>
      </c>
      <c r="AA225" s="6">
        <v>0.14158470360693765</v>
      </c>
      <c r="AB225" s="6">
        <v>0.14158470360693765</v>
      </c>
      <c r="AC225" s="6">
        <v>0.2123770554104065</v>
      </c>
      <c r="AD225" s="6">
        <v>7.0792351803468809E-2</v>
      </c>
      <c r="AE225" s="6">
        <v>0.14158470360693765</v>
      </c>
    </row>
    <row r="226" spans="3:31" x14ac:dyDescent="0.3">
      <c r="D226" s="6">
        <f t="array" ref="D226:P226">TRANSPOSE(P103:P115)</f>
        <v>0.55297126458872037</v>
      </c>
      <c r="E226" s="6">
        <v>0.49758321097036129</v>
      </c>
      <c r="F226" s="6">
        <v>0.49758321097036129</v>
      </c>
      <c r="G226" s="6">
        <v>0.86308573048116111</v>
      </c>
      <c r="H226" s="6" t="str">
        <v>-</v>
      </c>
      <c r="I226" s="6">
        <v>0.64564670898104271</v>
      </c>
      <c r="J226" s="6">
        <v>0.53335655899101309</v>
      </c>
      <c r="K226" s="6">
        <v>0.53335655899101309</v>
      </c>
      <c r="L226" s="6">
        <v>0.53335655899101309</v>
      </c>
      <c r="M226" s="6">
        <v>0.15965638903523605</v>
      </c>
      <c r="N226" s="6">
        <v>0.15965638903523605</v>
      </c>
      <c r="O226" s="6">
        <v>0.15965638903523605</v>
      </c>
      <c r="P226" s="6">
        <v>0.15965638903523605</v>
      </c>
      <c r="S226" s="6">
        <f t="array" ref="S226:AE226">TRANSPOSE(AE103:AE115)</f>
        <v>8.6444377591556598E-2</v>
      </c>
      <c r="T226" s="6">
        <v>0.14158470360693767</v>
      </c>
      <c r="U226" s="6">
        <v>0.21237705541040652</v>
      </c>
      <c r="V226" s="6">
        <v>8.6444377591556598E-2</v>
      </c>
      <c r="W226" s="6" t="str">
        <v>-</v>
      </c>
      <c r="X226" s="6">
        <v>0.21237705541040652</v>
      </c>
      <c r="Y226" s="6">
        <v>0.14158470360693767</v>
      </c>
      <c r="Z226" s="6">
        <v>7.0792351803468836E-2</v>
      </c>
      <c r="AA226" s="6">
        <v>7.0792351803468836E-2</v>
      </c>
      <c r="AB226" s="6">
        <v>7.0792351803468836E-2</v>
      </c>
      <c r="AC226" s="6">
        <v>0.14158470360693767</v>
      </c>
      <c r="AD226" s="6">
        <v>0</v>
      </c>
      <c r="AE226" s="6">
        <v>7.0792351803468836E-2</v>
      </c>
    </row>
    <row r="227" spans="3:31" x14ac:dyDescent="0.3">
      <c r="D227" s="6">
        <f t="array" ref="D227:P227">TRANSPOSE(P116:P128)</f>
        <v>0.47600184651478439</v>
      </c>
      <c r="E227" s="6">
        <v>0.47600184651478439</v>
      </c>
      <c r="F227" s="6">
        <v>0.55297126458872037</v>
      </c>
      <c r="G227" s="6">
        <v>0.92303058192606402</v>
      </c>
      <c r="H227" s="6">
        <v>0.92303058192606402</v>
      </c>
      <c r="I227" s="6" t="str">
        <v>-</v>
      </c>
      <c r="J227" s="6">
        <v>0.7507955804911316</v>
      </c>
      <c r="K227" s="6">
        <v>0.7507955804911316</v>
      </c>
      <c r="L227" s="6">
        <v>0.7507955804911316</v>
      </c>
      <c r="M227" s="6">
        <v>0.13807502457965914</v>
      </c>
      <c r="N227" s="6">
        <v>0.13807502457965914</v>
      </c>
      <c r="O227" s="6">
        <v>0.13807502457965914</v>
      </c>
      <c r="P227" s="6">
        <v>0.13807502457965914</v>
      </c>
      <c r="S227" s="6">
        <f t="array" ref="S227:AE227">TRANSPOSE(AE116:AE128)</f>
        <v>8.6444377591556598E-2</v>
      </c>
      <c r="T227" s="6">
        <v>8.6444377591556598E-2</v>
      </c>
      <c r="U227" s="6">
        <v>8.6444377591556598E-2</v>
      </c>
      <c r="V227" s="6">
        <v>0.16666666666666671</v>
      </c>
      <c r="W227" s="6">
        <v>0.16666666666666671</v>
      </c>
      <c r="X227" s="6" t="str">
        <v>-</v>
      </c>
      <c r="Y227" s="6">
        <v>2.2633954022203678E-2</v>
      </c>
      <c r="Z227" s="6">
        <v>2.2633954022203678E-2</v>
      </c>
      <c r="AA227" s="6">
        <v>2.2633954022203678E-2</v>
      </c>
      <c r="AB227" s="6">
        <v>0</v>
      </c>
      <c r="AC227" s="6">
        <v>0</v>
      </c>
      <c r="AD227" s="6">
        <v>0</v>
      </c>
      <c r="AE227" s="6">
        <v>0</v>
      </c>
    </row>
    <row r="228" spans="3:31" x14ac:dyDescent="0.3">
      <c r="C228" s="10" t="s">
        <v>117</v>
      </c>
      <c r="D228" s="6">
        <f t="array" ref="D228:P228">TRANSPOSE(P129:P141)</f>
        <v>0.55501692408731851</v>
      </c>
      <c r="E228" s="6">
        <v>0.57204149071635169</v>
      </c>
      <c r="F228" s="6">
        <v>0.57204149071635169</v>
      </c>
      <c r="G228" s="6">
        <v>0.79403731004301392</v>
      </c>
      <c r="H228" s="6">
        <v>0.79403731004301392</v>
      </c>
      <c r="I228" s="6">
        <v>0.8710067281169499</v>
      </c>
      <c r="J228" s="6" t="str">
        <v>-</v>
      </c>
      <c r="K228" s="6">
        <v>0.92303058192606402</v>
      </c>
      <c r="L228" s="6">
        <v>0.92303058192606402</v>
      </c>
      <c r="M228" s="6">
        <v>0.15714525070729043</v>
      </c>
      <c r="N228" s="6">
        <v>0.23411466878122633</v>
      </c>
      <c r="O228" s="6">
        <v>0.13807502457965914</v>
      </c>
      <c r="P228" s="6">
        <v>0.13807502457965914</v>
      </c>
      <c r="R228" s="10" t="s">
        <v>295</v>
      </c>
      <c r="S228" s="6">
        <f t="array" ref="S228:AE228">TRANSPOSE(AE129:AE141)</f>
        <v>0.17288875518311317</v>
      </c>
      <c r="T228" s="6">
        <v>0.17288875518311317</v>
      </c>
      <c r="U228" s="6">
        <v>0.17288875518311317</v>
      </c>
      <c r="V228" s="6">
        <v>0.17288875518311317</v>
      </c>
      <c r="W228" s="6">
        <v>0.16666666666666671</v>
      </c>
      <c r="X228" s="6">
        <v>8.6444377591556584E-2</v>
      </c>
      <c r="Y228" s="6" t="str">
        <v>-</v>
      </c>
      <c r="Z228" s="6">
        <v>8.6352903292974247E-3</v>
      </c>
      <c r="AA228" s="6">
        <v>8.6352903292974247E-3</v>
      </c>
      <c r="AB228" s="6">
        <v>0</v>
      </c>
      <c r="AC228" s="6">
        <v>0</v>
      </c>
      <c r="AD228" s="6">
        <v>0</v>
      </c>
      <c r="AE228" s="6">
        <v>0</v>
      </c>
    </row>
    <row r="229" spans="3:31" x14ac:dyDescent="0.3">
      <c r="D229" s="6">
        <f t="array" ref="D229:P229">TRANSPOSE(P142:P154)</f>
        <v>0.49507207264241565</v>
      </c>
      <c r="E229" s="6">
        <v>0.57204149071635169</v>
      </c>
      <c r="F229" s="6">
        <v>0.57204149071635169</v>
      </c>
      <c r="G229" s="6">
        <v>0.79403731004301392</v>
      </c>
      <c r="H229" s="6">
        <v>0.79403731004301392</v>
      </c>
      <c r="I229" s="6">
        <v>0.8710067281169499</v>
      </c>
      <c r="J229" s="6">
        <v>0.9400551485550972</v>
      </c>
      <c r="K229" s="6" t="str">
        <v>-</v>
      </c>
      <c r="L229" s="6">
        <v>1</v>
      </c>
      <c r="M229" s="6">
        <v>0.23411466878122633</v>
      </c>
      <c r="N229" s="6">
        <v>0.23411466878122633</v>
      </c>
      <c r="O229" s="6">
        <v>0.13807502457965914</v>
      </c>
      <c r="P229" s="6">
        <v>0.21504444265359504</v>
      </c>
      <c r="S229" s="6">
        <f t="array" ref="S229:AE229">TRANSPOSE(AE142:AE154)</f>
        <v>0.17288875518311317</v>
      </c>
      <c r="T229" s="6">
        <v>0.17288875518311317</v>
      </c>
      <c r="U229" s="6">
        <v>0.17288875518311317</v>
      </c>
      <c r="V229" s="6">
        <v>0.17288875518311317</v>
      </c>
      <c r="W229" s="6">
        <v>0.16666666666666671</v>
      </c>
      <c r="X229" s="6">
        <v>0.14158470360693767</v>
      </c>
      <c r="Y229" s="6">
        <v>7.0792351803468836E-2</v>
      </c>
      <c r="Z229" s="6" t="str">
        <v>-</v>
      </c>
      <c r="AA229" s="6">
        <v>0</v>
      </c>
      <c r="AB229" s="6">
        <v>0</v>
      </c>
      <c r="AC229" s="6">
        <v>7.0792351803468836E-2</v>
      </c>
      <c r="AD229" s="6">
        <v>0</v>
      </c>
      <c r="AE229" s="6">
        <v>0</v>
      </c>
    </row>
    <row r="230" spans="3:31" x14ac:dyDescent="0.3">
      <c r="D230" s="6">
        <f t="array" ref="D230:P230">TRANSPOSE(P155:P167)</f>
        <v>0.49507207264241565</v>
      </c>
      <c r="E230" s="6">
        <v>0.57204149071635169</v>
      </c>
      <c r="F230" s="6">
        <v>0.57204149071635169</v>
      </c>
      <c r="G230" s="6">
        <v>0.79403731004301392</v>
      </c>
      <c r="H230" s="6">
        <v>0.79403731004301392</v>
      </c>
      <c r="I230" s="6">
        <v>0.8710067281169499</v>
      </c>
      <c r="J230" s="6">
        <v>0.9400551485550972</v>
      </c>
      <c r="K230" s="6">
        <v>1</v>
      </c>
      <c r="L230" s="6" t="str">
        <v>-</v>
      </c>
      <c r="M230" s="6">
        <v>0.23411466878122633</v>
      </c>
      <c r="N230" s="6">
        <v>0.23411466878122633</v>
      </c>
      <c r="O230" s="6">
        <v>0.13807502457965914</v>
      </c>
      <c r="P230" s="6">
        <v>0.21504444265359504</v>
      </c>
      <c r="S230" s="6">
        <f t="array" ref="S230:AE230">TRANSPOSE(AE155:AE167)</f>
        <v>0.17288875518311317</v>
      </c>
      <c r="T230" s="6">
        <v>0.17288875518311317</v>
      </c>
      <c r="U230" s="6">
        <v>0.17288875518311317</v>
      </c>
      <c r="V230" s="6">
        <v>0.17288875518311317</v>
      </c>
      <c r="W230" s="6">
        <v>0.16666666666666671</v>
      </c>
      <c r="X230" s="6">
        <v>0.14158470360693767</v>
      </c>
      <c r="Y230" s="6">
        <v>7.0792351803468836E-2</v>
      </c>
      <c r="Z230" s="6">
        <v>0</v>
      </c>
      <c r="AA230" s="6" t="str">
        <v>-</v>
      </c>
      <c r="AB230" s="6">
        <v>0</v>
      </c>
      <c r="AC230" s="6">
        <v>7.0792351803468836E-2</v>
      </c>
      <c r="AD230" s="6">
        <v>0</v>
      </c>
      <c r="AE230" s="6">
        <v>0</v>
      </c>
    </row>
    <row r="231" spans="3:31" x14ac:dyDescent="0.3">
      <c r="D231" s="6">
        <f t="array" ref="D231:P231">TRANSPOSE(P168:P180)</f>
        <v>0.92303058192606402</v>
      </c>
      <c r="E231" s="6">
        <v>1</v>
      </c>
      <c r="F231" s="6">
        <v>0.76097961404430459</v>
      </c>
      <c r="G231" s="6">
        <v>0.92303058192606402</v>
      </c>
      <c r="H231" s="6">
        <v>0.92303058192606402</v>
      </c>
      <c r="I231" s="6">
        <v>1</v>
      </c>
      <c r="J231" s="6">
        <v>1</v>
      </c>
      <c r="K231" s="6">
        <v>1</v>
      </c>
      <c r="L231" s="6">
        <v>1</v>
      </c>
      <c r="M231" s="6" t="str">
        <v>-</v>
      </c>
      <c r="N231" s="6">
        <v>0.70103476259940178</v>
      </c>
      <c r="O231" s="6">
        <v>0.71962316615492394</v>
      </c>
      <c r="P231" s="6">
        <v>0.5575721982731644</v>
      </c>
      <c r="S231" s="6">
        <f t="array" ref="S231:AE231">TRANSPOSE(AE168:AE180)</f>
        <v>0.33333333333333343</v>
      </c>
      <c r="T231" s="6">
        <v>0.25933313277466979</v>
      </c>
      <c r="U231" s="6">
        <v>0.25933313277466979</v>
      </c>
      <c r="V231" s="6">
        <v>0.66666666666666663</v>
      </c>
      <c r="W231" s="6">
        <v>0.66666666666666663</v>
      </c>
      <c r="X231" s="6">
        <v>0.5</v>
      </c>
      <c r="Y231" s="6">
        <v>0.5</v>
      </c>
      <c r="Z231" s="6">
        <v>0.5</v>
      </c>
      <c r="AA231" s="6">
        <v>0.5</v>
      </c>
      <c r="AB231" s="6" t="str">
        <v>-</v>
      </c>
      <c r="AC231" s="6">
        <v>7.0792351803468836E-2</v>
      </c>
      <c r="AD231" s="6">
        <v>0.1666666666666666</v>
      </c>
      <c r="AE231" s="6">
        <v>1.6167110015859798E-2</v>
      </c>
    </row>
    <row r="232" spans="3:31" x14ac:dyDescent="0.3">
      <c r="D232" s="6">
        <f t="array" ref="D232:P232">TRANSPOSE(P181:P193)</f>
        <v>0.92303058192606402</v>
      </c>
      <c r="E232" s="6">
        <v>1</v>
      </c>
      <c r="F232" s="6">
        <v>1</v>
      </c>
      <c r="G232" s="6">
        <v>0.92303058192606402</v>
      </c>
      <c r="H232" s="6">
        <v>0.92303058192606402</v>
      </c>
      <c r="I232" s="6">
        <v>1</v>
      </c>
      <c r="J232" s="6">
        <v>1</v>
      </c>
      <c r="K232" s="6">
        <v>0.92303058192606402</v>
      </c>
      <c r="L232" s="6">
        <v>0.92303058192606402</v>
      </c>
      <c r="M232" s="6">
        <v>0.92303058192606402</v>
      </c>
      <c r="N232" s="6" t="str">
        <v>-</v>
      </c>
      <c r="O232" s="6">
        <v>0.71962316615492394</v>
      </c>
      <c r="P232" s="6">
        <v>0.48060278019922847</v>
      </c>
      <c r="S232" s="6">
        <f t="array" ref="S232:AE232">TRANSPOSE(AE181:AE193)</f>
        <v>0.5</v>
      </c>
      <c r="T232" s="6">
        <v>0.25933313277466979</v>
      </c>
      <c r="U232" s="6">
        <v>0.25933313277466979</v>
      </c>
      <c r="V232" s="6">
        <v>0.83333333333333326</v>
      </c>
      <c r="W232" s="6">
        <v>0.83333333333333326</v>
      </c>
      <c r="X232" s="6">
        <v>0.66666666666666663</v>
      </c>
      <c r="Y232" s="6">
        <v>0.66666666666666663</v>
      </c>
      <c r="Z232" s="6">
        <v>0.66666666666666663</v>
      </c>
      <c r="AA232" s="6">
        <v>0.66666666666666663</v>
      </c>
      <c r="AB232" s="6">
        <v>0.1666666666666666</v>
      </c>
      <c r="AC232" s="6" t="str">
        <v>-</v>
      </c>
      <c r="AD232" s="6">
        <v>0.3333333333333332</v>
      </c>
      <c r="AE232" s="6">
        <v>1.6167110015859798E-2</v>
      </c>
    </row>
    <row r="233" spans="3:31" x14ac:dyDescent="0.3">
      <c r="D233" s="6">
        <f t="array" ref="D233:P233">TRANSPOSE(P194:P206)</f>
        <v>0.8710067281169499</v>
      </c>
      <c r="E233" s="6">
        <v>0.63198634216125449</v>
      </c>
      <c r="F233" s="6">
        <v>0.63198634216125449</v>
      </c>
      <c r="G233" s="6">
        <v>0.92303058192606402</v>
      </c>
      <c r="H233" s="6">
        <v>1</v>
      </c>
      <c r="I233" s="6">
        <v>1</v>
      </c>
      <c r="J233" s="6">
        <v>1</v>
      </c>
      <c r="K233" s="6">
        <v>1</v>
      </c>
      <c r="L233" s="6">
        <v>1</v>
      </c>
      <c r="M233" s="6">
        <v>0.63198634216125449</v>
      </c>
      <c r="N233" s="6">
        <v>0.63198634216125449</v>
      </c>
      <c r="O233" s="6" t="str">
        <v>-</v>
      </c>
      <c r="P233" s="6">
        <v>0.70103476259940178</v>
      </c>
      <c r="S233" s="6">
        <f t="array" ref="S233:AE233">TRANSPOSE(AE194:AE206)</f>
        <v>0.34577751036622639</v>
      </c>
      <c r="T233" s="6">
        <v>0.34577751036622639</v>
      </c>
      <c r="U233" s="6">
        <v>0.34577751036622639</v>
      </c>
      <c r="V233" s="6">
        <v>0.50000000000000011</v>
      </c>
      <c r="W233" s="6">
        <v>0.50000000000000011</v>
      </c>
      <c r="X233" s="6">
        <v>0.33333333333333343</v>
      </c>
      <c r="Y233" s="6">
        <v>0.33333333333333343</v>
      </c>
      <c r="Z233" s="6">
        <v>0.33333333333333343</v>
      </c>
      <c r="AA233" s="6">
        <v>0.33333333333333343</v>
      </c>
      <c r="AB233" s="6">
        <v>8.6444377591556626E-2</v>
      </c>
      <c r="AC233" s="6">
        <v>0.14158470360693767</v>
      </c>
      <c r="AD233" s="6" t="str">
        <v>-</v>
      </c>
      <c r="AE233" s="6">
        <v>7.0792351803468836E-2</v>
      </c>
    </row>
    <row r="234" spans="3:31" x14ac:dyDescent="0.3">
      <c r="D234" s="6">
        <f t="array" ref="D234:P234">TRANSPOSE(P207:P219)</f>
        <v>0.79403731004301392</v>
      </c>
      <c r="E234" s="6">
        <v>0.8710067281169499</v>
      </c>
      <c r="F234" s="6">
        <v>0.8710067281169499</v>
      </c>
      <c r="G234" s="6">
        <v>0.92303058192606402</v>
      </c>
      <c r="H234" s="6">
        <v>0.92303058192606402</v>
      </c>
      <c r="I234" s="6">
        <v>1</v>
      </c>
      <c r="J234" s="6">
        <v>1</v>
      </c>
      <c r="K234" s="6">
        <v>1</v>
      </c>
      <c r="L234" s="6">
        <v>1</v>
      </c>
      <c r="M234" s="6">
        <v>0.8710067281169499</v>
      </c>
      <c r="N234" s="6">
        <v>0.8710067281169499</v>
      </c>
      <c r="O234" s="6">
        <v>0.92303058192606402</v>
      </c>
      <c r="P234" s="6" t="str">
        <v>-</v>
      </c>
      <c r="S234" s="6">
        <f t="array" ref="S234:AE234">TRANSPOSE(AE207:AE219)</f>
        <v>0.66666666666666663</v>
      </c>
      <c r="T234" s="6">
        <v>0.34577751036622639</v>
      </c>
      <c r="U234" s="6">
        <v>0.34577751036622639</v>
      </c>
      <c r="V234" s="6">
        <v>1</v>
      </c>
      <c r="W234" s="6">
        <v>1</v>
      </c>
      <c r="X234" s="6">
        <v>0.83333333333333337</v>
      </c>
      <c r="Y234" s="6">
        <v>0.83333333333333337</v>
      </c>
      <c r="Z234" s="6">
        <v>0.83333333333333337</v>
      </c>
      <c r="AA234" s="6">
        <v>0.83333333333333337</v>
      </c>
      <c r="AB234" s="6">
        <v>0.33333333333333331</v>
      </c>
      <c r="AC234" s="6">
        <v>0.16666666666666674</v>
      </c>
      <c r="AD234" s="6">
        <v>0.49999999999999994</v>
      </c>
      <c r="AE234" s="6" t="str">
        <v>-</v>
      </c>
    </row>
    <row r="236" spans="3:31" x14ac:dyDescent="0.3">
      <c r="D236" s="28" t="s">
        <v>293</v>
      </c>
      <c r="E236" s="30">
        <f>SUM(D222:P234)/(13*(13-1))</f>
        <v>0.66662973285989935</v>
      </c>
      <c r="S236" s="28" t="s">
        <v>296</v>
      </c>
      <c r="T236" s="30">
        <f>SUM(S222:AE234)/(13*(13-1))</f>
        <v>0.2605711150797867</v>
      </c>
    </row>
    <row r="237" spans="3:31" x14ac:dyDescent="0.3">
      <c r="D237" s="31"/>
      <c r="E237" s="32"/>
      <c r="S237" s="31"/>
      <c r="T237" s="32"/>
    </row>
    <row r="238" spans="3:31" x14ac:dyDescent="0.3">
      <c r="D238" s="49" t="s">
        <v>300</v>
      </c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1"/>
    </row>
    <row r="239" spans="3:31" x14ac:dyDescent="0.3">
      <c r="D239" s="33" t="s">
        <v>291</v>
      </c>
      <c r="E239" s="33">
        <f t="shared" ref="E239:P239" si="354">IF(E222&gt;=$E$236,1,0)</f>
        <v>0</v>
      </c>
      <c r="F239" s="33">
        <f t="shared" si="354"/>
        <v>0</v>
      </c>
      <c r="G239" s="33">
        <f t="shared" si="354"/>
        <v>1</v>
      </c>
      <c r="H239" s="33">
        <f t="shared" si="354"/>
        <v>1</v>
      </c>
      <c r="I239" s="33">
        <f t="shared" si="354"/>
        <v>1</v>
      </c>
      <c r="J239" s="33">
        <f t="shared" si="354"/>
        <v>1</v>
      </c>
      <c r="K239" s="33">
        <f t="shared" si="354"/>
        <v>1</v>
      </c>
      <c r="L239" s="33">
        <f t="shared" si="354"/>
        <v>1</v>
      </c>
      <c r="M239" s="33">
        <f t="shared" si="354"/>
        <v>0</v>
      </c>
      <c r="N239" s="33">
        <f t="shared" si="354"/>
        <v>0</v>
      </c>
      <c r="O239" s="33">
        <f t="shared" si="354"/>
        <v>0</v>
      </c>
      <c r="P239" s="33">
        <f t="shared" si="354"/>
        <v>0</v>
      </c>
      <c r="S239" s="33" t="s">
        <v>291</v>
      </c>
      <c r="T239" s="33">
        <f>IF(T222&gt;=$T$236,1,0)</f>
        <v>0</v>
      </c>
      <c r="U239" s="33">
        <f t="shared" ref="U239:AE239" si="355">IF(U222&gt;=$T$236,1,0)</f>
        <v>0</v>
      </c>
      <c r="V239" s="33">
        <f t="shared" si="355"/>
        <v>1</v>
      </c>
      <c r="W239" s="33">
        <f t="shared" si="355"/>
        <v>1</v>
      </c>
      <c r="X239" s="33">
        <f t="shared" si="355"/>
        <v>0</v>
      </c>
      <c r="Y239" s="33">
        <f t="shared" si="355"/>
        <v>1</v>
      </c>
      <c r="Z239" s="33">
        <f t="shared" si="355"/>
        <v>1</v>
      </c>
      <c r="AA239" s="33">
        <f t="shared" si="355"/>
        <v>1</v>
      </c>
      <c r="AB239" s="33">
        <f t="shared" si="355"/>
        <v>0</v>
      </c>
      <c r="AC239" s="33">
        <f t="shared" si="355"/>
        <v>0</v>
      </c>
      <c r="AD239" s="33">
        <f t="shared" si="355"/>
        <v>0</v>
      </c>
      <c r="AE239" s="33">
        <f t="shared" si="355"/>
        <v>0</v>
      </c>
    </row>
    <row r="240" spans="3:31" x14ac:dyDescent="0.3">
      <c r="D240" s="6">
        <f t="shared" ref="D240:D251" si="356">IF(D223&gt;=$E$236,1,0)</f>
        <v>1</v>
      </c>
      <c r="E240" s="6" t="s">
        <v>291</v>
      </c>
      <c r="F240" s="6">
        <f t="shared" ref="F240:P240" si="357">IF(F223&gt;=$E$236,1,0)</f>
        <v>1</v>
      </c>
      <c r="G240" s="6">
        <f t="shared" si="357"/>
        <v>1</v>
      </c>
      <c r="H240" s="6">
        <f t="shared" si="357"/>
        <v>1</v>
      </c>
      <c r="I240" s="6">
        <f t="shared" si="357"/>
        <v>1</v>
      </c>
      <c r="J240" s="6">
        <f t="shared" si="357"/>
        <v>1</v>
      </c>
      <c r="K240" s="6">
        <f t="shared" si="357"/>
        <v>1</v>
      </c>
      <c r="L240" s="6">
        <f t="shared" si="357"/>
        <v>1</v>
      </c>
      <c r="M240" s="6">
        <f t="shared" si="357"/>
        <v>0</v>
      </c>
      <c r="N240" s="6">
        <f t="shared" si="357"/>
        <v>0</v>
      </c>
      <c r="O240" s="6">
        <f t="shared" si="357"/>
        <v>0</v>
      </c>
      <c r="P240" s="6">
        <f t="shared" si="357"/>
        <v>0</v>
      </c>
      <c r="S240" s="6">
        <f>IF(S223&gt;=$T$236,1,0)</f>
        <v>1</v>
      </c>
      <c r="T240" s="6" t="s">
        <v>291</v>
      </c>
      <c r="U240" s="6">
        <f t="shared" ref="U240:AE240" si="358">IF(U223&gt;=$T$236,1,0)</f>
        <v>0</v>
      </c>
      <c r="V240" s="6">
        <f t="shared" si="358"/>
        <v>1</v>
      </c>
      <c r="W240" s="6">
        <f t="shared" si="358"/>
        <v>1</v>
      </c>
      <c r="X240" s="6">
        <f t="shared" si="358"/>
        <v>1</v>
      </c>
      <c r="Y240" s="6">
        <f t="shared" si="358"/>
        <v>1</v>
      </c>
      <c r="Z240" s="6">
        <f t="shared" si="358"/>
        <v>1</v>
      </c>
      <c r="AA240" s="6">
        <f t="shared" si="358"/>
        <v>1</v>
      </c>
      <c r="AB240" s="6">
        <f t="shared" si="358"/>
        <v>0</v>
      </c>
      <c r="AC240" s="6">
        <f t="shared" si="358"/>
        <v>0</v>
      </c>
      <c r="AD240" s="6">
        <f t="shared" si="358"/>
        <v>0</v>
      </c>
      <c r="AE240" s="6">
        <f t="shared" si="358"/>
        <v>0</v>
      </c>
    </row>
    <row r="241" spans="3:31" x14ac:dyDescent="0.3">
      <c r="D241" s="6">
        <f t="shared" si="356"/>
        <v>1</v>
      </c>
      <c r="E241" s="6">
        <f t="shared" ref="E241:E251" si="359">IF(E224&gt;=$E$236,1,0)</f>
        <v>1</v>
      </c>
      <c r="F241" s="6" t="s">
        <v>291</v>
      </c>
      <c r="G241" s="6">
        <f t="shared" ref="G241:P241" si="360">IF(G224&gt;=$E$236,1,0)</f>
        <v>1</v>
      </c>
      <c r="H241" s="6">
        <f t="shared" si="360"/>
        <v>1</v>
      </c>
      <c r="I241" s="6">
        <f t="shared" si="360"/>
        <v>1</v>
      </c>
      <c r="J241" s="6">
        <f t="shared" si="360"/>
        <v>1</v>
      </c>
      <c r="K241" s="6">
        <f t="shared" si="360"/>
        <v>1</v>
      </c>
      <c r="L241" s="6">
        <f t="shared" si="360"/>
        <v>1</v>
      </c>
      <c r="M241" s="6">
        <f t="shared" si="360"/>
        <v>0</v>
      </c>
      <c r="N241" s="6">
        <f t="shared" si="360"/>
        <v>0</v>
      </c>
      <c r="O241" s="6">
        <f t="shared" si="360"/>
        <v>0</v>
      </c>
      <c r="P241" s="6">
        <f t="shared" si="360"/>
        <v>0</v>
      </c>
      <c r="S241" s="6">
        <f t="shared" ref="S241:S251" si="361">IF(S224&gt;=$T$236,1,0)</f>
        <v>1</v>
      </c>
      <c r="T241" s="6">
        <f t="shared" ref="T241:T251" si="362">IF(T224&gt;=$T$236,1,0)</f>
        <v>0</v>
      </c>
      <c r="U241" s="6" t="s">
        <v>291</v>
      </c>
      <c r="V241" s="6">
        <f t="shared" ref="V241:AE241" si="363">IF(V224&gt;=$T$236,1,0)</f>
        <v>1</v>
      </c>
      <c r="W241" s="6">
        <f t="shared" si="363"/>
        <v>1</v>
      </c>
      <c r="X241" s="6">
        <f t="shared" si="363"/>
        <v>1</v>
      </c>
      <c r="Y241" s="6">
        <f t="shared" si="363"/>
        <v>1</v>
      </c>
      <c r="Z241" s="6">
        <f t="shared" si="363"/>
        <v>1</v>
      </c>
      <c r="AA241" s="6">
        <f t="shared" si="363"/>
        <v>1</v>
      </c>
      <c r="AB241" s="6">
        <f t="shared" si="363"/>
        <v>0</v>
      </c>
      <c r="AC241" s="6">
        <f t="shared" si="363"/>
        <v>0</v>
      </c>
      <c r="AD241" s="6">
        <f t="shared" si="363"/>
        <v>1</v>
      </c>
      <c r="AE241" s="6">
        <f t="shared" si="363"/>
        <v>0</v>
      </c>
    </row>
    <row r="242" spans="3:31" x14ac:dyDescent="0.3">
      <c r="D242" s="6">
        <f t="shared" si="356"/>
        <v>0</v>
      </c>
      <c r="E242" s="6">
        <f t="shared" si="359"/>
        <v>0</v>
      </c>
      <c r="F242" s="6">
        <f t="shared" ref="F242:F251" si="364">IF(F225&gt;=$E$236,1,0)</f>
        <v>0</v>
      </c>
      <c r="G242" s="6" t="s">
        <v>291</v>
      </c>
      <c r="H242" s="6">
        <f t="shared" ref="H242:P242" si="365">IF(H225&gt;=$E$236,1,0)</f>
        <v>1</v>
      </c>
      <c r="I242" s="6">
        <f t="shared" si="365"/>
        <v>0</v>
      </c>
      <c r="J242" s="6">
        <f t="shared" si="365"/>
        <v>0</v>
      </c>
      <c r="K242" s="6">
        <f t="shared" si="365"/>
        <v>0</v>
      </c>
      <c r="L242" s="6">
        <f t="shared" si="365"/>
        <v>0</v>
      </c>
      <c r="M242" s="6">
        <f t="shared" si="365"/>
        <v>0</v>
      </c>
      <c r="N242" s="6">
        <f t="shared" si="365"/>
        <v>0</v>
      </c>
      <c r="O242" s="6">
        <f t="shared" si="365"/>
        <v>0</v>
      </c>
      <c r="P242" s="6">
        <f t="shared" si="365"/>
        <v>0</v>
      </c>
      <c r="S242" s="6">
        <f t="shared" si="361"/>
        <v>0</v>
      </c>
      <c r="T242" s="6">
        <f t="shared" si="362"/>
        <v>0</v>
      </c>
      <c r="U242" s="6">
        <f t="shared" ref="U242:U251" si="366">IF(U225&gt;=$T$236,1,0)</f>
        <v>1</v>
      </c>
      <c r="V242" s="6" t="s">
        <v>291</v>
      </c>
      <c r="W242" s="6">
        <f t="shared" ref="W242:AE242" si="367">IF(W225&gt;=$T$236,1,0)</f>
        <v>0</v>
      </c>
      <c r="X242" s="6">
        <f t="shared" si="367"/>
        <v>1</v>
      </c>
      <c r="Y242" s="6">
        <f t="shared" si="367"/>
        <v>0</v>
      </c>
      <c r="Z242" s="6">
        <f t="shared" si="367"/>
        <v>0</v>
      </c>
      <c r="AA242" s="6">
        <f t="shared" si="367"/>
        <v>0</v>
      </c>
      <c r="AB242" s="6">
        <f t="shared" si="367"/>
        <v>0</v>
      </c>
      <c r="AC242" s="6">
        <f t="shared" si="367"/>
        <v>0</v>
      </c>
      <c r="AD242" s="6">
        <f t="shared" si="367"/>
        <v>0</v>
      </c>
      <c r="AE242" s="6">
        <f t="shared" si="367"/>
        <v>0</v>
      </c>
    </row>
    <row r="243" spans="3:31" x14ac:dyDescent="0.3">
      <c r="D243" s="6">
        <f t="shared" si="356"/>
        <v>0</v>
      </c>
      <c r="E243" s="6">
        <f t="shared" si="359"/>
        <v>0</v>
      </c>
      <c r="F243" s="6">
        <f t="shared" si="364"/>
        <v>0</v>
      </c>
      <c r="G243" s="6">
        <f t="shared" ref="G243:G251" si="368">IF(G226&gt;=$E$236,1,0)</f>
        <v>1</v>
      </c>
      <c r="H243" s="6" t="s">
        <v>291</v>
      </c>
      <c r="I243" s="6">
        <f t="shared" ref="I243:P243" si="369">IF(I226&gt;=$E$236,1,0)</f>
        <v>0</v>
      </c>
      <c r="J243" s="6">
        <f t="shared" si="369"/>
        <v>0</v>
      </c>
      <c r="K243" s="6">
        <f t="shared" si="369"/>
        <v>0</v>
      </c>
      <c r="L243" s="6">
        <f t="shared" si="369"/>
        <v>0</v>
      </c>
      <c r="M243" s="6">
        <f t="shared" si="369"/>
        <v>0</v>
      </c>
      <c r="N243" s="6">
        <f t="shared" si="369"/>
        <v>0</v>
      </c>
      <c r="O243" s="6">
        <f t="shared" si="369"/>
        <v>0</v>
      </c>
      <c r="P243" s="6">
        <f t="shared" si="369"/>
        <v>0</v>
      </c>
      <c r="S243" s="6">
        <f t="shared" si="361"/>
        <v>0</v>
      </c>
      <c r="T243" s="6">
        <f t="shared" si="362"/>
        <v>0</v>
      </c>
      <c r="U243" s="6">
        <f t="shared" si="366"/>
        <v>0</v>
      </c>
      <c r="V243" s="6">
        <f t="shared" ref="V243:V251" si="370">IF(V226&gt;=$T$236,1,0)</f>
        <v>0</v>
      </c>
      <c r="W243" s="6" t="s">
        <v>291</v>
      </c>
      <c r="X243" s="6">
        <f t="shared" ref="X243:AE243" si="371">IF(X226&gt;=$T$236,1,0)</f>
        <v>0</v>
      </c>
      <c r="Y243" s="6">
        <f t="shared" si="371"/>
        <v>0</v>
      </c>
      <c r="Z243" s="6">
        <f t="shared" si="371"/>
        <v>0</v>
      </c>
      <c r="AA243" s="6">
        <f t="shared" si="371"/>
        <v>0</v>
      </c>
      <c r="AB243" s="6">
        <f t="shared" si="371"/>
        <v>0</v>
      </c>
      <c r="AC243" s="6">
        <f t="shared" si="371"/>
        <v>0</v>
      </c>
      <c r="AD243" s="6">
        <f t="shared" si="371"/>
        <v>0</v>
      </c>
      <c r="AE243" s="6">
        <f t="shared" si="371"/>
        <v>0</v>
      </c>
    </row>
    <row r="244" spans="3:31" x14ac:dyDescent="0.3">
      <c r="D244" s="6">
        <f t="shared" si="356"/>
        <v>0</v>
      </c>
      <c r="E244" s="6">
        <f t="shared" si="359"/>
        <v>0</v>
      </c>
      <c r="F244" s="6">
        <f t="shared" si="364"/>
        <v>0</v>
      </c>
      <c r="G244" s="6">
        <f t="shared" si="368"/>
        <v>1</v>
      </c>
      <c r="H244" s="6">
        <f t="shared" ref="H244:H251" si="372">IF(H227&gt;=$E$236,1,0)</f>
        <v>1</v>
      </c>
      <c r="I244" s="6" t="s">
        <v>291</v>
      </c>
      <c r="J244" s="6">
        <f t="shared" ref="J244:P244" si="373">IF(J227&gt;=$E$236,1,0)</f>
        <v>1</v>
      </c>
      <c r="K244" s="6">
        <f t="shared" si="373"/>
        <v>1</v>
      </c>
      <c r="L244" s="6">
        <f t="shared" si="373"/>
        <v>1</v>
      </c>
      <c r="M244" s="6">
        <f t="shared" si="373"/>
        <v>0</v>
      </c>
      <c r="N244" s="6">
        <f t="shared" si="373"/>
        <v>0</v>
      </c>
      <c r="O244" s="6">
        <f t="shared" si="373"/>
        <v>0</v>
      </c>
      <c r="P244" s="6">
        <f t="shared" si="373"/>
        <v>0</v>
      </c>
      <c r="S244" s="6">
        <f t="shared" si="361"/>
        <v>0</v>
      </c>
      <c r="T244" s="6">
        <f t="shared" si="362"/>
        <v>0</v>
      </c>
      <c r="U244" s="6">
        <f t="shared" si="366"/>
        <v>0</v>
      </c>
      <c r="V244" s="6">
        <f t="shared" si="370"/>
        <v>0</v>
      </c>
      <c r="W244" s="6">
        <f t="shared" ref="W244:W251" si="374">IF(W227&gt;=$T$236,1,0)</f>
        <v>0</v>
      </c>
      <c r="X244" s="6" t="s">
        <v>291</v>
      </c>
      <c r="Y244" s="6">
        <f t="shared" ref="Y244:AE244" si="375">IF(Y227&gt;=$T$236,1,0)</f>
        <v>0</v>
      </c>
      <c r="Z244" s="6">
        <f t="shared" si="375"/>
        <v>0</v>
      </c>
      <c r="AA244" s="6">
        <f t="shared" si="375"/>
        <v>0</v>
      </c>
      <c r="AB244" s="6">
        <f t="shared" si="375"/>
        <v>0</v>
      </c>
      <c r="AC244" s="6">
        <f t="shared" si="375"/>
        <v>0</v>
      </c>
      <c r="AD244" s="6">
        <f t="shared" si="375"/>
        <v>0</v>
      </c>
      <c r="AE244" s="6">
        <f t="shared" si="375"/>
        <v>0</v>
      </c>
    </row>
    <row r="245" spans="3:31" x14ac:dyDescent="0.3">
      <c r="C245" s="10" t="s">
        <v>297</v>
      </c>
      <c r="D245" s="6">
        <f t="shared" si="356"/>
        <v>0</v>
      </c>
      <c r="E245" s="6">
        <f t="shared" si="359"/>
        <v>0</v>
      </c>
      <c r="F245" s="6">
        <f t="shared" si="364"/>
        <v>0</v>
      </c>
      <c r="G245" s="6">
        <f t="shared" si="368"/>
        <v>1</v>
      </c>
      <c r="H245" s="6">
        <f t="shared" si="372"/>
        <v>1</v>
      </c>
      <c r="I245" s="6">
        <f t="shared" ref="I245:I251" si="376">IF(I228&gt;=$E$236,1,0)</f>
        <v>1</v>
      </c>
      <c r="J245" s="6" t="s">
        <v>291</v>
      </c>
      <c r="K245" s="6">
        <f t="shared" ref="K245:P245" si="377">IF(K228&gt;=$E$236,1,0)</f>
        <v>1</v>
      </c>
      <c r="L245" s="6">
        <f t="shared" si="377"/>
        <v>1</v>
      </c>
      <c r="M245" s="6">
        <f t="shared" si="377"/>
        <v>0</v>
      </c>
      <c r="N245" s="6">
        <f t="shared" si="377"/>
        <v>0</v>
      </c>
      <c r="O245" s="6">
        <f t="shared" si="377"/>
        <v>0</v>
      </c>
      <c r="P245" s="6">
        <f t="shared" si="377"/>
        <v>0</v>
      </c>
      <c r="R245" s="10" t="s">
        <v>298</v>
      </c>
      <c r="S245" s="6">
        <f t="shared" si="361"/>
        <v>0</v>
      </c>
      <c r="T245" s="6">
        <f t="shared" si="362"/>
        <v>0</v>
      </c>
      <c r="U245" s="6">
        <f t="shared" si="366"/>
        <v>0</v>
      </c>
      <c r="V245" s="6">
        <f t="shared" si="370"/>
        <v>0</v>
      </c>
      <c r="W245" s="6">
        <f t="shared" si="374"/>
        <v>0</v>
      </c>
      <c r="X245" s="6">
        <f t="shared" ref="X245:X251" si="378">IF(X228&gt;=$T$236,1,0)</f>
        <v>0</v>
      </c>
      <c r="Y245" s="6" t="s">
        <v>291</v>
      </c>
      <c r="Z245" s="6">
        <f t="shared" ref="Z245:AE245" si="379">IF(Z228&gt;=$T$236,1,0)</f>
        <v>0</v>
      </c>
      <c r="AA245" s="6">
        <f t="shared" si="379"/>
        <v>0</v>
      </c>
      <c r="AB245" s="6">
        <f t="shared" si="379"/>
        <v>0</v>
      </c>
      <c r="AC245" s="6">
        <f t="shared" si="379"/>
        <v>0</v>
      </c>
      <c r="AD245" s="6">
        <f t="shared" si="379"/>
        <v>0</v>
      </c>
      <c r="AE245" s="6">
        <f t="shared" si="379"/>
        <v>0</v>
      </c>
    </row>
    <row r="246" spans="3:31" x14ac:dyDescent="0.3">
      <c r="D246" s="6">
        <f t="shared" si="356"/>
        <v>0</v>
      </c>
      <c r="E246" s="6">
        <f t="shared" si="359"/>
        <v>0</v>
      </c>
      <c r="F246" s="6">
        <f t="shared" si="364"/>
        <v>0</v>
      </c>
      <c r="G246" s="6">
        <f t="shared" si="368"/>
        <v>1</v>
      </c>
      <c r="H246" s="6">
        <f t="shared" si="372"/>
        <v>1</v>
      </c>
      <c r="I246" s="6">
        <f t="shared" si="376"/>
        <v>1</v>
      </c>
      <c r="J246" s="6">
        <f t="shared" ref="J246:J251" si="380">IF(J229&gt;=$E$236,1,0)</f>
        <v>1</v>
      </c>
      <c r="K246" s="6" t="s">
        <v>291</v>
      </c>
      <c r="L246" s="6">
        <f>IF(L229&gt;=$E$236,1,0)</f>
        <v>1</v>
      </c>
      <c r="M246" s="6">
        <f>IF(M229&gt;=$E$236,1,0)</f>
        <v>0</v>
      </c>
      <c r="N246" s="6">
        <f>IF(N229&gt;=$E$236,1,0)</f>
        <v>0</v>
      </c>
      <c r="O246" s="6">
        <f>IF(O229&gt;=$E$236,1,0)</f>
        <v>0</v>
      </c>
      <c r="P246" s="6">
        <f>IF(P229&gt;=$E$236,1,0)</f>
        <v>0</v>
      </c>
      <c r="S246" s="6">
        <f t="shared" si="361"/>
        <v>0</v>
      </c>
      <c r="T246" s="6">
        <f t="shared" si="362"/>
        <v>0</v>
      </c>
      <c r="U246" s="6">
        <f t="shared" si="366"/>
        <v>0</v>
      </c>
      <c r="V246" s="6">
        <f t="shared" si="370"/>
        <v>0</v>
      </c>
      <c r="W246" s="6">
        <f t="shared" si="374"/>
        <v>0</v>
      </c>
      <c r="X246" s="6">
        <f t="shared" si="378"/>
        <v>0</v>
      </c>
      <c r="Y246" s="6">
        <f t="shared" ref="Y246:Y251" si="381">IF(Y229&gt;=$T$236,1,0)</f>
        <v>0</v>
      </c>
      <c r="Z246" s="6" t="s">
        <v>291</v>
      </c>
      <c r="AA246" s="6">
        <f>IF(AA229&gt;=$T$236,1,0)</f>
        <v>0</v>
      </c>
      <c r="AB246" s="6">
        <f>IF(AB229&gt;=$T$236,1,0)</f>
        <v>0</v>
      </c>
      <c r="AC246" s="6">
        <f>IF(AC229&gt;=$T$236,1,0)</f>
        <v>0</v>
      </c>
      <c r="AD246" s="6">
        <f>IF(AD229&gt;=$T$236,1,0)</f>
        <v>0</v>
      </c>
      <c r="AE246" s="6">
        <f>IF(AE229&gt;=$T$236,1,0)</f>
        <v>0</v>
      </c>
    </row>
    <row r="247" spans="3:31" x14ac:dyDescent="0.3">
      <c r="D247" s="6">
        <f t="shared" si="356"/>
        <v>0</v>
      </c>
      <c r="E247" s="6">
        <f t="shared" si="359"/>
        <v>0</v>
      </c>
      <c r="F247" s="6">
        <f t="shared" si="364"/>
        <v>0</v>
      </c>
      <c r="G247" s="6">
        <f t="shared" si="368"/>
        <v>1</v>
      </c>
      <c r="H247" s="6">
        <f t="shared" si="372"/>
        <v>1</v>
      </c>
      <c r="I247" s="6">
        <f t="shared" si="376"/>
        <v>1</v>
      </c>
      <c r="J247" s="6">
        <f t="shared" si="380"/>
        <v>1</v>
      </c>
      <c r="K247" s="6">
        <f>IF(K230&gt;=$E$236,1,0)</f>
        <v>1</v>
      </c>
      <c r="L247" s="6" t="s">
        <v>291</v>
      </c>
      <c r="M247" s="6">
        <f>IF(M230&gt;=$E$236,1,0)</f>
        <v>0</v>
      </c>
      <c r="N247" s="6">
        <f>IF(N230&gt;=$E$236,1,0)</f>
        <v>0</v>
      </c>
      <c r="O247" s="6">
        <f>IF(O230&gt;=$E$236,1,0)</f>
        <v>0</v>
      </c>
      <c r="P247" s="6">
        <f>IF(P230&gt;=$E$236,1,0)</f>
        <v>0</v>
      </c>
      <c r="S247" s="6">
        <f t="shared" si="361"/>
        <v>0</v>
      </c>
      <c r="T247" s="6">
        <f t="shared" si="362"/>
        <v>0</v>
      </c>
      <c r="U247" s="6">
        <f t="shared" si="366"/>
        <v>0</v>
      </c>
      <c r="V247" s="6">
        <f t="shared" si="370"/>
        <v>0</v>
      </c>
      <c r="W247" s="6">
        <f t="shared" si="374"/>
        <v>0</v>
      </c>
      <c r="X247" s="6">
        <f t="shared" si="378"/>
        <v>0</v>
      </c>
      <c r="Y247" s="6">
        <f t="shared" si="381"/>
        <v>0</v>
      </c>
      <c r="Z247" s="6">
        <f>IF(Z230&gt;=$T$236,1,0)</f>
        <v>0</v>
      </c>
      <c r="AA247" s="6" t="s">
        <v>291</v>
      </c>
      <c r="AB247" s="6">
        <f>IF(AB230&gt;=$T$236,1,0)</f>
        <v>0</v>
      </c>
      <c r="AC247" s="6">
        <f>IF(AC230&gt;=$T$236,1,0)</f>
        <v>0</v>
      </c>
      <c r="AD247" s="6">
        <f>IF(AD230&gt;=$T$236,1,0)</f>
        <v>0</v>
      </c>
      <c r="AE247" s="6">
        <f>IF(AE230&gt;=$T$236,1,0)</f>
        <v>0</v>
      </c>
    </row>
    <row r="248" spans="3:31" x14ac:dyDescent="0.3">
      <c r="D248" s="6">
        <f t="shared" si="356"/>
        <v>1</v>
      </c>
      <c r="E248" s="6">
        <f t="shared" si="359"/>
        <v>1</v>
      </c>
      <c r="F248" s="6">
        <f t="shared" si="364"/>
        <v>1</v>
      </c>
      <c r="G248" s="6">
        <f t="shared" si="368"/>
        <v>1</v>
      </c>
      <c r="H248" s="6">
        <f t="shared" si="372"/>
        <v>1</v>
      </c>
      <c r="I248" s="6">
        <f t="shared" si="376"/>
        <v>1</v>
      </c>
      <c r="J248" s="6">
        <f t="shared" si="380"/>
        <v>1</v>
      </c>
      <c r="K248" s="6">
        <f>IF(K231&gt;=$E$236,1,0)</f>
        <v>1</v>
      </c>
      <c r="L248" s="6">
        <f>IF(L231&gt;=$E$236,1,0)</f>
        <v>1</v>
      </c>
      <c r="M248" s="6" t="s">
        <v>291</v>
      </c>
      <c r="N248" s="6">
        <f>IF(N231&gt;=$E$236,1,0)</f>
        <v>1</v>
      </c>
      <c r="O248" s="6">
        <f>IF(O231&gt;=$E$236,1,0)</f>
        <v>1</v>
      </c>
      <c r="P248" s="6">
        <f>IF(P231&gt;=$E$236,1,0)</f>
        <v>0</v>
      </c>
      <c r="S248" s="6">
        <f t="shared" si="361"/>
        <v>1</v>
      </c>
      <c r="T248" s="6">
        <f t="shared" si="362"/>
        <v>0</v>
      </c>
      <c r="U248" s="6">
        <f t="shared" si="366"/>
        <v>0</v>
      </c>
      <c r="V248" s="6">
        <f t="shared" si="370"/>
        <v>1</v>
      </c>
      <c r="W248" s="6">
        <f t="shared" si="374"/>
        <v>1</v>
      </c>
      <c r="X248" s="6">
        <f t="shared" si="378"/>
        <v>1</v>
      </c>
      <c r="Y248" s="6">
        <f t="shared" si="381"/>
        <v>1</v>
      </c>
      <c r="Z248" s="6">
        <f>IF(Z231&gt;=$T$236,1,0)</f>
        <v>1</v>
      </c>
      <c r="AA248" s="6">
        <f>IF(AA231&gt;=$T$236,1,0)</f>
        <v>1</v>
      </c>
      <c r="AB248" s="6" t="s">
        <v>291</v>
      </c>
      <c r="AC248" s="6">
        <f>IF(AC231&gt;=$T$236,1,0)</f>
        <v>0</v>
      </c>
      <c r="AD248" s="6">
        <f>IF(AD231&gt;=$T$236,1,0)</f>
        <v>0</v>
      </c>
      <c r="AE248" s="6">
        <f>IF(AE231&gt;=$T$236,1,0)</f>
        <v>0</v>
      </c>
    </row>
    <row r="249" spans="3:31" x14ac:dyDescent="0.3">
      <c r="D249" s="6">
        <f t="shared" si="356"/>
        <v>1</v>
      </c>
      <c r="E249" s="6">
        <f t="shared" si="359"/>
        <v>1</v>
      </c>
      <c r="F249" s="6">
        <f t="shared" si="364"/>
        <v>1</v>
      </c>
      <c r="G249" s="6">
        <f t="shared" si="368"/>
        <v>1</v>
      </c>
      <c r="H249" s="6">
        <f t="shared" si="372"/>
        <v>1</v>
      </c>
      <c r="I249" s="6">
        <f t="shared" si="376"/>
        <v>1</v>
      </c>
      <c r="J249" s="6">
        <f t="shared" si="380"/>
        <v>1</v>
      </c>
      <c r="K249" s="6">
        <f>IF(K232&gt;=$E$236,1,0)</f>
        <v>1</v>
      </c>
      <c r="L249" s="6">
        <f>IF(L232&gt;=$E$236,1,0)</f>
        <v>1</v>
      </c>
      <c r="M249" s="6">
        <f>IF(M232&gt;=$E$236,1,0)</f>
        <v>1</v>
      </c>
      <c r="N249" s="6" t="s">
        <v>291</v>
      </c>
      <c r="O249" s="6">
        <f>IF(O232&gt;=$E$236,1,0)</f>
        <v>1</v>
      </c>
      <c r="P249" s="6">
        <f>IF(P232&gt;=$E$236,1,0)</f>
        <v>0</v>
      </c>
      <c r="S249" s="6">
        <f t="shared" si="361"/>
        <v>1</v>
      </c>
      <c r="T249" s="6">
        <f t="shared" si="362"/>
        <v>0</v>
      </c>
      <c r="U249" s="6">
        <f t="shared" si="366"/>
        <v>0</v>
      </c>
      <c r="V249" s="6">
        <f t="shared" si="370"/>
        <v>1</v>
      </c>
      <c r="W249" s="6">
        <f t="shared" si="374"/>
        <v>1</v>
      </c>
      <c r="X249" s="6">
        <f t="shared" si="378"/>
        <v>1</v>
      </c>
      <c r="Y249" s="6">
        <f t="shared" si="381"/>
        <v>1</v>
      </c>
      <c r="Z249" s="6">
        <f>IF(Z232&gt;=$T$236,1,0)</f>
        <v>1</v>
      </c>
      <c r="AA249" s="6">
        <f>IF(AA232&gt;=$T$236,1,0)</f>
        <v>1</v>
      </c>
      <c r="AB249" s="6">
        <f>IF(AB232&gt;=$T$236,1,0)</f>
        <v>0</v>
      </c>
      <c r="AC249" s="6" t="s">
        <v>291</v>
      </c>
      <c r="AD249" s="6">
        <f>IF(AD232&gt;=$T$236,1,0)</f>
        <v>1</v>
      </c>
      <c r="AE249" s="6">
        <f>IF(AE232&gt;=$T$236,1,0)</f>
        <v>0</v>
      </c>
    </row>
    <row r="250" spans="3:31" x14ac:dyDescent="0.3">
      <c r="D250" s="6">
        <f t="shared" si="356"/>
        <v>1</v>
      </c>
      <c r="E250" s="6">
        <f t="shared" si="359"/>
        <v>0</v>
      </c>
      <c r="F250" s="6">
        <f t="shared" si="364"/>
        <v>0</v>
      </c>
      <c r="G250" s="6">
        <f t="shared" si="368"/>
        <v>1</v>
      </c>
      <c r="H250" s="6">
        <f t="shared" si="372"/>
        <v>1</v>
      </c>
      <c r="I250" s="6">
        <f t="shared" si="376"/>
        <v>1</v>
      </c>
      <c r="J250" s="6">
        <f t="shared" si="380"/>
        <v>1</v>
      </c>
      <c r="K250" s="6">
        <f>IF(K233&gt;=$E$236,1,0)</f>
        <v>1</v>
      </c>
      <c r="L250" s="6">
        <f>IF(L233&gt;=$E$236,1,0)</f>
        <v>1</v>
      </c>
      <c r="M250" s="6">
        <f>IF(M233&gt;=$E$236,1,0)</f>
        <v>0</v>
      </c>
      <c r="N250" s="6">
        <f>IF(N233&gt;=$E$236,1,0)</f>
        <v>0</v>
      </c>
      <c r="O250" s="6" t="s">
        <v>291</v>
      </c>
      <c r="P250" s="6">
        <f>IF(P233&gt;=$E$236,1,0)</f>
        <v>1</v>
      </c>
      <c r="S250" s="6">
        <f t="shared" si="361"/>
        <v>1</v>
      </c>
      <c r="T250" s="6">
        <f t="shared" si="362"/>
        <v>1</v>
      </c>
      <c r="U250" s="6">
        <f t="shared" si="366"/>
        <v>1</v>
      </c>
      <c r="V250" s="6">
        <f t="shared" si="370"/>
        <v>1</v>
      </c>
      <c r="W250" s="6">
        <f t="shared" si="374"/>
        <v>1</v>
      </c>
      <c r="X250" s="6">
        <f t="shared" si="378"/>
        <v>1</v>
      </c>
      <c r="Y250" s="6">
        <f t="shared" si="381"/>
        <v>1</v>
      </c>
      <c r="Z250" s="6">
        <f>IF(Z233&gt;=$T$236,1,0)</f>
        <v>1</v>
      </c>
      <c r="AA250" s="6">
        <f>IF(AA233&gt;=$T$236,1,0)</f>
        <v>1</v>
      </c>
      <c r="AB250" s="6">
        <f>IF(AB233&gt;=$T$236,1,0)</f>
        <v>0</v>
      </c>
      <c r="AC250" s="6">
        <f>IF(AC233&gt;=$T$236,1,0)</f>
        <v>0</v>
      </c>
      <c r="AD250" s="6" t="s">
        <v>291</v>
      </c>
      <c r="AE250" s="6">
        <f>IF(AE233&gt;=$T$236,1,0)</f>
        <v>0</v>
      </c>
    </row>
    <row r="251" spans="3:31" x14ac:dyDescent="0.3">
      <c r="D251" s="6">
        <f t="shared" si="356"/>
        <v>1</v>
      </c>
      <c r="E251" s="6">
        <f t="shared" si="359"/>
        <v>1</v>
      </c>
      <c r="F251" s="6">
        <f t="shared" si="364"/>
        <v>1</v>
      </c>
      <c r="G251" s="6">
        <f t="shared" si="368"/>
        <v>1</v>
      </c>
      <c r="H251" s="6">
        <f t="shared" si="372"/>
        <v>1</v>
      </c>
      <c r="I251" s="6">
        <f t="shared" si="376"/>
        <v>1</v>
      </c>
      <c r="J251" s="6">
        <f t="shared" si="380"/>
        <v>1</v>
      </c>
      <c r="K251" s="6">
        <f>IF(K234&gt;=$E$236,1,0)</f>
        <v>1</v>
      </c>
      <c r="L251" s="6">
        <f>IF(L234&gt;=$E$236,1,0)</f>
        <v>1</v>
      </c>
      <c r="M251" s="6">
        <f>IF(M234&gt;=$E$236,1,0)</f>
        <v>1</v>
      </c>
      <c r="N251" s="6">
        <f>IF(N234&gt;=$E$236,1,0)</f>
        <v>1</v>
      </c>
      <c r="O251" s="6">
        <f>IF(O234&gt;=$E$236,1,0)</f>
        <v>1</v>
      </c>
      <c r="P251" s="6" t="s">
        <v>291</v>
      </c>
      <c r="S251" s="6">
        <f t="shared" si="361"/>
        <v>1</v>
      </c>
      <c r="T251" s="6">
        <f t="shared" si="362"/>
        <v>1</v>
      </c>
      <c r="U251" s="6">
        <f t="shared" si="366"/>
        <v>1</v>
      </c>
      <c r="V251" s="6">
        <f t="shared" si="370"/>
        <v>1</v>
      </c>
      <c r="W251" s="6">
        <f t="shared" si="374"/>
        <v>1</v>
      </c>
      <c r="X251" s="6">
        <f t="shared" si="378"/>
        <v>1</v>
      </c>
      <c r="Y251" s="6">
        <f t="shared" si="381"/>
        <v>1</v>
      </c>
      <c r="Z251" s="6">
        <f>IF(Z234&gt;=$T$236,1,0)</f>
        <v>1</v>
      </c>
      <c r="AA251" s="6">
        <f>IF(AA234&gt;=$T$236,1,0)</f>
        <v>1</v>
      </c>
      <c r="AB251" s="6">
        <f>IF(AB234&gt;=$T$236,1,0)</f>
        <v>1</v>
      </c>
      <c r="AC251" s="6">
        <f>IF(AC234&gt;=$T$236,1,0)</f>
        <v>0</v>
      </c>
      <c r="AD251" s="6">
        <f>IF(AD234&gt;=$T$236,1,0)</f>
        <v>1</v>
      </c>
      <c r="AE251" s="6" t="s">
        <v>291</v>
      </c>
    </row>
    <row r="252" spans="3:31" x14ac:dyDescent="0.3"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</row>
    <row r="253" spans="3:31" x14ac:dyDescent="0.3">
      <c r="D253" s="52" t="s">
        <v>301</v>
      </c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</row>
    <row r="254" spans="3:31" x14ac:dyDescent="0.3">
      <c r="D254" s="23" t="s">
        <v>299</v>
      </c>
      <c r="E254" s="23" t="s">
        <v>100</v>
      </c>
      <c r="F254" s="23" t="s">
        <v>101</v>
      </c>
      <c r="G254" s="23" t="s">
        <v>102</v>
      </c>
      <c r="H254" s="23" t="s">
        <v>103</v>
      </c>
      <c r="I254" s="23" t="s">
        <v>104</v>
      </c>
      <c r="J254" s="23" t="s">
        <v>105</v>
      </c>
      <c r="K254" s="23" t="s">
        <v>106</v>
      </c>
      <c r="L254" s="23" t="s">
        <v>107</v>
      </c>
      <c r="M254" s="23" t="s">
        <v>108</v>
      </c>
      <c r="N254" s="23" t="s">
        <v>109</v>
      </c>
      <c r="O254" s="23" t="s">
        <v>110</v>
      </c>
      <c r="P254" s="23" t="s">
        <v>111</v>
      </c>
      <c r="Q254" s="23" t="s">
        <v>112</v>
      </c>
      <c r="R254" s="34" t="s">
        <v>302</v>
      </c>
      <c r="S254" s="36" t="s">
        <v>303</v>
      </c>
    </row>
    <row r="255" spans="3:31" x14ac:dyDescent="0.3">
      <c r="D255" s="23" t="s">
        <v>100</v>
      </c>
      <c r="E255" s="6" t="s">
        <v>291</v>
      </c>
      <c r="F255" s="6">
        <f t="shared" ref="F255:Q255" si="382">E239*T239</f>
        <v>0</v>
      </c>
      <c r="G255" s="6">
        <f t="shared" si="382"/>
        <v>0</v>
      </c>
      <c r="H255" s="6">
        <f t="shared" si="382"/>
        <v>1</v>
      </c>
      <c r="I255" s="6">
        <f t="shared" si="382"/>
        <v>1</v>
      </c>
      <c r="J255" s="6">
        <f t="shared" si="382"/>
        <v>0</v>
      </c>
      <c r="K255" s="6">
        <f t="shared" si="382"/>
        <v>1</v>
      </c>
      <c r="L255" s="6">
        <f t="shared" si="382"/>
        <v>1</v>
      </c>
      <c r="M255" s="6">
        <f t="shared" si="382"/>
        <v>1</v>
      </c>
      <c r="N255" s="6">
        <f t="shared" si="382"/>
        <v>0</v>
      </c>
      <c r="O255" s="6">
        <f t="shared" si="382"/>
        <v>0</v>
      </c>
      <c r="P255" s="6">
        <f t="shared" si="382"/>
        <v>0</v>
      </c>
      <c r="Q255" s="6">
        <f t="shared" si="382"/>
        <v>0</v>
      </c>
      <c r="R255" s="35">
        <f>SUM(E255:Q255)</f>
        <v>5</v>
      </c>
      <c r="S255" s="37">
        <v>7</v>
      </c>
    </row>
    <row r="256" spans="3:31" x14ac:dyDescent="0.3">
      <c r="D256" s="23" t="s">
        <v>101</v>
      </c>
      <c r="E256" s="6">
        <f t="shared" ref="E256:E267" si="383">D240*S240</f>
        <v>1</v>
      </c>
      <c r="F256" s="6" t="s">
        <v>291</v>
      </c>
      <c r="G256" s="6">
        <f t="shared" ref="G256:Q256" si="384">F240*U240</f>
        <v>0</v>
      </c>
      <c r="H256" s="6">
        <f t="shared" si="384"/>
        <v>1</v>
      </c>
      <c r="I256" s="6">
        <f t="shared" si="384"/>
        <v>1</v>
      </c>
      <c r="J256" s="6">
        <f t="shared" si="384"/>
        <v>1</v>
      </c>
      <c r="K256" s="6">
        <f t="shared" si="384"/>
        <v>1</v>
      </c>
      <c r="L256" s="6">
        <f t="shared" si="384"/>
        <v>1</v>
      </c>
      <c r="M256" s="6">
        <f t="shared" si="384"/>
        <v>1</v>
      </c>
      <c r="N256" s="6">
        <f t="shared" si="384"/>
        <v>0</v>
      </c>
      <c r="O256" s="6">
        <f t="shared" si="384"/>
        <v>0</v>
      </c>
      <c r="P256" s="6">
        <f t="shared" si="384"/>
        <v>0</v>
      </c>
      <c r="Q256" s="6">
        <f t="shared" si="384"/>
        <v>0</v>
      </c>
      <c r="R256" s="35">
        <f t="shared" ref="R256:R267" si="385">SUM(E256:Q256)</f>
        <v>7</v>
      </c>
      <c r="S256" s="37">
        <v>6</v>
      </c>
    </row>
    <row r="257" spans="4:19" x14ac:dyDescent="0.3">
      <c r="D257" s="23" t="s">
        <v>102</v>
      </c>
      <c r="E257" s="6">
        <f t="shared" si="383"/>
        <v>1</v>
      </c>
      <c r="F257" s="6">
        <f t="shared" ref="F257:F267" si="386">E241*T241</f>
        <v>0</v>
      </c>
      <c r="G257" s="6" t="s">
        <v>291</v>
      </c>
      <c r="H257" s="6">
        <f t="shared" ref="H257:Q257" si="387">G241*V241</f>
        <v>1</v>
      </c>
      <c r="I257" s="6">
        <f t="shared" si="387"/>
        <v>1</v>
      </c>
      <c r="J257" s="6">
        <f t="shared" si="387"/>
        <v>1</v>
      </c>
      <c r="K257" s="6">
        <f t="shared" si="387"/>
        <v>1</v>
      </c>
      <c r="L257" s="6">
        <f t="shared" si="387"/>
        <v>1</v>
      </c>
      <c r="M257" s="6">
        <f t="shared" si="387"/>
        <v>1</v>
      </c>
      <c r="N257" s="6">
        <f t="shared" si="387"/>
        <v>0</v>
      </c>
      <c r="O257" s="6">
        <f t="shared" si="387"/>
        <v>0</v>
      </c>
      <c r="P257" s="6">
        <f t="shared" si="387"/>
        <v>0</v>
      </c>
      <c r="Q257" s="6">
        <f t="shared" si="387"/>
        <v>0</v>
      </c>
      <c r="R257" s="35">
        <f t="shared" si="385"/>
        <v>7</v>
      </c>
      <c r="S257" s="37">
        <v>5</v>
      </c>
    </row>
    <row r="258" spans="4:19" x14ac:dyDescent="0.3">
      <c r="D258" s="23" t="s">
        <v>103</v>
      </c>
      <c r="E258" s="6">
        <f t="shared" si="383"/>
        <v>0</v>
      </c>
      <c r="F258" s="6">
        <f t="shared" si="386"/>
        <v>0</v>
      </c>
      <c r="G258" s="6">
        <f t="shared" ref="G258:G267" si="388">F242*U242</f>
        <v>0</v>
      </c>
      <c r="H258" s="6" t="s">
        <v>291</v>
      </c>
      <c r="I258" s="6">
        <f t="shared" ref="I258:Q258" si="389">H242*W242</f>
        <v>0</v>
      </c>
      <c r="J258" s="6">
        <f t="shared" si="389"/>
        <v>0</v>
      </c>
      <c r="K258" s="6">
        <f t="shared" si="389"/>
        <v>0</v>
      </c>
      <c r="L258" s="6">
        <f t="shared" si="389"/>
        <v>0</v>
      </c>
      <c r="M258" s="6">
        <f t="shared" si="389"/>
        <v>0</v>
      </c>
      <c r="N258" s="6">
        <f t="shared" si="389"/>
        <v>0</v>
      </c>
      <c r="O258" s="6">
        <f t="shared" si="389"/>
        <v>0</v>
      </c>
      <c r="P258" s="6">
        <f t="shared" si="389"/>
        <v>0</v>
      </c>
      <c r="Q258" s="6">
        <f t="shared" si="389"/>
        <v>0</v>
      </c>
      <c r="R258" s="35">
        <f t="shared" si="385"/>
        <v>0</v>
      </c>
      <c r="S258" s="37">
        <v>12</v>
      </c>
    </row>
    <row r="259" spans="4:19" x14ac:dyDescent="0.3">
      <c r="D259" s="23" t="s">
        <v>104</v>
      </c>
      <c r="E259" s="6">
        <f t="shared" si="383"/>
        <v>0</v>
      </c>
      <c r="F259" s="6">
        <f t="shared" si="386"/>
        <v>0</v>
      </c>
      <c r="G259" s="6">
        <f t="shared" si="388"/>
        <v>0</v>
      </c>
      <c r="H259" s="6">
        <f t="shared" ref="H259:H267" si="390">G243*V243</f>
        <v>0</v>
      </c>
      <c r="I259" s="6" t="s">
        <v>291</v>
      </c>
      <c r="J259" s="6">
        <f t="shared" ref="J259:Q259" si="391">I243*X243</f>
        <v>0</v>
      </c>
      <c r="K259" s="6">
        <f t="shared" si="391"/>
        <v>0</v>
      </c>
      <c r="L259" s="6">
        <f t="shared" si="391"/>
        <v>0</v>
      </c>
      <c r="M259" s="6">
        <f t="shared" si="391"/>
        <v>0</v>
      </c>
      <c r="N259" s="6">
        <f t="shared" si="391"/>
        <v>0</v>
      </c>
      <c r="O259" s="6">
        <f t="shared" si="391"/>
        <v>0</v>
      </c>
      <c r="P259" s="6">
        <f t="shared" si="391"/>
        <v>0</v>
      </c>
      <c r="Q259" s="6">
        <f t="shared" si="391"/>
        <v>0</v>
      </c>
      <c r="R259" s="35">
        <f t="shared" si="385"/>
        <v>0</v>
      </c>
      <c r="S259" s="37">
        <v>11</v>
      </c>
    </row>
    <row r="260" spans="4:19" x14ac:dyDescent="0.3">
      <c r="D260" s="23" t="s">
        <v>105</v>
      </c>
      <c r="E260" s="6">
        <f t="shared" si="383"/>
        <v>0</v>
      </c>
      <c r="F260" s="6">
        <f t="shared" si="386"/>
        <v>0</v>
      </c>
      <c r="G260" s="6">
        <f t="shared" si="388"/>
        <v>0</v>
      </c>
      <c r="H260" s="6">
        <f t="shared" si="390"/>
        <v>0</v>
      </c>
      <c r="I260" s="6">
        <f t="shared" ref="I260:I267" si="392">H244*W244</f>
        <v>0</v>
      </c>
      <c r="J260" s="6" t="s">
        <v>291</v>
      </c>
      <c r="K260" s="6">
        <f t="shared" ref="K260:Q260" si="393">J244*Y244</f>
        <v>0</v>
      </c>
      <c r="L260" s="6">
        <f t="shared" si="393"/>
        <v>0</v>
      </c>
      <c r="M260" s="6">
        <f t="shared" si="393"/>
        <v>0</v>
      </c>
      <c r="N260" s="6">
        <f t="shared" si="393"/>
        <v>0</v>
      </c>
      <c r="O260" s="6">
        <f t="shared" si="393"/>
        <v>0</v>
      </c>
      <c r="P260" s="6">
        <f t="shared" si="393"/>
        <v>0</v>
      </c>
      <c r="Q260" s="6">
        <f t="shared" si="393"/>
        <v>0</v>
      </c>
      <c r="R260" s="35">
        <f t="shared" si="385"/>
        <v>0</v>
      </c>
      <c r="S260" s="37">
        <v>13</v>
      </c>
    </row>
    <row r="261" spans="4:19" x14ac:dyDescent="0.3">
      <c r="D261" s="23" t="s">
        <v>106</v>
      </c>
      <c r="E261" s="6">
        <f t="shared" si="383"/>
        <v>0</v>
      </c>
      <c r="F261" s="6">
        <f t="shared" si="386"/>
        <v>0</v>
      </c>
      <c r="G261" s="6">
        <f t="shared" si="388"/>
        <v>0</v>
      </c>
      <c r="H261" s="6">
        <f t="shared" si="390"/>
        <v>0</v>
      </c>
      <c r="I261" s="6">
        <f t="shared" si="392"/>
        <v>0</v>
      </c>
      <c r="J261" s="6">
        <f t="shared" ref="J261:J267" si="394">I245*X245</f>
        <v>0</v>
      </c>
      <c r="K261" s="6" t="s">
        <v>291</v>
      </c>
      <c r="L261" s="6">
        <f t="shared" ref="L261:Q261" si="395">K245*Z245</f>
        <v>0</v>
      </c>
      <c r="M261" s="6">
        <f t="shared" si="395"/>
        <v>0</v>
      </c>
      <c r="N261" s="6">
        <f t="shared" si="395"/>
        <v>0</v>
      </c>
      <c r="O261" s="6">
        <f t="shared" si="395"/>
        <v>0</v>
      </c>
      <c r="P261" s="6">
        <f t="shared" si="395"/>
        <v>0</v>
      </c>
      <c r="Q261" s="6">
        <f t="shared" si="395"/>
        <v>0</v>
      </c>
      <c r="R261" s="35">
        <f t="shared" si="385"/>
        <v>0</v>
      </c>
      <c r="S261" s="37">
        <v>10</v>
      </c>
    </row>
    <row r="262" spans="4:19" x14ac:dyDescent="0.3">
      <c r="D262" s="23" t="s">
        <v>107</v>
      </c>
      <c r="E262" s="6">
        <f t="shared" si="383"/>
        <v>0</v>
      </c>
      <c r="F262" s="6">
        <f t="shared" si="386"/>
        <v>0</v>
      </c>
      <c r="G262" s="6">
        <f t="shared" si="388"/>
        <v>0</v>
      </c>
      <c r="H262" s="6">
        <f t="shared" si="390"/>
        <v>0</v>
      </c>
      <c r="I262" s="6">
        <f t="shared" si="392"/>
        <v>0</v>
      </c>
      <c r="J262" s="6">
        <f t="shared" si="394"/>
        <v>0</v>
      </c>
      <c r="K262" s="6">
        <f t="shared" ref="K262:K267" si="396">J246*Y246</f>
        <v>0</v>
      </c>
      <c r="L262" s="6" t="s">
        <v>291</v>
      </c>
      <c r="M262" s="6">
        <f>L246*AA246</f>
        <v>0</v>
      </c>
      <c r="N262" s="6">
        <f>M246*AB246</f>
        <v>0</v>
      </c>
      <c r="O262" s="6">
        <f>N246*AC246</f>
        <v>0</v>
      </c>
      <c r="P262" s="6">
        <f>O246*AD246</f>
        <v>0</v>
      </c>
      <c r="Q262" s="6">
        <f>P246*AE246</f>
        <v>0</v>
      </c>
      <c r="R262" s="35">
        <f t="shared" si="385"/>
        <v>0</v>
      </c>
      <c r="S262" s="37">
        <v>9</v>
      </c>
    </row>
    <row r="263" spans="4:19" x14ac:dyDescent="0.3">
      <c r="D263" s="23" t="s">
        <v>108</v>
      </c>
      <c r="E263" s="6">
        <f t="shared" si="383"/>
        <v>0</v>
      </c>
      <c r="F263" s="6">
        <f t="shared" si="386"/>
        <v>0</v>
      </c>
      <c r="G263" s="6">
        <f t="shared" si="388"/>
        <v>0</v>
      </c>
      <c r="H263" s="6">
        <f t="shared" si="390"/>
        <v>0</v>
      </c>
      <c r="I263" s="6">
        <f t="shared" si="392"/>
        <v>0</v>
      </c>
      <c r="J263" s="6">
        <f t="shared" si="394"/>
        <v>0</v>
      </c>
      <c r="K263" s="6">
        <f t="shared" si="396"/>
        <v>0</v>
      </c>
      <c r="L263" s="6">
        <f>K247*Z247</f>
        <v>0</v>
      </c>
      <c r="M263" s="6" t="s">
        <v>291</v>
      </c>
      <c r="N263" s="6">
        <f>M247*AB247</f>
        <v>0</v>
      </c>
      <c r="O263" s="6">
        <f>N247*AC247</f>
        <v>0</v>
      </c>
      <c r="P263" s="6">
        <f>O247*AD247</f>
        <v>0</v>
      </c>
      <c r="Q263" s="6">
        <f>P247*AE247</f>
        <v>0</v>
      </c>
      <c r="R263" s="35">
        <f t="shared" si="385"/>
        <v>0</v>
      </c>
      <c r="S263" s="37">
        <v>8</v>
      </c>
    </row>
    <row r="264" spans="4:19" x14ac:dyDescent="0.3">
      <c r="D264" s="23" t="s">
        <v>109</v>
      </c>
      <c r="E264" s="6">
        <f t="shared" si="383"/>
        <v>1</v>
      </c>
      <c r="F264" s="6">
        <f t="shared" si="386"/>
        <v>0</v>
      </c>
      <c r="G264" s="6">
        <f t="shared" si="388"/>
        <v>0</v>
      </c>
      <c r="H264" s="6">
        <f t="shared" si="390"/>
        <v>1</v>
      </c>
      <c r="I264" s="6">
        <f t="shared" si="392"/>
        <v>1</v>
      </c>
      <c r="J264" s="6">
        <f t="shared" si="394"/>
        <v>1</v>
      </c>
      <c r="K264" s="6">
        <f t="shared" si="396"/>
        <v>1</v>
      </c>
      <c r="L264" s="6">
        <f>K248*Z248</f>
        <v>1</v>
      </c>
      <c r="M264" s="6">
        <f>L248*AA248</f>
        <v>1</v>
      </c>
      <c r="N264" s="6" t="s">
        <v>291</v>
      </c>
      <c r="O264" s="6">
        <f>N248*AC248</f>
        <v>0</v>
      </c>
      <c r="P264" s="6">
        <f>O248*AD248</f>
        <v>0</v>
      </c>
      <c r="Q264" s="6">
        <f>P248*AE248</f>
        <v>0</v>
      </c>
      <c r="R264" s="35">
        <f t="shared" si="385"/>
        <v>7</v>
      </c>
      <c r="S264" s="37">
        <v>4</v>
      </c>
    </row>
    <row r="265" spans="4:19" x14ac:dyDescent="0.3">
      <c r="D265" s="23" t="s">
        <v>110</v>
      </c>
      <c r="E265" s="6">
        <f t="shared" si="383"/>
        <v>1</v>
      </c>
      <c r="F265" s="6">
        <f t="shared" si="386"/>
        <v>0</v>
      </c>
      <c r="G265" s="6">
        <f t="shared" si="388"/>
        <v>0</v>
      </c>
      <c r="H265" s="6">
        <f t="shared" si="390"/>
        <v>1</v>
      </c>
      <c r="I265" s="6">
        <f t="shared" si="392"/>
        <v>1</v>
      </c>
      <c r="J265" s="6">
        <f t="shared" si="394"/>
        <v>1</v>
      </c>
      <c r="K265" s="6">
        <f t="shared" si="396"/>
        <v>1</v>
      </c>
      <c r="L265" s="6">
        <f>K249*Z249</f>
        <v>1</v>
      </c>
      <c r="M265" s="6">
        <f>L249*AA249</f>
        <v>1</v>
      </c>
      <c r="N265" s="6">
        <f>M249*AB249</f>
        <v>0</v>
      </c>
      <c r="O265" s="6" t="s">
        <v>291</v>
      </c>
      <c r="P265" s="6">
        <f>O249*AD249</f>
        <v>1</v>
      </c>
      <c r="Q265" s="6">
        <f>P249*AE249</f>
        <v>0</v>
      </c>
      <c r="R265" s="35">
        <f t="shared" si="385"/>
        <v>8</v>
      </c>
      <c r="S265" s="37">
        <v>2</v>
      </c>
    </row>
    <row r="266" spans="4:19" x14ac:dyDescent="0.3">
      <c r="D266" s="23" t="s">
        <v>111</v>
      </c>
      <c r="E266" s="6">
        <f t="shared" si="383"/>
        <v>1</v>
      </c>
      <c r="F266" s="6">
        <f t="shared" si="386"/>
        <v>0</v>
      </c>
      <c r="G266" s="6">
        <f t="shared" si="388"/>
        <v>0</v>
      </c>
      <c r="H266" s="6">
        <f t="shared" si="390"/>
        <v>1</v>
      </c>
      <c r="I266" s="6">
        <f t="shared" si="392"/>
        <v>1</v>
      </c>
      <c r="J266" s="6">
        <f t="shared" si="394"/>
        <v>1</v>
      </c>
      <c r="K266" s="6">
        <f t="shared" si="396"/>
        <v>1</v>
      </c>
      <c r="L266" s="6">
        <f>K250*Z250</f>
        <v>1</v>
      </c>
      <c r="M266" s="6">
        <f>L250*AA250</f>
        <v>1</v>
      </c>
      <c r="N266" s="6">
        <f>M250*AB250</f>
        <v>0</v>
      </c>
      <c r="O266" s="6">
        <f>N250*AC250</f>
        <v>0</v>
      </c>
      <c r="P266" s="6" t="s">
        <v>291</v>
      </c>
      <c r="Q266" s="6">
        <f>P250*AE250</f>
        <v>0</v>
      </c>
      <c r="R266" s="35">
        <f t="shared" si="385"/>
        <v>7</v>
      </c>
      <c r="S266" s="37">
        <v>3</v>
      </c>
    </row>
    <row r="267" spans="4:19" x14ac:dyDescent="0.3">
      <c r="D267" s="23" t="s">
        <v>112</v>
      </c>
      <c r="E267" s="6">
        <f t="shared" si="383"/>
        <v>1</v>
      </c>
      <c r="F267" s="6">
        <f t="shared" si="386"/>
        <v>1</v>
      </c>
      <c r="G267" s="6">
        <f t="shared" si="388"/>
        <v>1</v>
      </c>
      <c r="H267" s="6">
        <f t="shared" si="390"/>
        <v>1</v>
      </c>
      <c r="I267" s="6">
        <f t="shared" si="392"/>
        <v>1</v>
      </c>
      <c r="J267" s="6">
        <f t="shared" si="394"/>
        <v>1</v>
      </c>
      <c r="K267" s="6">
        <f t="shared" si="396"/>
        <v>1</v>
      </c>
      <c r="L267" s="6">
        <f>K251*Z251</f>
        <v>1</v>
      </c>
      <c r="M267" s="6">
        <f>L251*AA251</f>
        <v>1</v>
      </c>
      <c r="N267" s="6">
        <f>M251*AB251</f>
        <v>1</v>
      </c>
      <c r="O267" s="6">
        <f>N251*AC251</f>
        <v>0</v>
      </c>
      <c r="P267" s="6">
        <f>O251*AD251</f>
        <v>1</v>
      </c>
      <c r="Q267" s="6" t="s">
        <v>291</v>
      </c>
      <c r="R267" s="35">
        <f t="shared" si="385"/>
        <v>11</v>
      </c>
      <c r="S267" s="37">
        <v>1</v>
      </c>
    </row>
  </sheetData>
  <mergeCells count="12">
    <mergeCell ref="A1:A2"/>
    <mergeCell ref="B1:B2"/>
    <mergeCell ref="D1:O1"/>
    <mergeCell ref="D17:O17"/>
    <mergeCell ref="D33:O33"/>
    <mergeCell ref="AD49:AD50"/>
    <mergeCell ref="AE49:AE50"/>
    <mergeCell ref="D238:AE238"/>
    <mergeCell ref="D253:P253"/>
    <mergeCell ref="P49:P50"/>
    <mergeCell ref="R49:AC49"/>
    <mergeCell ref="D49:O4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Awal</vt:lpstr>
      <vt:lpstr>Proses AHP</vt:lpstr>
      <vt:lpstr>Proses ELECTRE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Exell</dc:creator>
  <cp:lastModifiedBy>Exell</cp:lastModifiedBy>
  <dcterms:created xsi:type="dcterms:W3CDTF">2020-08-29T03:06:07Z</dcterms:created>
  <dcterms:modified xsi:type="dcterms:W3CDTF">2020-08-30T07:51:12Z</dcterms:modified>
</cp:coreProperties>
</file>