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8" firstSheet="0" activeTab="0"/>
  </bookViews>
  <sheets>
    <sheet name="Sheet3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<sst xmlns="http://schemas.openxmlformats.org/spreadsheetml/2006/main" count="48" uniqueCount="44">
  <si>
    <t>Analysis RUN</t>
  </si>
  <si>
    <t>Total # of trades</t>
  </si>
  <si>
    <t>Winning trades</t>
  </si>
  <si>
    <t>Winning percent</t>
  </si>
  <si>
    <t>P&amp;L</t>
  </si>
  <si>
    <t>Simulated P&amp;L</t>
  </si>
  <si>
    <t>Unexecuted Orders</t>
  </si>
  <si>
    <t>PROFIT LOCK 1.0  %</t>
  </si>
  <si>
    <t>BBSpread-BASELINE</t>
  </si>
  <si>
    <t>BBSpread-BASELINE-RANK100</t>
  </si>
  <si>
    <t>BBSpread-BASELINE-RANK50</t>
  </si>
  <si>
    <t>BBSpread-BASELINE-RANK20</t>
  </si>
  <si>
    <t>BBSpread-BASELINE-RANK5</t>
  </si>
  <si>
    <t>BBSpread-BASELINE-RANK1</t>
  </si>
  <si>
    <t>BBSpread-BASELINE-1-5</t>
  </si>
  <si>
    <t>BBSpread-BASELINE-1-5-RANK100</t>
  </si>
  <si>
    <t>BBSpread-BASELINE-1-5-RANK50</t>
  </si>
  <si>
    <t>BBSpread-BASELINE-1-5-RANK20</t>
  </si>
  <si>
    <t>BBSpread-BASELINE1-5-RANK5</t>
  </si>
  <si>
    <t>BBSpread-BASELINE1-5-RANK1</t>
  </si>
  <si>
    <t>PROFIT LOCK 1.0 %</t>
  </si>
  <si>
    <t>BBSMAXOverMTM-BASELINE</t>
  </si>
  <si>
    <t>BBSMAXOverMTM-BASELINE-RANK100</t>
  </si>
  <si>
    <t>BBSMAXOverMTM-BASELINE-RANK50</t>
  </si>
  <si>
    <t>BBSMAXOverMTM-BASELINE-RANK20</t>
  </si>
  <si>
    <t>BBSMAXOverMTM-BASELINE-RANK5</t>
  </si>
  <si>
    <t>BBSMAXOverMTM-BASELINE-RANK1</t>
  </si>
  <si>
    <t>EMAXOverMTM-BASELINE</t>
  </si>
  <si>
    <t>EMAXOverMTM-BASELINE-RANK100</t>
  </si>
  <si>
    <t>EMAXOverMTM-BASELINE-RANK50</t>
  </si>
  <si>
    <t>EMAXOverMTM-BASELINE-RANK20</t>
  </si>
  <si>
    <t>EMAXOverMTM-BASELINE-RANK5</t>
  </si>
  <si>
    <t>EMAXOverMTM-BASELINE-RANK1</t>
  </si>
  <si>
    <t>EMATrend-BASELINE</t>
  </si>
  <si>
    <t>EMATrend-BASELINE-RANK100</t>
  </si>
  <si>
    <t>EMATrend-BASELINE-RANK50</t>
  </si>
  <si>
    <t>EMATrend-BASELINE-RANK20</t>
  </si>
  <si>
    <t>EMATrend-BASELINE-RANK5</t>
  </si>
  <si>
    <t>EMATrend-BASELINE-RANK1</t>
  </si>
  <si>
    <t>COMBINED(BB1-5-SMA20-EMA10-EMAtrend10)-RANK100</t>
  </si>
  <si>
    <t>COMBINED(BB1-5-SMA20-EMA10-EMAtrend10)-RANK50</t>
  </si>
  <si>
    <t>COMBINED(BB1-5-SMA20-EMA10-EMAtrend10)-RANK20</t>
  </si>
  <si>
    <t>COMBINED(BB1-5-SMA20-EMA10-EMAtrend10)-RANK5</t>
  </si>
  <si>
    <t>COMBINED(BB1-5-SMA20-EMA10-EMAtrend10)-RANK1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</si>
</sst>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2"/>
      <name val="Arial"/>
      <family val="2"/>
      <charset val="1"/>
    </font>
    <font>
      <sz val="12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801900"/>
        <bgColor rgb="FF800000"/>
      </patternFill>
    </fill>
    <fill>
      <patternFill patternType="solid">
        <fgColor rgb="FF00CC33"/>
        <bgColor rgb="FF339966"/>
      </patternFill>
    </fill>
    <fill>
      <patternFill patternType="solid">
        <fgColor rgb="FFFFFFCC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8019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0"/>
  <sheetViews>
    <sheetView windowProtection="false"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E51" activeCellId="0" sqref="E51"/>
    </sheetView>
  </sheetViews>
  <sheetFormatPr defaultRowHeight="12.8"/>
  <cols>
    <col collapsed="false" hidden="false" max="1" min="1" style="0" width="64.0510204081633"/>
    <col collapsed="false" hidden="false" max="2" min="2" style="0" width="22.2295918367347"/>
    <col collapsed="false" hidden="false" max="3" min="3" style="0" width="21.2551020408163"/>
    <col collapsed="false" hidden="false" max="4" min="4" style="0" width="23.3367346938776"/>
    <col collapsed="false" hidden="false" max="5" min="5" style="0" width="14.5867346938776"/>
    <col collapsed="false" hidden="false" max="6" min="6" style="0" width="23.1989795918367"/>
    <col collapsed="false" hidden="false" max="7" min="7" style="0" width="22.7857142857143"/>
    <col collapsed="false" hidden="false" max="1025" min="8" style="0" width="11.5204081632653"/>
  </cols>
  <sheetData>
    <row r="1" s="1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AMG1" s="0"/>
      <c r="AMH1" s="0"/>
      <c r="AMI1" s="0"/>
      <c r="AMJ1" s="0"/>
    </row>
    <row r="2" s="2" customFormat="true" ht="15" hidden="false" customHeight="false" outlineLevel="0" collapsed="false">
      <c r="A2" s="2" t="s">
        <v>7</v>
      </c>
      <c r="AMG2" s="3"/>
      <c r="AMH2" s="3"/>
      <c r="AMI2" s="3"/>
      <c r="AMJ2" s="3"/>
    </row>
    <row r="3" s="4" customFormat="true" ht="15" hidden="false" customHeight="false" outlineLevel="0" collapsed="false">
      <c r="A3" s="4" t="s">
        <v>8</v>
      </c>
      <c r="B3" s="4" t="n">
        <v>305</v>
      </c>
      <c r="C3" s="4" t="n">
        <v>206</v>
      </c>
      <c r="D3" s="4" t="n">
        <f aca="false">206/305 * 100</f>
        <v>67.5409836065574</v>
      </c>
      <c r="E3" s="4" t="n">
        <v>-33955.52</v>
      </c>
      <c r="F3" s="4" t="n">
        <v>-22293.01</v>
      </c>
      <c r="G3" s="4" t="n">
        <v>7</v>
      </c>
    </row>
    <row r="4" s="4" customFormat="true" ht="15" hidden="false" customHeight="false" outlineLevel="0" collapsed="false">
      <c r="A4" s="4" t="s">
        <v>9</v>
      </c>
      <c r="B4" s="4" t="n">
        <v>202</v>
      </c>
      <c r="C4" s="4" t="n">
        <v>136</v>
      </c>
      <c r="D4" s="4" t="n">
        <f aca="false">136/202 * 100</f>
        <v>67.3267326732673</v>
      </c>
      <c r="E4" s="5" t="n">
        <v>9470.4</v>
      </c>
      <c r="F4" s="4" t="n">
        <v>-16287.61</v>
      </c>
      <c r="G4" s="4" t="n">
        <v>5</v>
      </c>
    </row>
    <row r="5" s="6" customFormat="true" ht="15" hidden="false" customHeight="false" outlineLevel="0" collapsed="false">
      <c r="A5" s="6" t="s">
        <v>10</v>
      </c>
      <c r="B5" s="6" t="n">
        <v>159</v>
      </c>
      <c r="C5" s="6" t="n">
        <v>107</v>
      </c>
      <c r="D5" s="6" t="n">
        <f aca="false">107/159 * 100</f>
        <v>67.2955974842767</v>
      </c>
      <c r="E5" s="7" t="n">
        <v>35716.54</v>
      </c>
      <c r="F5" s="6" t="n">
        <v>-14177.28</v>
      </c>
      <c r="G5" s="6" t="n">
        <v>2</v>
      </c>
    </row>
    <row r="6" s="4" customFormat="true" ht="15" hidden="false" customHeight="false" outlineLevel="0" collapsed="false">
      <c r="A6" s="4" t="s">
        <v>11</v>
      </c>
      <c r="B6" s="4" t="n">
        <v>113</v>
      </c>
      <c r="C6" s="4" t="n">
        <v>76</v>
      </c>
      <c r="D6" s="4" t="n">
        <f aca="false">76/113 * 100</f>
        <v>67.2566371681416</v>
      </c>
      <c r="E6" s="5" t="n">
        <v>29064.04</v>
      </c>
      <c r="F6" s="4" t="n">
        <v>-8500.9</v>
      </c>
      <c r="G6" s="4" t="n">
        <v>1</v>
      </c>
    </row>
    <row r="7" s="4" customFormat="true" ht="15" hidden="false" customHeight="false" outlineLevel="0" collapsed="false">
      <c r="A7" s="4" t="s">
        <v>12</v>
      </c>
      <c r="B7" s="4" t="n">
        <v>70</v>
      </c>
      <c r="C7" s="4" t="n">
        <v>49</v>
      </c>
      <c r="D7" s="4" t="n">
        <f aca="false">49/70 * 100</f>
        <v>70</v>
      </c>
      <c r="E7" s="5" t="n">
        <v>11588.43</v>
      </c>
      <c r="F7" s="4" t="n">
        <v>-2136.11</v>
      </c>
      <c r="G7" s="4" t="n">
        <v>1</v>
      </c>
    </row>
    <row r="8" s="8" customFormat="true" ht="15" hidden="false" customHeight="false" outlineLevel="0" collapsed="false">
      <c r="A8" s="8" t="s">
        <v>13</v>
      </c>
      <c r="B8" s="8" t="n">
        <v>30</v>
      </c>
      <c r="C8" s="8" t="n">
        <v>26</v>
      </c>
      <c r="D8" s="8" t="n">
        <f aca="false">26/30 * 100</f>
        <v>86.6666666666667</v>
      </c>
      <c r="E8" s="9" t="n">
        <v>51915.1</v>
      </c>
      <c r="F8" s="9" t="n">
        <v>19598.02</v>
      </c>
    </row>
    <row r="10" s="2" customFormat="true" ht="15" hidden="false" customHeight="false" outlineLevel="0" collapsed="false">
      <c r="A10" s="2" t="s">
        <v>7</v>
      </c>
      <c r="AMG10" s="3"/>
      <c r="AMH10" s="3"/>
      <c r="AMI10" s="3"/>
      <c r="AMJ10" s="3"/>
    </row>
    <row r="11" s="4" customFormat="true" ht="15" hidden="false" customHeight="false" outlineLevel="0" collapsed="false">
      <c r="A11" s="4" t="s">
        <v>14</v>
      </c>
      <c r="B11" s="4" t="n">
        <v>356</v>
      </c>
      <c r="C11" s="4" t="n">
        <v>233</v>
      </c>
      <c r="D11" s="4" t="n">
        <f aca="false">233/356 * 100</f>
        <v>65.4494382022472</v>
      </c>
      <c r="E11" s="5" t="n">
        <v>44142.64</v>
      </c>
      <c r="F11" s="4" t="n">
        <v>-48786.97</v>
      </c>
      <c r="G11" s="4" t="n">
        <v>11</v>
      </c>
    </row>
    <row r="12" s="4" customFormat="true" ht="15" hidden="false" customHeight="false" outlineLevel="0" collapsed="false">
      <c r="A12" s="4" t="s">
        <v>15</v>
      </c>
      <c r="B12" s="4" t="n">
        <v>215</v>
      </c>
      <c r="C12" s="4" t="n">
        <v>151</v>
      </c>
      <c r="D12" s="4" t="n">
        <f aca="false">151/215 * 100</f>
        <v>70.2325581395349</v>
      </c>
      <c r="E12" s="5" t="n">
        <v>85444.24</v>
      </c>
      <c r="F12" s="5" t="n">
        <v>706.21</v>
      </c>
      <c r="G12" s="4" t="n">
        <v>5</v>
      </c>
    </row>
    <row r="13" s="6" customFormat="true" ht="15" hidden="false" customHeight="false" outlineLevel="0" collapsed="false">
      <c r="A13" s="6" t="s">
        <v>16</v>
      </c>
      <c r="B13" s="6" t="n">
        <v>172</v>
      </c>
      <c r="C13" s="6" t="n">
        <v>123</v>
      </c>
      <c r="D13" s="6" t="n">
        <f aca="false">123/172 * 100</f>
        <v>71.5116279069768</v>
      </c>
      <c r="E13" s="7" t="n">
        <v>100794.75</v>
      </c>
      <c r="F13" s="7" t="n">
        <v>5325.38</v>
      </c>
      <c r="G13" s="6" t="n">
        <v>2</v>
      </c>
    </row>
    <row r="14" s="4" customFormat="true" ht="15" hidden="false" customHeight="false" outlineLevel="0" collapsed="false">
      <c r="A14" s="4" t="s">
        <v>17</v>
      </c>
      <c r="B14" s="4" t="n">
        <v>130</v>
      </c>
      <c r="C14" s="4" t="n">
        <v>89</v>
      </c>
      <c r="D14" s="4" t="n">
        <f aca="false">89/130 * 100</f>
        <v>68.4615384615385</v>
      </c>
      <c r="E14" s="5" t="n">
        <v>34819.84</v>
      </c>
      <c r="F14" s="4" t="n">
        <v>-11877.4</v>
      </c>
      <c r="G14" s="4" t="n">
        <v>1</v>
      </c>
    </row>
    <row r="15" s="4" customFormat="true" ht="15" hidden="false" customHeight="false" outlineLevel="0" collapsed="false">
      <c r="A15" s="4" t="s">
        <v>18</v>
      </c>
      <c r="B15" s="4" t="n">
        <v>78</v>
      </c>
      <c r="C15" s="4" t="n">
        <v>55</v>
      </c>
      <c r="D15" s="4" t="n">
        <f aca="false">55/78 * 100</f>
        <v>70.5128205128205</v>
      </c>
      <c r="E15" s="5" t="n">
        <v>5745.96</v>
      </c>
      <c r="F15" s="5" t="n">
        <v>2522.35</v>
      </c>
      <c r="G15" s="4" t="n">
        <v>1</v>
      </c>
    </row>
    <row r="16" s="8" customFormat="true" ht="15" hidden="false" customHeight="false" outlineLevel="0" collapsed="false">
      <c r="A16" s="8" t="s">
        <v>19</v>
      </c>
      <c r="B16" s="8" t="n">
        <v>36</v>
      </c>
      <c r="C16" s="8" t="n">
        <v>26</v>
      </c>
      <c r="D16" s="8" t="n">
        <f aca="false">26/36 * 100</f>
        <v>72.2222222222222</v>
      </c>
      <c r="E16" s="9" t="n">
        <v>19009.93</v>
      </c>
      <c r="F16" s="9" t="n">
        <v>6158.78</v>
      </c>
    </row>
    <row r="18" s="2" customFormat="true" ht="15" hidden="false" customHeight="false" outlineLevel="0" collapsed="false">
      <c r="A18" s="2" t="s">
        <v>20</v>
      </c>
      <c r="AMG18" s="3"/>
      <c r="AMH18" s="3"/>
      <c r="AMI18" s="3"/>
      <c r="AMJ18" s="3"/>
    </row>
    <row r="19" s="10" customFormat="true" ht="15" hidden="false" customHeight="false" outlineLevel="0" collapsed="false">
      <c r="A19" s="10" t="s">
        <v>21</v>
      </c>
      <c r="B19" s="10" t="n">
        <v>592</v>
      </c>
      <c r="C19" s="10" t="n">
        <v>405</v>
      </c>
      <c r="D19" s="10" t="n">
        <f aca="false">405/592 * 100</f>
        <v>68.4121621621622</v>
      </c>
      <c r="E19" s="10" t="n">
        <v>-18818.91</v>
      </c>
      <c r="F19" s="10" t="n">
        <v>-97580.47</v>
      </c>
      <c r="G19" s="10" t="n">
        <v>135</v>
      </c>
      <c r="AMG19" s="3"/>
      <c r="AMH19" s="3"/>
      <c r="AMI19" s="3"/>
      <c r="AMJ19" s="3"/>
    </row>
    <row r="20" s="4" customFormat="true" ht="15" hidden="false" customHeight="false" outlineLevel="0" collapsed="false">
      <c r="A20" s="4" t="s">
        <v>22</v>
      </c>
      <c r="B20" s="4" t="n">
        <v>386</v>
      </c>
      <c r="C20" s="4" t="n">
        <v>278</v>
      </c>
      <c r="D20" s="4" t="n">
        <f aca="false">278/386 * 100</f>
        <v>72.020725388601</v>
      </c>
      <c r="E20" s="5" t="n">
        <v>23842.7</v>
      </c>
      <c r="F20" s="4" t="n">
        <v>-51745.24</v>
      </c>
      <c r="G20" s="4" t="n">
        <v>51</v>
      </c>
    </row>
    <row r="21" s="6" customFormat="true" ht="15" hidden="false" customHeight="false" outlineLevel="0" collapsed="false">
      <c r="A21" s="6" t="s">
        <v>23</v>
      </c>
      <c r="B21" s="6" t="n">
        <v>325</v>
      </c>
      <c r="C21" s="6" t="n">
        <v>243</v>
      </c>
      <c r="D21" s="6" t="n">
        <f aca="false">243/325*100</f>
        <v>74.7692307692308</v>
      </c>
      <c r="E21" s="7" t="n">
        <v>87781.82</v>
      </c>
      <c r="F21" s="6" t="n">
        <v>-32730.73</v>
      </c>
    </row>
    <row r="22" s="10" customFormat="true" ht="15" hidden="false" customHeight="false" outlineLevel="0" collapsed="false">
      <c r="A22" s="10" t="s">
        <v>24</v>
      </c>
      <c r="B22" s="10" t="n">
        <v>245</v>
      </c>
      <c r="C22" s="10" t="n">
        <v>184</v>
      </c>
      <c r="D22" s="10" t="n">
        <f aca="false">184/245 * 100</f>
        <v>75.1020408163265</v>
      </c>
      <c r="E22" s="10" t="n">
        <v>-10619.95</v>
      </c>
      <c r="F22" s="10" t="n">
        <v>16730.82</v>
      </c>
    </row>
    <row r="23" s="4" customFormat="true" ht="15" hidden="false" customHeight="false" outlineLevel="0" collapsed="false">
      <c r="A23" s="4" t="s">
        <v>25</v>
      </c>
      <c r="B23" s="4" t="n">
        <v>147</v>
      </c>
      <c r="C23" s="4" t="n">
        <v>106</v>
      </c>
      <c r="D23" s="4" t="n">
        <f aca="false">106/147 * 100</f>
        <v>72.108843537415</v>
      </c>
      <c r="E23" s="4" t="n">
        <v>-19424.77</v>
      </c>
      <c r="F23" s="4" t="n">
        <v>-16557.63</v>
      </c>
      <c r="G23" s="4" t="n">
        <v>2</v>
      </c>
    </row>
    <row r="24" s="4" customFormat="true" ht="15" hidden="false" customHeight="false" outlineLevel="0" collapsed="false">
      <c r="A24" s="4" t="s">
        <v>26</v>
      </c>
      <c r="B24" s="4" t="n">
        <v>60</v>
      </c>
      <c r="C24" s="4" t="n">
        <v>40</v>
      </c>
      <c r="D24" s="4" t="n">
        <f aca="false">40/60 * 100</f>
        <v>66.6666666666667</v>
      </c>
      <c r="E24" s="4" t="n">
        <v>-40081.9</v>
      </c>
      <c r="F24" s="4" t="n">
        <v>-19217.13</v>
      </c>
    </row>
    <row r="25" s="4" customFormat="true" ht="15" hidden="false" customHeight="false" outlineLevel="0" collapsed="false"/>
    <row r="26" s="4" customFormat="true" ht="15" hidden="false" customHeight="false" outlineLevel="0" collapsed="false"/>
    <row r="27" s="2" customFormat="true" ht="15" hidden="false" customHeight="false" outlineLevel="0" collapsed="false">
      <c r="A27" s="2" t="s">
        <v>20</v>
      </c>
      <c r="AMG27" s="3"/>
      <c r="AMH27" s="3"/>
      <c r="AMI27" s="3"/>
      <c r="AMJ27" s="3"/>
    </row>
    <row r="28" s="10" customFormat="true" ht="15" hidden="false" customHeight="false" outlineLevel="0" collapsed="false">
      <c r="A28" s="10" t="s">
        <v>27</v>
      </c>
      <c r="B28" s="10" t="n">
        <v>833</v>
      </c>
      <c r="C28" s="10" t="n">
        <v>572</v>
      </c>
      <c r="D28" s="10" t="n">
        <f aca="false">572/833 * 100</f>
        <v>68.6674669867947</v>
      </c>
      <c r="E28" s="10" t="n">
        <v>5906.25</v>
      </c>
      <c r="F28" s="10" t="n">
        <v>-76130.99</v>
      </c>
      <c r="AMG28" s="3"/>
      <c r="AMH28" s="3"/>
      <c r="AMI28" s="3"/>
      <c r="AMJ28" s="3"/>
    </row>
    <row r="29" s="10" customFormat="true" ht="15" hidden="false" customHeight="false" outlineLevel="0" collapsed="false">
      <c r="A29" s="10" t="s">
        <v>28</v>
      </c>
      <c r="B29" s="10" t="n">
        <v>541</v>
      </c>
      <c r="C29" s="10" t="n">
        <v>387</v>
      </c>
      <c r="D29" s="10" t="n">
        <f aca="false">387/541 * 100</f>
        <v>71.5341959334566</v>
      </c>
      <c r="E29" s="10" t="n">
        <v>-2923.96</v>
      </c>
      <c r="F29" s="10" t="n">
        <v>-70114.14</v>
      </c>
      <c r="AMG29" s="3"/>
      <c r="AMH29" s="3"/>
      <c r="AMI29" s="3"/>
      <c r="AMJ29" s="3"/>
    </row>
    <row r="30" s="10" customFormat="true" ht="15" hidden="false" customHeight="false" outlineLevel="0" collapsed="false">
      <c r="A30" s="10" t="s">
        <v>29</v>
      </c>
      <c r="B30" s="10" t="n">
        <v>425</v>
      </c>
      <c r="C30" s="10" t="n">
        <v>304</v>
      </c>
      <c r="D30" s="10" t="n">
        <f aca="false">304/425 * 100</f>
        <v>71.5294117647059</v>
      </c>
      <c r="E30" s="10" t="n">
        <v>47658.3</v>
      </c>
      <c r="F30" s="10" t="n">
        <v>-79197.82</v>
      </c>
      <c r="AMG30" s="3"/>
      <c r="AMH30" s="3"/>
      <c r="AMI30" s="3"/>
      <c r="AMJ30" s="3"/>
    </row>
    <row r="31" s="10" customFormat="true" ht="15" hidden="false" customHeight="false" outlineLevel="0" collapsed="false">
      <c r="A31" s="10" t="s">
        <v>30</v>
      </c>
      <c r="B31" s="10" t="n">
        <v>313</v>
      </c>
      <c r="C31" s="10" t="n">
        <v>222</v>
      </c>
      <c r="D31" s="10" t="n">
        <f aca="false">222/313 * 100</f>
        <v>70.926517571885</v>
      </c>
      <c r="E31" s="10" t="n">
        <v>40174.23</v>
      </c>
      <c r="F31" s="10" t="n">
        <v>-57850.04</v>
      </c>
      <c r="AMG31" s="3"/>
      <c r="AMH31" s="3"/>
      <c r="AMI31" s="3"/>
      <c r="AMJ31" s="3"/>
    </row>
    <row r="32" s="10" customFormat="true" ht="15" hidden="false" customHeight="false" outlineLevel="0" collapsed="false">
      <c r="A32" s="10" t="s">
        <v>31</v>
      </c>
      <c r="B32" s="10" t="n">
        <v>171</v>
      </c>
      <c r="C32" s="10" t="n">
        <v>120</v>
      </c>
      <c r="D32" s="10" t="n">
        <f aca="false">120/171 * 100</f>
        <v>70.1754385964912</v>
      </c>
      <c r="E32" s="10" t="n">
        <v>-14016.9</v>
      </c>
      <c r="F32" s="10" t="n">
        <v>-52568.03</v>
      </c>
      <c r="AMG32" s="3"/>
      <c r="AMH32" s="3"/>
      <c r="AMI32" s="3"/>
      <c r="AMJ32" s="3"/>
    </row>
    <row r="33" s="10" customFormat="true" ht="15" hidden="false" customHeight="false" outlineLevel="0" collapsed="false">
      <c r="A33" s="10" t="s">
        <v>32</v>
      </c>
      <c r="B33" s="10" t="n">
        <v>73</v>
      </c>
      <c r="C33" s="10" t="n">
        <v>52</v>
      </c>
      <c r="D33" s="10" t="n">
        <f aca="false">52/73 * 100</f>
        <v>71.2328767123288</v>
      </c>
      <c r="E33" s="10" t="n">
        <v>20577.65</v>
      </c>
      <c r="F33" s="10" t="n">
        <v>-20210.01</v>
      </c>
      <c r="AMG33" s="3"/>
      <c r="AMH33" s="3"/>
      <c r="AMI33" s="3"/>
      <c r="AMJ33" s="3"/>
    </row>
    <row r="36" s="2" customFormat="true" ht="15" hidden="false" customHeight="false" outlineLevel="0" collapsed="false">
      <c r="A36" s="2" t="s">
        <v>20</v>
      </c>
      <c r="AMG36" s="3"/>
      <c r="AMH36" s="3"/>
      <c r="AMI36" s="3"/>
      <c r="AMJ36" s="3"/>
    </row>
    <row r="37" s="10" customFormat="true" ht="15" hidden="false" customHeight="false" outlineLevel="0" collapsed="false">
      <c r="A37" s="10" t="s">
        <v>33</v>
      </c>
      <c r="B37" s="10" t="n">
        <v>344</v>
      </c>
      <c r="C37" s="10" t="n">
        <v>255</v>
      </c>
      <c r="D37" s="10" t="n">
        <f aca="false">255/344 * 100</f>
        <v>74.1279069767442</v>
      </c>
      <c r="E37" s="10" t="n">
        <v>-9300.32</v>
      </c>
      <c r="F37" s="10" t="n">
        <v>-39402.39</v>
      </c>
      <c r="AMG37" s="3"/>
      <c r="AMH37" s="3"/>
      <c r="AMI37" s="3"/>
      <c r="AMJ37" s="3"/>
    </row>
    <row r="38" s="10" customFormat="true" ht="15" hidden="false" customHeight="false" outlineLevel="0" collapsed="false">
      <c r="A38" s="10" t="s">
        <v>34</v>
      </c>
      <c r="B38" s="10" t="n">
        <v>140</v>
      </c>
      <c r="C38" s="10" t="n">
        <v>103</v>
      </c>
      <c r="D38" s="10" t="n">
        <f aca="false">103/140 * 100</f>
        <v>73.5714285714286</v>
      </c>
      <c r="E38" s="10" t="n">
        <v>-54044.56</v>
      </c>
      <c r="F38" s="10" t="n">
        <v>-23724.06</v>
      </c>
      <c r="AMG38" s="3"/>
      <c r="AMH38" s="3"/>
      <c r="AMI38" s="3"/>
      <c r="AMJ38" s="3"/>
    </row>
    <row r="39" s="10" customFormat="true" ht="15" hidden="false" customHeight="false" outlineLevel="0" collapsed="false">
      <c r="A39" s="10" t="s">
        <v>35</v>
      </c>
      <c r="B39" s="10" t="n">
        <v>99</v>
      </c>
      <c r="C39" s="10" t="n">
        <v>70</v>
      </c>
      <c r="D39" s="10" t="n">
        <f aca="false">70/99 * 100</f>
        <v>70.7070707070707</v>
      </c>
      <c r="E39" s="10" t="n">
        <v>12406.73</v>
      </c>
      <c r="F39" s="10" t="n">
        <v>-46442.63</v>
      </c>
      <c r="AMG39" s="3"/>
      <c r="AMH39" s="3"/>
      <c r="AMI39" s="3"/>
      <c r="AMJ39" s="3"/>
    </row>
    <row r="40" s="10" customFormat="true" ht="15" hidden="false" customHeight="false" outlineLevel="0" collapsed="false">
      <c r="A40" s="10" t="s">
        <v>36</v>
      </c>
      <c r="B40" s="10" t="n">
        <v>71</v>
      </c>
      <c r="C40" s="10" t="n">
        <v>50</v>
      </c>
      <c r="D40" s="10" t="n">
        <f aca="false">50/71 * 100</f>
        <v>70.4225352112676</v>
      </c>
      <c r="E40" s="10" t="n">
        <v>13822.51</v>
      </c>
      <c r="F40" s="10" t="n">
        <v>-38514.78</v>
      </c>
      <c r="AMG40" s="3"/>
      <c r="AMH40" s="3"/>
      <c r="AMI40" s="3"/>
      <c r="AMJ40" s="3"/>
    </row>
    <row r="41" s="10" customFormat="true" ht="15" hidden="false" customHeight="false" outlineLevel="0" collapsed="false">
      <c r="A41" s="10" t="s">
        <v>37</v>
      </c>
      <c r="B41" s="10" t="n">
        <v>32</v>
      </c>
      <c r="C41" s="10" t="n">
        <v>23</v>
      </c>
      <c r="D41" s="10" t="n">
        <f aca="false">23/32 * 100</f>
        <v>71.875</v>
      </c>
      <c r="E41" s="10" t="n">
        <v>-18401.34</v>
      </c>
      <c r="F41" s="10" t="n">
        <v>-627.91</v>
      </c>
      <c r="AMG41" s="3"/>
      <c r="AMH41" s="3"/>
      <c r="AMI41" s="3"/>
      <c r="AMJ41" s="3"/>
    </row>
    <row r="42" s="10" customFormat="true" ht="15" hidden="false" customHeight="false" outlineLevel="0" collapsed="false">
      <c r="A42" s="10" t="s">
        <v>38</v>
      </c>
      <c r="B42" s="10" t="n">
        <v>15</v>
      </c>
      <c r="C42" s="10" t="n">
        <v>12</v>
      </c>
      <c r="D42" s="10" t="n">
        <f aca="false">12/15 * 100</f>
        <v>80</v>
      </c>
      <c r="E42" s="10" t="n">
        <v>19736.04</v>
      </c>
      <c r="F42" s="10" t="n">
        <v>6340.84</v>
      </c>
      <c r="AMG42" s="3"/>
      <c r="AMH42" s="3"/>
      <c r="AMI42" s="3"/>
      <c r="AMJ42" s="3"/>
    </row>
    <row r="45" s="2" customFormat="true" ht="15" hidden="false" customHeight="false" outlineLevel="0" collapsed="false">
      <c r="A45" s="2" t="s">
        <v>20</v>
      </c>
      <c r="AMG45" s="3"/>
      <c r="AMH45" s="3"/>
      <c r="AMI45" s="3"/>
      <c r="AMJ45" s="3"/>
    </row>
    <row r="46" s="10" customFormat="true" ht="15" hidden="false" customHeight="false" outlineLevel="0" collapsed="false">
      <c r="A46" s="10" t="s">
        <v>39</v>
      </c>
      <c r="B46" s="10" t="n">
        <v>1071</v>
      </c>
      <c r="C46" s="10" t="n">
        <v>763</v>
      </c>
      <c r="D46" s="10" t="n">
        <f aca="false">763/1071 * 100</f>
        <v>71.2418300653595</v>
      </c>
      <c r="E46" s="10" t="n">
        <v>-46346.3</v>
      </c>
      <c r="F46" s="10" t="n">
        <v>-61103.71</v>
      </c>
      <c r="AMG46" s="3"/>
      <c r="AMH46" s="3"/>
      <c r="AMI46" s="3"/>
      <c r="AMJ46" s="3"/>
    </row>
    <row r="47" s="10" customFormat="true" ht="15" hidden="false" customHeight="false" outlineLevel="0" collapsed="false">
      <c r="A47" s="10" t="s">
        <v>40</v>
      </c>
      <c r="B47" s="10" t="n">
        <v>897</v>
      </c>
      <c r="C47" s="10" t="n">
        <v>642</v>
      </c>
      <c r="D47" s="10" t="n">
        <f aca="false">642/897 * 100</f>
        <v>71.5719063545151</v>
      </c>
      <c r="E47" s="10" t="n">
        <v>44065.81</v>
      </c>
      <c r="F47" s="10" t="n">
        <v>-105724.96</v>
      </c>
      <c r="AMG47" s="3"/>
      <c r="AMH47" s="3"/>
      <c r="AMI47" s="3"/>
      <c r="AMJ47" s="3"/>
    </row>
    <row r="48" s="10" customFormat="true" ht="15" hidden="false" customHeight="false" outlineLevel="0" collapsed="false">
      <c r="A48" s="10" t="s">
        <v>41</v>
      </c>
      <c r="B48" s="10" t="n">
        <v>694</v>
      </c>
      <c r="C48" s="10" t="n">
        <v>499</v>
      </c>
      <c r="D48" s="10" t="n">
        <f aca="false">499/694 * 100</f>
        <v>71.9020172910663</v>
      </c>
      <c r="E48" s="10" t="n">
        <v>10954.63</v>
      </c>
      <c r="F48" s="10" t="n">
        <v>-70723.89</v>
      </c>
      <c r="AMG48" s="3"/>
      <c r="AMH48" s="3"/>
      <c r="AMI48" s="3"/>
      <c r="AMJ48" s="3"/>
    </row>
    <row r="49" s="10" customFormat="true" ht="15" hidden="false" customHeight="false" outlineLevel="0" collapsed="false">
      <c r="A49" s="10" t="s">
        <v>42</v>
      </c>
      <c r="B49" s="10" t="n">
        <v>410</v>
      </c>
      <c r="C49" s="10" t="n">
        <v>292</v>
      </c>
      <c r="D49" s="10" t="n">
        <f aca="false">292/410 * 100</f>
        <v>71.219512195122</v>
      </c>
      <c r="E49" s="10" t="n">
        <v>-49647.83</v>
      </c>
      <c r="F49" s="10" t="n">
        <v>-42065.21</v>
      </c>
      <c r="AMG49" s="3"/>
      <c r="AMH49" s="3"/>
      <c r="AMI49" s="3"/>
      <c r="AMJ49" s="3"/>
    </row>
    <row r="50" s="10" customFormat="true" ht="15" hidden="false" customHeight="false" outlineLevel="0" collapsed="false">
      <c r="A50" s="10" t="s">
        <v>43</v>
      </c>
      <c r="B50" s="10" t="n">
        <v>181</v>
      </c>
      <c r="C50" s="10" t="n">
        <v>129</v>
      </c>
      <c r="D50" s="10" t="n">
        <f aca="false">129/181 * 100</f>
        <v>71.2707182320442</v>
      </c>
      <c r="E50" s="10" t="n">
        <v>-45326.99</v>
      </c>
      <c r="F50" s="10" t="n">
        <v>-26857.8</v>
      </c>
      <c r="AMG50" s="3"/>
      <c r="AMH50" s="3"/>
      <c r="AMI50" s="3"/>
      <c r="AMJ50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2015-09-02T08:51:04Z</dcterms:created>
  <dc:language>en-US</dc:language>
  <cp:revision>0</cp:revision>
</cp:coreProperties>
</file>