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<sst xmlns="http://schemas.openxmlformats.org/spreadsheetml/2006/main" count="28" uniqueCount="23">
  <si>
    <t>Analysis RUN</t>
  </si>
  <si>
    <t>Total # of trades</t>
  </si>
  <si>
    <t>Winning trades</t>
  </si>
  <si>
    <t>Winning percent</t>
  </si>
  <si>
    <t># of LONG</t>
  </si>
  <si>
    <t># of Long winning</t>
  </si>
  <si>
    <t>LONG WIN %</t>
  </si>
  <si>
    <t># of short trades</t>
  </si>
  <si>
    <t># of SHORT winning</t>
  </si>
  <si>
    <t>SHORT winning %</t>
  </si>
  <si>
    <t>BASELINE</t>
  </si>
  <si>
    <t>BASELINE_PLUS_MFI</t>
  </si>
  <si>
    <t>BASELINE_PLUS_Wick_Rel_To_Candle</t>
  </si>
  <si>
    <t>BASELINE_PLUS_Candle_Len_Check</t>
  </si>
  <si>
    <t>BASELINE_PLUS_MODIFIED_AVG_Check</t>
  </si>
  <si>
    <t>BASELINE_PLUS_Price_Jump</t>
  </si>
  <si>
    <t>BASELINE_PLUS_Resistance_Or_Support</t>
  </si>
  <si>
    <t>RUNS WITH CASHFLOW RANK FILTER</t>
  </si>
  <si>
    <t>BASELINE_RANK_200</t>
  </si>
  <si>
    <t>BASELINE_RANK_100</t>
  </si>
  <si>
    <t>BASELINE_RANK_50</t>
  </si>
  <si>
    <t>BASELINE_RANK_20</t>
  </si>
  <si>
    <t>S&amp;P 500 RUNS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</si>
</sst>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1900"/>
        <bgColor rgb="FF80000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19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8" activeCellId="0" sqref="A28"/>
    </sheetView>
  </sheetViews>
  <sheetFormatPr defaultRowHeight="12.8"/>
  <cols>
    <col collapsed="false" hidden="false" max="1" min="1" style="0" width="46.4030612244898"/>
    <col collapsed="false" hidden="false" max="2" min="2" style="0" width="11.6632653061225"/>
    <col collapsed="false" hidden="false" max="3" min="3" style="0" width="18.7551020408163"/>
    <col collapsed="false" hidden="false" max="4" min="4" style="0" width="11.9438775510204"/>
    <col collapsed="false" hidden="false" max="5" min="5" style="0" width="11.5204081632653"/>
    <col collapsed="false" hidden="false" max="6" min="6" style="0" width="11.3928571428571"/>
    <col collapsed="false" hidden="false" max="7" min="7" style="0" width="16.2551020408163"/>
    <col collapsed="false" hidden="false" max="8" min="8" style="0" width="11.8061224489796"/>
    <col collapsed="false" hidden="false" max="9" min="9" style="0" width="11.530612244898"/>
    <col collapsed="false" hidden="false" max="10" min="10" style="0" width="18.3418367346939"/>
    <col collapsed="false" hidden="false" max="1025" min="11" style="0" width="11.5204081632653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="2" customFormat="true" ht="15" hidden="false" customHeight="false" outlineLevel="0" collapsed="false">
      <c r="A2" s="2" t="s">
        <v>10</v>
      </c>
      <c r="B2" s="2" t="n">
        <v>312</v>
      </c>
      <c r="C2" s="2" t="n">
        <v>181</v>
      </c>
      <c r="D2" s="2" t="n">
        <f aca="false">181/312 * 100</f>
        <v>58.0128205128205</v>
      </c>
      <c r="E2" s="2" t="n">
        <v>174</v>
      </c>
      <c r="F2" s="2" t="n">
        <v>104</v>
      </c>
      <c r="G2" s="2" t="n">
        <v>59.77</v>
      </c>
      <c r="H2" s="2" t="n">
        <f aca="false">312-174</f>
        <v>138</v>
      </c>
      <c r="I2" s="2" t="n">
        <v>77</v>
      </c>
      <c r="J2" s="2" t="n">
        <v>55.79</v>
      </c>
    </row>
    <row r="3" s="2" customFormat="true" ht="15" hidden="false" customHeight="false" outlineLevel="0" collapsed="false">
      <c r="A3" s="2" t="s">
        <v>11</v>
      </c>
      <c r="B3" s="2" t="n">
        <v>236</v>
      </c>
      <c r="C3" s="2" t="n">
        <v>136</v>
      </c>
      <c r="D3" s="2" t="n">
        <f aca="false">136/236 * 100</f>
        <v>57.6271186440678</v>
      </c>
      <c r="E3" s="2" t="n">
        <v>129</v>
      </c>
      <c r="F3" s="2" t="n">
        <v>75</v>
      </c>
      <c r="G3" s="2" t="n">
        <f aca="false">75/129 * 100</f>
        <v>58.1395348837209</v>
      </c>
      <c r="H3" s="2" t="n">
        <f aca="false">236-129</f>
        <v>107</v>
      </c>
      <c r="I3" s="2" t="n">
        <v>61</v>
      </c>
      <c r="J3" s="2" t="n">
        <f aca="false">61/107 * 100</f>
        <v>57.0093457943925</v>
      </c>
    </row>
    <row r="4" s="2" customFormat="true" ht="15" hidden="false" customHeight="false" outlineLevel="0" collapsed="false">
      <c r="A4" s="2" t="s">
        <v>12</v>
      </c>
      <c r="B4" s="2" t="n">
        <v>252</v>
      </c>
      <c r="C4" s="2" t="n">
        <v>139</v>
      </c>
      <c r="D4" s="2" t="n">
        <f aca="false">139/252 * 100</f>
        <v>55.1587301587302</v>
      </c>
      <c r="E4" s="2" t="n">
        <v>139</v>
      </c>
      <c r="F4" s="2" t="n">
        <v>80</v>
      </c>
      <c r="G4" s="2" t="n">
        <f aca="false">80/139 * 100</f>
        <v>57.5539568345324</v>
      </c>
      <c r="H4" s="2" t="n">
        <f aca="false">252-139</f>
        <v>113</v>
      </c>
      <c r="I4" s="2" t="n">
        <v>59</v>
      </c>
      <c r="J4" s="2" t="n">
        <f aca="false">59/113 * 100</f>
        <v>52.212389380531</v>
      </c>
    </row>
    <row r="5" s="2" customFormat="true" ht="15" hidden="false" customHeight="false" outlineLevel="0" collapsed="false">
      <c r="A5" s="2" t="s">
        <v>13</v>
      </c>
      <c r="B5" s="2" t="n">
        <v>152</v>
      </c>
      <c r="C5" s="2" t="n">
        <v>89</v>
      </c>
      <c r="D5" s="2" t="n">
        <f aca="false">89/152 * 100</f>
        <v>58.5526315789474</v>
      </c>
      <c r="E5" s="2" t="n">
        <v>84</v>
      </c>
      <c r="F5" s="2" t="n">
        <v>52</v>
      </c>
      <c r="G5" s="2" t="n">
        <f aca="false">52/84 * 100</f>
        <v>61.9047619047619</v>
      </c>
      <c r="H5" s="2" t="n">
        <f aca="false">152-84</f>
        <v>68</v>
      </c>
      <c r="I5" s="2" t="n">
        <v>37</v>
      </c>
      <c r="J5" s="2" t="n">
        <f aca="false">37/68 * 100</f>
        <v>54.4117647058823</v>
      </c>
    </row>
    <row r="6" s="2" customFormat="true" ht="15" hidden="false" customHeight="false" outlineLevel="0" collapsed="false">
      <c r="A6" s="2" t="s">
        <v>14</v>
      </c>
      <c r="B6" s="2" t="n">
        <v>169</v>
      </c>
      <c r="C6" s="2" t="n">
        <v>95</v>
      </c>
      <c r="D6" s="2" t="n">
        <f aca="false">95/169 * 100</f>
        <v>56.2130177514793</v>
      </c>
      <c r="E6" s="2" t="n">
        <v>88</v>
      </c>
      <c r="F6" s="2" t="n">
        <v>48</v>
      </c>
      <c r="G6" s="2" t="n">
        <f aca="false">48/88 * 100</f>
        <v>54.5454545454545</v>
      </c>
      <c r="H6" s="2" t="n">
        <f aca="false">169-88</f>
        <v>81</v>
      </c>
      <c r="I6" s="2" t="n">
        <v>47</v>
      </c>
      <c r="J6" s="2" t="n">
        <f aca="false">47/81 * 100</f>
        <v>58.0246913580247</v>
      </c>
    </row>
    <row r="7" s="2" customFormat="true" ht="15" hidden="false" customHeight="false" outlineLevel="0" collapsed="false">
      <c r="A7" s="2" t="s">
        <v>15</v>
      </c>
      <c r="B7" s="2" t="n">
        <v>278</v>
      </c>
      <c r="C7" s="2" t="n">
        <v>157</v>
      </c>
      <c r="D7" s="2" t="n">
        <f aca="false">157/278 * 100</f>
        <v>56.4748201438849</v>
      </c>
      <c r="E7" s="2" t="n">
        <v>157</v>
      </c>
      <c r="F7" s="2" t="n">
        <v>93</v>
      </c>
      <c r="G7" s="2" t="n">
        <f aca="false">93/157 * 100</f>
        <v>59.2356687898089</v>
      </c>
      <c r="H7" s="2" t="n">
        <f aca="false">278-157</f>
        <v>121</v>
      </c>
      <c r="I7" s="2" t="n">
        <v>64</v>
      </c>
      <c r="J7" s="2" t="n">
        <f aca="false">64/121 * 100</f>
        <v>52.8925619834711</v>
      </c>
    </row>
    <row r="8" s="3" customFormat="true" ht="15" hidden="false" customHeight="false" outlineLevel="0" collapsed="false">
      <c r="A8" s="3" t="s">
        <v>16</v>
      </c>
      <c r="B8" s="3" t="n">
        <v>289</v>
      </c>
      <c r="C8" s="3" t="n">
        <v>170</v>
      </c>
      <c r="D8" s="3" t="n">
        <f aca="false">170/289 * 100</f>
        <v>58.8235294117647</v>
      </c>
      <c r="E8" s="3" t="n">
        <v>171</v>
      </c>
      <c r="F8" s="3" t="n">
        <v>104</v>
      </c>
      <c r="G8" s="3" t="n">
        <f aca="false">104/171 * 100</f>
        <v>60.8187134502924</v>
      </c>
      <c r="H8" s="3" t="n">
        <f aca="false">289-171</f>
        <v>118</v>
      </c>
      <c r="I8" s="3" t="n">
        <v>66</v>
      </c>
      <c r="J8" s="3" t="n">
        <f aca="false">66/118 * 100</f>
        <v>55.9322033898305</v>
      </c>
    </row>
    <row r="11" s="2" customFormat="true" ht="15" hidden="false" customHeight="false" outlineLevel="0" collapsed="false">
      <c r="A11" s="2" t="s">
        <v>17</v>
      </c>
    </row>
    <row r="12" s="3" customFormat="true" ht="15" hidden="false" customHeight="false" outlineLevel="0" collapsed="false">
      <c r="A12" s="3" t="s">
        <v>18</v>
      </c>
      <c r="B12" s="3" t="n">
        <v>257</v>
      </c>
      <c r="C12" s="3" t="n">
        <v>152</v>
      </c>
      <c r="D12" s="3" t="n">
        <f aca="false">152/257 * 100</f>
        <v>59.1439688715953</v>
      </c>
      <c r="E12" s="3" t="n">
        <v>143</v>
      </c>
      <c r="F12" s="3" t="n">
        <v>90</v>
      </c>
      <c r="G12" s="3" t="n">
        <f aca="false">90/143 * 100</f>
        <v>62.9370629370629</v>
      </c>
      <c r="H12" s="3" t="n">
        <f aca="false">257-143</f>
        <v>114</v>
      </c>
      <c r="I12" s="3" t="n">
        <v>62</v>
      </c>
      <c r="J12" s="3" t="n">
        <f aca="false">62/114 * 100</f>
        <v>54.3859649122807</v>
      </c>
    </row>
    <row r="13" s="3" customFormat="true" ht="15" hidden="false" customHeight="false" outlineLevel="0" collapsed="false">
      <c r="A13" s="3" t="s">
        <v>19</v>
      </c>
      <c r="B13" s="3" t="n">
        <v>203</v>
      </c>
      <c r="C13" s="3" t="n">
        <v>129</v>
      </c>
      <c r="D13" s="3" t="n">
        <f aca="false">129/203 * 100</f>
        <v>63.5467980295566</v>
      </c>
      <c r="E13" s="3" t="n">
        <v>116</v>
      </c>
      <c r="F13" s="3" t="n">
        <v>80</v>
      </c>
      <c r="G13" s="3" t="n">
        <f aca="false">80/116 * 100</f>
        <v>68.9655172413793</v>
      </c>
      <c r="H13" s="3" t="n">
        <f aca="false">203-116</f>
        <v>87</v>
      </c>
      <c r="I13" s="3" t="n">
        <v>49</v>
      </c>
      <c r="J13" s="3" t="n">
        <f aca="false">49/87 * 100</f>
        <v>56.3218390804598</v>
      </c>
    </row>
    <row r="14" s="3" customFormat="true" ht="15" hidden="false" customHeight="false" outlineLevel="0" collapsed="false">
      <c r="A14" s="3" t="s">
        <v>20</v>
      </c>
      <c r="B14" s="3" t="n">
        <v>161</v>
      </c>
      <c r="C14" s="3" t="n">
        <v>106</v>
      </c>
      <c r="D14" s="3" t="n">
        <f aca="false">106/161 * 100</f>
        <v>65.8385093167702</v>
      </c>
      <c r="E14" s="3" t="n">
        <v>87</v>
      </c>
      <c r="F14" s="3" t="n">
        <v>62</v>
      </c>
      <c r="G14" s="3" t="n">
        <f aca="false">62/87 * 100</f>
        <v>71.264367816092</v>
      </c>
      <c r="H14" s="3" t="n">
        <f aca="false">161-87</f>
        <v>74</v>
      </c>
      <c r="I14" s="3" t="n">
        <v>44</v>
      </c>
      <c r="J14" s="3" t="n">
        <f aca="false">44/74 * 100</f>
        <v>59.4594594594595</v>
      </c>
    </row>
    <row r="15" s="3" customFormat="true" ht="15" hidden="false" customHeight="false" outlineLevel="0" collapsed="false">
      <c r="A15" s="3" t="s">
        <v>21</v>
      </c>
      <c r="B15" s="3" t="n">
        <v>114</v>
      </c>
      <c r="C15" s="3" t="n">
        <v>75</v>
      </c>
      <c r="D15" s="3" t="n">
        <f aca="false">75/114 * 100</f>
        <v>65.7894736842105</v>
      </c>
      <c r="E15" s="3" t="n">
        <v>62</v>
      </c>
      <c r="F15" s="3" t="n">
        <v>45</v>
      </c>
      <c r="G15" s="3" t="n">
        <f aca="false">45/62 * 100</f>
        <v>72.5806451612903</v>
      </c>
      <c r="H15" s="3" t="n">
        <f aca="false">114 - 62</f>
        <v>52</v>
      </c>
      <c r="I15" s="3" t="n">
        <v>30</v>
      </c>
      <c r="J15" s="3" t="n">
        <f aca="false">30/52 * 100</f>
        <v>57.6923076923077</v>
      </c>
    </row>
    <row r="19" s="2" customFormat="true" ht="15" hidden="false" customHeight="false" outlineLevel="0" collapsed="false">
      <c r="A19" s="2" t="s">
        <v>22</v>
      </c>
    </row>
    <row r="20" s="2" customFormat="true" ht="15" hidden="false" customHeight="false" outlineLevel="0" collapsed="false">
      <c r="A20" s="2" t="s">
        <v>10</v>
      </c>
      <c r="B20" s="2" t="n">
        <v>3796</v>
      </c>
      <c r="C20" s="2" t="n">
        <v>1731</v>
      </c>
      <c r="D20" s="2" t="n">
        <f aca="false">1731/3796 * 100</f>
        <v>45.6006322444679</v>
      </c>
      <c r="E20" s="2" t="n">
        <v>1870</v>
      </c>
      <c r="F20" s="2" t="n">
        <v>933</v>
      </c>
      <c r="G20" s="2" t="n">
        <f aca="false">933/1870 * 100</f>
        <v>49.8930481283422</v>
      </c>
      <c r="H20" s="2" t="n">
        <f aca="false">3796-1870</f>
        <v>1926</v>
      </c>
      <c r="I20" s="2" t="n">
        <v>798</v>
      </c>
      <c r="J20" s="2" t="n">
        <f aca="false">798/1926 * 100</f>
        <v>41.4330218068536</v>
      </c>
    </row>
    <row r="21" s="2" customFormat="true" ht="15" hidden="false" customHeight="false" outlineLevel="0" collapsed="false">
      <c r="A21" s="2" t="s">
        <v>18</v>
      </c>
      <c r="B21" s="2" t="n">
        <v>2037</v>
      </c>
      <c r="C21" s="2" t="n">
        <v>985</v>
      </c>
      <c r="D21" s="2" t="n">
        <f aca="false">985/2037 * 100</f>
        <v>48.3554246440844</v>
      </c>
      <c r="E21" s="2" t="n">
        <v>1080</v>
      </c>
      <c r="F21" s="2" t="n">
        <v>543</v>
      </c>
      <c r="G21" s="2" t="n">
        <f aca="false">543/1080 * 100</f>
        <v>50.2777777777778</v>
      </c>
      <c r="H21" s="2" t="n">
        <f aca="false">2037-1080</f>
        <v>957</v>
      </c>
      <c r="I21" s="2" t="n">
        <v>442</v>
      </c>
      <c r="J21" s="2" t="n">
        <f aca="false">442/957 * 100</f>
        <v>46.1859979101358</v>
      </c>
    </row>
    <row r="22" s="2" customFormat="true" ht="15" hidden="false" customHeight="false" outlineLevel="0" collapsed="false">
      <c r="A22" s="2" t="s">
        <v>19</v>
      </c>
      <c r="B22" s="2" t="n">
        <v>1254</v>
      </c>
      <c r="C22" s="2" t="n">
        <v>636</v>
      </c>
      <c r="D22" s="2" t="n">
        <f aca="false">636/1254 * 100</f>
        <v>50.7177033492823</v>
      </c>
      <c r="E22" s="2" t="n">
        <v>672</v>
      </c>
      <c r="F22" s="2" t="n">
        <v>355</v>
      </c>
      <c r="G22" s="2" t="n">
        <f aca="false">355/672 * 100</f>
        <v>52.827380952381</v>
      </c>
      <c r="H22" s="2" t="n">
        <f aca="false">1254-672</f>
        <v>582</v>
      </c>
      <c r="I22" s="2" t="n">
        <v>281</v>
      </c>
      <c r="J22" s="2" t="n">
        <f aca="false">281/582 * 100</f>
        <v>48.2817869415808</v>
      </c>
    </row>
    <row r="23" s="3" customFormat="true" ht="15" hidden="false" customHeight="false" outlineLevel="0" collapsed="false">
      <c r="A23" s="3" t="s">
        <v>20</v>
      </c>
      <c r="B23" s="3" t="n">
        <v>729</v>
      </c>
      <c r="C23" s="3" t="n">
        <v>403</v>
      </c>
      <c r="D23" s="3" t="n">
        <f aca="false">403/729 * 100</f>
        <v>55.281207133059</v>
      </c>
      <c r="E23" s="3" t="n">
        <v>391</v>
      </c>
      <c r="F23" s="3" t="n">
        <v>227</v>
      </c>
      <c r="G23" s="3" t="n">
        <f aca="false">227/391 * 100</f>
        <v>58.0562659846547</v>
      </c>
      <c r="H23" s="3" t="n">
        <f aca="false">729-391</f>
        <v>338</v>
      </c>
      <c r="I23" s="3" t="n">
        <v>176</v>
      </c>
      <c r="J23" s="3" t="n">
        <f aca="false">176/338 * 100</f>
        <v>52.0710059171598</v>
      </c>
    </row>
    <row r="24" s="3" customFormat="true" ht="15" hidden="false" customHeight="false" outlineLevel="0" collapsed="false">
      <c r="A24" s="3" t="s">
        <v>21</v>
      </c>
      <c r="B24" s="3" t="n">
        <v>327</v>
      </c>
      <c r="C24" s="3" t="n">
        <v>202</v>
      </c>
      <c r="D24" s="3" t="n">
        <f aca="false">202/327 * 100</f>
        <v>61.7737003058104</v>
      </c>
      <c r="E24" s="3" t="n">
        <v>188</v>
      </c>
      <c r="F24" s="3" t="n">
        <v>120</v>
      </c>
      <c r="G24" s="3" t="n">
        <f aca="false">120/188 * 100</f>
        <v>63.8297872340426</v>
      </c>
      <c r="H24" s="3" t="n">
        <f aca="false">327-188</f>
        <v>139</v>
      </c>
      <c r="I24" s="3" t="n">
        <v>87</v>
      </c>
      <c r="J24" s="3" t="n">
        <f aca="false">87/139 * 100</f>
        <v>62.589928057554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2015-08-28T08:45:04Z</dcterms:created>
  <dc:language>en-US</dc:language>
  <cp:revision>0</cp:revision>
</cp:coreProperties>
</file>