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guilar/Documents/GitHub/ucr/if-7200-i-2023/Examen II/"/>
    </mc:Choice>
  </mc:AlternateContent>
  <xr:revisionPtr revIDLastSave="0" documentId="13_ncr:1_{2B0C4330-36D6-B045-B365-18DB1F110853}" xr6:coauthVersionLast="47" xr6:coauthVersionMax="47" xr10:uidLastSave="{00000000-0000-0000-0000-000000000000}"/>
  <bookViews>
    <workbookView xWindow="0" yWindow="760" windowWidth="30240" windowHeight="18880" activeTab="3" xr2:uid="{C1DF04DB-B38C-014B-A02F-1D76D6DB88CE}"/>
  </bookViews>
  <sheets>
    <sheet name="1 canal Poisson (M-M-1)" sheetId="1" r:id="rId1"/>
    <sheet name="m canales Poisson (M-M-m)" sheetId="2" r:id="rId2"/>
    <sheet name="M-D-1" sheetId="3" r:id="rId3"/>
    <sheet name="M-M-1 finito" sheetId="4" r:id="rId4"/>
  </sheets>
  <definedNames>
    <definedName name="KK">'1 canal Poisson (M-M-1)'!$B$5</definedName>
    <definedName name="λ">'1 canal Poisson (M-M-1)'!$B$4</definedName>
    <definedName name="λ2">'m canales Poisson (M-M-m)'!$B$4</definedName>
    <definedName name="μ">'1 canal Poisson (M-M-1)'!$B$3</definedName>
    <definedName name="μ2">'m canales Poisson (M-M-m)'!$B$3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4" l="1"/>
  <c r="F11" i="4"/>
  <c r="B7" i="4"/>
  <c r="B18" i="4" s="1"/>
  <c r="F9" i="3"/>
  <c r="D9" i="3" s="1"/>
  <c r="E9" i="3"/>
  <c r="C9" i="3" s="1"/>
  <c r="G11" i="2"/>
  <c r="F11" i="2"/>
  <c r="E11" i="2"/>
  <c r="D11" i="2"/>
  <c r="C11" i="2"/>
  <c r="H11" i="2"/>
  <c r="N6" i="1"/>
  <c r="M6" i="1"/>
  <c r="M8" i="1"/>
  <c r="M7" i="1"/>
  <c r="I9" i="1"/>
  <c r="H9" i="1"/>
  <c r="G9" i="1"/>
  <c r="F9" i="1"/>
  <c r="E9" i="1"/>
  <c r="D9" i="1"/>
  <c r="D10" i="1" s="1"/>
  <c r="C9" i="1"/>
  <c r="F10" i="1"/>
  <c r="C11" i="4" l="1"/>
  <c r="E11" i="4" s="1"/>
  <c r="B13" i="4"/>
  <c r="B14" i="4"/>
  <c r="B16" i="4"/>
  <c r="B17" i="4"/>
  <c r="B19" i="4" s="1"/>
  <c r="B1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tc={47A56D69-0DD2-3B47-8A1A-C118E8ADDACE}</author>
    <author>tc={980571D7-B1AD-1C49-866F-33B90FCCE89B}</author>
  </authors>
  <commentList>
    <comment ref="M6" authorId="0" shapeId="0" xr:uid="{47A56D69-0DD2-3B47-8A1A-C118E8ADDACE}">
      <text>
        <t>[Threaded comment]
Your version of Excel allows you to read this threaded comment; however, any edits to it will get removed if the file is opened in a newer version of Excel. Learn more: https://go.microsoft.com/fwlink/?linkid=870924
Comment:
    Cuando se toma en cuenta el tiempo de espera en la cola</t>
      </text>
    </comment>
    <comment ref="N6" authorId="1" shapeId="0" xr:uid="{980571D7-B1AD-1C49-866F-33B90FCCE89B}">
      <text>
        <t>[Threaded comment]
Your version of Excel allows you to read this threaded comment; however, any edits to it will get removed if the file is opened in a newer version of Excel. Learn more: https://go.microsoft.com/fwlink/?linkid=870924
Comment:
    Cuando NO se toma en cuenta el tiempo de espera en la cola</t>
      </text>
    </comment>
  </commentList>
</comments>
</file>

<file path=xl/sharedStrings.xml><?xml version="1.0" encoding="utf-8"?>
<sst xmlns="http://schemas.openxmlformats.org/spreadsheetml/2006/main" count="53" uniqueCount="29">
  <si>
    <t>Fórmula</t>
  </si>
  <si>
    <t>λ</t>
  </si>
  <si>
    <t>K</t>
  </si>
  <si>
    <t>μ</t>
  </si>
  <si>
    <t>L</t>
  </si>
  <si>
    <t>W</t>
  </si>
  <si>
    <t>Lq</t>
  </si>
  <si>
    <t>Wq</t>
  </si>
  <si>
    <t>PO</t>
  </si>
  <si>
    <t>pn&gt;K</t>
  </si>
  <si>
    <t>Minutos</t>
  </si>
  <si>
    <t>Autos atentidos por hora</t>
  </si>
  <si>
    <t>Autos que llegan por hora</t>
  </si>
  <si>
    <t>Tiempo lab</t>
  </si>
  <si>
    <t>Costo total</t>
  </si>
  <si>
    <t>CW</t>
  </si>
  <si>
    <t>CS</t>
  </si>
  <si>
    <t>Costo total espera</t>
  </si>
  <si>
    <t>Costo total servicio</t>
  </si>
  <si>
    <t>Cantidad de canales</t>
  </si>
  <si>
    <t>Ro</t>
  </si>
  <si>
    <t>M</t>
  </si>
  <si>
    <t>n</t>
  </si>
  <si>
    <t>Formula</t>
  </si>
  <si>
    <t>N</t>
  </si>
  <si>
    <t>w</t>
  </si>
  <si>
    <t>Total</t>
  </si>
  <si>
    <t>Servidores</t>
  </si>
  <si>
    <t>λ/μ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</si>
</sst>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"/>
    <numFmt numFmtId="170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9" fontId="0" fillId="0" borderId="1" xfId="1" applyFont="1" applyBorder="1"/>
    <xf numFmtId="0" fontId="0" fillId="0" borderId="1" xfId="0" applyFill="1" applyBorder="1"/>
    <xf numFmtId="169" fontId="0" fillId="0" borderId="0" xfId="0" applyNumberFormat="1"/>
    <xf numFmtId="170" fontId="0" fillId="0" borderId="1" xfId="0" applyNumberFormat="1" applyBorder="1"/>
    <xf numFmtId="169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  Aguilar" id="{3A46E338-7052-3646-B36C-E291D92310C7}" userId="S::laguilar@brightline.tv::8ea599f6-3328-4099-9a77-c661a24eb36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6" dT="2023-06-05T19:58:50.10" personId="{3A46E338-7052-3646-B36C-E291D92310C7}" id="{47A56D69-0DD2-3B47-8A1A-C118E8ADDACE}">
    <text>Cuando se toma en cuenta el tiempo de espera en la cola</text>
  </threadedComment>
  <threadedComment ref="N6" dT="2023-06-05T19:59:00.98" personId="{3A46E338-7052-3646-B36C-E291D92310C7}" id="{980571D7-B1AD-1C49-866F-33B90FCCE89B}">
    <text>Cuando NO se toma en cuenta el tiempo de espera en la cola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A1DC-2902-024A-8004-CDFF8DCF5F43}">
  <dimension ref="A1:N10"/>
  <sheetViews>
    <sheetView zoomScale="150" workbookViewId="0">
      <selection activeCell="C8" sqref="C8"/>
    </sheetView>
  </sheetViews>
  <sheetFormatPr baseColWidth="10" defaultRowHeight="16" x14ac:dyDescent="0.2"/>
  <cols>
    <col min="3" max="3" width="7.1640625" customWidth="1"/>
    <col min="4" max="4" width="7.83203125" customWidth="1"/>
    <col min="5" max="5" width="9.33203125" customWidth="1"/>
    <col min="6" max="6" width="7.83203125" customWidth="1"/>
    <col min="7" max="7" width="8.1640625" customWidth="1"/>
    <col min="9" max="9" width="8.83203125" customWidth="1"/>
    <col min="12" max="12" width="16.83203125" bestFit="1" customWidth="1"/>
  </cols>
  <sheetData>
    <row r="1" spans="1:14" x14ac:dyDescent="0.2">
      <c r="L1" t="s">
        <v>19</v>
      </c>
      <c r="M1">
        <v>1</v>
      </c>
    </row>
    <row r="2" spans="1:14" x14ac:dyDescent="0.2">
      <c r="A2" s="1" t="s">
        <v>0</v>
      </c>
      <c r="B2" s="1">
        <v>1</v>
      </c>
      <c r="L2" t="s">
        <v>13</v>
      </c>
      <c r="M2">
        <v>8</v>
      </c>
    </row>
    <row r="3" spans="1:14" x14ac:dyDescent="0.2">
      <c r="A3" s="1" t="s">
        <v>3</v>
      </c>
      <c r="B3" s="1">
        <v>3</v>
      </c>
      <c r="D3" t="s">
        <v>11</v>
      </c>
      <c r="L3" t="s">
        <v>15</v>
      </c>
      <c r="M3">
        <v>50</v>
      </c>
    </row>
    <row r="4" spans="1:14" x14ac:dyDescent="0.2">
      <c r="A4" s="1" t="s">
        <v>1</v>
      </c>
      <c r="B4" s="1">
        <v>2</v>
      </c>
      <c r="D4" t="s">
        <v>12</v>
      </c>
      <c r="L4" t="s">
        <v>16</v>
      </c>
      <c r="M4">
        <v>15</v>
      </c>
    </row>
    <row r="5" spans="1:14" x14ac:dyDescent="0.2">
      <c r="A5" s="1" t="s">
        <v>2</v>
      </c>
      <c r="B5" s="1">
        <v>3</v>
      </c>
    </row>
    <row r="6" spans="1:14" x14ac:dyDescent="0.2">
      <c r="L6" t="s">
        <v>17</v>
      </c>
      <c r="M6">
        <f>(λ*$F$9)*$M$3*M2</f>
        <v>533.33333333333326</v>
      </c>
      <c r="N6">
        <f>(λ*D$9)*$M$3*M2</f>
        <v>800</v>
      </c>
    </row>
    <row r="7" spans="1:14" x14ac:dyDescent="0.2">
      <c r="L7" t="s">
        <v>18</v>
      </c>
      <c r="M7">
        <f>M2*M1*M4</f>
        <v>120</v>
      </c>
    </row>
    <row r="8" spans="1:14" x14ac:dyDescent="0.2">
      <c r="C8" s="1" t="s">
        <v>4</v>
      </c>
      <c r="D8" s="1" t="s">
        <v>5</v>
      </c>
      <c r="E8" s="1" t="s">
        <v>6</v>
      </c>
      <c r="F8" s="1" t="s">
        <v>7</v>
      </c>
      <c r="G8" s="1" t="s">
        <v>20</v>
      </c>
      <c r="H8" s="1" t="s">
        <v>8</v>
      </c>
      <c r="I8" s="1" t="s">
        <v>9</v>
      </c>
      <c r="L8" t="s">
        <v>14</v>
      </c>
      <c r="M8">
        <f>M6+M7</f>
        <v>653.33333333333326</v>
      </c>
    </row>
    <row r="9" spans="1:14" x14ac:dyDescent="0.2">
      <c r="C9" s="1">
        <f>(λ)/(μ-λ)</f>
        <v>2</v>
      </c>
      <c r="D9" s="1">
        <f>(B2)/(μ-λ)</f>
        <v>1</v>
      </c>
      <c r="E9" s="2">
        <f>(λ^2)/(μ*(μ-λ))</f>
        <v>1.3333333333333333</v>
      </c>
      <c r="F9" s="2">
        <f>(λ)/(μ*(μ-λ))</f>
        <v>0.66666666666666663</v>
      </c>
      <c r="G9" s="3">
        <f>(λ)/(μ)</f>
        <v>0.66666666666666663</v>
      </c>
      <c r="H9" s="3">
        <f>(1)-(λ/μ)</f>
        <v>0.33333333333333337</v>
      </c>
      <c r="I9" s="3">
        <f>(λ/μ)^(KK+B2)</f>
        <v>0.19753086419753085</v>
      </c>
    </row>
    <row r="10" spans="1:14" x14ac:dyDescent="0.2">
      <c r="B10" t="s">
        <v>10</v>
      </c>
      <c r="D10">
        <f>D9*60</f>
        <v>60</v>
      </c>
      <c r="F10">
        <f>F9*60</f>
        <v>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3781-9E6A-B44E-85C7-5D115AF23F2A}">
  <dimension ref="A2:H11"/>
  <sheetViews>
    <sheetView zoomScale="150" zoomScaleNormal="150" workbookViewId="0">
      <selection activeCell="A2" sqref="A2:B7"/>
    </sheetView>
  </sheetViews>
  <sheetFormatPr baseColWidth="10" defaultRowHeight="16" x14ac:dyDescent="0.2"/>
  <cols>
    <col min="5" max="5" width="9.6640625" customWidth="1"/>
  </cols>
  <sheetData>
    <row r="2" spans="1:8" x14ac:dyDescent="0.2">
      <c r="A2" s="1" t="s">
        <v>0</v>
      </c>
      <c r="B2" s="1"/>
    </row>
    <row r="3" spans="1:8" x14ac:dyDescent="0.2">
      <c r="A3" s="1" t="s">
        <v>3</v>
      </c>
      <c r="B3" s="1">
        <v>3</v>
      </c>
    </row>
    <row r="4" spans="1:8" x14ac:dyDescent="0.2">
      <c r="A4" s="1" t="s">
        <v>1</v>
      </c>
      <c r="B4" s="1">
        <v>2</v>
      </c>
    </row>
    <row r="5" spans="1:8" x14ac:dyDescent="0.2">
      <c r="A5" s="1" t="s">
        <v>21</v>
      </c>
      <c r="B5" s="1">
        <v>2</v>
      </c>
    </row>
    <row r="6" spans="1:8" x14ac:dyDescent="0.2">
      <c r="A6" s="4" t="s">
        <v>22</v>
      </c>
      <c r="B6" s="1">
        <v>1</v>
      </c>
    </row>
    <row r="7" spans="1:8" x14ac:dyDescent="0.2">
      <c r="A7" s="4" t="s">
        <v>23</v>
      </c>
      <c r="B7" s="1">
        <v>1</v>
      </c>
    </row>
    <row r="10" spans="1:8" x14ac:dyDescent="0.2">
      <c r="C10" t="s">
        <v>4</v>
      </c>
      <c r="D10" t="s">
        <v>5</v>
      </c>
      <c r="E10" t="s">
        <v>6</v>
      </c>
      <c r="F10" t="s">
        <v>7</v>
      </c>
      <c r="G10" t="s">
        <v>20</v>
      </c>
      <c r="H10" t="s">
        <v>8</v>
      </c>
    </row>
    <row r="11" spans="1:8" x14ac:dyDescent="0.2">
      <c r="C11">
        <f>(((λ2*μ2)*(λ2/μ2)^B5)/((FACT(B5-B7))*((B5*μ2-λ2)^2)))*H11+(λ2/μ2)</f>
        <v>0.75</v>
      </c>
      <c r="D11">
        <f>C11/λ2</f>
        <v>0.375</v>
      </c>
      <c r="E11" s="5">
        <f>C11-(λ2/μ2)</f>
        <v>8.333333333333337E-2</v>
      </c>
      <c r="F11">
        <f>D11-(1/μ2)</f>
        <v>4.1666666666666685E-2</v>
      </c>
      <c r="G11">
        <f>C11-(λ2/μ2)</f>
        <v>8.333333333333337E-2</v>
      </c>
      <c r="H11">
        <f>1/(((1/FACT(B6))+((λ2/μ2)^B6))+(B7/FACT(B5))*((λ2/μ2)^B5)*((B5*μ2)/((B5*μ2)-λ2)))</f>
        <v>0.50000000000000011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8797-6357-CD48-A13B-7A96D80250CD}">
  <dimension ref="A2:F9"/>
  <sheetViews>
    <sheetView workbookViewId="0">
      <selection activeCell="C8" sqref="C8:F9"/>
    </sheetView>
  </sheetViews>
  <sheetFormatPr baseColWidth="10" defaultRowHeight="16" x14ac:dyDescent="0.2"/>
  <sheetData>
    <row r="2" spans="1:6" x14ac:dyDescent="0.2">
      <c r="A2" s="1" t="s">
        <v>0</v>
      </c>
      <c r="B2" s="1"/>
    </row>
    <row r="3" spans="1:6" x14ac:dyDescent="0.2">
      <c r="A3" s="1" t="s">
        <v>3</v>
      </c>
      <c r="B3" s="1">
        <v>12</v>
      </c>
    </row>
    <row r="4" spans="1:6" x14ac:dyDescent="0.2">
      <c r="A4" s="1" t="s">
        <v>1</v>
      </c>
      <c r="B4" s="1">
        <v>8</v>
      </c>
    </row>
    <row r="5" spans="1:6" x14ac:dyDescent="0.2">
      <c r="A5" s="4" t="s">
        <v>23</v>
      </c>
      <c r="B5" s="1">
        <v>2</v>
      </c>
    </row>
    <row r="8" spans="1:6" x14ac:dyDescent="0.2">
      <c r="C8" s="1" t="s">
        <v>4</v>
      </c>
      <c r="D8" s="1" t="s">
        <v>25</v>
      </c>
      <c r="E8" s="1" t="s">
        <v>6</v>
      </c>
      <c r="F8" s="1" t="s">
        <v>7</v>
      </c>
    </row>
    <row r="9" spans="1:6" x14ac:dyDescent="0.2">
      <c r="C9" s="6">
        <f>E9+(B4/B3)</f>
        <v>1.3333333333333333</v>
      </c>
      <c r="D9" s="6">
        <f>F9+(1/B3)</f>
        <v>0.16666666666666666</v>
      </c>
      <c r="E9" s="2">
        <f>B4^2/((2*B3*(B3-B4)))</f>
        <v>0.66666666666666663</v>
      </c>
      <c r="F9" s="6">
        <f>B4/(2*B3*(B3-B4))</f>
        <v>8.3333333333333329E-2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E78A-1209-1347-AECF-20C5CAE3E6E0}">
  <dimension ref="A2:F19"/>
  <sheetViews>
    <sheetView tabSelected="1" workbookViewId="0">
      <selection activeCell="H11" sqref="H11"/>
    </sheetView>
  </sheetViews>
  <sheetFormatPr baseColWidth="10" defaultRowHeight="16" x14ac:dyDescent="0.2"/>
  <sheetData>
    <row r="2" spans="1:6" x14ac:dyDescent="0.2">
      <c r="A2" s="1" t="s">
        <v>0</v>
      </c>
      <c r="B2" s="1"/>
    </row>
    <row r="3" spans="1:6" x14ac:dyDescent="0.2">
      <c r="A3" s="1" t="s">
        <v>3</v>
      </c>
      <c r="B3" s="1">
        <v>0.5</v>
      </c>
    </row>
    <row r="4" spans="1:6" x14ac:dyDescent="0.2">
      <c r="A4" s="1" t="s">
        <v>1</v>
      </c>
      <c r="B4" s="1">
        <v>0.05</v>
      </c>
    </row>
    <row r="5" spans="1:6" x14ac:dyDescent="0.2">
      <c r="A5" s="1" t="s">
        <v>24</v>
      </c>
      <c r="B5" s="1">
        <v>5</v>
      </c>
    </row>
    <row r="6" spans="1:6" x14ac:dyDescent="0.2">
      <c r="A6" s="1" t="s">
        <v>27</v>
      </c>
      <c r="B6" s="1">
        <v>1</v>
      </c>
    </row>
    <row r="7" spans="1:6" x14ac:dyDescent="0.2">
      <c r="A7" s="1" t="s">
        <v>28</v>
      </c>
      <c r="B7" s="1">
        <f>B4/B3</f>
        <v>0.1</v>
      </c>
    </row>
    <row r="10" spans="1:6" x14ac:dyDescent="0.2">
      <c r="C10" s="1" t="s">
        <v>4</v>
      </c>
      <c r="D10" s="1" t="s">
        <v>6</v>
      </c>
      <c r="E10" s="1" t="s">
        <v>7</v>
      </c>
      <c r="F10" s="1" t="s">
        <v>8</v>
      </c>
    </row>
    <row r="11" spans="1:6" x14ac:dyDescent="0.2">
      <c r="C11" s="7">
        <f>D11+(1-F11)</f>
        <v>0.63952176855402698</v>
      </c>
      <c r="D11" s="2">
        <f>B5-((B4+B3)/B4)*(1-F11)</f>
        <v>0.20347394540942965</v>
      </c>
      <c r="E11" s="2">
        <f>D11/((B5-C11)*B4)</f>
        <v>0.93326435592343671</v>
      </c>
      <c r="F11" s="6">
        <f>1/B19</f>
        <v>0.56395217685540266</v>
      </c>
    </row>
    <row r="12" spans="1:6" x14ac:dyDescent="0.2">
      <c r="A12" t="s">
        <v>22</v>
      </c>
    </row>
    <row r="13" spans="1:6" x14ac:dyDescent="0.2">
      <c r="A13">
        <v>0</v>
      </c>
      <c r="B13">
        <f>+(FACT($B$5))/(FACT($B$5-A13))*$B$7^A13</f>
        <v>1</v>
      </c>
    </row>
    <row r="14" spans="1:6" x14ac:dyDescent="0.2">
      <c r="A14">
        <v>1</v>
      </c>
      <c r="B14">
        <f>+(FACT($B$5))/(FACT($B$5-A14))*$B$7^A14</f>
        <v>0.5</v>
      </c>
    </row>
    <row r="15" spans="1:6" x14ac:dyDescent="0.2">
      <c r="A15">
        <v>2</v>
      </c>
      <c r="B15">
        <f t="shared" ref="B14:B18" si="0">+(FACT($B$5))/(FACT($B$5-A15))*$B$7^A15</f>
        <v>0.20000000000000004</v>
      </c>
    </row>
    <row r="16" spans="1:6" x14ac:dyDescent="0.2">
      <c r="A16">
        <v>3</v>
      </c>
      <c r="B16">
        <f>+(FACT($B$5))/(FACT($B$5-A16))*$B$7^A16</f>
        <v>6.0000000000000012E-2</v>
      </c>
    </row>
    <row r="17" spans="1:2" x14ac:dyDescent="0.2">
      <c r="A17">
        <v>4</v>
      </c>
      <c r="B17">
        <f t="shared" si="0"/>
        <v>1.2000000000000005E-2</v>
      </c>
    </row>
    <row r="18" spans="1:2" x14ac:dyDescent="0.2">
      <c r="A18">
        <v>5</v>
      </c>
      <c r="B18">
        <f>+(FACT($B$5))/(FACT($B$5-A18))*$B$7^A18</f>
        <v>1.2000000000000008E-3</v>
      </c>
    </row>
    <row r="19" spans="1:2" x14ac:dyDescent="0.2">
      <c r="A19" t="s">
        <v>26</v>
      </c>
      <c r="B19">
        <f>SUM(B13:B18)</f>
        <v>1.7732000000000001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1 canal Poisson (M-M-1)</vt:lpstr>
      <vt:lpstr>m canales Poisson (M-M-m)</vt:lpstr>
      <vt:lpstr>M-D-1</vt:lpstr>
      <vt:lpstr>M-M-1 finito</vt:lpstr>
      <vt:lpstr>KK</vt:lpstr>
      <vt:lpstr>λ</vt:lpstr>
      <vt:lpstr>λ2</vt:lpstr>
      <vt:lpstr>μ</vt:lpstr>
      <vt:lpstr>μ2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Aguilar</dc:creator>
  <cp:lastModifiedBy>Luis Aguilar</cp:lastModifiedBy>
  <dcterms:created xsi:type="dcterms:W3CDTF">2023-05-25T19:45:10Z</dcterms:created>
  <dcterms:modified xsi:type="dcterms:W3CDTF">2023-06-05T21:55:38Z</dcterms:modified>
</cp:coreProperties>
</file>