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8_{C40F548B-ABBE-2048-B5C5-856ABDC095F7}" xr6:coauthVersionLast="47" xr6:coauthVersionMax="47" xr10:uidLastSave="{00000000-0000-0000-0000-000000000000}"/>
  <bookViews>
    <workbookView xWindow="0" yWindow="740" windowWidth="30240" windowHeight="18900" activeTab="8" xr2:uid="{38009B09-E653-A64C-9AA0-31EF34CA7BE7}"/>
  </bookViews>
  <sheets>
    <sheet name="MAXIMAX" sheetId="1" r:id="rId1"/>
    <sheet name="MAXIMIN" sheetId="2" r:id="rId2"/>
    <sheet name="HURWICZ" sheetId="3" r:id="rId3"/>
    <sheet name="LAPLACE" sheetId="4" r:id="rId4"/>
    <sheet name="MINIMAX" sheetId="5" r:id="rId5"/>
    <sheet name="VME" sheetId="6" r:id="rId6"/>
    <sheet name="VECIP" sheetId="7" r:id="rId7"/>
    <sheet name="POE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8" l="1"/>
  <c r="C13" i="8"/>
  <c r="B13" i="8"/>
  <c r="D13" i="8" s="1" a="1"/>
  <c r="D13" i="8" s="1"/>
  <c r="C12" i="8"/>
  <c r="F4" i="8"/>
  <c r="B14" i="8" s="1"/>
  <c r="D14" i="8" s="1" a="1"/>
  <c r="D14" i="8" s="1"/>
  <c r="B3" i="8"/>
  <c r="F3" i="8" s="1"/>
  <c r="D10" i="7"/>
  <c r="D5" i="7"/>
  <c r="D4" i="7"/>
  <c r="C10" i="7"/>
  <c r="B10" i="7"/>
  <c r="D6" i="7"/>
  <c r="D6" i="6"/>
  <c r="D5" i="6"/>
  <c r="D4" i="6"/>
  <c r="C14" i="5"/>
  <c r="C13" i="5"/>
  <c r="F5" i="5"/>
  <c r="C15" i="5" s="1"/>
  <c r="B4" i="5"/>
  <c r="D6" i="4"/>
  <c r="D5" i="4"/>
  <c r="D4" i="4"/>
  <c r="D6" i="3"/>
  <c r="D5" i="3"/>
  <c r="D4" i="3"/>
  <c r="D6" i="2"/>
  <c r="D5" i="2"/>
  <c r="D4" i="2"/>
  <c r="D6" i="1"/>
  <c r="D5" i="1"/>
  <c r="D4" i="1"/>
  <c r="B12" i="8" l="1"/>
  <c r="D12" i="8" s="1" a="1"/>
  <c r="D12" i="8" s="1"/>
  <c r="F4" i="5"/>
  <c r="B15" i="5" l="1"/>
  <c r="D15" i="5" s="1"/>
  <c r="B14" i="5"/>
  <c r="D14" i="5" s="1"/>
  <c r="B13" i="5"/>
  <c r="D1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<sst xmlns="http://schemas.openxmlformats.org/spreadsheetml/2006/main" count="111" uniqueCount="33">
  <si>
    <t>Estado de la naturaleza</t>
  </si>
  <si>
    <t>Mercado</t>
  </si>
  <si>
    <t>Alternativa</t>
  </si>
  <si>
    <t>Favorable</t>
  </si>
  <si>
    <t>Desfavorable</t>
  </si>
  <si>
    <t>Máximo</t>
  </si>
  <si>
    <t>Planta grande</t>
  </si>
  <si>
    <t>Planta pequeña</t>
  </si>
  <si>
    <t>No hacer nada</t>
  </si>
  <si>
    <t>Basados en Maximax la alternativa que se escoge es la planta grande</t>
  </si>
  <si>
    <t>Mínimo (Maximin)</t>
  </si>
  <si>
    <t>Basados en Maximin la alternativa que se escoge es no hacer nada</t>
  </si>
  <si>
    <t>Alpha</t>
  </si>
  <si>
    <t>Realismo α=0.8</t>
  </si>
  <si>
    <t>Basados en Hurwicz la alternativa que se escoge es hacer la planta grande</t>
  </si>
  <si>
    <t>Basados en Laplace la alternativa que se escoge es hacer la planta pequeña</t>
  </si>
  <si>
    <t>Mejor pago favorable</t>
  </si>
  <si>
    <t>Mejor pago desfavorable</t>
  </si>
  <si>
    <t>Basados en Minimax la alternativa que se escoge es hacer la planta pequeña</t>
  </si>
  <si>
    <t>Probabilidad</t>
  </si>
  <si>
    <t>Toma de decisiones con riesgo</t>
  </si>
  <si>
    <t>VME</t>
  </si>
  <si>
    <t>Si cada estado de la naturaleza tiene la misma probabilidad de 0.5, ¿cuál alternativa da el mayor valor monetario esperado?</t>
  </si>
  <si>
    <t>Basados en VME la alternativa que se escoge es hacer la planta pequeña, porque tiene el VME más alto</t>
  </si>
  <si>
    <t>VEIP</t>
  </si>
  <si>
    <t>VEIP nos indica que lo más que se pagaría por información perfectra o imperfecta son 60000</t>
  </si>
  <si>
    <t>MAX favorable</t>
  </si>
  <si>
    <t>MAX desfavorable</t>
  </si>
  <si>
    <t>VECIP</t>
  </si>
  <si>
    <t>Con información perfecta (VECIP)</t>
  </si>
  <si>
    <t>Probabilidades</t>
  </si>
  <si>
    <t>POE</t>
  </si>
  <si>
    <t>Según la POE se escoge la planta pequeña, porque debe ser la mínima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</si>
</sst>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₡-140A]* #,##0.00_-;\-[$₡-140A]* #,##0.00_-;_-[$₡-140A]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ill="1"/>
    <xf numFmtId="0" fontId="4" fillId="3" borderId="2" xfId="0" applyFont="1" applyFill="1" applyBorder="1" applyAlignment="1">
      <alignment horizontal="center"/>
    </xf>
    <xf numFmtId="164" fontId="5" fillId="3" borderId="0" xfId="0" applyNumberFormat="1" applyFont="1" applyFill="1"/>
    <xf numFmtId="0" fontId="4" fillId="4" borderId="3" xfId="0" applyFont="1" applyFill="1" applyBorder="1"/>
    <xf numFmtId="0" fontId="4" fillId="4" borderId="0" xfId="0" applyFont="1" applyFill="1"/>
    <xf numFmtId="0" fontId="5" fillId="0" borderId="0" xfId="0" applyFont="1"/>
    <xf numFmtId="164" fontId="5" fillId="0" borderId="0" xfId="0" applyNumberFormat="1" applyFont="1"/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5" fillId="0" borderId="4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0" fontId="5" fillId="2" borderId="5" xfId="0" applyFont="1" applyFill="1" applyBorder="1"/>
    <xf numFmtId="0" fontId="5" fillId="2" borderId="5" xfId="1" applyNumberFormat="1" applyFont="1" applyFill="1" applyBorder="1"/>
    <xf numFmtId="164" fontId="5" fillId="2" borderId="5" xfId="0" applyNumberFormat="1" applyFont="1" applyFill="1" applyBorder="1"/>
  </cellXfs>
  <cellStyles count="2">
    <cellStyle name="Normal" xfId="0" builtinId="0"/>
    <cellStyle name="Percent" xfId="1" builtinId="5"/>
  </cellStyles>
  <dxfs count="9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_-[$₡-140A]* #,##0.00_-;\-[$₡-140A]* #,##0.00_-;_-[$₡-140A]* &quot;-&quot;??_-;_-@_-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>
          <bgColor theme="4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30715-1C9B-E64C-BC1C-30CCA0D23FA0}" name="Table14" displayName="Table14" ref="A3:D6" totalsRowShown="0" headerRowDxfId="88" dataDxfId="87">
  <tableColumns count="4">
    <tableColumn id="1" xr3:uid="{6370F297-2379-0D41-8296-7BEE65ADB3AA}" name="Alternativa" dataDxfId="86"/>
    <tableColumn id="2" xr3:uid="{A8E7E949-ED46-564E-9C51-89F2F19E5B73}" name="Favorable" dataDxfId="85"/>
    <tableColumn id="3" xr3:uid="{061C5FE4-EC2D-B048-83FD-C4F07526EFA0}" name="Desfavorable" dataDxfId="84"/>
    <tableColumn id="4" xr3:uid="{B10947DD-3094-8645-9E46-9D275749032A}" name="Máximo" dataDxfId="83">
      <calculatedColumnFormula>MAX(Table14[[#This Row],[Favorable]:[Desfavorable]])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4ECB8-98FA-EA41-86B8-DAE7B14BFA1E}" name="Table145" displayName="Table145" ref="A3:D6" totalsRowShown="0" headerRowDxfId="81" dataDxfId="80">
  <tableColumns count="4">
    <tableColumn id="1" xr3:uid="{BEAD8536-2C58-C64E-BD62-CE39C739BF8F}" name="Alternativa" dataDxfId="79"/>
    <tableColumn id="2" xr3:uid="{72725564-767C-AF41-8891-76237F1105BF}" name="Favorable" dataDxfId="78"/>
    <tableColumn id="3" xr3:uid="{5EAB84D5-6DC6-254B-BE40-54D48E03A722}" name="Desfavorable" dataDxfId="77"/>
    <tableColumn id="4" xr3:uid="{D79A779D-A4A0-A34B-8514-2776F2796819}" name="Mínimo (Maximin)" dataDxfId="76">
      <calculatedColumnFormula>MIN(Table145[[#This Row],[Favorable]:[Desfavorable]])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0AA82C-AD68-EE4B-BB0E-E1F668FE96BE}" name="Table1456" displayName="Table1456" ref="A3:D6" totalsRowShown="0" headerRowDxfId="73" dataDxfId="72">
  <tableColumns count="4">
    <tableColumn id="1" xr3:uid="{A85B3B00-E3F3-AE45-8111-DB50C2572697}" name="Alternativa" dataDxfId="71"/>
    <tableColumn id="2" xr3:uid="{BA6B6671-39C0-4E42-89D9-13452D660183}" name="Favorable" dataDxfId="70"/>
    <tableColumn id="3" xr3:uid="{1C7C2F12-8794-8447-B924-E208F04B0241}" name="Desfavorable" dataDxfId="69"/>
    <tableColumn id="4" xr3:uid="{D1D501A5-CB0F-A647-A5D5-F8627C241846}" name="Realismo α=0.8" dataDxfId="68">
      <calculatedColumnFormula>$F$3*Table1456[[#This Row],[Favorable]]+(1-$F$3)*Table1456[[#This Row],[Desfavorable]]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00133C-333C-684B-A87E-61051EC3BF6A}" name="Table6" displayName="Table6" ref="F2:F3" totalsRowShown="0" headerRowDxfId="67" dataDxfId="66">
  <tableColumns count="1">
    <tableColumn id="1" xr3:uid="{461E3FDA-8F68-B546-A3C4-5DEE483E205D}" name="Alpha" dataDxfId="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9B79-EB14-0646-ABD0-3F8792E1664C}" name="Table148" displayName="Table148" ref="A3:D6" totalsRowShown="0" headerRowDxfId="62" dataDxfId="61">
  <tableColumns count="4">
    <tableColumn id="1" xr3:uid="{60FF12BE-0815-FC4D-9972-C5C5DA5E28AC}" name="Alternativa" dataDxfId="60"/>
    <tableColumn id="2" xr3:uid="{AF580209-4F3A-BF47-81EA-3F7D958EAABD}" name="Favorable" dataDxfId="59"/>
    <tableColumn id="3" xr3:uid="{893F49D0-5CE9-F747-A56B-5A95053848B4}" name="Desfavorable" dataDxfId="58"/>
    <tableColumn id="4" xr3:uid="{2AA86ABD-EB74-9344-864C-E711B5CB330B}" name="Máximo" dataDxfId="57">
      <calculatedColumnFormula>AVERAGE(Table148[[#This Row],[Favorable]], Table148[[#This Row],[Desfavorable]])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5EBE44-622D-164D-B38D-8C31B4C1A32E}" name="Table149" displayName="Table149" ref="A3:C6" totalsRowShown="0" headerRowDxfId="52" dataDxfId="51">
  <tableColumns count="3">
    <tableColumn id="1" xr3:uid="{D2DBF37D-CBC1-1545-87D4-C8C26324792F}" name="Alternativa" dataDxfId="50"/>
    <tableColumn id="2" xr3:uid="{06369AFA-AE20-B44E-B292-34F8FA5F04AA}" name="Favorable" dataDxfId="49"/>
    <tableColumn id="3" xr3:uid="{FCDBCAF5-A66E-E24E-B252-769DB04FF5F7}" name="Desfavorable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645CB9-24D8-EA4D-84F7-20BB2A773F2C}" name="Table14910" displayName="Table14910" ref="A12:D15" totalsRowShown="0" headerRowDxfId="47" dataDxfId="46">
  <tableColumns count="4">
    <tableColumn id="1" xr3:uid="{72E6B760-91B5-2945-BFBA-2D0B4E3489B4}" name="Alternativa" dataDxfId="45"/>
    <tableColumn id="2" xr3:uid="{DE876926-973F-694D-B226-F29B14F50D11}" name="Favorable" dataDxfId="44"/>
    <tableColumn id="3" xr3:uid="{5ED2BE21-122E-3543-9F95-D6D4EC134CE4}" name="Desfavorable" dataDxfId="43">
      <calculatedColumnFormula>$F$5-C4</calculatedColumnFormula>
    </tableColumn>
    <tableColumn id="5" xr3:uid="{D831CAEB-B1F5-0949-8C2D-6B7801118B90}" name="Máximo" dataDxfId="42">
      <calculatedColumnFormula>MAX(Table14910[[#This Row],[Favorable]:[Desfavorable]])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951666-30DF-094B-BE4F-0C827F820534}" name="Table14811" displayName="Table14811" ref="A3:D6" totalsRowShown="0" headerRowDxfId="39" dataDxfId="38">
  <tableColumns count="4">
    <tableColumn id="1" xr3:uid="{69C63F4E-62DC-5C40-87B6-EBD514F1B1F0}" name="Alternativa" dataDxfId="37"/>
    <tableColumn id="2" xr3:uid="{E4705046-646B-B84F-895B-674BFFDE1E8B}" name="Favorable" dataDxfId="36"/>
    <tableColumn id="3" xr3:uid="{C619D60B-CDE7-424B-95F2-8DFAB99064B4}" name="Desfavorable" dataDxfId="35"/>
    <tableColumn id="4" xr3:uid="{7CD721F8-1C11-E84A-B8CA-8334C681180B}" name="VME" dataDxfId="34">
      <calculatedColumnFormula>(Table14811[[#This Row],[Favorable]]*0.5)+(Table14811[[#This Row],[Desfavorable]]*0.5)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D17C29-067F-844A-A899-ECF3CD9419B9}" name="Table11" displayName="Table11" ref="F2:F3" totalsRowShown="0" headerRowDxfId="33" dataDxfId="32">
  <tableColumns count="1">
    <tableColumn id="1" xr3:uid="{71B8B2A1-3201-BF4C-810E-3AB5E28C0934}" name="Probabilidad" dataDxfId="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BDFD51-A94D-D244-950A-4882A6C726CC}" name="Table1481113" displayName="Table1481113" ref="A3:D6" totalsRowShown="0" headerRowDxfId="27" dataDxfId="26">
  <tableColumns count="4">
    <tableColumn id="1" xr3:uid="{F8CA2643-1715-D345-AEA6-740C8E419569}" name="Alternativa" dataDxfId="25"/>
    <tableColumn id="2" xr3:uid="{6AEFCF37-D07E-E84C-95C4-D0C65F69B82A}" name="Favorable" dataDxfId="24"/>
    <tableColumn id="3" xr3:uid="{176C7988-4B0B-3841-A392-11D85EE0E56E}" name="Desfavorable" dataDxfId="23"/>
    <tableColumn id="4" xr3:uid="{EDDBD8D1-43F6-F343-A4A3-AFBBEBEEF7CD}" name="VME" dataDxfId="22">
      <calculatedColumnFormula>(Table1481113[[#This Row],[Favorable]]*0.5)+(Table1481113[[#This Row],[Desfavorable]]*0.5)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9E8CAE-F00A-DE45-A66B-64FC16A26173}" name="Table13" displayName="Table13" ref="A9:D11" totalsRowShown="0" headerRowDxfId="21" headerRowBorderDxfId="19" tableBorderDxfId="20" totalsRowBorderDxfId="18">
  <autoFilter ref="A9:D11" xr:uid="{0E9E8CAE-F00A-DE45-A66B-64FC16A26173}"/>
  <tableColumns count="4">
    <tableColumn id="1" xr3:uid="{607736A8-ADB9-F942-B96B-6621AE42C0F5}" name="Alternativa"/>
    <tableColumn id="2" xr3:uid="{C728573A-32C3-2E4E-97F0-70316D1852CE}" name="MAX favorable"/>
    <tableColumn id="3" xr3:uid="{36A4C732-9263-1044-A2B8-10D842CB571D}" name="MAX desfavorable"/>
    <tableColumn id="4" xr3:uid="{42E22B8C-A552-DE4D-B103-924B458EFF22}" name="VECI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CE7886-491E-9048-9784-8CD50C848ADA}" name="Table14915" displayName="Table14915" ref="A2:C5" totalsRowShown="0" headerRowDxfId="13" dataDxfId="12">
  <tableColumns count="3">
    <tableColumn id="1" xr3:uid="{79AAC25E-2F63-2148-9B04-13713EE58144}" name="Alternativa" dataDxfId="11"/>
    <tableColumn id="2" xr3:uid="{DA32B5D9-2B39-184C-A67D-C7707899CDF3}" name="Favorable" dataDxfId="10"/>
    <tableColumn id="3" xr3:uid="{8B1AD1CF-1945-D840-8548-DEB703A5A577}" name="Desfavorable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0479A2-0C94-B74A-9DC7-0B9294A39FAB}" name="Table1491016" displayName="Table1491016" ref="A11:D14" totalsRowShown="0" headerRowDxfId="8" dataDxfId="7">
  <tableColumns count="4">
    <tableColumn id="1" xr3:uid="{6AE3D461-64E6-F84F-8ED6-99F939E2A0D7}" name="Alternativa" dataDxfId="6"/>
    <tableColumn id="2" xr3:uid="{9C143FB3-163C-FF48-9BAC-F0804253A01A}" name="Favorable" dataDxfId="5">
      <calculatedColumnFormula>$F$4-B3</calculatedColumnFormula>
    </tableColumn>
    <tableColumn id="3" xr3:uid="{F0FB93E5-3A8C-CC41-99C1-540DDA006B4C}" name="Desfavorable" dataDxfId="4">
      <calculatedColumnFormula>$F$5-C3</calculatedColumnFormula>
    </tableColumn>
    <tableColumn id="5" xr3:uid="{B2C81B44-750E-504F-978D-3FB11CC015FD}" name="POE" dataDxfId="3">
      <calculatedColumnFormula array="1">(Table1491016[[#This Row],[Favorable]]*Table16[Probabilidad])+(Table1491016[[#This Row],[Desfavorable]]*Table16[Probabilidad])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972876-27CB-B347-BA65-C7CB37F0817F}" name="Table16" displayName="Table16" ref="F10:F11" totalsRowShown="0" headerRowDxfId="2" dataDxfId="1">
  <tableColumns count="1">
    <tableColumn id="1" xr3:uid="{27CFE6D1-063C-264F-8063-F9DAC77A9BC1}" name="Probabi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1113-0BB3-A34D-81C6-92BBD620C3F5}">
  <dimension ref="A1:M6"/>
  <sheetViews>
    <sheetView workbookViewId="0">
      <selection activeCell="D14" sqref="D14"/>
    </sheetView>
  </sheetViews>
  <sheetFormatPr baseColWidth="10" defaultRowHeight="16" x14ac:dyDescent="0.2"/>
  <cols>
    <col min="1" max="1" width="18.33203125" bestFit="1" customWidth="1"/>
    <col min="2" max="4" width="16.5" bestFit="1" customWidth="1"/>
  </cols>
  <sheetData>
    <row r="1" spans="1:13" ht="21" x14ac:dyDescent="0.25">
      <c r="A1" s="1"/>
      <c r="B1" s="2" t="s">
        <v>0</v>
      </c>
      <c r="C1" s="2"/>
      <c r="D1" s="3"/>
    </row>
    <row r="2" spans="1:13" ht="21" x14ac:dyDescent="0.25">
      <c r="A2" s="1"/>
      <c r="B2" s="4" t="s">
        <v>1</v>
      </c>
      <c r="C2" s="4"/>
      <c r="D2" s="5"/>
    </row>
    <row r="3" spans="1:13" ht="21" x14ac:dyDescent="0.25">
      <c r="A3" s="1" t="s">
        <v>2</v>
      </c>
      <c r="B3" s="6" t="s">
        <v>3</v>
      </c>
      <c r="C3" s="6" t="s">
        <v>4</v>
      </c>
      <c r="D3" s="7" t="s">
        <v>5</v>
      </c>
      <c r="E3" s="9"/>
    </row>
    <row r="4" spans="1:13" ht="21" x14ac:dyDescent="0.25">
      <c r="A4" s="8" t="s">
        <v>6</v>
      </c>
      <c r="B4" s="9">
        <v>200000</v>
      </c>
      <c r="C4" s="9">
        <v>-180000</v>
      </c>
      <c r="D4" s="9">
        <f>MAX(Table14[[#This Row],[Favorable]:[Desfavorable]])</f>
        <v>200000</v>
      </c>
      <c r="E4" s="9"/>
      <c r="F4" s="12" t="s">
        <v>9</v>
      </c>
      <c r="G4" s="12"/>
      <c r="H4" s="12"/>
      <c r="I4" s="12"/>
      <c r="J4" s="12"/>
      <c r="K4" s="12"/>
      <c r="L4" s="12"/>
      <c r="M4" s="12"/>
    </row>
    <row r="5" spans="1:13" ht="21" x14ac:dyDescent="0.25">
      <c r="A5" s="8" t="s">
        <v>7</v>
      </c>
      <c r="B5" s="9">
        <v>100000</v>
      </c>
      <c r="C5" s="9">
        <v>-20000</v>
      </c>
      <c r="D5" s="9">
        <f>MAX(Table14[[#This Row],[Favorable]:[Desfavorable]])</f>
        <v>100000</v>
      </c>
      <c r="E5" s="9"/>
    </row>
    <row r="6" spans="1:13" ht="21" x14ac:dyDescent="0.25">
      <c r="A6" s="8" t="s">
        <v>8</v>
      </c>
      <c r="B6" s="9">
        <v>0</v>
      </c>
      <c r="C6" s="9">
        <v>0</v>
      </c>
      <c r="D6" s="9">
        <f>MAX(Table14[[#This Row],[Favorable]:[Desfavorable]])</f>
        <v>0</v>
      </c>
      <c r="E6" s="9"/>
    </row>
  </sheetData>
  <mergeCells count="3">
    <mergeCell ref="B1:C1"/>
    <mergeCell ref="B2:C2"/>
    <mergeCell ref="F4:M4"/>
  </mergeCells>
  <phoneticPr fontId="2" type="noConversion"/>
  <conditionalFormatting sqref="A1:M2 A3:E3 A4:M6">
    <cfRule type="cellIs" dxfId="89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1761-4C10-7449-A380-AC1E51D9C9EE}">
  <dimension ref="A1:M6"/>
  <sheetViews>
    <sheetView workbookViewId="0">
      <selection activeCell="D4" sqref="D4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22.1640625" bestFit="1" customWidth="1"/>
  </cols>
  <sheetData>
    <row r="1" spans="1:13" ht="21" x14ac:dyDescent="0.25">
      <c r="A1" s="1"/>
      <c r="B1" s="2" t="s">
        <v>0</v>
      </c>
      <c r="C1" s="2"/>
      <c r="D1" s="3"/>
    </row>
    <row r="2" spans="1:13" ht="21" x14ac:dyDescent="0.25">
      <c r="A2" s="1"/>
      <c r="B2" s="4" t="s">
        <v>1</v>
      </c>
      <c r="C2" s="4"/>
      <c r="D2" s="5"/>
    </row>
    <row r="3" spans="1:13" ht="21" x14ac:dyDescent="0.25">
      <c r="A3" s="1" t="s">
        <v>2</v>
      </c>
      <c r="B3" s="6" t="s">
        <v>3</v>
      </c>
      <c r="C3" s="6" t="s">
        <v>4</v>
      </c>
      <c r="D3" s="7" t="s">
        <v>10</v>
      </c>
    </row>
    <row r="4" spans="1:13" ht="21" x14ac:dyDescent="0.25">
      <c r="A4" s="8" t="s">
        <v>6</v>
      </c>
      <c r="B4" s="9">
        <v>200000</v>
      </c>
      <c r="C4" s="9">
        <v>-180000</v>
      </c>
      <c r="D4" s="9">
        <f>MIN(Table145[[#This Row],[Favorable]:[Desfavorable]])</f>
        <v>-180000</v>
      </c>
    </row>
    <row r="5" spans="1:13" ht="21" x14ac:dyDescent="0.25">
      <c r="A5" s="8" t="s">
        <v>7</v>
      </c>
      <c r="B5" s="9">
        <v>100000</v>
      </c>
      <c r="C5" s="9">
        <v>-20000</v>
      </c>
      <c r="D5" s="9">
        <f>MIN(Table145[[#This Row],[Favorable]:[Desfavorable]])</f>
        <v>-20000</v>
      </c>
    </row>
    <row r="6" spans="1:13" ht="21" x14ac:dyDescent="0.25">
      <c r="A6" s="8" t="s">
        <v>8</v>
      </c>
      <c r="B6" s="9">
        <v>0</v>
      </c>
      <c r="C6" s="9">
        <v>0</v>
      </c>
      <c r="D6" s="9">
        <f>MIN(Table145[[#This Row],[Favorable]:[Desfavorable]])</f>
        <v>0</v>
      </c>
      <c r="F6" s="12" t="s">
        <v>11</v>
      </c>
      <c r="G6" s="12"/>
      <c r="H6" s="12"/>
      <c r="I6" s="12"/>
      <c r="J6" s="12"/>
      <c r="K6" s="12"/>
      <c r="L6" s="12"/>
      <c r="M6" s="12"/>
    </row>
  </sheetData>
  <mergeCells count="3">
    <mergeCell ref="B1:C1"/>
    <mergeCell ref="B2:C2"/>
    <mergeCell ref="F6:M6"/>
  </mergeCells>
  <conditionalFormatting sqref="A1:M6">
    <cfRule type="cellIs" dxfId="82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AC38-3CB3-5F44-816A-144A39E58326}">
  <dimension ref="A1:O6"/>
  <sheetViews>
    <sheetView workbookViewId="0">
      <selection activeCell="F1" sqref="A1:F104857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18.33203125" bestFit="1" customWidth="1"/>
    <col min="6" max="6" width="7.83203125" bestFit="1" customWidth="1"/>
  </cols>
  <sheetData>
    <row r="1" spans="1:15" ht="21" x14ac:dyDescent="0.25">
      <c r="A1" s="1"/>
      <c r="B1" s="2" t="s">
        <v>0</v>
      </c>
      <c r="C1" s="2"/>
      <c r="D1" s="3"/>
    </row>
    <row r="2" spans="1:15" ht="21" x14ac:dyDescent="0.25">
      <c r="A2" s="1"/>
      <c r="B2" s="4" t="s">
        <v>1</v>
      </c>
      <c r="C2" s="4"/>
      <c r="D2" s="5"/>
      <c r="F2" s="8" t="s">
        <v>12</v>
      </c>
    </row>
    <row r="3" spans="1:15" ht="21" x14ac:dyDescent="0.25">
      <c r="A3" s="1" t="s">
        <v>2</v>
      </c>
      <c r="B3" s="6" t="s">
        <v>3</v>
      </c>
      <c r="C3" s="6" t="s">
        <v>4</v>
      </c>
      <c r="D3" s="7" t="s">
        <v>13</v>
      </c>
      <c r="F3" s="13">
        <v>0.8</v>
      </c>
    </row>
    <row r="4" spans="1:15" ht="21" x14ac:dyDescent="0.25">
      <c r="A4" s="8" t="s">
        <v>6</v>
      </c>
      <c r="B4" s="9">
        <v>200000</v>
      </c>
      <c r="C4" s="9">
        <v>-180000</v>
      </c>
      <c r="D4" s="9">
        <f>$F$3*Table1456[[#This Row],[Favorable]]+(1-$F$3)*Table1456[[#This Row],[Desfavorable]]</f>
        <v>124000</v>
      </c>
      <c r="H4" s="12" t="s">
        <v>14</v>
      </c>
      <c r="I4" s="12"/>
      <c r="J4" s="12"/>
      <c r="K4" s="12"/>
      <c r="L4" s="12"/>
      <c r="M4" s="12"/>
      <c r="N4" s="12"/>
      <c r="O4" s="12"/>
    </row>
    <row r="5" spans="1:15" ht="21" x14ac:dyDescent="0.25">
      <c r="A5" s="8" t="s">
        <v>7</v>
      </c>
      <c r="B5" s="9">
        <v>100000</v>
      </c>
      <c r="C5" s="9">
        <v>-20000</v>
      </c>
      <c r="D5" s="9">
        <f>$F$3*Table1456[[#This Row],[Favorable]]+(1-$F$3)*Table1456[[#This Row],[Desfavorable]]</f>
        <v>76000</v>
      </c>
    </row>
    <row r="6" spans="1:15" ht="21" x14ac:dyDescent="0.25">
      <c r="A6" s="8" t="s">
        <v>8</v>
      </c>
      <c r="B6" s="9">
        <v>0</v>
      </c>
      <c r="C6" s="9">
        <v>0</v>
      </c>
      <c r="D6" s="9">
        <f>$F$3*Table1456[[#This Row],[Favorable]]+(1-$F$3)*Table1456[[#This Row],[Desfavorable]]</f>
        <v>0</v>
      </c>
    </row>
  </sheetData>
  <mergeCells count="3">
    <mergeCell ref="B1:C1"/>
    <mergeCell ref="B2:C2"/>
    <mergeCell ref="H4:O4"/>
  </mergeCells>
  <conditionalFormatting sqref="G1:M3 A1:E4 F2:F3 A5:M5 A6:D6">
    <cfRule type="cellIs" dxfId="75" priority="2" operator="lessThan">
      <formula>0</formula>
    </cfRule>
  </conditionalFormatting>
  <conditionalFormatting sqref="G4:O4">
    <cfRule type="cellIs" dxfId="74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A3B3-C050-B147-98A7-DF95BF312454}">
  <dimension ref="A1:M6"/>
  <sheetViews>
    <sheetView workbookViewId="0">
      <selection sqref="A1:D1048576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15" bestFit="1" customWidth="1"/>
  </cols>
  <sheetData>
    <row r="1" spans="1:13" ht="21" x14ac:dyDescent="0.25">
      <c r="A1" s="1"/>
      <c r="B1" s="2" t="s">
        <v>0</v>
      </c>
      <c r="C1" s="2"/>
      <c r="D1" s="2"/>
    </row>
    <row r="2" spans="1:13" ht="21" x14ac:dyDescent="0.25">
      <c r="A2" s="1"/>
      <c r="B2" s="2" t="s">
        <v>1</v>
      </c>
      <c r="C2" s="2"/>
      <c r="D2" s="2"/>
    </row>
    <row r="3" spans="1:13" ht="21" x14ac:dyDescent="0.25">
      <c r="A3" s="1" t="s">
        <v>2</v>
      </c>
      <c r="B3" s="6" t="s">
        <v>3</v>
      </c>
      <c r="C3" s="6" t="s">
        <v>4</v>
      </c>
      <c r="D3" s="7" t="s">
        <v>5</v>
      </c>
    </row>
    <row r="4" spans="1:13" ht="21" x14ac:dyDescent="0.25">
      <c r="A4" s="8" t="s">
        <v>6</v>
      </c>
      <c r="B4" s="9">
        <v>200000</v>
      </c>
      <c r="C4" s="9">
        <v>-180000</v>
      </c>
      <c r="D4" s="9">
        <f>AVERAGE(Table148[[#This Row],[Favorable]], Table148[[#This Row],[Desfavorable]])</f>
        <v>10000</v>
      </c>
    </row>
    <row r="5" spans="1:13" ht="21" x14ac:dyDescent="0.25">
      <c r="A5" s="8" t="s">
        <v>7</v>
      </c>
      <c r="B5" s="9">
        <v>100000</v>
      </c>
      <c r="C5" s="9">
        <v>-20000</v>
      </c>
      <c r="D5" s="9">
        <f>AVERAGE(Table148[[#This Row],[Favorable]], Table148[[#This Row],[Desfavorable]])</f>
        <v>40000</v>
      </c>
      <c r="F5" s="12" t="s">
        <v>15</v>
      </c>
      <c r="G5" s="12"/>
      <c r="H5" s="12"/>
      <c r="I5" s="12"/>
      <c r="J5" s="12"/>
      <c r="K5" s="12"/>
      <c r="L5" s="12"/>
      <c r="M5" s="12"/>
    </row>
    <row r="6" spans="1:13" ht="21" x14ac:dyDescent="0.25">
      <c r="A6" s="8" t="s">
        <v>8</v>
      </c>
      <c r="B6" s="9">
        <v>0</v>
      </c>
      <c r="C6" s="9">
        <v>0</v>
      </c>
      <c r="D6" s="9">
        <f>AVERAGE(Table148[[#This Row],[Favorable]], Table148[[#This Row],[Desfavorable]])</f>
        <v>0</v>
      </c>
    </row>
  </sheetData>
  <mergeCells count="3">
    <mergeCell ref="B1:D1"/>
    <mergeCell ref="B2:D2"/>
    <mergeCell ref="F5:M5"/>
  </mergeCells>
  <conditionalFormatting sqref="A1:B2 A3:D6">
    <cfRule type="cellIs" dxfId="64" priority="2" operator="lessThan">
      <formula>0</formula>
    </cfRule>
  </conditionalFormatting>
  <conditionalFormatting sqref="F5:M5">
    <cfRule type="cellIs" dxfId="63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AE75-D135-0B4F-AAFB-286C5421AB83}">
  <dimension ref="A1:M15"/>
  <sheetViews>
    <sheetView workbookViewId="0">
      <selection activeCell="F4" sqref="F4"/>
    </sheetView>
  </sheetViews>
  <sheetFormatPr baseColWidth="10" defaultRowHeight="16" x14ac:dyDescent="0.2"/>
  <cols>
    <col min="1" max="1" width="18.33203125" bestFit="1" customWidth="1"/>
    <col min="2" max="4" width="16.5" bestFit="1" customWidth="1"/>
    <col min="5" max="5" width="29" bestFit="1" customWidth="1"/>
    <col min="6" max="6" width="9.1640625" bestFit="1" customWidth="1"/>
  </cols>
  <sheetData>
    <row r="1" spans="1:13" ht="21" x14ac:dyDescent="0.25">
      <c r="A1" s="1"/>
      <c r="B1" s="2" t="s">
        <v>0</v>
      </c>
      <c r="C1" s="2"/>
    </row>
    <row r="2" spans="1:13" ht="21" x14ac:dyDescent="0.25">
      <c r="A2" s="1"/>
      <c r="B2" s="4" t="s">
        <v>1</v>
      </c>
      <c r="C2" s="4"/>
    </row>
    <row r="3" spans="1:13" ht="21" x14ac:dyDescent="0.25">
      <c r="A3" s="1" t="s">
        <v>2</v>
      </c>
      <c r="B3" s="6" t="s">
        <v>3</v>
      </c>
      <c r="C3" s="6" t="s">
        <v>4</v>
      </c>
    </row>
    <row r="4" spans="1:13" ht="21" x14ac:dyDescent="0.25">
      <c r="A4" s="8" t="s">
        <v>6</v>
      </c>
      <c r="B4" s="9">
        <f>200000</f>
        <v>200000</v>
      </c>
      <c r="C4" s="9">
        <v>-180000</v>
      </c>
      <c r="E4" s="8" t="s">
        <v>16</v>
      </c>
      <c r="F4" s="8">
        <f>MAX(Table149[Favorable])</f>
        <v>200000</v>
      </c>
    </row>
    <row r="5" spans="1:13" ht="21" x14ac:dyDescent="0.25">
      <c r="A5" s="8" t="s">
        <v>7</v>
      </c>
      <c r="B5" s="9">
        <v>100000</v>
      </c>
      <c r="C5" s="9">
        <v>-20000</v>
      </c>
      <c r="E5" s="8" t="s">
        <v>17</v>
      </c>
      <c r="F5" s="9">
        <f>MAX(Table149[Desfavorable])</f>
        <v>0</v>
      </c>
    </row>
    <row r="6" spans="1:13" ht="21" x14ac:dyDescent="0.25">
      <c r="A6" s="8" t="s">
        <v>8</v>
      </c>
      <c r="B6" s="9">
        <v>0</v>
      </c>
      <c r="C6" s="9">
        <v>0</v>
      </c>
    </row>
    <row r="10" spans="1:13" ht="21" x14ac:dyDescent="0.25">
      <c r="A10" s="1"/>
      <c r="B10" s="2" t="s">
        <v>0</v>
      </c>
      <c r="C10" s="2"/>
      <c r="D10" s="2"/>
    </row>
    <row r="11" spans="1:13" ht="21" x14ac:dyDescent="0.25">
      <c r="A11" s="1"/>
      <c r="B11" s="2" t="s">
        <v>1</v>
      </c>
      <c r="C11" s="2"/>
      <c r="D11" s="2"/>
    </row>
    <row r="12" spans="1:13" ht="21" x14ac:dyDescent="0.25">
      <c r="A12" s="1" t="s">
        <v>2</v>
      </c>
      <c r="B12" s="6" t="s">
        <v>3</v>
      </c>
      <c r="C12" s="6" t="s">
        <v>4</v>
      </c>
      <c r="D12" s="7" t="s">
        <v>5</v>
      </c>
    </row>
    <row r="13" spans="1:13" ht="21" x14ac:dyDescent="0.25">
      <c r="A13" s="8" t="s">
        <v>6</v>
      </c>
      <c r="B13" s="9">
        <f>B4-$F$4</f>
        <v>0</v>
      </c>
      <c r="C13" s="9">
        <f>$F$5-C4</f>
        <v>180000</v>
      </c>
      <c r="D13" s="9">
        <f>MAX(Table14910[[#This Row],[Favorable]:[Desfavorable]])</f>
        <v>180000</v>
      </c>
    </row>
    <row r="14" spans="1:13" ht="21" x14ac:dyDescent="0.25">
      <c r="A14" s="8" t="s">
        <v>7</v>
      </c>
      <c r="B14" s="9">
        <f>$F$4-B5</f>
        <v>100000</v>
      </c>
      <c r="C14" s="9">
        <f>$F$5-C5</f>
        <v>20000</v>
      </c>
      <c r="D14" s="9">
        <f>MAX(Table14910[[#This Row],[Favorable]:[Desfavorable]])</f>
        <v>100000</v>
      </c>
      <c r="F14" s="12" t="s">
        <v>18</v>
      </c>
      <c r="G14" s="12"/>
      <c r="H14" s="12"/>
      <c r="I14" s="12"/>
      <c r="J14" s="12"/>
      <c r="K14" s="12"/>
      <c r="L14" s="12"/>
      <c r="M14" s="12"/>
    </row>
    <row r="15" spans="1:13" ht="21" x14ac:dyDescent="0.25">
      <c r="A15" s="8" t="s">
        <v>8</v>
      </c>
      <c r="B15" s="9">
        <f>$F$4-B6</f>
        <v>200000</v>
      </c>
      <c r="C15" s="9">
        <f>$F$5-C6</f>
        <v>0</v>
      </c>
      <c r="D15" s="9">
        <f>MAX(Table14910[[#This Row],[Favorable]:[Desfavorable]])</f>
        <v>200000</v>
      </c>
    </row>
  </sheetData>
  <mergeCells count="5">
    <mergeCell ref="B1:C1"/>
    <mergeCell ref="B2:C2"/>
    <mergeCell ref="B10:D10"/>
    <mergeCell ref="B11:D11"/>
    <mergeCell ref="F14:M14"/>
  </mergeCells>
  <conditionalFormatting sqref="A10:B11 A12:C15">
    <cfRule type="cellIs" dxfId="56" priority="3" operator="lessThan">
      <formula>0</formula>
    </cfRule>
  </conditionalFormatting>
  <conditionalFormatting sqref="A1:C6">
    <cfRule type="cellIs" dxfId="55" priority="4" operator="lessThan">
      <formula>0</formula>
    </cfRule>
  </conditionalFormatting>
  <conditionalFormatting sqref="D12:D15">
    <cfRule type="cellIs" dxfId="54" priority="2" operator="lessThan">
      <formula>0</formula>
    </cfRule>
  </conditionalFormatting>
  <conditionalFormatting sqref="F14:M14">
    <cfRule type="cellIs" dxfId="53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C56E-F8E0-C742-B591-364EB7928761}">
  <dimension ref="A1:H6"/>
  <sheetViews>
    <sheetView workbookViewId="0">
      <selection activeCell="J14" sqref="J14"/>
    </sheetView>
  </sheetViews>
  <sheetFormatPr baseColWidth="10" defaultRowHeight="16" x14ac:dyDescent="0.2"/>
  <cols>
    <col min="1" max="5" width="19.1640625" customWidth="1"/>
    <col min="6" max="6" width="16.33203125" customWidth="1"/>
    <col min="7" max="7" width="19.1640625" customWidth="1"/>
  </cols>
  <sheetData>
    <row r="1" spans="1:8" ht="21" x14ac:dyDescent="0.25">
      <c r="A1" s="1"/>
      <c r="B1" s="2" t="s">
        <v>0</v>
      </c>
      <c r="C1" s="2"/>
      <c r="D1" s="10"/>
    </row>
    <row r="2" spans="1:8" ht="26" x14ac:dyDescent="0.3">
      <c r="A2" s="1"/>
      <c r="B2" s="4" t="s">
        <v>1</v>
      </c>
      <c r="C2" s="4"/>
      <c r="D2" s="10"/>
      <c r="F2" s="8" t="s">
        <v>19</v>
      </c>
      <c r="H2" s="14" t="s">
        <v>20</v>
      </c>
    </row>
    <row r="3" spans="1:8" ht="21" x14ac:dyDescent="0.25">
      <c r="A3" s="1" t="s">
        <v>2</v>
      </c>
      <c r="B3" s="6" t="s">
        <v>3</v>
      </c>
      <c r="C3" s="6" t="s">
        <v>4</v>
      </c>
      <c r="D3" s="7" t="s">
        <v>21</v>
      </c>
      <c r="F3" s="13">
        <v>0.5</v>
      </c>
      <c r="H3" s="8" t="s">
        <v>22</v>
      </c>
    </row>
    <row r="4" spans="1:8" ht="21" x14ac:dyDescent="0.25">
      <c r="A4" s="8" t="s">
        <v>6</v>
      </c>
      <c r="B4" s="9">
        <v>200000</v>
      </c>
      <c r="C4" s="9">
        <v>-180000</v>
      </c>
      <c r="D4" s="9">
        <f>(Table14811[[#This Row],[Favorable]]*0.5)+(Table14811[[#This Row],[Desfavorable]]*0.5)</f>
        <v>10000</v>
      </c>
    </row>
    <row r="5" spans="1:8" ht="21" x14ac:dyDescent="0.25">
      <c r="A5" s="8" t="s">
        <v>7</v>
      </c>
      <c r="B5" s="9">
        <v>100000</v>
      </c>
      <c r="C5" s="9">
        <v>-20000</v>
      </c>
      <c r="D5" s="9">
        <f>(Table14811[[#This Row],[Favorable]]*0.5)+(Table14811[[#This Row],[Desfavorable]]*0.5)</f>
        <v>40000</v>
      </c>
      <c r="F5" s="8" t="s">
        <v>23</v>
      </c>
      <c r="G5" s="8"/>
      <c r="H5" s="8"/>
    </row>
    <row r="6" spans="1:8" ht="21" x14ac:dyDescent="0.25">
      <c r="A6" s="8" t="s">
        <v>8</v>
      </c>
      <c r="B6" s="9">
        <v>0</v>
      </c>
      <c r="C6" s="9">
        <v>0</v>
      </c>
      <c r="D6" s="9">
        <f>(Table14811[[#This Row],[Favorable]]*0.5)+(Table14811[[#This Row],[Desfavorable]]*0.5)</f>
        <v>0</v>
      </c>
    </row>
  </sheetData>
  <mergeCells count="2">
    <mergeCell ref="B1:C1"/>
    <mergeCell ref="B2:C2"/>
  </mergeCells>
  <conditionalFormatting sqref="A1:B2 A3:D6">
    <cfRule type="cellIs" dxfId="41" priority="2" operator="lessThan">
      <formula>0</formula>
    </cfRule>
  </conditionalFormatting>
  <conditionalFormatting sqref="F5:H5">
    <cfRule type="cellIs" dxfId="40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B10A-EEB9-6A4C-9CAE-4081BD8D7653}">
  <dimension ref="A1:G11"/>
  <sheetViews>
    <sheetView workbookViewId="0">
      <selection activeCell="D11" sqref="D11"/>
    </sheetView>
  </sheetViews>
  <sheetFormatPr baseColWidth="10" defaultRowHeight="16" x14ac:dyDescent="0.2"/>
  <cols>
    <col min="1" max="1" width="38.1640625" bestFit="1" customWidth="1"/>
    <col min="2" max="2" width="22.5" bestFit="1" customWidth="1"/>
    <col min="3" max="3" width="26.5" bestFit="1" customWidth="1"/>
    <col min="4" max="4" width="16.5" bestFit="1" customWidth="1"/>
  </cols>
  <sheetData>
    <row r="1" spans="1:7" ht="21" x14ac:dyDescent="0.25">
      <c r="A1" s="1"/>
      <c r="B1" s="2" t="s">
        <v>0</v>
      </c>
      <c r="C1" s="2"/>
      <c r="D1" s="10"/>
    </row>
    <row r="2" spans="1:7" ht="21" x14ac:dyDescent="0.25">
      <c r="A2" s="1"/>
      <c r="B2" s="4" t="s">
        <v>1</v>
      </c>
      <c r="C2" s="4"/>
      <c r="D2" s="10"/>
    </row>
    <row r="3" spans="1:7" ht="21" x14ac:dyDescent="0.25">
      <c r="A3" s="1" t="s">
        <v>2</v>
      </c>
      <c r="B3" s="6" t="s">
        <v>3</v>
      </c>
      <c r="C3" s="6" t="s">
        <v>4</v>
      </c>
      <c r="D3" s="7" t="s">
        <v>21</v>
      </c>
      <c r="G3" s="8" t="s">
        <v>24</v>
      </c>
    </row>
    <row r="4" spans="1:7" ht="21" x14ac:dyDescent="0.25">
      <c r="A4" s="8" t="s">
        <v>6</v>
      </c>
      <c r="B4" s="9">
        <v>200000</v>
      </c>
      <c r="C4" s="9">
        <v>-180000</v>
      </c>
      <c r="D4" s="9">
        <f>(Table1481113[[#This Row],[Favorable]]*$B$11)+(Table1481113[[#This Row],[Desfavorable]]*$C$11)</f>
        <v>10000</v>
      </c>
      <c r="G4" s="8" t="s">
        <v>25</v>
      </c>
    </row>
    <row r="5" spans="1:7" ht="21" x14ac:dyDescent="0.25">
      <c r="A5" s="8" t="s">
        <v>7</v>
      </c>
      <c r="B5" s="9">
        <v>100000</v>
      </c>
      <c r="C5" s="9">
        <v>-20000</v>
      </c>
      <c r="D5" s="9">
        <f>(Table1481113[[#This Row],[Favorable]]*$B$11)+(Table1481113[[#This Row],[Desfavorable]]*$C$11)</f>
        <v>40000</v>
      </c>
    </row>
    <row r="6" spans="1:7" ht="21" x14ac:dyDescent="0.25">
      <c r="A6" s="8" t="s">
        <v>8</v>
      </c>
      <c r="B6" s="9">
        <v>0</v>
      </c>
      <c r="C6" s="9">
        <v>0</v>
      </c>
      <c r="D6" s="9">
        <f>(Table1481113[[#This Row],[Favorable]]*0.5)+(Table1481113[[#This Row],[Desfavorable]]*0.5)</f>
        <v>0</v>
      </c>
    </row>
    <row r="9" spans="1:7" ht="21" x14ac:dyDescent="0.25">
      <c r="A9" s="1" t="s">
        <v>2</v>
      </c>
      <c r="B9" s="15" t="s">
        <v>26</v>
      </c>
      <c r="C9" s="15" t="s">
        <v>27</v>
      </c>
      <c r="D9" s="15" t="s">
        <v>28</v>
      </c>
    </row>
    <row r="10" spans="1:7" ht="21" x14ac:dyDescent="0.25">
      <c r="A10" s="16" t="s">
        <v>29</v>
      </c>
      <c r="B10" s="17">
        <f>MAX(B4:B6)</f>
        <v>200000</v>
      </c>
      <c r="C10" s="17">
        <f>MAX(C4:C6)</f>
        <v>0</v>
      </c>
      <c r="D10" s="17">
        <f>(Table13[[#This Row],[MAX favorable]]*B11)+(Table13[[#This Row],[MAX desfavorable]]*C11)</f>
        <v>100000</v>
      </c>
    </row>
    <row r="11" spans="1:7" ht="21" x14ac:dyDescent="0.25">
      <c r="A11" s="18" t="s">
        <v>30</v>
      </c>
      <c r="B11" s="19">
        <v>0.5</v>
      </c>
      <c r="C11" s="19">
        <v>0.5</v>
      </c>
      <c r="D11" s="20">
        <v>0</v>
      </c>
    </row>
  </sheetData>
  <mergeCells count="2">
    <mergeCell ref="B1:C1"/>
    <mergeCell ref="B2:C2"/>
  </mergeCells>
  <conditionalFormatting sqref="A9">
    <cfRule type="cellIs" dxfId="30" priority="1" operator="lessThan">
      <formula>0</formula>
    </cfRule>
  </conditionalFormatting>
  <conditionalFormatting sqref="A1:B2 A3:D6 A10:D11">
    <cfRule type="cellIs" dxfId="29" priority="3" operator="lessThan">
      <formula>0</formula>
    </cfRule>
  </conditionalFormatting>
  <conditionalFormatting sqref="B9:D9">
    <cfRule type="cellIs" dxfId="28" priority="2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5891-33A3-7446-834F-C42D57541341}">
  <dimension ref="A1:M14"/>
  <sheetViews>
    <sheetView workbookViewId="0">
      <selection activeCell="H18" sqref="H18"/>
    </sheetView>
  </sheetViews>
  <sheetFormatPr baseColWidth="10" defaultRowHeight="16" x14ac:dyDescent="0.2"/>
  <cols>
    <col min="1" max="1" width="18.33203125" bestFit="1" customWidth="1"/>
    <col min="2" max="3" width="16.5" bestFit="1" customWidth="1"/>
    <col min="4" max="4" width="15" bestFit="1" customWidth="1"/>
    <col min="5" max="5" width="29" bestFit="1" customWidth="1"/>
    <col min="6" max="6" width="20.83203125" customWidth="1"/>
  </cols>
  <sheetData>
    <row r="1" spans="1:13" ht="21" x14ac:dyDescent="0.25">
      <c r="A1" s="1"/>
      <c r="B1" s="11" t="s">
        <v>1</v>
      </c>
      <c r="C1" s="11"/>
    </row>
    <row r="2" spans="1:13" ht="21" x14ac:dyDescent="0.25">
      <c r="A2" s="1" t="s">
        <v>2</v>
      </c>
      <c r="B2" s="6" t="s">
        <v>3</v>
      </c>
      <c r="C2" s="6" t="s">
        <v>4</v>
      </c>
    </row>
    <row r="3" spans="1:13" ht="21" x14ac:dyDescent="0.25">
      <c r="A3" s="8" t="s">
        <v>6</v>
      </c>
      <c r="B3" s="9">
        <f>200000</f>
        <v>200000</v>
      </c>
      <c r="C3" s="9">
        <v>-180000</v>
      </c>
      <c r="E3" s="8" t="s">
        <v>16</v>
      </c>
      <c r="F3" s="8">
        <f>MAX(Table14915[Favorable])</f>
        <v>200000</v>
      </c>
    </row>
    <row r="4" spans="1:13" ht="21" x14ac:dyDescent="0.25">
      <c r="A4" s="8" t="s">
        <v>7</v>
      </c>
      <c r="B4" s="9">
        <v>100000</v>
      </c>
      <c r="C4" s="9">
        <v>-20000</v>
      </c>
      <c r="E4" s="8" t="s">
        <v>17</v>
      </c>
      <c r="F4" s="9">
        <f>MAX(Table14915[Desfavorable])</f>
        <v>0</v>
      </c>
    </row>
    <row r="5" spans="1:13" ht="21" x14ac:dyDescent="0.25">
      <c r="A5" s="8" t="s">
        <v>8</v>
      </c>
      <c r="B5" s="9">
        <v>0</v>
      </c>
      <c r="C5" s="9">
        <v>0</v>
      </c>
    </row>
    <row r="9" spans="1:13" ht="21" x14ac:dyDescent="0.25">
      <c r="A9" s="1"/>
      <c r="B9" s="2" t="s">
        <v>0</v>
      </c>
      <c r="C9" s="2"/>
      <c r="D9" s="2"/>
    </row>
    <row r="10" spans="1:13" ht="21" x14ac:dyDescent="0.25">
      <c r="A10" s="1"/>
      <c r="B10" s="2" t="s">
        <v>1</v>
      </c>
      <c r="C10" s="2"/>
      <c r="D10" s="2"/>
      <c r="F10" s="13" t="s">
        <v>19</v>
      </c>
    </row>
    <row r="11" spans="1:13" ht="21" x14ac:dyDescent="0.25">
      <c r="A11" s="1" t="s">
        <v>2</v>
      </c>
      <c r="B11" s="6" t="s">
        <v>3</v>
      </c>
      <c r="C11" s="6" t="s">
        <v>4</v>
      </c>
      <c r="D11" s="7" t="s">
        <v>31</v>
      </c>
      <c r="F11" s="13">
        <v>0.5</v>
      </c>
    </row>
    <row r="12" spans="1:13" ht="21" x14ac:dyDescent="0.25">
      <c r="A12" s="8" t="s">
        <v>6</v>
      </c>
      <c r="B12" s="9">
        <f>$F$4-B3</f>
        <v>-200000</v>
      </c>
      <c r="C12" s="9">
        <f t="shared" ref="C12:C14" si="0">$F$5-C3</f>
        <v>180000</v>
      </c>
      <c r="D12" s="9" cm="1">
        <f t="array" ref="D12">(Table1491016[[#This Row],[Favorable]]*Table16[Probabilidad])+(Table1491016[[#This Row],[Desfavorable]]*Table16[Probabilidad])</f>
        <v>-10000</v>
      </c>
    </row>
    <row r="13" spans="1:13" ht="21" x14ac:dyDescent="0.25">
      <c r="A13" s="8" t="s">
        <v>7</v>
      </c>
      <c r="B13" s="9">
        <f>$F$4-B4</f>
        <v>-100000</v>
      </c>
      <c r="C13" s="9">
        <f t="shared" si="0"/>
        <v>20000</v>
      </c>
      <c r="D13" s="9" cm="1">
        <f t="array" ref="D13">(Table1491016[[#This Row],[Favorable]]*Table16[Probabilidad])+(Table1491016[[#This Row],[Desfavorable]]*Table16[Probabilidad])</f>
        <v>-40000</v>
      </c>
      <c r="F13" s="12" t="s">
        <v>32</v>
      </c>
      <c r="G13" s="12"/>
      <c r="H13" s="12"/>
      <c r="I13" s="12"/>
      <c r="J13" s="12"/>
      <c r="K13" s="12"/>
      <c r="L13" s="12"/>
      <c r="M13" s="12"/>
    </row>
    <row r="14" spans="1:13" ht="21" x14ac:dyDescent="0.25">
      <c r="A14" s="8" t="s">
        <v>8</v>
      </c>
      <c r="B14" s="9">
        <f>$F$4-B5</f>
        <v>0</v>
      </c>
      <c r="C14" s="9">
        <f t="shared" si="0"/>
        <v>0</v>
      </c>
      <c r="D14" s="9" cm="1">
        <f t="array" ref="D14">(Table1491016[[#This Row],[Favorable]]*Table16[Probabilidad])+(Table1491016[[#This Row],[Desfavorable]]*Table16[Probabilidad])</f>
        <v>0</v>
      </c>
    </row>
  </sheetData>
  <mergeCells count="3">
    <mergeCell ref="B9:D9"/>
    <mergeCell ref="B10:D10"/>
    <mergeCell ref="F13:M13"/>
  </mergeCells>
  <conditionalFormatting sqref="A9:B10 A11:C14">
    <cfRule type="cellIs" dxfId="17" priority="3" operator="lessThan">
      <formula>0</formula>
    </cfRule>
  </conditionalFormatting>
  <conditionalFormatting sqref="A1:C5">
    <cfRule type="cellIs" dxfId="16" priority="4" operator="lessThan">
      <formula>0</formula>
    </cfRule>
  </conditionalFormatting>
  <conditionalFormatting sqref="D11:D14">
    <cfRule type="cellIs" dxfId="15" priority="2" operator="lessThan">
      <formula>0</formula>
    </cfRule>
  </conditionalFormatting>
  <conditionalFormatting sqref="F13:M13">
    <cfRule type="cellIs" dxfId="14" priority="1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EE88-8C59-5149-8676-5557FF87BAED}">
  <dimension ref="A1"/>
  <sheetViews>
    <sheetView tabSelected="1"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MAXIMAX</vt:lpstr>
      <vt:lpstr>MAXIMIN</vt:lpstr>
      <vt:lpstr>HURWICZ</vt:lpstr>
      <vt:lpstr>LAPLACE</vt:lpstr>
      <vt:lpstr>MINIMAX</vt:lpstr>
      <vt:lpstr>VME</vt:lpstr>
      <vt:lpstr>VECIP</vt:lpstr>
      <vt:lpstr>POE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2023-05-08T13:41:55Z</dcterms:created>
  <dcterms:modified xsi:type="dcterms:W3CDTF">2023-05-08T13:50:49Z</dcterms:modified>
</cp:coreProperties>
</file>