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haimat\KR Data\KR 1445-46\"/>
    </mc:Choice>
  </mc:AlternateContent>
  <xr:revisionPtr revIDLastSave="0" documentId="8_{C2C36F3D-8CE0-4378-A92A-27C58AC3706E}" xr6:coauthVersionLast="47" xr6:coauthVersionMax="47" xr10:uidLastSave="{00000000-0000-0000-0000-000000000000}"/>
  <bookViews>
    <workbookView xWindow="-120" yWindow="-120" windowWidth="29040" windowHeight="15720" xr2:uid="{560DEB33-0899-48AD-AE46-552D99A67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2" i="1"/>
  <c r="R12" i="1" s="1"/>
  <c r="Q13" i="1"/>
  <c r="R13" i="1" s="1"/>
  <c r="Q15" i="1"/>
  <c r="R15" i="1" s="1"/>
  <c r="Q17" i="1"/>
  <c r="R17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40" i="1"/>
  <c r="R40" i="1" s="1"/>
  <c r="Q41" i="1"/>
  <c r="R41" i="1" s="1"/>
  <c r="Q42" i="1"/>
  <c r="R42" i="1" s="1"/>
  <c r="Q44" i="1"/>
  <c r="R44" i="1" s="1"/>
  <c r="Q45" i="1"/>
  <c r="R45" i="1" s="1"/>
  <c r="Q46" i="1"/>
  <c r="R46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S94" i="1"/>
  <c r="T94" i="1" s="1"/>
  <c r="U94" i="1" s="1"/>
  <c r="P94" i="1"/>
  <c r="N94" i="1"/>
  <c r="O94" i="1" s="1"/>
  <c r="S93" i="1"/>
  <c r="T93" i="1" s="1"/>
  <c r="U93" i="1" s="1"/>
  <c r="P93" i="1"/>
  <c r="N93" i="1"/>
  <c r="O93" i="1" s="1"/>
  <c r="S92" i="1"/>
  <c r="T92" i="1" s="1"/>
  <c r="U92" i="1" s="1"/>
  <c r="P92" i="1"/>
  <c r="N92" i="1"/>
  <c r="O92" i="1" s="1"/>
  <c r="S91" i="1"/>
  <c r="T91" i="1" s="1"/>
  <c r="U91" i="1" s="1"/>
  <c r="P91" i="1"/>
  <c r="N91" i="1"/>
  <c r="O91" i="1" s="1"/>
  <c r="S90" i="1"/>
  <c r="T90" i="1" s="1"/>
  <c r="U90" i="1" s="1"/>
  <c r="P90" i="1"/>
  <c r="N90" i="1"/>
  <c r="O90" i="1" s="1"/>
  <c r="S89" i="1"/>
  <c r="T89" i="1" s="1"/>
  <c r="U89" i="1" s="1"/>
  <c r="P89" i="1"/>
  <c r="N89" i="1"/>
  <c r="O89" i="1" s="1"/>
  <c r="S88" i="1"/>
  <c r="T88" i="1" s="1"/>
  <c r="U88" i="1" s="1"/>
  <c r="P88" i="1"/>
  <c r="N88" i="1"/>
  <c r="O88" i="1" s="1"/>
  <c r="S87" i="1"/>
  <c r="T87" i="1" s="1"/>
  <c r="U87" i="1" s="1"/>
  <c r="P87" i="1"/>
  <c r="N87" i="1"/>
  <c r="O87" i="1" s="1"/>
  <c r="S86" i="1"/>
  <c r="T86" i="1" s="1"/>
  <c r="U86" i="1" s="1"/>
  <c r="P86" i="1"/>
  <c r="N86" i="1"/>
  <c r="O86" i="1" s="1"/>
  <c r="S85" i="1"/>
  <c r="T85" i="1" s="1"/>
  <c r="U85" i="1" s="1"/>
  <c r="P85" i="1"/>
  <c r="N85" i="1"/>
  <c r="O85" i="1" s="1"/>
  <c r="S84" i="1"/>
  <c r="T84" i="1" s="1"/>
  <c r="U84" i="1" s="1"/>
  <c r="P84" i="1"/>
  <c r="N84" i="1"/>
  <c r="O84" i="1" s="1"/>
  <c r="S83" i="1"/>
  <c r="T83" i="1" s="1"/>
  <c r="U83" i="1" s="1"/>
  <c r="P83" i="1"/>
  <c r="N83" i="1"/>
  <c r="O83" i="1" s="1"/>
  <c r="S82" i="1"/>
  <c r="T82" i="1" s="1"/>
  <c r="U82" i="1" s="1"/>
  <c r="P82" i="1"/>
  <c r="N82" i="1"/>
  <c r="O82" i="1" s="1"/>
  <c r="S81" i="1"/>
  <c r="T81" i="1" s="1"/>
  <c r="U81" i="1" s="1"/>
  <c r="P81" i="1"/>
  <c r="N81" i="1"/>
  <c r="O81" i="1" s="1"/>
  <c r="S80" i="1"/>
  <c r="T80" i="1" s="1"/>
  <c r="U80" i="1" s="1"/>
  <c r="P80" i="1"/>
  <c r="N80" i="1"/>
  <c r="O80" i="1" s="1"/>
  <c r="S79" i="1"/>
  <c r="T79" i="1" s="1"/>
  <c r="U79" i="1" s="1"/>
  <c r="P79" i="1"/>
  <c r="N79" i="1"/>
  <c r="O79" i="1" s="1"/>
  <c r="S78" i="1"/>
  <c r="T78" i="1" s="1"/>
  <c r="U78" i="1" s="1"/>
  <c r="P78" i="1"/>
  <c r="N78" i="1"/>
  <c r="O78" i="1" s="1"/>
  <c r="S77" i="1"/>
  <c r="T77" i="1" s="1"/>
  <c r="U77" i="1" s="1"/>
  <c r="P77" i="1"/>
  <c r="N77" i="1"/>
  <c r="O77" i="1" s="1"/>
  <c r="S76" i="1"/>
  <c r="T76" i="1" s="1"/>
  <c r="U76" i="1" s="1"/>
  <c r="P76" i="1"/>
  <c r="N76" i="1"/>
  <c r="O76" i="1" s="1"/>
  <c r="S75" i="1"/>
  <c r="T75" i="1" s="1"/>
  <c r="U75" i="1" s="1"/>
  <c r="P75" i="1"/>
  <c r="N75" i="1"/>
  <c r="O75" i="1" s="1"/>
  <c r="S74" i="1"/>
  <c r="T74" i="1" s="1"/>
  <c r="U74" i="1" s="1"/>
  <c r="P74" i="1"/>
  <c r="N74" i="1"/>
  <c r="O74" i="1" s="1"/>
  <c r="S73" i="1"/>
  <c r="T73" i="1" s="1"/>
  <c r="U73" i="1" s="1"/>
  <c r="P73" i="1"/>
  <c r="N73" i="1"/>
  <c r="O73" i="1" s="1"/>
  <c r="S72" i="1"/>
  <c r="T72" i="1" s="1"/>
  <c r="U72" i="1" s="1"/>
  <c r="P72" i="1"/>
  <c r="N72" i="1"/>
  <c r="O72" i="1" s="1"/>
  <c r="S71" i="1"/>
  <c r="T71" i="1" s="1"/>
  <c r="U71" i="1" s="1"/>
  <c r="P71" i="1"/>
  <c r="N71" i="1"/>
  <c r="O71" i="1" s="1"/>
  <c r="S70" i="1"/>
  <c r="T70" i="1" s="1"/>
  <c r="U70" i="1" s="1"/>
  <c r="P70" i="1"/>
  <c r="N70" i="1"/>
  <c r="O70" i="1" s="1"/>
  <c r="S69" i="1"/>
  <c r="T69" i="1" s="1"/>
  <c r="U69" i="1" s="1"/>
  <c r="P69" i="1"/>
  <c r="N69" i="1"/>
  <c r="O69" i="1" s="1"/>
  <c r="S68" i="1"/>
  <c r="T68" i="1" s="1"/>
  <c r="U68" i="1" s="1"/>
  <c r="P68" i="1"/>
  <c r="N68" i="1"/>
  <c r="O68" i="1" s="1"/>
  <c r="S67" i="1"/>
  <c r="T67" i="1" s="1"/>
  <c r="U67" i="1" s="1"/>
  <c r="P67" i="1"/>
  <c r="N67" i="1"/>
  <c r="O67" i="1" s="1"/>
  <c r="S66" i="1"/>
  <c r="T66" i="1" s="1"/>
  <c r="U66" i="1" s="1"/>
  <c r="P66" i="1"/>
  <c r="N66" i="1"/>
  <c r="O66" i="1" s="1"/>
  <c r="S65" i="1"/>
  <c r="T65" i="1" s="1"/>
  <c r="U65" i="1" s="1"/>
  <c r="P65" i="1"/>
  <c r="N65" i="1"/>
  <c r="O65" i="1" s="1"/>
  <c r="S64" i="1"/>
  <c r="T64" i="1" s="1"/>
  <c r="U64" i="1" s="1"/>
  <c r="P64" i="1"/>
  <c r="N64" i="1"/>
  <c r="O64" i="1" s="1"/>
  <c r="S63" i="1"/>
  <c r="T63" i="1" s="1"/>
  <c r="U63" i="1" s="1"/>
  <c r="P63" i="1"/>
  <c r="N63" i="1"/>
  <c r="O63" i="1" s="1"/>
  <c r="S62" i="1"/>
  <c r="T62" i="1" s="1"/>
  <c r="U62" i="1" s="1"/>
  <c r="P62" i="1"/>
  <c r="N62" i="1"/>
  <c r="O62" i="1" s="1"/>
  <c r="S61" i="1"/>
  <c r="T61" i="1" s="1"/>
  <c r="U61" i="1" s="1"/>
  <c r="P61" i="1"/>
  <c r="N61" i="1"/>
  <c r="O61" i="1" s="1"/>
  <c r="S60" i="1"/>
  <c r="T60" i="1" s="1"/>
  <c r="U60" i="1" s="1"/>
  <c r="P60" i="1"/>
  <c r="N60" i="1"/>
  <c r="O60" i="1" s="1"/>
  <c r="S59" i="1"/>
  <c r="T59" i="1" s="1"/>
  <c r="U59" i="1" s="1"/>
  <c r="P59" i="1"/>
  <c r="N59" i="1"/>
  <c r="O59" i="1" s="1"/>
  <c r="S58" i="1"/>
  <c r="T58" i="1" s="1"/>
  <c r="U58" i="1" s="1"/>
  <c r="P58" i="1"/>
  <c r="N58" i="1"/>
  <c r="O58" i="1" s="1"/>
  <c r="S57" i="1"/>
  <c r="T57" i="1" s="1"/>
  <c r="U57" i="1" s="1"/>
  <c r="P57" i="1"/>
  <c r="N57" i="1"/>
  <c r="O57" i="1" s="1"/>
  <c r="S56" i="1"/>
  <c r="T56" i="1" s="1"/>
  <c r="U56" i="1" s="1"/>
  <c r="P56" i="1"/>
  <c r="N56" i="1"/>
  <c r="O56" i="1" s="1"/>
  <c r="S55" i="1"/>
  <c r="T55" i="1" s="1"/>
  <c r="U55" i="1" s="1"/>
  <c r="P55" i="1"/>
  <c r="N55" i="1"/>
  <c r="O55" i="1" s="1"/>
  <c r="S54" i="1"/>
  <c r="T54" i="1" s="1"/>
  <c r="U54" i="1" s="1"/>
  <c r="P54" i="1"/>
  <c r="N54" i="1"/>
  <c r="O54" i="1" s="1"/>
  <c r="S53" i="1"/>
  <c r="T53" i="1" s="1"/>
  <c r="U53" i="1" s="1"/>
  <c r="P53" i="1"/>
  <c r="N53" i="1"/>
  <c r="O53" i="1" s="1"/>
  <c r="S52" i="1"/>
  <c r="T52" i="1" s="1"/>
  <c r="U52" i="1" s="1"/>
  <c r="P52" i="1"/>
  <c r="N52" i="1"/>
  <c r="O52" i="1" s="1"/>
  <c r="S51" i="1"/>
  <c r="T51" i="1" s="1"/>
  <c r="U51" i="1" s="1"/>
  <c r="P51" i="1"/>
  <c r="N51" i="1"/>
  <c r="O51" i="1" s="1"/>
  <c r="S50" i="1"/>
  <c r="T50" i="1" s="1"/>
  <c r="U50" i="1" s="1"/>
  <c r="P50" i="1"/>
  <c r="N50" i="1"/>
  <c r="O50" i="1" s="1"/>
  <c r="S49" i="1"/>
  <c r="T49" i="1" s="1"/>
  <c r="U49" i="1" s="1"/>
  <c r="P49" i="1"/>
  <c r="N49" i="1"/>
  <c r="O49" i="1" s="1"/>
  <c r="S48" i="1"/>
  <c r="T48" i="1" s="1"/>
  <c r="U48" i="1" s="1"/>
  <c r="P48" i="1"/>
  <c r="N48" i="1"/>
  <c r="O48" i="1" s="1"/>
  <c r="S47" i="1"/>
  <c r="T47" i="1" s="1"/>
  <c r="U47" i="1" s="1"/>
  <c r="Q47" i="1"/>
  <c r="R47" i="1" s="1"/>
  <c r="P47" i="1"/>
  <c r="N47" i="1"/>
  <c r="O47" i="1" s="1"/>
  <c r="S46" i="1"/>
  <c r="T46" i="1" s="1"/>
  <c r="U46" i="1" s="1"/>
  <c r="P46" i="1"/>
  <c r="N46" i="1"/>
  <c r="O46" i="1" s="1"/>
  <c r="S45" i="1"/>
  <c r="T45" i="1" s="1"/>
  <c r="U45" i="1" s="1"/>
  <c r="P45" i="1"/>
  <c r="N45" i="1"/>
  <c r="O45" i="1" s="1"/>
  <c r="S44" i="1"/>
  <c r="T44" i="1" s="1"/>
  <c r="U44" i="1" s="1"/>
  <c r="P44" i="1"/>
  <c r="N44" i="1"/>
  <c r="O44" i="1" s="1"/>
  <c r="S43" i="1"/>
  <c r="T43" i="1" s="1"/>
  <c r="U43" i="1" s="1"/>
  <c r="P43" i="1"/>
  <c r="N43" i="1"/>
  <c r="O43" i="1" s="1"/>
  <c r="Q43" i="1"/>
  <c r="R43" i="1" s="1"/>
  <c r="S42" i="1"/>
  <c r="T42" i="1" s="1"/>
  <c r="U42" i="1" s="1"/>
  <c r="P42" i="1"/>
  <c r="N42" i="1"/>
  <c r="O42" i="1" s="1"/>
  <c r="S41" i="1"/>
  <c r="T41" i="1" s="1"/>
  <c r="U41" i="1" s="1"/>
  <c r="P41" i="1"/>
  <c r="N41" i="1"/>
  <c r="O41" i="1" s="1"/>
  <c r="S40" i="1"/>
  <c r="T40" i="1" s="1"/>
  <c r="U40" i="1" s="1"/>
  <c r="P40" i="1"/>
  <c r="N40" i="1"/>
  <c r="O40" i="1" s="1"/>
  <c r="S39" i="1"/>
  <c r="T39" i="1" s="1"/>
  <c r="U39" i="1" s="1"/>
  <c r="P39" i="1"/>
  <c r="N39" i="1"/>
  <c r="O39" i="1" s="1"/>
  <c r="Q39" i="1"/>
  <c r="R39" i="1" s="1"/>
  <c r="S38" i="1"/>
  <c r="T38" i="1" s="1"/>
  <c r="U38" i="1" s="1"/>
  <c r="P38" i="1"/>
  <c r="N38" i="1"/>
  <c r="O38" i="1" s="1"/>
  <c r="S37" i="1"/>
  <c r="T37" i="1" s="1"/>
  <c r="U37" i="1" s="1"/>
  <c r="P37" i="1"/>
  <c r="N37" i="1"/>
  <c r="O37" i="1" s="1"/>
  <c r="S36" i="1"/>
  <c r="T36" i="1" s="1"/>
  <c r="U36" i="1" s="1"/>
  <c r="P36" i="1"/>
  <c r="N36" i="1"/>
  <c r="O36" i="1" s="1"/>
  <c r="S35" i="1"/>
  <c r="T35" i="1" s="1"/>
  <c r="U35" i="1" s="1"/>
  <c r="P35" i="1"/>
  <c r="N35" i="1"/>
  <c r="O35" i="1" s="1"/>
  <c r="S34" i="1"/>
  <c r="T34" i="1" s="1"/>
  <c r="U34" i="1" s="1"/>
  <c r="P34" i="1"/>
  <c r="N34" i="1"/>
  <c r="O34" i="1" s="1"/>
  <c r="S33" i="1"/>
  <c r="T33" i="1" s="1"/>
  <c r="U33" i="1" s="1"/>
  <c r="P33" i="1"/>
  <c r="N33" i="1"/>
  <c r="O33" i="1" s="1"/>
  <c r="S32" i="1"/>
  <c r="T32" i="1" s="1"/>
  <c r="U32" i="1" s="1"/>
  <c r="Q32" i="1"/>
  <c r="R32" i="1" s="1"/>
  <c r="P32" i="1"/>
  <c r="N32" i="1"/>
  <c r="O32" i="1" s="1"/>
  <c r="S31" i="1"/>
  <c r="T31" i="1" s="1"/>
  <c r="U31" i="1" s="1"/>
  <c r="P31" i="1"/>
  <c r="N31" i="1"/>
  <c r="O31" i="1" s="1"/>
  <c r="S30" i="1"/>
  <c r="T30" i="1" s="1"/>
  <c r="U30" i="1" s="1"/>
  <c r="P30" i="1"/>
  <c r="N30" i="1"/>
  <c r="O30" i="1" s="1"/>
  <c r="S29" i="1"/>
  <c r="T29" i="1" s="1"/>
  <c r="U29" i="1" s="1"/>
  <c r="P29" i="1"/>
  <c r="N29" i="1"/>
  <c r="O29" i="1" s="1"/>
  <c r="S28" i="1"/>
  <c r="T28" i="1" s="1"/>
  <c r="U28" i="1" s="1"/>
  <c r="P28" i="1"/>
  <c r="N28" i="1"/>
  <c r="O28" i="1" s="1"/>
  <c r="S27" i="1"/>
  <c r="T27" i="1" s="1"/>
  <c r="U27" i="1" s="1"/>
  <c r="P27" i="1"/>
  <c r="N27" i="1"/>
  <c r="O27" i="1" s="1"/>
  <c r="S26" i="1"/>
  <c r="T26" i="1" s="1"/>
  <c r="U26" i="1" s="1"/>
  <c r="P26" i="1"/>
  <c r="N26" i="1"/>
  <c r="O26" i="1" s="1"/>
  <c r="S25" i="1"/>
  <c r="T25" i="1" s="1"/>
  <c r="U25" i="1" s="1"/>
  <c r="P25" i="1"/>
  <c r="N25" i="1"/>
  <c r="O25" i="1" s="1"/>
  <c r="S24" i="1"/>
  <c r="T24" i="1" s="1"/>
  <c r="U24" i="1" s="1"/>
  <c r="P24" i="1"/>
  <c r="N24" i="1"/>
  <c r="O24" i="1" s="1"/>
  <c r="S23" i="1"/>
  <c r="T23" i="1" s="1"/>
  <c r="U23" i="1" s="1"/>
  <c r="P23" i="1"/>
  <c r="N23" i="1"/>
  <c r="O23" i="1" s="1"/>
  <c r="S22" i="1"/>
  <c r="T22" i="1" s="1"/>
  <c r="U22" i="1" s="1"/>
  <c r="P22" i="1"/>
  <c r="N22" i="1"/>
  <c r="O22" i="1" s="1"/>
  <c r="S21" i="1"/>
  <c r="T21" i="1" s="1"/>
  <c r="U21" i="1" s="1"/>
  <c r="P21" i="1"/>
  <c r="N21" i="1"/>
  <c r="O21" i="1" s="1"/>
  <c r="S20" i="1"/>
  <c r="T20" i="1" s="1"/>
  <c r="U20" i="1" s="1"/>
  <c r="P20" i="1"/>
  <c r="N20" i="1"/>
  <c r="O20" i="1" s="1"/>
  <c r="S19" i="1"/>
  <c r="T19" i="1" s="1"/>
  <c r="U19" i="1" s="1"/>
  <c r="P19" i="1"/>
  <c r="N19" i="1"/>
  <c r="O19" i="1" s="1"/>
  <c r="S18" i="1"/>
  <c r="T18" i="1" s="1"/>
  <c r="U18" i="1" s="1"/>
  <c r="P18" i="1"/>
  <c r="N18" i="1"/>
  <c r="O18" i="1" s="1"/>
  <c r="Q18" i="1"/>
  <c r="R18" i="1" s="1"/>
  <c r="S17" i="1"/>
  <c r="T17" i="1" s="1"/>
  <c r="U17" i="1" s="1"/>
  <c r="P17" i="1"/>
  <c r="N17" i="1"/>
  <c r="O17" i="1" s="1"/>
  <c r="S16" i="1"/>
  <c r="T16" i="1" s="1"/>
  <c r="U16" i="1" s="1"/>
  <c r="P16" i="1"/>
  <c r="N16" i="1"/>
  <c r="O16" i="1" s="1"/>
  <c r="Q16" i="1"/>
  <c r="R16" i="1" s="1"/>
  <c r="S15" i="1"/>
  <c r="T15" i="1" s="1"/>
  <c r="U15" i="1" s="1"/>
  <c r="P15" i="1"/>
  <c r="N15" i="1"/>
  <c r="O15" i="1" s="1"/>
  <c r="S14" i="1"/>
  <c r="T14" i="1" s="1"/>
  <c r="U14" i="1" s="1"/>
  <c r="P14" i="1"/>
  <c r="N14" i="1"/>
  <c r="O14" i="1" s="1"/>
  <c r="Q14" i="1"/>
  <c r="R14" i="1" s="1"/>
  <c r="S13" i="1"/>
  <c r="T13" i="1" s="1"/>
  <c r="U13" i="1" s="1"/>
  <c r="P13" i="1"/>
  <c r="N13" i="1"/>
  <c r="O13" i="1" s="1"/>
  <c r="S12" i="1"/>
  <c r="T12" i="1" s="1"/>
  <c r="U12" i="1" s="1"/>
  <c r="P12" i="1"/>
  <c r="N12" i="1"/>
  <c r="O12" i="1" s="1"/>
  <c r="S11" i="1"/>
  <c r="T11" i="1" s="1"/>
  <c r="U11" i="1" s="1"/>
  <c r="P11" i="1"/>
  <c r="N11" i="1"/>
  <c r="O11" i="1" s="1"/>
  <c r="Q11" i="1"/>
  <c r="R11" i="1" s="1"/>
  <c r="S10" i="1"/>
  <c r="T10" i="1" s="1"/>
  <c r="U10" i="1" s="1"/>
  <c r="P10" i="1"/>
  <c r="N10" i="1"/>
  <c r="O10" i="1" s="1"/>
  <c r="S9" i="1"/>
  <c r="T9" i="1" s="1"/>
  <c r="U9" i="1" s="1"/>
  <c r="P9" i="1"/>
  <c r="N9" i="1"/>
  <c r="O9" i="1" s="1"/>
  <c r="S8" i="1"/>
  <c r="T8" i="1" s="1"/>
  <c r="U8" i="1" s="1"/>
  <c r="P8" i="1"/>
  <c r="N8" i="1"/>
  <c r="O8" i="1" s="1"/>
  <c r="S7" i="1"/>
  <c r="T7" i="1" s="1"/>
  <c r="U7" i="1" s="1"/>
  <c r="P7" i="1"/>
  <c r="N7" i="1"/>
  <c r="O7" i="1" s="1"/>
  <c r="S6" i="1"/>
  <c r="T6" i="1" s="1"/>
  <c r="U6" i="1" s="1"/>
  <c r="P6" i="1"/>
  <c r="O6" i="1"/>
  <c r="N6" i="1"/>
  <c r="S5" i="1"/>
  <c r="T5" i="1" s="1"/>
  <c r="U5" i="1" s="1"/>
  <c r="P5" i="1"/>
  <c r="N5" i="1"/>
  <c r="O5" i="1" s="1"/>
  <c r="S4" i="1"/>
  <c r="T4" i="1" s="1"/>
  <c r="U4" i="1" s="1"/>
  <c r="P4" i="1"/>
  <c r="N4" i="1"/>
  <c r="O4" i="1" s="1"/>
  <c r="Q4" i="1"/>
  <c r="R4" i="1" s="1"/>
  <c r="S3" i="1"/>
  <c r="T3" i="1" s="1"/>
  <c r="U3" i="1" s="1"/>
  <c r="P3" i="1"/>
  <c r="N3" i="1"/>
  <c r="O3" i="1" s="1"/>
  <c r="S2" i="1"/>
  <c r="T2" i="1" s="1"/>
  <c r="U2" i="1" s="1"/>
  <c r="Q2" i="1"/>
  <c r="R2" i="1" s="1"/>
  <c r="P2" i="1"/>
  <c r="N2" i="1"/>
  <c r="O2" i="1" s="1"/>
</calcChain>
</file>

<file path=xl/sharedStrings.xml><?xml version="1.0" encoding="utf-8"?>
<sst xmlns="http://schemas.openxmlformats.org/spreadsheetml/2006/main" count="21" uniqueCount="21">
  <si>
    <t>DOB</t>
  </si>
  <si>
    <t>Age</t>
  </si>
  <si>
    <t>Weight</t>
  </si>
  <si>
    <t>Height</t>
  </si>
  <si>
    <t>Waist</t>
  </si>
  <si>
    <t>Hips</t>
  </si>
  <si>
    <t>Neck</t>
  </si>
  <si>
    <t>Push ups</t>
  </si>
  <si>
    <t>Sit ups</t>
  </si>
  <si>
    <t>Squats</t>
  </si>
  <si>
    <t>Sit and reach</t>
  </si>
  <si>
    <t>Step up pulse rate</t>
  </si>
  <si>
    <t>BMI</t>
  </si>
  <si>
    <t>BMI Status</t>
  </si>
  <si>
    <t>Body Fat %</t>
  </si>
  <si>
    <t>BMR</t>
  </si>
  <si>
    <t>Calorie Intake</t>
  </si>
  <si>
    <t>VO2 Max</t>
  </si>
  <si>
    <t>Total</t>
  </si>
  <si>
    <t>Grade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</si>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</sst>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\ dd\,\ yyyy"/>
    <numFmt numFmtId="165" formatCode="dd\ mmm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0" fillId="0" borderId="0" xfId="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3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5" formatCode="dd\ mmm\ 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  <border diagonalUp="0" diagonalDown="0">
        <left/>
        <right style="thick">
          <color indexed="64"/>
        </right>
        <top/>
        <bottom/>
      </border>
    </dxf>
    <dxf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outline="0">
        <right style="thick">
          <color indexed="64"/>
        </right>
      </border>
    </dxf>
    <dxf>
      <numFmt numFmtId="1" formatCode="0"/>
      <alignment horizontal="center"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ck">
          <color indexed="64"/>
        </right>
        <top/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E5B4C6-2498-4194-BBF4-585E6C51CF0B}" name="Table24" displayName="Table24" ref="A1:U94" totalsRowShown="0" headerRowDxfId="22" dataDxfId="21">
  <autoFilter ref="A1:U94" xr:uid="{DCE5B4C6-2498-4194-BBF4-585E6C51CF0B}"/>
  <sortState xmlns:xlrd2="http://schemas.microsoft.com/office/spreadsheetml/2017/richdata2" ref="B2:U94">
    <sortCondition ref="T1:T94"/>
  </sortState>
  <tableColumns count="21">
    <tableColumn id="1" xr3:uid="{866E8C75-2D56-4BCF-B843-B456BFA8A411}" name="ID" dataDxfId="0"/>
    <tableColumn id="23" xr3:uid="{A0B52FA2-611F-4F55-B140-B8AB6D977636}" name="DOB" dataDxfId="2"/>
    <tableColumn id="22" xr3:uid="{8BD01068-283C-40A6-B8CE-E1AD52E62DF6}" name="Age" dataDxfId="1"/>
    <tableColumn id="11" xr3:uid="{66526F61-66B8-4674-8857-148AAD59FC7C}" name="Weight" dataDxfId="20"/>
    <tableColumn id="10" xr3:uid="{B755BE60-1E9C-4BF1-8C2B-8060B5C7BACD}" name="Height" dataDxfId="19"/>
    <tableColumn id="12" xr3:uid="{954A1C23-E3FB-40D1-A4C2-5C3517ABC0C1}" name="Waist" dataDxfId="18"/>
    <tableColumn id="13" xr3:uid="{D04CE077-CF09-4DAA-B6C1-B54D6391128C}" name="Hips" dataDxfId="17"/>
    <tableColumn id="14" xr3:uid="{37DC5555-2EF2-4E0F-BC0E-A008528436D9}" name="Neck" dataDxfId="16"/>
    <tableColumn id="19" xr3:uid="{882FBD41-4B19-47BE-974E-1C3109A56B15}" name="Push ups" dataDxfId="15"/>
    <tableColumn id="6" xr3:uid="{109F3FBD-CA91-495E-8935-95D71EB74782}" name="Sit ups" dataDxfId="14"/>
    <tableColumn id="5" xr3:uid="{1315AD3C-1724-4989-92CD-7DBF3F166FF5}" name="Squats" dataDxfId="13"/>
    <tableColumn id="4" xr3:uid="{ED248F03-D5B8-46D9-B30F-6DFEFB379B28}" name="Sit and reach" dataDxfId="12"/>
    <tableColumn id="3" xr3:uid="{BBF73B65-C797-4ADA-ABDA-7D27B24A4802}" name="Step up pulse rate" dataDxfId="11"/>
    <tableColumn id="20" xr3:uid="{9451E822-F7A8-480B-90D9-D160669C33A5}" name="BMI" dataDxfId="10">
      <calculatedColumnFormula>Table24[[#This Row],[Weight]]/((Table24[[#This Row],[Height]]/100)*(Table24[[#This Row],[Height]]/100))</calculatedColumnFormula>
    </tableColumn>
    <tableColumn id="15" xr3:uid="{B2555315-F972-41CF-AD1F-5F2E64A036FA}" name="BMI Status" dataDxfId="9">
      <calculatedColumnFormula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calculatedColumnFormula>
    </tableColumn>
    <tableColumn id="7" xr3:uid="{E2866E90-6BCF-4AAD-BF82-5E7E339C6979}" name="Body Fat %" dataDxfId="8">
      <calculatedColumnFormula>(495/(1.29579-0.35004 *LOG10((Table24[[#This Row],[Waist]]*2.54)+(Table24[[#This Row],[Hips]]*2.54)-(Table24[[#This Row],[Neck]]*2.54))+0.221*LOG10(Table24[[#This Row],[Height]]))-450)</calculatedColumnFormula>
    </tableColumn>
    <tableColumn id="9" xr3:uid="{963BFF84-426D-4074-BB87-4445670240DA}" name="BMR" dataDxfId="7">
      <calculatedColumnFormula>447.593+(9.247*Table24[[#This Row],[Weight]])+(3.098*Table24[[#This Row],[Height]])-(4.33*Table24[[#This Row],[Age]])</calculatedColumnFormula>
    </tableColumn>
    <tableColumn id="8" xr3:uid="{3ED630EC-30B7-4618-86FE-6BECC1B39AFF}" name="Calorie Intake" dataDxfId="6" dataCellStyle="Percent">
      <calculatedColumnFormula>Table24[[#This Row],[BMR]]*1.375</calculatedColumnFormula>
    </tableColumn>
    <tableColumn id="2" xr3:uid="{EF4EA97D-7106-496D-A83E-964049A3021C}" name="VO2 Max" dataDxfId="5">
      <calculatedColumnFormula>IF(ISBLANK(Table24[[#This Row],[Step up pulse rate]]),"N/A",(65.81-(0.1847*Table24[[#This Row],[Step up pulse rate]])))</calculatedColumnFormula>
    </tableColumn>
    <tableColumn id="41" xr3:uid="{69C035B4-0D8A-4E9E-80EF-35805CC889AD}" name="Total" dataDxfId="4">
      <calculatedColumnFormula>(Table24[[#This Row],[Push ups]]+Table24[[#This Row],[Sit ups]]+Table24[[#This Row],[Squats]]+Table24[[#This Row],[Sit and reach]]+(Table24[[#This Row],[VO2 Max]]/2))*0.75</calculatedColumnFormula>
    </tableColumn>
    <tableColumn id="43" xr3:uid="{A0A784A3-25AE-4DCE-86DE-25B60787554C}" name="Grade" dataDxfId="3">
      <calculatedColumnFormula>IF(Table24[[#This Row],[Total]]&gt;75,"A",IF(Table24[[#This Row],[Total]]&gt;65,"B",IF(Table24[[#This Row],[Total]]&gt;50,"C",IF(Table24[[#This Row],[Total]]&lt;50,"D"))))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7D4C-D45C-4CDE-9A0A-4BDDA7608412}">
  <dimension ref="A1:U94"/>
  <sheetViews>
    <sheetView tabSelected="1" workbookViewId="0">
      <selection activeCell="M21" sqref="M21"/>
    </sheetView>
  </sheetViews>
  <sheetFormatPr defaultRowHeight="15" x14ac:dyDescent="0.25"/>
  <cols>
    <col min="1" max="1" width="7.140625" bestFit="1" customWidth="1"/>
    <col min="2" max="2" width="11.28515625" bestFit="1" customWidth="1"/>
  </cols>
  <sheetData>
    <row r="1" spans="1:21" ht="25.5" x14ac:dyDescent="0.25">
      <c r="A1" s="1" t="s">
        <v>20</v>
      </c>
      <c r="B1" s="2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3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3" t="s">
        <v>18</v>
      </c>
      <c r="U1" s="4" t="s">
        <v>19</v>
      </c>
    </row>
    <row r="2" spans="1:21" x14ac:dyDescent="0.25">
      <c r="A2" s="7">
        <v>1</v>
      </c>
      <c r="B2" s="6">
        <v>40240</v>
      </c>
      <c r="C2" s="5">
        <v>14</v>
      </c>
      <c r="D2" s="8">
        <v>39.200000000000003</v>
      </c>
      <c r="E2" s="9">
        <v>157</v>
      </c>
      <c r="F2" s="9">
        <v>23</v>
      </c>
      <c r="G2" s="9">
        <v>32</v>
      </c>
      <c r="H2" s="10">
        <v>11</v>
      </c>
      <c r="I2" s="9">
        <v>2</v>
      </c>
      <c r="J2" s="11">
        <v>13</v>
      </c>
      <c r="K2" s="11">
        <v>24</v>
      </c>
      <c r="L2" s="11">
        <v>9</v>
      </c>
      <c r="M2" s="12">
        <v>156</v>
      </c>
      <c r="N2" s="8">
        <f>Table24[[#This Row],[Weight]]/((Table24[[#This Row],[Height]]/100)*(Table24[[#This Row],[Height]]/100))</f>
        <v>15.903282080408943</v>
      </c>
      <c r="O2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Severely Underweight</v>
      </c>
      <c r="P2" s="11">
        <f>(495/(1.29579-0.35004 *LOG10((Table24[[#This Row],[Waist]]*2.54)+(Table24[[#This Row],[Hips]]*2.54)-(Table24[[#This Row],[Neck]]*2.54))+0.221*LOG10(Table24[[#This Row],[Height]]))-450)</f>
        <v>15.18112068931481</v>
      </c>
      <c r="Q2" s="9">
        <f>447.593+(9.247*Table24[[#This Row],[Weight]])+(3.098*Table24[[#This Row],[Height]])-(4.33*Table24[[#This Row],[Age]])</f>
        <v>1235.8414000000002</v>
      </c>
      <c r="R2" s="14">
        <f>Table24[[#This Row],[BMR]]*1.375</f>
        <v>1699.2819250000002</v>
      </c>
      <c r="S2" s="11">
        <f>IF(ISBLANK(Table24[[#This Row],[Step up pulse rate]]),"N/A",(65.81-(0.1847*Table24[[#This Row],[Step up pulse rate]])))</f>
        <v>36.9968</v>
      </c>
      <c r="T2" s="8">
        <f>(Table24[[#This Row],[Push ups]]+Table24[[#This Row],[Sit ups]]+Table24[[#This Row],[Squats]]+Table24[[#This Row],[Sit and reach]]+(Table24[[#This Row],[VO2 Max]]/2))*0.75</f>
        <v>49.873800000000003</v>
      </c>
      <c r="U2" s="15" t="str">
        <f>IF(Table24[[#This Row],[Total]]&gt;75,"A",IF(Table24[[#This Row],[Total]]&gt;65,"B",IF(Table24[[#This Row],[Total]]&gt;50,"C",IF(Table24[[#This Row],[Total]]&lt;50,"D"))))</f>
        <v>D</v>
      </c>
    </row>
    <row r="3" spans="1:21" x14ac:dyDescent="0.25">
      <c r="A3" s="7">
        <v>2</v>
      </c>
      <c r="B3" s="6">
        <v>40305</v>
      </c>
      <c r="C3" s="5">
        <v>14</v>
      </c>
      <c r="D3" s="8">
        <v>46.8</v>
      </c>
      <c r="E3" s="9">
        <v>164</v>
      </c>
      <c r="F3" s="9">
        <v>24</v>
      </c>
      <c r="G3" s="9">
        <v>35.5</v>
      </c>
      <c r="H3" s="10">
        <v>12.5</v>
      </c>
      <c r="I3" s="8">
        <v>11</v>
      </c>
      <c r="J3" s="11">
        <v>11</v>
      </c>
      <c r="K3" s="11">
        <v>15</v>
      </c>
      <c r="L3" s="11">
        <v>9</v>
      </c>
      <c r="M3" s="12">
        <v>117</v>
      </c>
      <c r="N3" s="8">
        <f>Table24[[#This Row],[Weight]]/((Table24[[#This Row],[Height]]/100)*(Table24[[#This Row],[Height]]/100))</f>
        <v>17.400356930398573</v>
      </c>
      <c r="O3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3" s="11">
        <f>(495/(1.29579-0.35004 *LOG10((Table24[[#This Row],[Waist]]*2.54)+(Table24[[#This Row],[Hips]]*2.54)-(Table24[[#This Row],[Neck]]*2.54))+0.221*LOG10(Table24[[#This Row],[Height]]))-450)</f>
        <v>17.748344356004282</v>
      </c>
      <c r="Q3" s="9">
        <f>447.593+(9.247*Table24[[#This Row],[Weight]])+(3.098*Table24[[#This Row],[Height]])-(4.33*Table24[[#This Row],[Age]])</f>
        <v>1327.8045999999999</v>
      </c>
      <c r="R3" s="14">
        <f>Table24[[#This Row],[BMR]]*1.375</f>
        <v>1825.731325</v>
      </c>
      <c r="S3" s="12">
        <f>IF(ISBLANK(Table24[[#This Row],[Step up pulse rate]]),"N/A",(65.81-(0.1847*Table24[[#This Row],[Step up pulse rate]])))</f>
        <v>44.200100000000006</v>
      </c>
      <c r="T3" s="9">
        <f>(Table24[[#This Row],[Push ups]]+Table24[[#This Row],[Sit ups]]+Table24[[#This Row],[Squats]]+Table24[[#This Row],[Sit and reach]]+(Table24[[#This Row],[VO2 Max]]/2))*0.75</f>
        <v>51.075037500000008</v>
      </c>
      <c r="U3" s="15" t="str">
        <f>IF(Table24[[#This Row],[Total]]&gt;75,"A",IF(Table24[[#This Row],[Total]]&gt;65,"B",IF(Table24[[#This Row],[Total]]&gt;50,"C",IF(Table24[[#This Row],[Total]]&lt;50,"D"))))</f>
        <v>C</v>
      </c>
    </row>
    <row r="4" spans="1:21" x14ac:dyDescent="0.25">
      <c r="A4" s="7">
        <v>3</v>
      </c>
      <c r="B4" s="6">
        <v>39661</v>
      </c>
      <c r="C4" s="5">
        <v>16</v>
      </c>
      <c r="D4" s="8">
        <v>59.2</v>
      </c>
      <c r="E4" s="9">
        <v>159</v>
      </c>
      <c r="F4" s="9">
        <v>27</v>
      </c>
      <c r="G4" s="9">
        <v>38.5</v>
      </c>
      <c r="H4" s="10">
        <v>13</v>
      </c>
      <c r="I4" s="8">
        <v>12</v>
      </c>
      <c r="J4" s="11">
        <v>8</v>
      </c>
      <c r="K4" s="11">
        <v>15</v>
      </c>
      <c r="L4" s="11">
        <v>15</v>
      </c>
      <c r="M4" s="12">
        <v>156</v>
      </c>
      <c r="N4" s="8">
        <f>Table24[[#This Row],[Weight]]/((Table24[[#This Row],[Height]]/100)*(Table24[[#This Row],[Height]]/100))</f>
        <v>23.416795221708</v>
      </c>
      <c r="O4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4" s="11">
        <f>(495/(1.29579-0.35004 *LOG10((Table24[[#This Row],[Waist]]*2.54)+(Table24[[#This Row],[Hips]]*2.54)-(Table24[[#This Row],[Neck]]*2.54))+0.221*LOG10(Table24[[#This Row],[Height]]))-450)</f>
        <v>26.664523417569626</v>
      </c>
      <c r="Q4" s="9">
        <f>447.593+(9.247*Table24[[#This Row],[Weight]])+(3.098*Table24[[#This Row],[Height]])-(4.33*Table24[[#This Row],[Age]])</f>
        <v>1418.3174000000001</v>
      </c>
      <c r="R4" s="14">
        <f>Table24[[#This Row],[BMR]]*1.375</f>
        <v>1950.1864250000001</v>
      </c>
      <c r="S4" s="12">
        <f>IF(ISBLANK(Table24[[#This Row],[Step up pulse rate]]),"N/A",(65.81-(0.1847*Table24[[#This Row],[Step up pulse rate]])))</f>
        <v>36.9968</v>
      </c>
      <c r="T4" s="9">
        <f>(Table24[[#This Row],[Push ups]]+Table24[[#This Row],[Sit ups]]+Table24[[#This Row],[Squats]]+Table24[[#This Row],[Sit and reach]]+(Table24[[#This Row],[VO2 Max]]/2))*0.75</f>
        <v>51.373800000000003</v>
      </c>
      <c r="U4" s="15" t="str">
        <f>IF(Table24[[#This Row],[Total]]&gt;75,"A",IF(Table24[[#This Row],[Total]]&gt;65,"B",IF(Table24[[#This Row],[Total]]&gt;50,"C",IF(Table24[[#This Row],[Total]]&lt;50,"D"))))</f>
        <v>C</v>
      </c>
    </row>
    <row r="5" spans="1:21" x14ac:dyDescent="0.25">
      <c r="A5" s="7">
        <v>4</v>
      </c>
      <c r="B5" s="6">
        <v>40515</v>
      </c>
      <c r="C5" s="5">
        <v>14</v>
      </c>
      <c r="D5" s="8">
        <v>50.3</v>
      </c>
      <c r="E5" s="9">
        <v>155</v>
      </c>
      <c r="F5" s="9">
        <v>28.5</v>
      </c>
      <c r="G5" s="9">
        <v>36</v>
      </c>
      <c r="H5" s="10">
        <v>11.5</v>
      </c>
      <c r="I5" s="8">
        <v>6</v>
      </c>
      <c r="J5" s="11">
        <v>11</v>
      </c>
      <c r="K5" s="11">
        <v>17</v>
      </c>
      <c r="L5" s="11">
        <v>15</v>
      </c>
      <c r="M5" s="12">
        <v>120</v>
      </c>
      <c r="N5" s="8">
        <f>Table24[[#This Row],[Weight]]/((Table24[[#This Row],[Height]]/100)*(Table24[[#This Row],[Height]]/100))</f>
        <v>20.936524453694066</v>
      </c>
      <c r="O5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5" s="11">
        <f>(495/(1.29579-0.35004 *LOG10((Table24[[#This Row],[Waist]]*2.54)+(Table24[[#This Row],[Hips]]*2.54)-(Table24[[#This Row],[Neck]]*2.54))+0.221*LOG10(Table24[[#This Row],[Height]]))-450)</f>
        <v>28.455124317327034</v>
      </c>
      <c r="Q5" s="9">
        <f>447.593+(9.247*Table24[[#This Row],[Weight]])+(3.098*Table24[[#This Row],[Height]])-(4.33*Table24[[#This Row],[Age]])</f>
        <v>1332.2871</v>
      </c>
      <c r="R5" s="14">
        <f>Table24[[#This Row],[BMR]]*1.375</f>
        <v>1831.8947625000001</v>
      </c>
      <c r="S5" s="12">
        <f>IF(ISBLANK(Table24[[#This Row],[Step up pulse rate]]),"N/A",(65.81-(0.1847*Table24[[#This Row],[Step up pulse rate]])))</f>
        <v>43.646000000000001</v>
      </c>
      <c r="T5" s="9">
        <f>(Table24[[#This Row],[Push ups]]+Table24[[#This Row],[Sit ups]]+Table24[[#This Row],[Squats]]+Table24[[#This Row],[Sit and reach]]+(Table24[[#This Row],[VO2 Max]]/2))*0.75</f>
        <v>53.117250000000006</v>
      </c>
      <c r="U5" s="15" t="str">
        <f>IF(Table24[[#This Row],[Total]]&gt;75,"A",IF(Table24[[#This Row],[Total]]&gt;65,"B",IF(Table24[[#This Row],[Total]]&gt;50,"C",IF(Table24[[#This Row],[Total]]&lt;50,"D"))))</f>
        <v>C</v>
      </c>
    </row>
    <row r="6" spans="1:21" x14ac:dyDescent="0.25">
      <c r="A6" s="7">
        <v>5</v>
      </c>
      <c r="B6" s="6">
        <v>40139</v>
      </c>
      <c r="C6" s="5">
        <v>15</v>
      </c>
      <c r="D6" s="8">
        <v>60</v>
      </c>
      <c r="E6" s="9">
        <v>160</v>
      </c>
      <c r="F6" s="9">
        <v>30</v>
      </c>
      <c r="G6" s="9">
        <v>38.5</v>
      </c>
      <c r="H6" s="10">
        <v>13</v>
      </c>
      <c r="I6" s="8">
        <v>10</v>
      </c>
      <c r="J6" s="11">
        <v>15</v>
      </c>
      <c r="K6" s="11">
        <v>15</v>
      </c>
      <c r="L6" s="11">
        <v>7</v>
      </c>
      <c r="M6" s="12">
        <v>98</v>
      </c>
      <c r="N6" s="8">
        <f>Table24[[#This Row],[Weight]]/((Table24[[#This Row],[Height]]/100)*(Table24[[#This Row],[Height]]/100))</f>
        <v>23.437499999999996</v>
      </c>
      <c r="O6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6" s="11">
        <f>(495/(1.29579-0.35004 *LOG10((Table24[[#This Row],[Waist]]*2.54)+(Table24[[#This Row],[Hips]]*2.54)-(Table24[[#This Row],[Neck]]*2.54))+0.221*LOG10(Table24[[#This Row],[Height]]))-450)</f>
        <v>30.293319524921401</v>
      </c>
      <c r="Q6" s="9">
        <f>447.593+(9.247*Table24[[#This Row],[Weight]])+(3.098*Table24[[#This Row],[Height]])-(4.33*Table24[[#This Row],[Age]])</f>
        <v>1433.1429999999998</v>
      </c>
      <c r="R6" s="14">
        <f>Table24[[#This Row],[BMR]]*1.375</f>
        <v>1970.5716249999998</v>
      </c>
      <c r="S6" s="12">
        <f>IF(ISBLANK(Table24[[#This Row],[Step up pulse rate]]),"N/A",(65.81-(0.1847*Table24[[#This Row],[Step up pulse rate]])))</f>
        <v>47.709400000000002</v>
      </c>
      <c r="T6" s="9">
        <f>(Table24[[#This Row],[Push ups]]+Table24[[#This Row],[Sit ups]]+Table24[[#This Row],[Squats]]+Table24[[#This Row],[Sit and reach]]+(Table24[[#This Row],[VO2 Max]]/2))*0.75</f>
        <v>53.141025000000006</v>
      </c>
      <c r="U6" s="15" t="str">
        <f>IF(Table24[[#This Row],[Total]]&gt;75,"A",IF(Table24[[#This Row],[Total]]&gt;65,"B",IF(Table24[[#This Row],[Total]]&gt;50,"C",IF(Table24[[#This Row],[Total]]&lt;50,"D"))))</f>
        <v>C</v>
      </c>
    </row>
    <row r="7" spans="1:21" x14ac:dyDescent="0.25">
      <c r="A7" s="7">
        <v>6</v>
      </c>
      <c r="B7" s="6">
        <v>40255</v>
      </c>
      <c r="C7" s="5">
        <v>14</v>
      </c>
      <c r="D7" s="8">
        <v>49.3</v>
      </c>
      <c r="E7" s="9">
        <v>158</v>
      </c>
      <c r="F7" s="9">
        <v>27</v>
      </c>
      <c r="G7" s="9">
        <v>36.5</v>
      </c>
      <c r="H7" s="10">
        <v>13.5</v>
      </c>
      <c r="I7" s="8">
        <v>12</v>
      </c>
      <c r="J7" s="11">
        <v>10</v>
      </c>
      <c r="K7" s="11">
        <v>11</v>
      </c>
      <c r="L7" s="11">
        <v>13</v>
      </c>
      <c r="M7" s="12">
        <v>86</v>
      </c>
      <c r="N7" s="8">
        <f>Table24[[#This Row],[Weight]]/((Table24[[#This Row],[Height]]/100)*(Table24[[#This Row],[Height]]/100))</f>
        <v>19.748437750360516</v>
      </c>
      <c r="O7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7" s="11">
        <f>(495/(1.29579-0.35004 *LOG10((Table24[[#This Row],[Waist]]*2.54)+(Table24[[#This Row],[Hips]]*2.54)-(Table24[[#This Row],[Neck]]*2.54))+0.221*LOG10(Table24[[#This Row],[Height]]))-450)</f>
        <v>23.558338387573258</v>
      </c>
      <c r="Q7" s="9">
        <f>447.593+(9.247*Table24[[#This Row],[Weight]])+(3.098*Table24[[#This Row],[Height]])-(4.33*Table24[[#This Row],[Age]])</f>
        <v>1332.3341</v>
      </c>
      <c r="R7" s="14">
        <f>Table24[[#This Row],[BMR]]*1.375</f>
        <v>1831.9593875</v>
      </c>
      <c r="S7" s="12">
        <f>IF(ISBLANK(Table24[[#This Row],[Step up pulse rate]]),"N/A",(65.81-(0.1847*Table24[[#This Row],[Step up pulse rate]])))</f>
        <v>49.925800000000002</v>
      </c>
      <c r="T7" s="9">
        <f>(Table24[[#This Row],[Push ups]]+Table24[[#This Row],[Sit ups]]+Table24[[#This Row],[Squats]]+Table24[[#This Row],[Sit and reach]]+(Table24[[#This Row],[VO2 Max]]/2))*0.75</f>
        <v>53.222175000000007</v>
      </c>
      <c r="U7" s="15" t="str">
        <f>IF(Table24[[#This Row],[Total]]&gt;75,"A",IF(Table24[[#This Row],[Total]]&gt;65,"B",IF(Table24[[#This Row],[Total]]&gt;50,"C",IF(Table24[[#This Row],[Total]]&lt;50,"D"))))</f>
        <v>C</v>
      </c>
    </row>
    <row r="8" spans="1:21" x14ac:dyDescent="0.25">
      <c r="A8" s="7">
        <v>7</v>
      </c>
      <c r="B8" s="6">
        <v>40222</v>
      </c>
      <c r="C8" s="5">
        <v>14</v>
      </c>
      <c r="D8" s="8">
        <v>44.6</v>
      </c>
      <c r="E8" s="9">
        <v>149</v>
      </c>
      <c r="F8" s="9">
        <v>23</v>
      </c>
      <c r="G8" s="9">
        <v>36</v>
      </c>
      <c r="H8" s="10">
        <v>12</v>
      </c>
      <c r="I8" s="8">
        <v>14</v>
      </c>
      <c r="J8" s="11">
        <v>8</v>
      </c>
      <c r="K8" s="11">
        <v>15</v>
      </c>
      <c r="L8" s="11">
        <v>18</v>
      </c>
      <c r="M8" s="12">
        <v>180</v>
      </c>
      <c r="N8" s="8">
        <f>Table24[[#This Row],[Weight]]/((Table24[[#This Row],[Height]]/100)*(Table24[[#This Row],[Height]]/100))</f>
        <v>20.089185171839109</v>
      </c>
      <c r="O8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8" s="11">
        <f>(495/(1.29579-0.35004 *LOG10((Table24[[#This Row],[Waist]]*2.54)+(Table24[[#This Row],[Hips]]*2.54)-(Table24[[#This Row],[Neck]]*2.54))+0.221*LOG10(Table24[[#This Row],[Height]]))-450)</f>
        <v>21.853222719043231</v>
      </c>
      <c r="Q8" s="9">
        <f>447.593+(9.247*Table24[[#This Row],[Weight]])+(3.098*Table24[[#This Row],[Height]])-(4.33*Table24[[#This Row],[Age]])</f>
        <v>1260.9911999999999</v>
      </c>
      <c r="R8" s="14">
        <f>Table24[[#This Row],[BMR]]*1.375</f>
        <v>1733.8628999999999</v>
      </c>
      <c r="S8" s="12">
        <f>IF(ISBLANK(Table24[[#This Row],[Step up pulse rate]]),"N/A",(65.81-(0.1847*Table24[[#This Row],[Step up pulse rate]])))</f>
        <v>32.564</v>
      </c>
      <c r="T8" s="9">
        <f>(Table24[[#This Row],[Push ups]]+Table24[[#This Row],[Sit ups]]+Table24[[#This Row],[Squats]]+Table24[[#This Row],[Sit and reach]]+(Table24[[#This Row],[VO2 Max]]/2))*0.75</f>
        <v>53.461500000000001</v>
      </c>
      <c r="U8" s="15" t="str">
        <f>IF(Table24[[#This Row],[Total]]&gt;75,"A",IF(Table24[[#This Row],[Total]]&gt;65,"B",IF(Table24[[#This Row],[Total]]&gt;50,"C",IF(Table24[[#This Row],[Total]]&lt;50,"D"))))</f>
        <v>C</v>
      </c>
    </row>
    <row r="9" spans="1:21" x14ac:dyDescent="0.25">
      <c r="A9" s="7">
        <v>8</v>
      </c>
      <c r="B9" s="6">
        <v>39284</v>
      </c>
      <c r="C9" s="5">
        <v>17</v>
      </c>
      <c r="D9" s="8">
        <v>54.6</v>
      </c>
      <c r="E9" s="9">
        <v>170</v>
      </c>
      <c r="F9" s="9">
        <v>26</v>
      </c>
      <c r="G9" s="9">
        <v>35.5</v>
      </c>
      <c r="H9" s="10">
        <v>13</v>
      </c>
      <c r="I9" s="8">
        <v>10</v>
      </c>
      <c r="J9" s="11">
        <v>11</v>
      </c>
      <c r="K9" s="11">
        <v>12</v>
      </c>
      <c r="L9" s="11">
        <v>18</v>
      </c>
      <c r="M9" s="12">
        <v>132</v>
      </c>
      <c r="N9" s="8">
        <f>Table24[[#This Row],[Weight]]/((Table24[[#This Row],[Height]]/100)*(Table24[[#This Row],[Height]]/100))</f>
        <v>18.892733564013845</v>
      </c>
      <c r="O9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9" s="11">
        <f>(495/(1.29579-0.35004 *LOG10((Table24[[#This Row],[Waist]]*2.54)+(Table24[[#This Row],[Hips]]*2.54)-(Table24[[#This Row],[Neck]]*2.54))+0.221*LOG10(Table24[[#This Row],[Height]]))-450)</f>
        <v>18.335691762611361</v>
      </c>
      <c r="Q9" s="9">
        <f>447.593+(9.247*Table24[[#This Row],[Weight]])+(3.098*Table24[[#This Row],[Height]])-(4.33*Table24[[#This Row],[Age]])</f>
        <v>1405.5292000000002</v>
      </c>
      <c r="R9" s="14">
        <f>Table24[[#This Row],[BMR]]*1.375</f>
        <v>1932.6026500000003</v>
      </c>
      <c r="S9" s="12">
        <f>IF(ISBLANK(Table24[[#This Row],[Step up pulse rate]]),"N/A",(65.81-(0.1847*Table24[[#This Row],[Step up pulse rate]])))</f>
        <v>41.429600000000001</v>
      </c>
      <c r="T9" s="9">
        <f>(Table24[[#This Row],[Push ups]]+Table24[[#This Row],[Sit ups]]+Table24[[#This Row],[Squats]]+Table24[[#This Row],[Sit and reach]]+(Table24[[#This Row],[VO2 Max]]/2))*0.75</f>
        <v>53.786099999999998</v>
      </c>
      <c r="U9" s="15" t="str">
        <f>IF(Table24[[#This Row],[Total]]&gt;75,"A",IF(Table24[[#This Row],[Total]]&gt;65,"B",IF(Table24[[#This Row],[Total]]&gt;50,"C",IF(Table24[[#This Row],[Total]]&lt;50,"D"))))</f>
        <v>C</v>
      </c>
    </row>
    <row r="10" spans="1:21" x14ac:dyDescent="0.25">
      <c r="A10" s="7">
        <v>9</v>
      </c>
      <c r="B10" s="6">
        <v>39974</v>
      </c>
      <c r="C10" s="5">
        <v>15</v>
      </c>
      <c r="D10" s="8">
        <v>63.3</v>
      </c>
      <c r="E10" s="9">
        <v>168</v>
      </c>
      <c r="F10" s="9">
        <v>30</v>
      </c>
      <c r="G10" s="9">
        <v>39</v>
      </c>
      <c r="H10" s="10">
        <v>13.5</v>
      </c>
      <c r="I10" s="8">
        <v>14</v>
      </c>
      <c r="J10" s="11">
        <v>12</v>
      </c>
      <c r="K10" s="11">
        <v>18</v>
      </c>
      <c r="L10" s="11">
        <v>10</v>
      </c>
      <c r="M10" s="12">
        <v>162</v>
      </c>
      <c r="N10" s="8">
        <f>Table24[[#This Row],[Weight]]/((Table24[[#This Row],[Height]]/100)*(Table24[[#This Row],[Height]]/100))</f>
        <v>22.427721088435376</v>
      </c>
      <c r="O10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10" s="11">
        <f>(495/(1.29579-0.35004 *LOG10((Table24[[#This Row],[Waist]]*2.54)+(Table24[[#This Row],[Hips]]*2.54)-(Table24[[#This Row],[Neck]]*2.54))+0.221*LOG10(Table24[[#This Row],[Height]]))-450)</f>
        <v>28.120878874582104</v>
      </c>
      <c r="Q10" s="9">
        <f>447.593+(9.247*Table24[[#This Row],[Weight]])+(3.098*Table24[[#This Row],[Height]])-(4.33*Table24[[#This Row],[Age]])</f>
        <v>1488.4421</v>
      </c>
      <c r="R10" s="14">
        <f>Table24[[#This Row],[BMR]]*1.375</f>
        <v>2046.6078875000001</v>
      </c>
      <c r="S10" s="12">
        <f>IF(ISBLANK(Table24[[#This Row],[Step up pulse rate]]),"N/A",(65.81-(0.1847*Table24[[#This Row],[Step up pulse rate]])))</f>
        <v>35.888599999999997</v>
      </c>
      <c r="T10" s="9">
        <f>(Table24[[#This Row],[Push ups]]+Table24[[#This Row],[Sit ups]]+Table24[[#This Row],[Squats]]+Table24[[#This Row],[Sit and reach]]+(Table24[[#This Row],[VO2 Max]]/2))*0.75</f>
        <v>53.958224999999999</v>
      </c>
      <c r="U10" s="15" t="str">
        <f>IF(Table24[[#This Row],[Total]]&gt;75,"A",IF(Table24[[#This Row],[Total]]&gt;65,"B",IF(Table24[[#This Row],[Total]]&gt;50,"C",IF(Table24[[#This Row],[Total]]&lt;50,"D"))))</f>
        <v>C</v>
      </c>
    </row>
    <row r="11" spans="1:21" x14ac:dyDescent="0.25">
      <c r="A11" s="7">
        <v>10</v>
      </c>
      <c r="B11" s="6">
        <v>40185</v>
      </c>
      <c r="C11" s="5">
        <v>14</v>
      </c>
      <c r="D11" s="8">
        <v>37</v>
      </c>
      <c r="E11" s="9">
        <v>158</v>
      </c>
      <c r="F11" s="9">
        <v>21</v>
      </c>
      <c r="G11" s="9">
        <v>32</v>
      </c>
      <c r="H11" s="10">
        <v>12</v>
      </c>
      <c r="I11" s="8">
        <v>9</v>
      </c>
      <c r="J11" s="11">
        <v>12</v>
      </c>
      <c r="K11" s="11">
        <v>14</v>
      </c>
      <c r="L11" s="11">
        <v>14</v>
      </c>
      <c r="M11" s="12">
        <v>94</v>
      </c>
      <c r="N11" s="8">
        <f>Table24[[#This Row],[Weight]]/((Table24[[#This Row],[Height]]/100)*(Table24[[#This Row],[Height]]/100))</f>
        <v>14.821342733536289</v>
      </c>
      <c r="O11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Severely Underweight</v>
      </c>
      <c r="P11" s="11">
        <f>(495/(1.29579-0.35004 *LOG10((Table24[[#This Row],[Waist]]*2.54)+(Table24[[#This Row],[Hips]]*2.54)-(Table24[[#This Row],[Neck]]*2.54))+0.221*LOG10(Table24[[#This Row],[Height]]))-450)</f>
        <v>10.27400158852987</v>
      </c>
      <c r="Q11" s="9">
        <f>447.593+(9.247*Table24[[#This Row],[Weight]])+(3.098*Table24[[#This Row],[Height]])-(4.33*Table24[[#This Row],[Age]])</f>
        <v>1218.596</v>
      </c>
      <c r="R11" s="14">
        <f>Table24[[#This Row],[BMR]]*1.375</f>
        <v>1675.5695000000001</v>
      </c>
      <c r="S11" s="12">
        <f>IF(ISBLANK(Table24[[#This Row],[Step up pulse rate]]),"N/A",(65.81-(0.1847*Table24[[#This Row],[Step up pulse rate]])))</f>
        <v>48.4482</v>
      </c>
      <c r="T11" s="9">
        <f>(Table24[[#This Row],[Push ups]]+Table24[[#This Row],[Sit ups]]+Table24[[#This Row],[Squats]]+Table24[[#This Row],[Sit and reach]]+(Table24[[#This Row],[VO2 Max]]/2))*0.75</f>
        <v>54.918074999999995</v>
      </c>
      <c r="U11" s="15" t="str">
        <f>IF(Table24[[#This Row],[Total]]&gt;75,"A",IF(Table24[[#This Row],[Total]]&gt;65,"B",IF(Table24[[#This Row],[Total]]&gt;50,"C",IF(Table24[[#This Row],[Total]]&lt;50,"D"))))</f>
        <v>C</v>
      </c>
    </row>
    <row r="12" spans="1:21" x14ac:dyDescent="0.25">
      <c r="A12" s="7">
        <v>11</v>
      </c>
      <c r="B12" s="6">
        <v>40553</v>
      </c>
      <c r="C12" s="5">
        <v>13</v>
      </c>
      <c r="D12" s="8">
        <v>41</v>
      </c>
      <c r="E12" s="9">
        <v>154</v>
      </c>
      <c r="F12" s="9">
        <v>25</v>
      </c>
      <c r="G12" s="9">
        <v>33</v>
      </c>
      <c r="H12" s="10">
        <v>12</v>
      </c>
      <c r="I12" s="8">
        <v>14</v>
      </c>
      <c r="J12" s="11">
        <v>13</v>
      </c>
      <c r="K12" s="11">
        <v>15</v>
      </c>
      <c r="L12" s="11">
        <v>8</v>
      </c>
      <c r="M12" s="12">
        <v>100</v>
      </c>
      <c r="N12" s="8">
        <f>Table24[[#This Row],[Weight]]/((Table24[[#This Row],[Height]]/100)*(Table24[[#This Row],[Height]]/100))</f>
        <v>17.287906898296509</v>
      </c>
      <c r="O12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12" s="11">
        <f>(495/(1.29579-0.35004 *LOG10((Table24[[#This Row],[Waist]]*2.54)+(Table24[[#This Row],[Hips]]*2.54)-(Table24[[#This Row],[Neck]]*2.54))+0.221*LOG10(Table24[[#This Row],[Height]]))-450)</f>
        <v>18.975457403136659</v>
      </c>
      <c r="Q12" s="9">
        <f>447.593+(9.247*Table24[[#This Row],[Weight]])+(3.098*Table24[[#This Row],[Height]])-(4.33*Table24[[#This Row],[Age]])</f>
        <v>1247.5219999999999</v>
      </c>
      <c r="R12" s="14">
        <f>Table24[[#This Row],[BMR]]*1.375</f>
        <v>1715.3427499999998</v>
      </c>
      <c r="S12" s="12">
        <f>IF(ISBLANK(Table24[[#This Row],[Step up pulse rate]]),"N/A",(65.81-(0.1847*Table24[[#This Row],[Step up pulse rate]])))</f>
        <v>47.34</v>
      </c>
      <c r="T12" s="9">
        <f>(Table24[[#This Row],[Push ups]]+Table24[[#This Row],[Sit ups]]+Table24[[#This Row],[Squats]]+Table24[[#This Row],[Sit and reach]]+(Table24[[#This Row],[VO2 Max]]/2))*0.75</f>
        <v>55.252499999999998</v>
      </c>
      <c r="U12" s="15" t="str">
        <f>IF(Table24[[#This Row],[Total]]&gt;75,"A",IF(Table24[[#This Row],[Total]]&gt;65,"B",IF(Table24[[#This Row],[Total]]&gt;50,"C",IF(Table24[[#This Row],[Total]]&lt;50,"D"))))</f>
        <v>C</v>
      </c>
    </row>
    <row r="13" spans="1:21" x14ac:dyDescent="0.25">
      <c r="A13" s="7">
        <v>12</v>
      </c>
      <c r="B13" s="6">
        <v>39895</v>
      </c>
      <c r="C13" s="5">
        <v>15</v>
      </c>
      <c r="D13" s="8">
        <v>52</v>
      </c>
      <c r="E13" s="9">
        <v>161</v>
      </c>
      <c r="F13" s="9">
        <v>27</v>
      </c>
      <c r="G13" s="9">
        <v>37</v>
      </c>
      <c r="H13" s="10">
        <v>13</v>
      </c>
      <c r="I13" s="8">
        <v>12</v>
      </c>
      <c r="J13" s="11">
        <v>16</v>
      </c>
      <c r="K13" s="11">
        <v>18</v>
      </c>
      <c r="L13" s="11">
        <v>9</v>
      </c>
      <c r="M13" s="12">
        <v>146</v>
      </c>
      <c r="N13" s="8">
        <f>Table24[[#This Row],[Weight]]/((Table24[[#This Row],[Height]]/100)*(Table24[[#This Row],[Height]]/100))</f>
        <v>20.060954438486167</v>
      </c>
      <c r="O13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13" s="11">
        <f>(495/(1.29579-0.35004 *LOG10((Table24[[#This Row],[Waist]]*2.54)+(Table24[[#This Row],[Hips]]*2.54)-(Table24[[#This Row],[Neck]]*2.54))+0.221*LOG10(Table24[[#This Row],[Height]]))-450)</f>
        <v>24.10493442272616</v>
      </c>
      <c r="Q13" s="9">
        <f>447.593+(9.247*Table24[[#This Row],[Weight]])+(3.098*Table24[[#This Row],[Height]])-(4.33*Table24[[#This Row],[Age]])</f>
        <v>1362.2649999999999</v>
      </c>
      <c r="R13" s="14">
        <f>Table24[[#This Row],[BMR]]*1.375</f>
        <v>1873.1143749999999</v>
      </c>
      <c r="S13" s="12">
        <f>IF(ISBLANK(Table24[[#This Row],[Step up pulse rate]]),"N/A",(65.81-(0.1847*Table24[[#This Row],[Step up pulse rate]])))</f>
        <v>38.843800000000002</v>
      </c>
      <c r="T13" s="9">
        <f>(Table24[[#This Row],[Push ups]]+Table24[[#This Row],[Sit ups]]+Table24[[#This Row],[Squats]]+Table24[[#This Row],[Sit and reach]]+(Table24[[#This Row],[VO2 Max]]/2))*0.75</f>
        <v>55.816424999999995</v>
      </c>
      <c r="U13" s="15" t="str">
        <f>IF(Table24[[#This Row],[Total]]&gt;75,"A",IF(Table24[[#This Row],[Total]]&gt;65,"B",IF(Table24[[#This Row],[Total]]&gt;50,"C",IF(Table24[[#This Row],[Total]]&lt;50,"D"))))</f>
        <v>C</v>
      </c>
    </row>
    <row r="14" spans="1:21" x14ac:dyDescent="0.25">
      <c r="A14" s="7">
        <v>13</v>
      </c>
      <c r="B14" s="6">
        <v>40088</v>
      </c>
      <c r="C14" s="5">
        <v>15</v>
      </c>
      <c r="D14" s="8">
        <v>45</v>
      </c>
      <c r="E14" s="9">
        <v>150</v>
      </c>
      <c r="F14" s="9">
        <v>25</v>
      </c>
      <c r="G14" s="9">
        <v>34</v>
      </c>
      <c r="H14" s="10">
        <v>13.5</v>
      </c>
      <c r="I14" s="8">
        <v>9</v>
      </c>
      <c r="J14" s="11">
        <v>14</v>
      </c>
      <c r="K14" s="11">
        <v>16</v>
      </c>
      <c r="L14" s="11">
        <v>12</v>
      </c>
      <c r="M14" s="12">
        <v>94</v>
      </c>
      <c r="N14" s="8">
        <f>Table24[[#This Row],[Weight]]/((Table24[[#This Row],[Height]]/100)*(Table24[[#This Row],[Height]]/100))</f>
        <v>20</v>
      </c>
      <c r="O14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14" s="11">
        <f>(495/(1.29579-0.35004 *LOG10((Table24[[#This Row],[Waist]]*2.54)+(Table24[[#This Row],[Hips]]*2.54)-(Table24[[#This Row],[Neck]]*2.54))+0.221*LOG10(Table24[[#This Row],[Height]]))-450)</f>
        <v>19.35987235076766</v>
      </c>
      <c r="Q14" s="9">
        <f>447.593+(9.247*Table24[[#This Row],[Weight]])+(3.098*Table24[[#This Row],[Height]])-(4.33*Table24[[#This Row],[Age]])</f>
        <v>1263.4580000000001</v>
      </c>
      <c r="R14" s="14">
        <f>Table24[[#This Row],[BMR]]*1.375</f>
        <v>1737.2547500000001</v>
      </c>
      <c r="S14" s="12">
        <f>IF(ISBLANK(Table24[[#This Row],[Step up pulse rate]]),"N/A",(65.81-(0.1847*Table24[[#This Row],[Step up pulse rate]])))</f>
        <v>48.4482</v>
      </c>
      <c r="T14" s="9">
        <f>(Table24[[#This Row],[Push ups]]+Table24[[#This Row],[Sit ups]]+Table24[[#This Row],[Squats]]+Table24[[#This Row],[Sit and reach]]+(Table24[[#This Row],[VO2 Max]]/2))*0.75</f>
        <v>56.418074999999995</v>
      </c>
      <c r="U14" s="15" t="str">
        <f>IF(Table24[[#This Row],[Total]]&gt;75,"A",IF(Table24[[#This Row],[Total]]&gt;65,"B",IF(Table24[[#This Row],[Total]]&gt;50,"C",IF(Table24[[#This Row],[Total]]&lt;50,"D"))))</f>
        <v>C</v>
      </c>
    </row>
    <row r="15" spans="1:21" x14ac:dyDescent="0.25">
      <c r="A15" s="7">
        <v>14</v>
      </c>
      <c r="B15" s="6">
        <v>40534</v>
      </c>
      <c r="C15" s="5">
        <v>14</v>
      </c>
      <c r="D15" s="8">
        <v>59.3</v>
      </c>
      <c r="E15" s="9">
        <v>160</v>
      </c>
      <c r="F15" s="9">
        <v>30</v>
      </c>
      <c r="G15" s="9">
        <v>38</v>
      </c>
      <c r="H15" s="10">
        <v>15</v>
      </c>
      <c r="I15" s="8">
        <v>12</v>
      </c>
      <c r="J15" s="11">
        <v>10</v>
      </c>
      <c r="K15" s="11">
        <v>21</v>
      </c>
      <c r="L15" s="11">
        <v>14</v>
      </c>
      <c r="M15" s="12">
        <v>154</v>
      </c>
      <c r="N15" s="8">
        <f>Table24[[#This Row],[Weight]]/((Table24[[#This Row],[Height]]/100)*(Table24[[#This Row],[Height]]/100))</f>
        <v>23.164062499999993</v>
      </c>
      <c r="O15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15" s="11">
        <f>(495/(1.29579-0.35004 *LOG10((Table24[[#This Row],[Waist]]*2.54)+(Table24[[#This Row],[Hips]]*2.54)-(Table24[[#This Row],[Neck]]*2.54))+0.221*LOG10(Table24[[#This Row],[Height]]))-450)</f>
        <v>27.05003977246713</v>
      </c>
      <c r="Q15" s="9">
        <f>447.593+(9.247*Table24[[#This Row],[Weight]])+(3.098*Table24[[#This Row],[Height]])-(4.33*Table24[[#This Row],[Age]])</f>
        <v>1431.0001000000002</v>
      </c>
      <c r="R15" s="14">
        <f>Table24[[#This Row],[BMR]]*1.375</f>
        <v>1967.6251375000002</v>
      </c>
      <c r="S15" s="12">
        <f>IF(ISBLANK(Table24[[#This Row],[Step up pulse rate]]),"N/A",(65.81-(0.1847*Table24[[#This Row],[Step up pulse rate]])))</f>
        <v>37.366200000000006</v>
      </c>
      <c r="T15" s="9">
        <f>(Table24[[#This Row],[Push ups]]+Table24[[#This Row],[Sit ups]]+Table24[[#This Row],[Squats]]+Table24[[#This Row],[Sit and reach]]+(Table24[[#This Row],[VO2 Max]]/2))*0.75</f>
        <v>56.762324999999997</v>
      </c>
      <c r="U15" s="15" t="str">
        <f>IF(Table24[[#This Row],[Total]]&gt;75,"A",IF(Table24[[#This Row],[Total]]&gt;65,"B",IF(Table24[[#This Row],[Total]]&gt;50,"C",IF(Table24[[#This Row],[Total]]&lt;50,"D"))))</f>
        <v>C</v>
      </c>
    </row>
    <row r="16" spans="1:21" x14ac:dyDescent="0.25">
      <c r="A16" s="7">
        <v>15</v>
      </c>
      <c r="B16" s="6">
        <v>40657</v>
      </c>
      <c r="C16" s="5">
        <v>13</v>
      </c>
      <c r="D16" s="8">
        <v>47.3</v>
      </c>
      <c r="E16" s="9">
        <v>164</v>
      </c>
      <c r="F16" s="9">
        <v>25</v>
      </c>
      <c r="G16" s="9">
        <v>34.5</v>
      </c>
      <c r="H16" s="10">
        <v>12</v>
      </c>
      <c r="I16" s="8">
        <v>9</v>
      </c>
      <c r="J16" s="11">
        <v>17</v>
      </c>
      <c r="K16" s="11">
        <v>19</v>
      </c>
      <c r="L16" s="11">
        <v>12</v>
      </c>
      <c r="M16" s="12">
        <v>144</v>
      </c>
      <c r="N16" s="8">
        <f>Table24[[#This Row],[Weight]]/((Table24[[#This Row],[Height]]/100)*(Table24[[#This Row],[Height]]/100))</f>
        <v>17.586258179654969</v>
      </c>
      <c r="O16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16" s="11">
        <f>(495/(1.29579-0.35004 *LOG10((Table24[[#This Row],[Waist]]*2.54)+(Table24[[#This Row],[Hips]]*2.54)-(Table24[[#This Row],[Neck]]*2.54))+0.221*LOG10(Table24[[#This Row],[Height]]))-450)</f>
        <v>18.46046608371978</v>
      </c>
      <c r="Q16" s="9">
        <f>447.593+(9.247*Table24[[#This Row],[Weight]])+(3.098*Table24[[#This Row],[Height]])-(4.33*Table24[[#This Row],[Age]])</f>
        <v>1336.7581</v>
      </c>
      <c r="R16" s="14">
        <f>Table24[[#This Row],[BMR]]*1.375</f>
        <v>1838.0423875000001</v>
      </c>
      <c r="S16" s="12">
        <f>IF(ISBLANK(Table24[[#This Row],[Step up pulse rate]]),"N/A",(65.81-(0.1847*Table24[[#This Row],[Step up pulse rate]])))</f>
        <v>39.213200000000001</v>
      </c>
      <c r="T16" s="9">
        <f>(Table24[[#This Row],[Push ups]]+Table24[[#This Row],[Sit ups]]+Table24[[#This Row],[Squats]]+Table24[[#This Row],[Sit and reach]]+(Table24[[#This Row],[VO2 Max]]/2))*0.75</f>
        <v>57.454949999999997</v>
      </c>
      <c r="U16" s="15" t="str">
        <f>IF(Table24[[#This Row],[Total]]&gt;75,"A",IF(Table24[[#This Row],[Total]]&gt;65,"B",IF(Table24[[#This Row],[Total]]&gt;50,"C",IF(Table24[[#This Row],[Total]]&lt;50,"D"))))</f>
        <v>C</v>
      </c>
    </row>
    <row r="17" spans="1:21" x14ac:dyDescent="0.25">
      <c r="A17" s="7">
        <v>16</v>
      </c>
      <c r="B17" s="6">
        <v>39371</v>
      </c>
      <c r="C17" s="5">
        <v>17</v>
      </c>
      <c r="D17" s="8">
        <v>80</v>
      </c>
      <c r="E17" s="9">
        <v>152</v>
      </c>
      <c r="F17" s="9">
        <v>30.5</v>
      </c>
      <c r="G17" s="9">
        <v>46.5</v>
      </c>
      <c r="H17" s="10">
        <v>13</v>
      </c>
      <c r="I17" s="8">
        <v>13</v>
      </c>
      <c r="J17" s="11">
        <v>11</v>
      </c>
      <c r="K17" s="11">
        <v>16</v>
      </c>
      <c r="L17" s="11">
        <v>15.5</v>
      </c>
      <c r="M17" s="12">
        <v>98</v>
      </c>
      <c r="N17" s="8">
        <f>Table24[[#This Row],[Weight]]/((Table24[[#This Row],[Height]]/100)*(Table24[[#This Row],[Height]]/100))</f>
        <v>34.626038781163437</v>
      </c>
      <c r="O17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Obese</v>
      </c>
      <c r="P17" s="11">
        <f>(495/(1.29579-0.35004 *LOG10((Table24[[#This Row],[Waist]]*2.54)+(Table24[[#This Row],[Hips]]*2.54)-(Table24[[#This Row],[Neck]]*2.54))+0.221*LOG10(Table24[[#This Row],[Height]]))-450)</f>
        <v>43.011094309650503</v>
      </c>
      <c r="Q17" s="9">
        <f>447.593+(9.247*Table24[[#This Row],[Weight]])+(3.098*Table24[[#This Row],[Height]])-(4.33*Table24[[#This Row],[Age]])</f>
        <v>1584.6390000000001</v>
      </c>
      <c r="R17" s="14">
        <f>Table24[[#This Row],[BMR]]*1.375</f>
        <v>2178.8786250000003</v>
      </c>
      <c r="S17" s="12">
        <f>IF(ISBLANK(Table24[[#This Row],[Step up pulse rate]]),"N/A",(65.81-(0.1847*Table24[[#This Row],[Step up pulse rate]])))</f>
        <v>47.709400000000002</v>
      </c>
      <c r="T17" s="9">
        <f>(Table24[[#This Row],[Push ups]]+Table24[[#This Row],[Sit ups]]+Table24[[#This Row],[Squats]]+Table24[[#This Row],[Sit and reach]]+(Table24[[#This Row],[VO2 Max]]/2))*0.75</f>
        <v>59.516025000000006</v>
      </c>
      <c r="U17" s="15" t="str">
        <f>IF(Table24[[#This Row],[Total]]&gt;75,"A",IF(Table24[[#This Row],[Total]]&gt;65,"B",IF(Table24[[#This Row],[Total]]&gt;50,"C",IF(Table24[[#This Row],[Total]]&lt;50,"D"))))</f>
        <v>C</v>
      </c>
    </row>
    <row r="18" spans="1:21" x14ac:dyDescent="0.25">
      <c r="A18" s="7">
        <v>17</v>
      </c>
      <c r="B18" s="6">
        <v>40160</v>
      </c>
      <c r="C18" s="5">
        <v>15</v>
      </c>
      <c r="D18" s="8">
        <v>65.400000000000006</v>
      </c>
      <c r="E18" s="9">
        <v>165</v>
      </c>
      <c r="F18" s="9">
        <v>32</v>
      </c>
      <c r="G18" s="9">
        <v>39</v>
      </c>
      <c r="H18" s="10">
        <v>14.5</v>
      </c>
      <c r="I18" s="8">
        <v>16</v>
      </c>
      <c r="J18" s="11">
        <v>12</v>
      </c>
      <c r="K18" s="11">
        <v>14</v>
      </c>
      <c r="L18" s="11">
        <v>18</v>
      </c>
      <c r="M18" s="12">
        <v>144</v>
      </c>
      <c r="N18" s="8">
        <f>Table24[[#This Row],[Weight]]/((Table24[[#This Row],[Height]]/100)*(Table24[[#This Row],[Height]]/100))</f>
        <v>24.022038567493119</v>
      </c>
      <c r="O18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18" s="11">
        <f>(495/(1.29579-0.35004 *LOG10((Table24[[#This Row],[Waist]]*2.54)+(Table24[[#This Row],[Hips]]*2.54)-(Table24[[#This Row],[Neck]]*2.54))+0.221*LOG10(Table24[[#This Row],[Height]]))-450)</f>
        <v>30.182099565451949</v>
      </c>
      <c r="Q18" s="9">
        <f>447.593+(9.247*Table24[[#This Row],[Weight]])+(3.098*Table24[[#This Row],[Height]])-(4.33*Table24[[#This Row],[Age]])</f>
        <v>1498.5667999999998</v>
      </c>
      <c r="R18" s="14">
        <f>Table24[[#This Row],[BMR]]*1.375</f>
        <v>2060.5293499999998</v>
      </c>
      <c r="S18" s="12">
        <f>IF(ISBLANK(Table24[[#This Row],[Step up pulse rate]]),"N/A",(65.81-(0.1847*Table24[[#This Row],[Step up pulse rate]])))</f>
        <v>39.213200000000001</v>
      </c>
      <c r="T18" s="9">
        <f>(Table24[[#This Row],[Push ups]]+Table24[[#This Row],[Sit ups]]+Table24[[#This Row],[Squats]]+Table24[[#This Row],[Sit and reach]]+(Table24[[#This Row],[VO2 Max]]/2))*0.75</f>
        <v>59.704949999999997</v>
      </c>
      <c r="U18" s="15" t="str">
        <f>IF(Table24[[#This Row],[Total]]&gt;75,"A",IF(Table24[[#This Row],[Total]]&gt;65,"B",IF(Table24[[#This Row],[Total]]&gt;50,"C",IF(Table24[[#This Row],[Total]]&lt;50,"D"))))</f>
        <v>C</v>
      </c>
    </row>
    <row r="19" spans="1:21" x14ac:dyDescent="0.25">
      <c r="A19" s="7">
        <v>18</v>
      </c>
      <c r="B19" s="6">
        <v>40448</v>
      </c>
      <c r="C19" s="5">
        <v>14</v>
      </c>
      <c r="D19" s="8">
        <v>42.9</v>
      </c>
      <c r="E19" s="9">
        <v>165</v>
      </c>
      <c r="F19" s="9">
        <v>24.5</v>
      </c>
      <c r="G19" s="9">
        <v>34</v>
      </c>
      <c r="H19" s="10">
        <v>13</v>
      </c>
      <c r="I19" s="8">
        <v>17</v>
      </c>
      <c r="J19" s="11">
        <v>14</v>
      </c>
      <c r="K19" s="11">
        <v>21</v>
      </c>
      <c r="L19" s="11">
        <v>7</v>
      </c>
      <c r="M19" s="12">
        <v>130</v>
      </c>
      <c r="N19" s="8">
        <f>Table24[[#This Row],[Weight]]/((Table24[[#This Row],[Height]]/100)*(Table24[[#This Row],[Height]]/100))</f>
        <v>15.75757575757576</v>
      </c>
      <c r="O19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Severely Underweight</v>
      </c>
      <c r="P19" s="11">
        <f>(495/(1.29579-0.35004 *LOG10((Table24[[#This Row],[Waist]]*2.54)+(Table24[[#This Row],[Hips]]*2.54)-(Table24[[#This Row],[Neck]]*2.54))+0.221*LOG10(Table24[[#This Row],[Height]]))-450)</f>
        <v>15.323680635461983</v>
      </c>
      <c r="Q19" s="9">
        <f>447.593+(9.247*Table24[[#This Row],[Weight]])+(3.098*Table24[[#This Row],[Height]])-(4.33*Table24[[#This Row],[Age]])</f>
        <v>1294.8393000000001</v>
      </c>
      <c r="R19" s="14">
        <f>Table24[[#This Row],[BMR]]*1.375</f>
        <v>1780.4040375000002</v>
      </c>
      <c r="S19" s="12">
        <f>IF(ISBLANK(Table24[[#This Row],[Step up pulse rate]]),"N/A",(65.81-(0.1847*Table24[[#This Row],[Step up pulse rate]])))</f>
        <v>41.799000000000007</v>
      </c>
      <c r="T19" s="9">
        <f>(Table24[[#This Row],[Push ups]]+Table24[[#This Row],[Sit ups]]+Table24[[#This Row],[Squats]]+Table24[[#This Row],[Sit and reach]]+(Table24[[#This Row],[VO2 Max]]/2))*0.75</f>
        <v>59.924625000000006</v>
      </c>
      <c r="U19" s="15" t="str">
        <f>IF(Table24[[#This Row],[Total]]&gt;75,"A",IF(Table24[[#This Row],[Total]]&gt;65,"B",IF(Table24[[#This Row],[Total]]&gt;50,"C",IF(Table24[[#This Row],[Total]]&lt;50,"D"))))</f>
        <v>C</v>
      </c>
    </row>
    <row r="20" spans="1:21" x14ac:dyDescent="0.25">
      <c r="A20" s="7">
        <v>19</v>
      </c>
      <c r="B20" s="6">
        <v>40075</v>
      </c>
      <c r="C20" s="5">
        <v>15</v>
      </c>
      <c r="D20" s="8">
        <v>59.5</v>
      </c>
      <c r="E20" s="9">
        <v>174</v>
      </c>
      <c r="F20" s="9">
        <v>27</v>
      </c>
      <c r="G20" s="9">
        <v>36.5</v>
      </c>
      <c r="H20" s="10">
        <v>16.5</v>
      </c>
      <c r="I20" s="8">
        <v>15</v>
      </c>
      <c r="J20" s="11">
        <v>11</v>
      </c>
      <c r="K20" s="11">
        <v>15</v>
      </c>
      <c r="L20" s="11">
        <v>19</v>
      </c>
      <c r="M20" s="12">
        <v>140</v>
      </c>
      <c r="N20" s="8">
        <f>Table24[[#This Row],[Weight]]/((Table24[[#This Row],[Height]]/100)*(Table24[[#This Row],[Height]]/100))</f>
        <v>19.652530056810676</v>
      </c>
      <c r="O20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20" s="11">
        <f>(495/(1.29579-0.35004 *LOG10((Table24[[#This Row],[Waist]]*2.54)+(Table24[[#This Row],[Hips]]*2.54)-(Table24[[#This Row],[Neck]]*2.54))+0.221*LOG10(Table24[[#This Row],[Height]]))-450)</f>
        <v>15.250813599211369</v>
      </c>
      <c r="Q20" s="9">
        <f>447.593+(9.247*Table24[[#This Row],[Weight]])+(3.098*Table24[[#This Row],[Height]])-(4.33*Table24[[#This Row],[Age]])</f>
        <v>1471.8915</v>
      </c>
      <c r="R20" s="14">
        <f>Table24[[#This Row],[BMR]]*1.375</f>
        <v>2023.8508124999998</v>
      </c>
      <c r="S20" s="12">
        <f>IF(ISBLANK(Table24[[#This Row],[Step up pulse rate]]),"N/A",(65.81-(0.1847*Table24[[#This Row],[Step up pulse rate]])))</f>
        <v>39.951999999999998</v>
      </c>
      <c r="T20" s="9">
        <f>(Table24[[#This Row],[Push ups]]+Table24[[#This Row],[Sit ups]]+Table24[[#This Row],[Squats]]+Table24[[#This Row],[Sit and reach]]+(Table24[[#This Row],[VO2 Max]]/2))*0.75</f>
        <v>59.981999999999999</v>
      </c>
      <c r="U20" s="15" t="str">
        <f>IF(Table24[[#This Row],[Total]]&gt;75,"A",IF(Table24[[#This Row],[Total]]&gt;65,"B",IF(Table24[[#This Row],[Total]]&gt;50,"C",IF(Table24[[#This Row],[Total]]&lt;50,"D"))))</f>
        <v>C</v>
      </c>
    </row>
    <row r="21" spans="1:21" x14ac:dyDescent="0.25">
      <c r="A21" s="7">
        <v>20</v>
      </c>
      <c r="B21" s="6">
        <v>39153</v>
      </c>
      <c r="C21" s="5">
        <v>17</v>
      </c>
      <c r="D21" s="8">
        <v>46</v>
      </c>
      <c r="E21" s="9">
        <v>153</v>
      </c>
      <c r="F21" s="9">
        <v>25</v>
      </c>
      <c r="G21" s="9">
        <v>35</v>
      </c>
      <c r="H21" s="10">
        <v>13</v>
      </c>
      <c r="I21" s="8">
        <v>12</v>
      </c>
      <c r="J21" s="11">
        <v>15</v>
      </c>
      <c r="K21" s="11">
        <v>14</v>
      </c>
      <c r="L21" s="11">
        <v>20</v>
      </c>
      <c r="M21" s="12">
        <v>148</v>
      </c>
      <c r="N21" s="8">
        <f>Table24[[#This Row],[Weight]]/((Table24[[#This Row],[Height]]/100)*(Table24[[#This Row],[Height]]/100))</f>
        <v>19.650561749754367</v>
      </c>
      <c r="O21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21" s="11">
        <f>(495/(1.29579-0.35004 *LOG10((Table24[[#This Row],[Waist]]*2.54)+(Table24[[#This Row],[Hips]]*2.54)-(Table24[[#This Row],[Neck]]*2.54))+0.221*LOG10(Table24[[#This Row],[Height]]))-450)</f>
        <v>20.712336499746016</v>
      </c>
      <c r="Q21" s="9">
        <f>447.593+(9.247*Table24[[#This Row],[Weight]])+(3.098*Table24[[#This Row],[Height]])-(4.33*Table24[[#This Row],[Age]])</f>
        <v>1273.3389999999999</v>
      </c>
      <c r="R21" s="14">
        <f>Table24[[#This Row],[BMR]]*1.375</f>
        <v>1750.8411249999999</v>
      </c>
      <c r="S21" s="12">
        <f>IF(ISBLANK(Table24[[#This Row],[Step up pulse rate]]),"N/A",(65.81-(0.1847*Table24[[#This Row],[Step up pulse rate]])))</f>
        <v>38.474400000000003</v>
      </c>
      <c r="T21" s="9">
        <f>(Table24[[#This Row],[Push ups]]+Table24[[#This Row],[Sit ups]]+Table24[[#This Row],[Squats]]+Table24[[#This Row],[Sit and reach]]+(Table24[[#This Row],[VO2 Max]]/2))*0.75</f>
        <v>60.177900000000001</v>
      </c>
      <c r="U21" s="15" t="str">
        <f>IF(Table24[[#This Row],[Total]]&gt;75,"A",IF(Table24[[#This Row],[Total]]&gt;65,"B",IF(Table24[[#This Row],[Total]]&gt;50,"C",IF(Table24[[#This Row],[Total]]&lt;50,"D"))))</f>
        <v>C</v>
      </c>
    </row>
    <row r="22" spans="1:21" x14ac:dyDescent="0.25">
      <c r="A22" s="7">
        <v>21</v>
      </c>
      <c r="B22" s="6">
        <v>40507</v>
      </c>
      <c r="C22" s="5">
        <v>14</v>
      </c>
      <c r="D22" s="8">
        <v>53.9</v>
      </c>
      <c r="E22" s="9">
        <v>150</v>
      </c>
      <c r="F22" s="9">
        <v>26.5</v>
      </c>
      <c r="G22" s="9">
        <v>37</v>
      </c>
      <c r="H22" s="10">
        <v>12</v>
      </c>
      <c r="I22" s="8">
        <v>10</v>
      </c>
      <c r="J22" s="11">
        <v>16</v>
      </c>
      <c r="K22" s="11">
        <v>18</v>
      </c>
      <c r="L22" s="11">
        <v>18</v>
      </c>
      <c r="M22" s="12">
        <v>158</v>
      </c>
      <c r="N22" s="8">
        <f>Table24[[#This Row],[Weight]]/((Table24[[#This Row],[Height]]/100)*(Table24[[#This Row],[Height]]/100))</f>
        <v>23.955555555555556</v>
      </c>
      <c r="O22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22" s="11">
        <f>(495/(1.29579-0.35004 *LOG10((Table24[[#This Row],[Waist]]*2.54)+(Table24[[#This Row],[Hips]]*2.54)-(Table24[[#This Row],[Neck]]*2.54))+0.221*LOG10(Table24[[#This Row],[Height]]))-450)</f>
        <v>27.892789782423279</v>
      </c>
      <c r="Q22" s="9">
        <f>447.593+(9.247*Table24[[#This Row],[Weight]])+(3.098*Table24[[#This Row],[Height]])-(4.33*Table24[[#This Row],[Age]])</f>
        <v>1350.0862999999999</v>
      </c>
      <c r="R22" s="14">
        <f>Table24[[#This Row],[BMR]]*1.375</f>
        <v>1856.3686625</v>
      </c>
      <c r="S22" s="12">
        <f>IF(ISBLANK(Table24[[#This Row],[Step up pulse rate]]),"N/A",(65.81-(0.1847*Table24[[#This Row],[Step up pulse rate]])))</f>
        <v>36.627400000000002</v>
      </c>
      <c r="T22" s="9">
        <f>(Table24[[#This Row],[Push ups]]+Table24[[#This Row],[Sit ups]]+Table24[[#This Row],[Squats]]+Table24[[#This Row],[Sit and reach]]+(Table24[[#This Row],[VO2 Max]]/2))*0.75</f>
        <v>60.235275000000001</v>
      </c>
      <c r="U22" s="15" t="str">
        <f>IF(Table24[[#This Row],[Total]]&gt;75,"A",IF(Table24[[#This Row],[Total]]&gt;65,"B",IF(Table24[[#This Row],[Total]]&gt;50,"C",IF(Table24[[#This Row],[Total]]&lt;50,"D"))))</f>
        <v>C</v>
      </c>
    </row>
    <row r="23" spans="1:21" x14ac:dyDescent="0.25">
      <c r="A23" s="7">
        <v>22</v>
      </c>
      <c r="B23" s="6">
        <v>39965</v>
      </c>
      <c r="C23" s="5">
        <v>15</v>
      </c>
      <c r="D23" s="8">
        <v>50.8</v>
      </c>
      <c r="E23" s="9">
        <v>152</v>
      </c>
      <c r="F23" s="9">
        <v>25</v>
      </c>
      <c r="G23" s="9">
        <v>37</v>
      </c>
      <c r="H23" s="10">
        <v>12.5</v>
      </c>
      <c r="I23" s="8">
        <v>16</v>
      </c>
      <c r="J23" s="11">
        <v>14</v>
      </c>
      <c r="K23" s="11">
        <v>18</v>
      </c>
      <c r="L23" s="11">
        <v>9</v>
      </c>
      <c r="M23" s="12">
        <v>99</v>
      </c>
      <c r="N23" s="8">
        <f>Table24[[#This Row],[Weight]]/((Table24[[#This Row],[Height]]/100)*(Table24[[#This Row],[Height]]/100))</f>
        <v>21.98753462603878</v>
      </c>
      <c r="O23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23" s="11">
        <f>(495/(1.29579-0.35004 *LOG10((Table24[[#This Row],[Waist]]*2.54)+(Table24[[#This Row],[Hips]]*2.54)-(Table24[[#This Row],[Neck]]*2.54))+0.221*LOG10(Table24[[#This Row],[Height]]))-450)</f>
        <v>24.551647826799694</v>
      </c>
      <c r="Q23" s="9">
        <f>447.593+(9.247*Table24[[#This Row],[Weight]])+(3.098*Table24[[#This Row],[Height]])-(4.33*Table24[[#This Row],[Age]])</f>
        <v>1323.2865999999999</v>
      </c>
      <c r="R23" s="14">
        <f>Table24[[#This Row],[BMR]]*1.375</f>
        <v>1819.5190749999999</v>
      </c>
      <c r="S23" s="12">
        <f>IF(ISBLANK(Table24[[#This Row],[Step up pulse rate]]),"N/A",(65.81-(0.1847*Table24[[#This Row],[Step up pulse rate]])))</f>
        <v>47.524700000000003</v>
      </c>
      <c r="T23" s="9">
        <f>(Table24[[#This Row],[Push ups]]+Table24[[#This Row],[Sit ups]]+Table24[[#This Row],[Squats]]+Table24[[#This Row],[Sit and reach]]+(Table24[[#This Row],[VO2 Max]]/2))*0.75</f>
        <v>60.571762499999998</v>
      </c>
      <c r="U23" s="15" t="str">
        <f>IF(Table24[[#This Row],[Total]]&gt;75,"A",IF(Table24[[#This Row],[Total]]&gt;65,"B",IF(Table24[[#This Row],[Total]]&gt;50,"C",IF(Table24[[#This Row],[Total]]&lt;50,"D"))))</f>
        <v>C</v>
      </c>
    </row>
    <row r="24" spans="1:21" x14ac:dyDescent="0.25">
      <c r="A24" s="7">
        <v>23</v>
      </c>
      <c r="B24" s="6">
        <v>40198</v>
      </c>
      <c r="C24" s="5">
        <v>14</v>
      </c>
      <c r="D24" s="8">
        <v>57.4</v>
      </c>
      <c r="E24" s="9">
        <v>149</v>
      </c>
      <c r="F24" s="9">
        <v>29</v>
      </c>
      <c r="G24" s="9">
        <v>40</v>
      </c>
      <c r="H24" s="10">
        <v>15</v>
      </c>
      <c r="I24" s="8">
        <v>12</v>
      </c>
      <c r="J24" s="11">
        <v>17</v>
      </c>
      <c r="K24" s="11">
        <v>17</v>
      </c>
      <c r="L24" s="11">
        <v>15</v>
      </c>
      <c r="M24" s="12">
        <v>140</v>
      </c>
      <c r="N24" s="8">
        <f>Table24[[#This Row],[Weight]]/((Table24[[#This Row],[Height]]/100)*(Table24[[#This Row],[Height]]/100))</f>
        <v>25.854691230124768</v>
      </c>
      <c r="O24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24" s="11">
        <f>(495/(1.29579-0.35004 *LOG10((Table24[[#This Row],[Waist]]*2.54)+(Table24[[#This Row],[Hips]]*2.54)-(Table24[[#This Row],[Neck]]*2.54))+0.221*LOG10(Table24[[#This Row],[Height]]))-450)</f>
        <v>31.541371571084028</v>
      </c>
      <c r="Q24" s="9">
        <f>447.593+(9.247*Table24[[#This Row],[Weight]])+(3.098*Table24[[#This Row],[Height]])-(4.33*Table24[[#This Row],[Age]])</f>
        <v>1379.3528000000001</v>
      </c>
      <c r="R24" s="14">
        <f>Table24[[#This Row],[BMR]]*1.375</f>
        <v>1896.6101000000001</v>
      </c>
      <c r="S24" s="12">
        <f>IF(ISBLANK(Table24[[#This Row],[Step up pulse rate]]),"N/A",(65.81-(0.1847*Table24[[#This Row],[Step up pulse rate]])))</f>
        <v>39.951999999999998</v>
      </c>
      <c r="T24" s="9">
        <f>(Table24[[#This Row],[Push ups]]+Table24[[#This Row],[Sit ups]]+Table24[[#This Row],[Squats]]+Table24[[#This Row],[Sit and reach]]+(Table24[[#This Row],[VO2 Max]]/2))*0.75</f>
        <v>60.731999999999999</v>
      </c>
      <c r="U24" s="15" t="str">
        <f>IF(Table24[[#This Row],[Total]]&gt;75,"A",IF(Table24[[#This Row],[Total]]&gt;65,"B",IF(Table24[[#This Row],[Total]]&gt;50,"C",IF(Table24[[#This Row],[Total]]&lt;50,"D"))))</f>
        <v>C</v>
      </c>
    </row>
    <row r="25" spans="1:21" x14ac:dyDescent="0.25">
      <c r="A25" s="7">
        <v>24</v>
      </c>
      <c r="B25" s="6">
        <v>39043</v>
      </c>
      <c r="C25" s="5">
        <v>18</v>
      </c>
      <c r="D25" s="8">
        <v>49</v>
      </c>
      <c r="E25" s="9">
        <v>164</v>
      </c>
      <c r="F25" s="9">
        <v>27</v>
      </c>
      <c r="G25" s="9">
        <v>35.5</v>
      </c>
      <c r="H25" s="10">
        <v>13.5</v>
      </c>
      <c r="I25" s="8">
        <v>11</v>
      </c>
      <c r="J25" s="11">
        <v>19</v>
      </c>
      <c r="K25" s="11">
        <v>18</v>
      </c>
      <c r="L25" s="11">
        <v>12</v>
      </c>
      <c r="M25" s="12">
        <v>129</v>
      </c>
      <c r="N25" s="8">
        <f>Table24[[#This Row],[Weight]]/((Table24[[#This Row],[Height]]/100)*(Table24[[#This Row],[Height]]/100))</f>
        <v>18.218322427126715</v>
      </c>
      <c r="O25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25" s="11">
        <f>(495/(1.29579-0.35004 *LOG10((Table24[[#This Row],[Waist]]*2.54)+(Table24[[#This Row],[Hips]]*2.54)-(Table24[[#This Row],[Neck]]*2.54))+0.221*LOG10(Table24[[#This Row],[Height]]))-450)</f>
        <v>20.565303514627487</v>
      </c>
      <c r="Q25" s="9">
        <f>447.593+(9.247*Table24[[#This Row],[Weight]])+(3.098*Table24[[#This Row],[Height]])-(4.33*Table24[[#This Row],[Age]])</f>
        <v>1330.828</v>
      </c>
      <c r="R25" s="14">
        <f>Table24[[#This Row],[BMR]]*1.375</f>
        <v>1829.8885</v>
      </c>
      <c r="S25" s="12">
        <f>IF(ISBLANK(Table24[[#This Row],[Step up pulse rate]]),"N/A",(65.81-(0.1847*Table24[[#This Row],[Step up pulse rate]])))</f>
        <v>41.983699999999999</v>
      </c>
      <c r="T25" s="9">
        <f>(Table24[[#This Row],[Push ups]]+Table24[[#This Row],[Sit ups]]+Table24[[#This Row],[Squats]]+Table24[[#This Row],[Sit and reach]]+(Table24[[#This Row],[VO2 Max]]/2))*0.75</f>
        <v>60.7438875</v>
      </c>
      <c r="U25" s="15" t="str">
        <f>IF(Table24[[#This Row],[Total]]&gt;75,"A",IF(Table24[[#This Row],[Total]]&gt;65,"B",IF(Table24[[#This Row],[Total]]&gt;50,"C",IF(Table24[[#This Row],[Total]]&lt;50,"D"))))</f>
        <v>C</v>
      </c>
    </row>
    <row r="26" spans="1:21" x14ac:dyDescent="0.25">
      <c r="A26" s="7">
        <v>25</v>
      </c>
      <c r="B26" s="6">
        <v>40082</v>
      </c>
      <c r="C26" s="5">
        <v>15</v>
      </c>
      <c r="D26" s="8">
        <v>51</v>
      </c>
      <c r="E26" s="9">
        <v>159</v>
      </c>
      <c r="F26" s="9">
        <v>23.5</v>
      </c>
      <c r="G26" s="9">
        <v>37</v>
      </c>
      <c r="H26" s="10">
        <v>12</v>
      </c>
      <c r="I26" s="8">
        <v>12</v>
      </c>
      <c r="J26" s="11">
        <v>16</v>
      </c>
      <c r="K26" s="11">
        <v>15</v>
      </c>
      <c r="L26" s="11">
        <v>18</v>
      </c>
      <c r="M26" s="12">
        <v>135</v>
      </c>
      <c r="N26" s="8">
        <f>Table24[[#This Row],[Weight]]/((Table24[[#This Row],[Height]]/100)*(Table24[[#This Row],[Height]]/100))</f>
        <v>20.173252640322769</v>
      </c>
      <c r="O26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26" s="11">
        <f>(495/(1.29579-0.35004 *LOG10((Table24[[#This Row],[Waist]]*2.54)+(Table24[[#This Row],[Hips]]*2.54)-(Table24[[#This Row],[Neck]]*2.54))+0.221*LOG10(Table24[[#This Row],[Height]]))-450)</f>
        <v>21.198028984252005</v>
      </c>
      <c r="Q26" s="9">
        <f>447.593+(9.247*Table24[[#This Row],[Weight]])+(3.098*Table24[[#This Row],[Height]])-(4.33*Table24[[#This Row],[Age]])</f>
        <v>1346.8219999999999</v>
      </c>
      <c r="R26" s="14">
        <f>Table24[[#This Row],[BMR]]*1.375</f>
        <v>1851.8802499999999</v>
      </c>
      <c r="S26" s="12">
        <f>IF(ISBLANK(Table24[[#This Row],[Step up pulse rate]]),"N/A",(65.81-(0.1847*Table24[[#This Row],[Step up pulse rate]])))</f>
        <v>40.875500000000002</v>
      </c>
      <c r="T26" s="9">
        <f>(Table24[[#This Row],[Push ups]]+Table24[[#This Row],[Sit ups]]+Table24[[#This Row],[Squats]]+Table24[[#This Row],[Sit and reach]]+(Table24[[#This Row],[VO2 Max]]/2))*0.75</f>
        <v>61.078312499999996</v>
      </c>
      <c r="U26" s="15" t="str">
        <f>IF(Table24[[#This Row],[Total]]&gt;75,"A",IF(Table24[[#This Row],[Total]]&gt;65,"B",IF(Table24[[#This Row],[Total]]&gt;50,"C",IF(Table24[[#This Row],[Total]]&lt;50,"D"))))</f>
        <v>C</v>
      </c>
    </row>
    <row r="27" spans="1:21" x14ac:dyDescent="0.25">
      <c r="A27" s="7">
        <v>26</v>
      </c>
      <c r="B27" s="6">
        <v>39573</v>
      </c>
      <c r="C27" s="5">
        <v>16</v>
      </c>
      <c r="D27" s="8">
        <v>61.5</v>
      </c>
      <c r="E27" s="9">
        <v>150</v>
      </c>
      <c r="F27" s="9">
        <v>29</v>
      </c>
      <c r="G27" s="9">
        <v>39.5</v>
      </c>
      <c r="H27" s="10">
        <v>12.5</v>
      </c>
      <c r="I27" s="8">
        <v>12</v>
      </c>
      <c r="J27" s="11">
        <v>12</v>
      </c>
      <c r="K27" s="11">
        <v>19</v>
      </c>
      <c r="L27" s="11">
        <v>14.5</v>
      </c>
      <c r="M27" s="12">
        <v>97</v>
      </c>
      <c r="N27" s="8">
        <f>Table24[[#This Row],[Weight]]/((Table24[[#This Row],[Height]]/100)*(Table24[[#This Row],[Height]]/100))</f>
        <v>27.333333333333332</v>
      </c>
      <c r="O27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27" s="11">
        <f>(495/(1.29579-0.35004 *LOG10((Table24[[#This Row],[Waist]]*2.54)+(Table24[[#This Row],[Hips]]*2.54)-(Table24[[#This Row],[Neck]]*2.54))+0.221*LOG10(Table24[[#This Row],[Height]]))-450)</f>
        <v>33.841437280343087</v>
      </c>
      <c r="Q27" s="9">
        <f>447.593+(9.247*Table24[[#This Row],[Weight]])+(3.098*Table24[[#This Row],[Height]])-(4.33*Table24[[#This Row],[Age]])</f>
        <v>1411.7035000000001</v>
      </c>
      <c r="R27" s="14">
        <f>Table24[[#This Row],[BMR]]*1.375</f>
        <v>1941.0923125000002</v>
      </c>
      <c r="S27" s="12">
        <f>IF(ISBLANK(Table24[[#This Row],[Step up pulse rate]]),"N/A",(65.81-(0.1847*Table24[[#This Row],[Step up pulse rate]])))</f>
        <v>47.894100000000002</v>
      </c>
      <c r="T27" s="9">
        <f>(Table24[[#This Row],[Push ups]]+Table24[[#This Row],[Sit ups]]+Table24[[#This Row],[Squats]]+Table24[[#This Row],[Sit and reach]]+(Table24[[#This Row],[VO2 Max]]/2))*0.75</f>
        <v>61.085287500000007</v>
      </c>
      <c r="U27" s="15" t="str">
        <f>IF(Table24[[#This Row],[Total]]&gt;75,"A",IF(Table24[[#This Row],[Total]]&gt;65,"B",IF(Table24[[#This Row],[Total]]&gt;50,"C",IF(Table24[[#This Row],[Total]]&lt;50,"D"))))</f>
        <v>C</v>
      </c>
    </row>
    <row r="28" spans="1:21" x14ac:dyDescent="0.25">
      <c r="A28" s="7">
        <v>27</v>
      </c>
      <c r="B28" s="6">
        <v>40547</v>
      </c>
      <c r="C28" s="5">
        <v>13</v>
      </c>
      <c r="D28" s="8">
        <v>40.9</v>
      </c>
      <c r="E28" s="9">
        <v>151</v>
      </c>
      <c r="F28" s="9">
        <v>24</v>
      </c>
      <c r="G28" s="9">
        <v>33</v>
      </c>
      <c r="H28" s="10">
        <v>13</v>
      </c>
      <c r="I28" s="8">
        <v>14</v>
      </c>
      <c r="J28" s="11">
        <v>13</v>
      </c>
      <c r="K28" s="11">
        <v>13</v>
      </c>
      <c r="L28" s="11">
        <v>22</v>
      </c>
      <c r="M28" s="12">
        <v>143</v>
      </c>
      <c r="N28" s="8">
        <f>Table24[[#This Row],[Weight]]/((Table24[[#This Row],[Height]]/100)*(Table24[[#This Row],[Height]]/100))</f>
        <v>17.937809745186613</v>
      </c>
      <c r="O28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28" s="11">
        <f>(495/(1.29579-0.35004 *LOG10((Table24[[#This Row],[Waist]]*2.54)+(Table24[[#This Row],[Hips]]*2.54)-(Table24[[#This Row],[Neck]]*2.54))+0.221*LOG10(Table24[[#This Row],[Height]]))-450)</f>
        <v>16.821824147555219</v>
      </c>
      <c r="Q28" s="9">
        <f>447.593+(9.247*Table24[[#This Row],[Weight]])+(3.098*Table24[[#This Row],[Height]])-(4.33*Table24[[#This Row],[Age]])</f>
        <v>1237.3033</v>
      </c>
      <c r="R28" s="14">
        <f>Table24[[#This Row],[BMR]]*1.375</f>
        <v>1701.2920375000001</v>
      </c>
      <c r="S28" s="12">
        <f>IF(ISBLANK(Table24[[#This Row],[Step up pulse rate]]),"N/A",(65.81-(0.1847*Table24[[#This Row],[Step up pulse rate]])))</f>
        <v>39.397900000000007</v>
      </c>
      <c r="T28" s="9">
        <f>(Table24[[#This Row],[Push ups]]+Table24[[#This Row],[Sit ups]]+Table24[[#This Row],[Squats]]+Table24[[#This Row],[Sit and reach]]+(Table24[[#This Row],[VO2 Max]]/2))*0.75</f>
        <v>61.274212499999997</v>
      </c>
      <c r="U28" s="15" t="str">
        <f>IF(Table24[[#This Row],[Total]]&gt;75,"A",IF(Table24[[#This Row],[Total]]&gt;65,"B",IF(Table24[[#This Row],[Total]]&gt;50,"C",IF(Table24[[#This Row],[Total]]&lt;50,"D"))))</f>
        <v>C</v>
      </c>
    </row>
    <row r="29" spans="1:21" x14ac:dyDescent="0.25">
      <c r="A29" s="7">
        <v>28</v>
      </c>
      <c r="B29" s="6">
        <v>40063</v>
      </c>
      <c r="C29" s="5">
        <v>15</v>
      </c>
      <c r="D29" s="8">
        <v>78.8</v>
      </c>
      <c r="E29" s="9">
        <v>169</v>
      </c>
      <c r="F29" s="9">
        <v>30</v>
      </c>
      <c r="G29" s="9">
        <v>44</v>
      </c>
      <c r="H29" s="10">
        <v>12</v>
      </c>
      <c r="I29" s="8">
        <v>14</v>
      </c>
      <c r="J29" s="11">
        <v>14</v>
      </c>
      <c r="K29" s="11">
        <v>16</v>
      </c>
      <c r="L29" s="11">
        <v>18</v>
      </c>
      <c r="M29" s="12">
        <v>137</v>
      </c>
      <c r="N29" s="8">
        <f>Table24[[#This Row],[Weight]]/((Table24[[#This Row],[Height]]/100)*(Table24[[#This Row],[Height]]/100))</f>
        <v>27.590070375687127</v>
      </c>
      <c r="O29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29" s="11">
        <f>(495/(1.29579-0.35004 *LOG10((Table24[[#This Row],[Waist]]*2.54)+(Table24[[#This Row],[Hips]]*2.54)-(Table24[[#This Row],[Neck]]*2.54))+0.221*LOG10(Table24[[#This Row],[Height]]))-450)</f>
        <v>35.753115975727155</v>
      </c>
      <c r="Q29" s="9">
        <f>447.593+(9.247*Table24[[#This Row],[Weight]])+(3.098*Table24[[#This Row],[Height]])-(4.33*Table24[[#This Row],[Age]])</f>
        <v>1634.8686</v>
      </c>
      <c r="R29" s="14">
        <f>Table24[[#This Row],[BMR]]*1.375</f>
        <v>2247.9443249999999</v>
      </c>
      <c r="S29" s="12">
        <f>IF(ISBLANK(Table24[[#This Row],[Step up pulse rate]]),"N/A",(65.81-(0.1847*Table24[[#This Row],[Step up pulse rate]])))</f>
        <v>40.506100000000004</v>
      </c>
      <c r="T29" s="9">
        <f>(Table24[[#This Row],[Push ups]]+Table24[[#This Row],[Sit ups]]+Table24[[#This Row],[Squats]]+Table24[[#This Row],[Sit and reach]]+(Table24[[#This Row],[VO2 Max]]/2))*0.75</f>
        <v>61.689787500000001</v>
      </c>
      <c r="U29" s="15" t="str">
        <f>IF(Table24[[#This Row],[Total]]&gt;75,"A",IF(Table24[[#This Row],[Total]]&gt;65,"B",IF(Table24[[#This Row],[Total]]&gt;50,"C",IF(Table24[[#This Row],[Total]]&lt;50,"D"))))</f>
        <v>C</v>
      </c>
    </row>
    <row r="30" spans="1:21" x14ac:dyDescent="0.25">
      <c r="A30" s="7">
        <v>29</v>
      </c>
      <c r="B30" s="6">
        <v>40036</v>
      </c>
      <c r="C30" s="5">
        <v>15</v>
      </c>
      <c r="D30" s="8">
        <v>57</v>
      </c>
      <c r="E30" s="9">
        <v>162</v>
      </c>
      <c r="F30" s="9">
        <v>28</v>
      </c>
      <c r="G30" s="9">
        <v>37</v>
      </c>
      <c r="H30" s="10">
        <v>15</v>
      </c>
      <c r="I30" s="8">
        <v>14</v>
      </c>
      <c r="J30" s="11">
        <v>15</v>
      </c>
      <c r="K30" s="11">
        <v>15</v>
      </c>
      <c r="L30" s="11">
        <v>18.5</v>
      </c>
      <c r="M30" s="12">
        <v>139</v>
      </c>
      <c r="N30" s="8">
        <f>Table24[[#This Row],[Weight]]/((Table24[[#This Row],[Height]]/100)*(Table24[[#This Row],[Height]]/100))</f>
        <v>21.719250114311837</v>
      </c>
      <c r="O30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30" s="11">
        <f>(495/(1.29579-0.35004 *LOG10((Table24[[#This Row],[Waist]]*2.54)+(Table24[[#This Row],[Hips]]*2.54)-(Table24[[#This Row],[Neck]]*2.54))+0.221*LOG10(Table24[[#This Row],[Height]]))-450)</f>
        <v>22.473699572392832</v>
      </c>
      <c r="Q30" s="9">
        <f>447.593+(9.247*Table24[[#This Row],[Weight]])+(3.098*Table24[[#This Row],[Height]])-(4.33*Table24[[#This Row],[Age]])</f>
        <v>1411.598</v>
      </c>
      <c r="R30" s="14">
        <f>Table24[[#This Row],[BMR]]*1.375</f>
        <v>1940.9472499999999</v>
      </c>
      <c r="S30" s="12">
        <f>IF(ISBLANK(Table24[[#This Row],[Step up pulse rate]]),"N/A",(65.81-(0.1847*Table24[[#This Row],[Step up pulse rate]])))</f>
        <v>40.136700000000005</v>
      </c>
      <c r="T30" s="9">
        <f>(Table24[[#This Row],[Push ups]]+Table24[[#This Row],[Sit ups]]+Table24[[#This Row],[Squats]]+Table24[[#This Row],[Sit and reach]]+(Table24[[#This Row],[VO2 Max]]/2))*0.75</f>
        <v>61.926262500000007</v>
      </c>
      <c r="U30" s="15" t="str">
        <f>IF(Table24[[#This Row],[Total]]&gt;75,"A",IF(Table24[[#This Row],[Total]]&gt;65,"B",IF(Table24[[#This Row],[Total]]&gt;50,"C",IF(Table24[[#This Row],[Total]]&lt;50,"D"))))</f>
        <v>C</v>
      </c>
    </row>
    <row r="31" spans="1:21" x14ac:dyDescent="0.25">
      <c r="A31" s="7">
        <v>30</v>
      </c>
      <c r="B31" s="6">
        <v>40373</v>
      </c>
      <c r="C31" s="5">
        <v>14</v>
      </c>
      <c r="D31" s="8">
        <v>47.2</v>
      </c>
      <c r="E31" s="9">
        <v>150</v>
      </c>
      <c r="F31" s="9">
        <v>26</v>
      </c>
      <c r="G31" s="9">
        <v>35.5</v>
      </c>
      <c r="H31" s="10">
        <v>12</v>
      </c>
      <c r="I31" s="8">
        <v>17</v>
      </c>
      <c r="J31" s="11">
        <v>19</v>
      </c>
      <c r="K31" s="11">
        <v>18</v>
      </c>
      <c r="L31" s="11">
        <v>8</v>
      </c>
      <c r="M31" s="12">
        <v>133</v>
      </c>
      <c r="N31" s="8">
        <f>Table24[[#This Row],[Weight]]/((Table24[[#This Row],[Height]]/100)*(Table24[[#This Row],[Height]]/100))</f>
        <v>20.977777777777778</v>
      </c>
      <c r="O31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31" s="11">
        <f>(495/(1.29579-0.35004 *LOG10((Table24[[#This Row],[Waist]]*2.54)+(Table24[[#This Row],[Hips]]*2.54)-(Table24[[#This Row],[Neck]]*2.54))+0.221*LOG10(Table24[[#This Row],[Height]]))-450)</f>
        <v>25.130712904035818</v>
      </c>
      <c r="Q31" s="9">
        <f>447.593+(9.247*Table24[[#This Row],[Weight]])+(3.098*Table24[[#This Row],[Height]])-(4.33*Table24[[#This Row],[Age]])</f>
        <v>1288.1314000000002</v>
      </c>
      <c r="R31" s="14">
        <f>Table24[[#This Row],[BMR]]*1.375</f>
        <v>1771.1806750000003</v>
      </c>
      <c r="S31" s="12">
        <f>IF(ISBLANK(Table24[[#This Row],[Step up pulse rate]]),"N/A",(65.81-(0.1847*Table24[[#This Row],[Step up pulse rate]])))</f>
        <v>41.244900000000001</v>
      </c>
      <c r="T31" s="9">
        <f>(Table24[[#This Row],[Push ups]]+Table24[[#This Row],[Sit ups]]+Table24[[#This Row],[Squats]]+Table24[[#This Row],[Sit and reach]]+(Table24[[#This Row],[VO2 Max]]/2))*0.75</f>
        <v>61.966837499999997</v>
      </c>
      <c r="U31" s="15" t="str">
        <f>IF(Table24[[#This Row],[Total]]&gt;75,"A",IF(Table24[[#This Row],[Total]]&gt;65,"B",IF(Table24[[#This Row],[Total]]&gt;50,"C",IF(Table24[[#This Row],[Total]]&lt;50,"D"))))</f>
        <v>C</v>
      </c>
    </row>
    <row r="32" spans="1:21" x14ac:dyDescent="0.25">
      <c r="A32" s="7">
        <v>31</v>
      </c>
      <c r="B32" s="6">
        <v>39838</v>
      </c>
      <c r="C32" s="5">
        <v>15</v>
      </c>
      <c r="D32" s="8">
        <v>43</v>
      </c>
      <c r="E32" s="9">
        <v>162</v>
      </c>
      <c r="F32" s="9">
        <v>23.5</v>
      </c>
      <c r="G32" s="9">
        <v>35</v>
      </c>
      <c r="H32" s="10">
        <v>13</v>
      </c>
      <c r="I32" s="8">
        <v>10</v>
      </c>
      <c r="J32" s="11">
        <v>14</v>
      </c>
      <c r="K32" s="11">
        <v>20</v>
      </c>
      <c r="L32" s="11">
        <v>18</v>
      </c>
      <c r="M32" s="12">
        <v>123</v>
      </c>
      <c r="N32" s="8">
        <f>Table24[[#This Row],[Weight]]/((Table24[[#This Row],[Height]]/100)*(Table24[[#This Row],[Height]]/100))</f>
        <v>16.384697454656298</v>
      </c>
      <c r="O32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32" s="11">
        <f>(495/(1.29579-0.35004 *LOG10((Table24[[#This Row],[Waist]]*2.54)+(Table24[[#This Row],[Hips]]*2.54)-(Table24[[#This Row],[Neck]]*2.54))+0.221*LOG10(Table24[[#This Row],[Height]]))-450)</f>
        <v>16.095324611202386</v>
      </c>
      <c r="Q32" s="9">
        <f>447.593+(9.247*Table24[[#This Row],[Weight]])+(3.098*Table24[[#This Row],[Height]])-(4.33*Table24[[#This Row],[Age]])</f>
        <v>1282.1399999999999</v>
      </c>
      <c r="R32" s="14">
        <f>Table24[[#This Row],[BMR]]*1.375</f>
        <v>1762.9424999999999</v>
      </c>
      <c r="S32" s="12">
        <f>IF(ISBLANK(Table24[[#This Row],[Step up pulse rate]]),"N/A",(65.81-(0.1847*Table24[[#This Row],[Step up pulse rate]])))</f>
        <v>43.091900000000003</v>
      </c>
      <c r="T32" s="9">
        <f>(Table24[[#This Row],[Push ups]]+Table24[[#This Row],[Sit ups]]+Table24[[#This Row],[Squats]]+Table24[[#This Row],[Sit and reach]]+(Table24[[#This Row],[VO2 Max]]/2))*0.75</f>
        <v>62.659462500000004</v>
      </c>
      <c r="U32" s="15" t="str">
        <f>IF(Table24[[#This Row],[Total]]&gt;75,"A",IF(Table24[[#This Row],[Total]]&gt;65,"B",IF(Table24[[#This Row],[Total]]&gt;50,"C",IF(Table24[[#This Row],[Total]]&lt;50,"D"))))</f>
        <v>C</v>
      </c>
    </row>
    <row r="33" spans="1:21" x14ac:dyDescent="0.25">
      <c r="A33" s="7">
        <v>32</v>
      </c>
      <c r="B33" s="6">
        <v>40768</v>
      </c>
      <c r="C33" s="5">
        <v>13</v>
      </c>
      <c r="D33" s="8">
        <v>49</v>
      </c>
      <c r="E33" s="9">
        <v>158</v>
      </c>
      <c r="F33" s="9">
        <v>28.5</v>
      </c>
      <c r="G33" s="9">
        <v>34.5</v>
      </c>
      <c r="H33" s="10">
        <v>13</v>
      </c>
      <c r="I33" s="8">
        <v>14</v>
      </c>
      <c r="J33" s="11">
        <v>19</v>
      </c>
      <c r="K33" s="11">
        <v>17</v>
      </c>
      <c r="L33" s="11">
        <v>15</v>
      </c>
      <c r="M33" s="12">
        <v>150</v>
      </c>
      <c r="N33" s="8">
        <f>Table24[[#This Row],[Weight]]/((Table24[[#This Row],[Height]]/100)*(Table24[[#This Row],[Height]]/100))</f>
        <v>19.62826470116968</v>
      </c>
      <c r="O33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33" s="11">
        <f>(495/(1.29579-0.35004 *LOG10((Table24[[#This Row],[Waist]]*2.54)+(Table24[[#This Row],[Hips]]*2.54)-(Table24[[#This Row],[Neck]]*2.54))+0.221*LOG10(Table24[[#This Row],[Height]]))-450)</f>
        <v>23.558338387573258</v>
      </c>
      <c r="Q33" s="9">
        <f>447.593+(9.247*Table24[[#This Row],[Weight]])+(3.098*Table24[[#This Row],[Height]])-(4.33*Table24[[#This Row],[Age]])</f>
        <v>1333.89</v>
      </c>
      <c r="R33" s="14">
        <f>Table24[[#This Row],[BMR]]*1.375</f>
        <v>1834.0987500000001</v>
      </c>
      <c r="S33" s="12">
        <f>IF(ISBLANK(Table24[[#This Row],[Step up pulse rate]]),"N/A",(65.81-(0.1847*Table24[[#This Row],[Step up pulse rate]])))</f>
        <v>38.105000000000004</v>
      </c>
      <c r="T33" s="9">
        <f>(Table24[[#This Row],[Push ups]]+Table24[[#This Row],[Sit ups]]+Table24[[#This Row],[Squats]]+Table24[[#This Row],[Sit and reach]]+(Table24[[#This Row],[VO2 Max]]/2))*0.75</f>
        <v>63.039375000000007</v>
      </c>
      <c r="U33" s="15" t="str">
        <f>IF(Table24[[#This Row],[Total]]&gt;75,"A",IF(Table24[[#This Row],[Total]]&gt;65,"B",IF(Table24[[#This Row],[Total]]&gt;50,"C",IF(Table24[[#This Row],[Total]]&lt;50,"D"))))</f>
        <v>C</v>
      </c>
    </row>
    <row r="34" spans="1:21" x14ac:dyDescent="0.25">
      <c r="A34" s="7">
        <v>33</v>
      </c>
      <c r="B34" s="6">
        <v>40281</v>
      </c>
      <c r="C34" s="5">
        <v>14</v>
      </c>
      <c r="D34" s="8">
        <v>43.4</v>
      </c>
      <c r="E34" s="9">
        <v>156</v>
      </c>
      <c r="F34" s="9">
        <v>24</v>
      </c>
      <c r="G34" s="9">
        <v>32.5</v>
      </c>
      <c r="H34" s="10">
        <v>11.5</v>
      </c>
      <c r="I34" s="8">
        <v>13</v>
      </c>
      <c r="J34" s="11">
        <v>16</v>
      </c>
      <c r="K34" s="11">
        <v>16</v>
      </c>
      <c r="L34" s="11">
        <v>17</v>
      </c>
      <c r="M34" s="12">
        <v>111</v>
      </c>
      <c r="N34" s="8">
        <f>Table24[[#This Row],[Weight]]/((Table24[[#This Row],[Height]]/100)*(Table24[[#This Row],[Height]]/100))</f>
        <v>17.833662064431294</v>
      </c>
      <c r="O34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34" s="11">
        <f>(495/(1.29579-0.35004 *LOG10((Table24[[#This Row],[Waist]]*2.54)+(Table24[[#This Row],[Hips]]*2.54)-(Table24[[#This Row],[Neck]]*2.54))+0.221*LOG10(Table24[[#This Row],[Height]]))-450)</f>
        <v>16.949399890791653</v>
      </c>
      <c r="Q34" s="9">
        <f>447.593+(9.247*Table24[[#This Row],[Weight]])+(3.098*Table24[[#This Row],[Height]])-(4.33*Table24[[#This Row],[Age]])</f>
        <v>1271.5808000000002</v>
      </c>
      <c r="R34" s="14">
        <f>Table24[[#This Row],[BMR]]*1.375</f>
        <v>1748.4236000000003</v>
      </c>
      <c r="S34" s="12">
        <f>IF(ISBLANK(Table24[[#This Row],[Step up pulse rate]]),"N/A",(65.81-(0.1847*Table24[[#This Row],[Step up pulse rate]])))</f>
        <v>45.308300000000003</v>
      </c>
      <c r="T34" s="9">
        <f>(Table24[[#This Row],[Push ups]]+Table24[[#This Row],[Sit ups]]+Table24[[#This Row],[Squats]]+Table24[[#This Row],[Sit and reach]]+(Table24[[#This Row],[VO2 Max]]/2))*0.75</f>
        <v>63.490612499999997</v>
      </c>
      <c r="U34" s="15" t="str">
        <f>IF(Table24[[#This Row],[Total]]&gt;75,"A",IF(Table24[[#This Row],[Total]]&gt;65,"B",IF(Table24[[#This Row],[Total]]&gt;50,"C",IF(Table24[[#This Row],[Total]]&lt;50,"D"))))</f>
        <v>C</v>
      </c>
    </row>
    <row r="35" spans="1:21" x14ac:dyDescent="0.25">
      <c r="A35" s="7">
        <v>34</v>
      </c>
      <c r="B35" s="6">
        <v>39942</v>
      </c>
      <c r="C35" s="5">
        <v>15</v>
      </c>
      <c r="D35" s="8">
        <v>55.9</v>
      </c>
      <c r="E35" s="9">
        <v>160</v>
      </c>
      <c r="F35" s="9">
        <v>25</v>
      </c>
      <c r="G35" s="9">
        <v>37</v>
      </c>
      <c r="H35" s="10">
        <v>13</v>
      </c>
      <c r="I35" s="8">
        <v>13</v>
      </c>
      <c r="J35" s="11">
        <v>13</v>
      </c>
      <c r="K35" s="11">
        <v>21</v>
      </c>
      <c r="L35" s="11">
        <v>14</v>
      </c>
      <c r="M35" s="12">
        <v>99</v>
      </c>
      <c r="N35" s="8">
        <f>Table24[[#This Row],[Weight]]/((Table24[[#This Row],[Height]]/100)*(Table24[[#This Row],[Height]]/100))</f>
        <v>21.835937499999996</v>
      </c>
      <c r="O35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35" s="11">
        <f>(495/(1.29579-0.35004 *LOG10((Table24[[#This Row],[Waist]]*2.54)+(Table24[[#This Row],[Hips]]*2.54)-(Table24[[#This Row],[Neck]]*2.54))+0.221*LOG10(Table24[[#This Row],[Height]]))-450)</f>
        <v>21.627874114924055</v>
      </c>
      <c r="Q35" s="9">
        <f>447.593+(9.247*Table24[[#This Row],[Weight]])+(3.098*Table24[[#This Row],[Height]])-(4.33*Table24[[#This Row],[Age]])</f>
        <v>1395.2302999999999</v>
      </c>
      <c r="R35" s="14">
        <f>Table24[[#This Row],[BMR]]*1.375</f>
        <v>1918.4416624999999</v>
      </c>
      <c r="S35" s="12">
        <f>IF(ISBLANK(Table24[[#This Row],[Step up pulse rate]]),"N/A",(65.81-(0.1847*Table24[[#This Row],[Step up pulse rate]])))</f>
        <v>47.524700000000003</v>
      </c>
      <c r="T35" s="9">
        <f>(Table24[[#This Row],[Push ups]]+Table24[[#This Row],[Sit ups]]+Table24[[#This Row],[Squats]]+Table24[[#This Row],[Sit and reach]]+(Table24[[#This Row],[VO2 Max]]/2))*0.75</f>
        <v>63.571762499999998</v>
      </c>
      <c r="U35" s="15" t="str">
        <f>IF(Table24[[#This Row],[Total]]&gt;75,"A",IF(Table24[[#This Row],[Total]]&gt;65,"B",IF(Table24[[#This Row],[Total]]&gt;50,"C",IF(Table24[[#This Row],[Total]]&lt;50,"D"))))</f>
        <v>C</v>
      </c>
    </row>
    <row r="36" spans="1:21" x14ac:dyDescent="0.25">
      <c r="A36" s="7">
        <v>35</v>
      </c>
      <c r="B36" s="6">
        <v>39857</v>
      </c>
      <c r="C36" s="5">
        <v>15</v>
      </c>
      <c r="D36" s="8">
        <v>66.599999999999994</v>
      </c>
      <c r="E36" s="9">
        <v>153</v>
      </c>
      <c r="F36" s="9">
        <v>28</v>
      </c>
      <c r="G36" s="9">
        <v>39</v>
      </c>
      <c r="H36" s="10">
        <v>15</v>
      </c>
      <c r="I36" s="8">
        <v>13</v>
      </c>
      <c r="J36" s="11">
        <v>11</v>
      </c>
      <c r="K36" s="11">
        <v>17</v>
      </c>
      <c r="L36" s="11">
        <v>20</v>
      </c>
      <c r="M36" s="12">
        <v>99</v>
      </c>
      <c r="N36" s="8">
        <f>Table24[[#This Row],[Weight]]/((Table24[[#This Row],[Height]]/100)*(Table24[[#This Row],[Height]]/100))</f>
        <v>28.450595924644364</v>
      </c>
      <c r="O36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36" s="11">
        <f>(495/(1.29579-0.35004 *LOG10((Table24[[#This Row],[Waist]]*2.54)+(Table24[[#This Row],[Hips]]*2.54)-(Table24[[#This Row],[Neck]]*2.54))+0.221*LOG10(Table24[[#This Row],[Height]]))-450)</f>
        <v>27.69363646163373</v>
      </c>
      <c r="Q36" s="9">
        <f>447.593+(9.247*Table24[[#This Row],[Weight]])+(3.098*Table24[[#This Row],[Height]])-(4.33*Table24[[#This Row],[Age]])</f>
        <v>1472.4871999999998</v>
      </c>
      <c r="R36" s="14">
        <f>Table24[[#This Row],[BMR]]*1.375</f>
        <v>2024.6698999999996</v>
      </c>
      <c r="S36" s="12">
        <f>IF(ISBLANK(Table24[[#This Row],[Step up pulse rate]]),"N/A",(65.81-(0.1847*Table24[[#This Row],[Step up pulse rate]])))</f>
        <v>47.524700000000003</v>
      </c>
      <c r="T36" s="9">
        <f>(Table24[[#This Row],[Push ups]]+Table24[[#This Row],[Sit ups]]+Table24[[#This Row],[Squats]]+Table24[[#This Row],[Sit and reach]]+(Table24[[#This Row],[VO2 Max]]/2))*0.75</f>
        <v>63.571762499999998</v>
      </c>
      <c r="U36" s="15" t="str">
        <f>IF(Table24[[#This Row],[Total]]&gt;75,"A",IF(Table24[[#This Row],[Total]]&gt;65,"B",IF(Table24[[#This Row],[Total]]&gt;50,"C",IF(Table24[[#This Row],[Total]]&lt;50,"D"))))</f>
        <v>C</v>
      </c>
    </row>
    <row r="37" spans="1:21" x14ac:dyDescent="0.25">
      <c r="A37" s="7">
        <v>36</v>
      </c>
      <c r="B37" s="6">
        <v>40443</v>
      </c>
      <c r="C37" s="5">
        <v>14</v>
      </c>
      <c r="D37" s="8">
        <v>46.4</v>
      </c>
      <c r="E37" s="9">
        <v>152</v>
      </c>
      <c r="F37" s="9">
        <v>26</v>
      </c>
      <c r="G37" s="9">
        <v>34</v>
      </c>
      <c r="H37" s="10">
        <v>14</v>
      </c>
      <c r="I37" s="8">
        <v>13</v>
      </c>
      <c r="J37" s="11">
        <v>14</v>
      </c>
      <c r="K37" s="11">
        <v>22</v>
      </c>
      <c r="L37" s="11">
        <v>14</v>
      </c>
      <c r="M37" s="12">
        <v>116</v>
      </c>
      <c r="N37" s="8">
        <f>Table24[[#This Row],[Weight]]/((Table24[[#This Row],[Height]]/100)*(Table24[[#This Row],[Height]]/100))</f>
        <v>20.08310249307479</v>
      </c>
      <c r="O37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37" s="11">
        <f>(495/(1.29579-0.35004 *LOG10((Table24[[#This Row],[Waist]]*2.54)+(Table24[[#This Row],[Hips]]*2.54)-(Table24[[#This Row],[Neck]]*2.54))+0.221*LOG10(Table24[[#This Row],[Height]]))-450)</f>
        <v>19.533584248591808</v>
      </c>
      <c r="Q37" s="9">
        <f>447.593+(9.247*Table24[[#This Row],[Weight]])+(3.098*Table24[[#This Row],[Height]])-(4.33*Table24[[#This Row],[Age]])</f>
        <v>1286.9297999999999</v>
      </c>
      <c r="R37" s="14">
        <f>Table24[[#This Row],[BMR]]*1.375</f>
        <v>1769.5284749999998</v>
      </c>
      <c r="S37" s="12">
        <f>IF(ISBLANK(Table24[[#This Row],[Step up pulse rate]]),"N/A",(65.81-(0.1847*Table24[[#This Row],[Step up pulse rate]])))</f>
        <v>44.384799999999998</v>
      </c>
      <c r="T37" s="9">
        <f>(Table24[[#This Row],[Push ups]]+Table24[[#This Row],[Sit ups]]+Table24[[#This Row],[Squats]]+Table24[[#This Row],[Sit and reach]]+(Table24[[#This Row],[VO2 Max]]/2))*0.75</f>
        <v>63.894299999999994</v>
      </c>
      <c r="U37" s="15" t="str">
        <f>IF(Table24[[#This Row],[Total]]&gt;75,"A",IF(Table24[[#This Row],[Total]]&gt;65,"B",IF(Table24[[#This Row],[Total]]&gt;50,"C",IF(Table24[[#This Row],[Total]]&lt;50,"D"))))</f>
        <v>C</v>
      </c>
    </row>
    <row r="38" spans="1:21" x14ac:dyDescent="0.25">
      <c r="A38" s="7">
        <v>37</v>
      </c>
      <c r="B38" s="6">
        <v>40024</v>
      </c>
      <c r="C38" s="5">
        <v>15</v>
      </c>
      <c r="D38" s="8">
        <v>56.2</v>
      </c>
      <c r="E38" s="9">
        <v>152</v>
      </c>
      <c r="F38" s="9">
        <v>24.5</v>
      </c>
      <c r="G38" s="9">
        <v>37</v>
      </c>
      <c r="H38" s="10">
        <v>12.5</v>
      </c>
      <c r="I38" s="8">
        <v>14</v>
      </c>
      <c r="J38" s="11">
        <v>11</v>
      </c>
      <c r="K38" s="11">
        <v>20</v>
      </c>
      <c r="L38" s="11">
        <v>18</v>
      </c>
      <c r="M38" s="12">
        <v>114</v>
      </c>
      <c r="N38" s="8">
        <f>Table24[[#This Row],[Weight]]/((Table24[[#This Row],[Height]]/100)*(Table24[[#This Row],[Height]]/100))</f>
        <v>24.324792243767313</v>
      </c>
      <c r="O38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38" s="11">
        <f>(495/(1.29579-0.35004 *LOG10((Table24[[#This Row],[Waist]]*2.54)+(Table24[[#This Row],[Hips]]*2.54)-(Table24[[#This Row],[Neck]]*2.54))+0.221*LOG10(Table24[[#This Row],[Height]]))-450)</f>
        <v>23.850533007941806</v>
      </c>
      <c r="Q38" s="9">
        <f>447.593+(9.247*Table24[[#This Row],[Weight]])+(3.098*Table24[[#This Row],[Height]])-(4.33*Table24[[#This Row],[Age]])</f>
        <v>1373.2203999999999</v>
      </c>
      <c r="R38" s="14">
        <f>Table24[[#This Row],[BMR]]*1.375</f>
        <v>1888.17805</v>
      </c>
      <c r="S38" s="12">
        <f>IF(ISBLANK(Table24[[#This Row],[Step up pulse rate]]),"N/A",(65.81-(0.1847*Table24[[#This Row],[Step up pulse rate]])))</f>
        <v>44.754199999999997</v>
      </c>
      <c r="T38" s="9">
        <f>(Table24[[#This Row],[Push ups]]+Table24[[#This Row],[Sit ups]]+Table24[[#This Row],[Squats]]+Table24[[#This Row],[Sit and reach]]+(Table24[[#This Row],[VO2 Max]]/2))*0.75</f>
        <v>64.032825000000003</v>
      </c>
      <c r="U38" s="15" t="str">
        <f>IF(Table24[[#This Row],[Total]]&gt;75,"A",IF(Table24[[#This Row],[Total]]&gt;65,"B",IF(Table24[[#This Row],[Total]]&gt;50,"C",IF(Table24[[#This Row],[Total]]&lt;50,"D"))))</f>
        <v>C</v>
      </c>
    </row>
    <row r="39" spans="1:21" x14ac:dyDescent="0.25">
      <c r="A39" s="7">
        <v>38</v>
      </c>
      <c r="B39" s="6">
        <v>40529</v>
      </c>
      <c r="C39" s="5">
        <v>14</v>
      </c>
      <c r="D39" s="8">
        <v>82.7</v>
      </c>
      <c r="E39" s="9">
        <v>168</v>
      </c>
      <c r="F39" s="9">
        <v>33</v>
      </c>
      <c r="G39" s="9">
        <v>43</v>
      </c>
      <c r="H39" s="10">
        <v>15</v>
      </c>
      <c r="I39" s="8">
        <v>13</v>
      </c>
      <c r="J39" s="11">
        <v>13</v>
      </c>
      <c r="K39" s="11">
        <v>21</v>
      </c>
      <c r="L39" s="11">
        <v>18</v>
      </c>
      <c r="M39" s="12">
        <v>125</v>
      </c>
      <c r="N39" s="8">
        <f>Table24[[#This Row],[Weight]]/((Table24[[#This Row],[Height]]/100)*(Table24[[#This Row],[Height]]/100))</f>
        <v>29.30130385487529</v>
      </c>
      <c r="O39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39" s="11">
        <f>(495/(1.29579-0.35004 *LOG10((Table24[[#This Row],[Waist]]*2.54)+(Table24[[#This Row],[Hips]]*2.54)-(Table24[[#This Row],[Neck]]*2.54))+0.221*LOG10(Table24[[#This Row],[Height]]))-450)</f>
        <v>34.848009160863057</v>
      </c>
      <c r="Q39" s="9">
        <f>447.593+(9.247*Table24[[#This Row],[Weight]])+(3.098*Table24[[#This Row],[Height]])-(4.33*Table24[[#This Row],[Age]])</f>
        <v>1672.1639</v>
      </c>
      <c r="R39" s="14">
        <f>Table24[[#This Row],[BMR]]*1.375</f>
        <v>2299.2253624999998</v>
      </c>
      <c r="S39" s="12">
        <f>IF(ISBLANK(Table24[[#This Row],[Step up pulse rate]]),"N/A",(65.81-(0.1847*Table24[[#This Row],[Step up pulse rate]])))</f>
        <v>42.722499999999997</v>
      </c>
      <c r="T39" s="9">
        <f>(Table24[[#This Row],[Push ups]]+Table24[[#This Row],[Sit ups]]+Table24[[#This Row],[Squats]]+Table24[[#This Row],[Sit and reach]]+(Table24[[#This Row],[VO2 Max]]/2))*0.75</f>
        <v>64.770937500000002</v>
      </c>
      <c r="U39" s="15" t="str">
        <f>IF(Table24[[#This Row],[Total]]&gt;75,"A",IF(Table24[[#This Row],[Total]]&gt;65,"B",IF(Table24[[#This Row],[Total]]&gt;50,"C",IF(Table24[[#This Row],[Total]]&lt;50,"D"))))</f>
        <v>C</v>
      </c>
    </row>
    <row r="40" spans="1:21" x14ac:dyDescent="0.25">
      <c r="A40" s="7">
        <v>39</v>
      </c>
      <c r="B40" s="6">
        <v>40507</v>
      </c>
      <c r="C40" s="5">
        <v>14</v>
      </c>
      <c r="D40" s="8">
        <v>46</v>
      </c>
      <c r="E40" s="9">
        <v>150</v>
      </c>
      <c r="F40" s="9">
        <v>24.5</v>
      </c>
      <c r="G40" s="9">
        <v>33</v>
      </c>
      <c r="H40" s="10">
        <v>12</v>
      </c>
      <c r="I40" s="8">
        <v>12</v>
      </c>
      <c r="J40" s="11">
        <v>11</v>
      </c>
      <c r="K40" s="11">
        <v>18</v>
      </c>
      <c r="L40" s="11">
        <v>22</v>
      </c>
      <c r="M40" s="12">
        <v>98</v>
      </c>
      <c r="N40" s="8">
        <f>Table24[[#This Row],[Weight]]/((Table24[[#This Row],[Height]]/100)*(Table24[[#This Row],[Height]]/100))</f>
        <v>20.444444444444443</v>
      </c>
      <c r="O40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40" s="11">
        <f>(495/(1.29579-0.35004 *LOG10((Table24[[#This Row],[Waist]]*2.54)+(Table24[[#This Row],[Hips]]*2.54)-(Table24[[#This Row],[Neck]]*2.54))+0.221*LOG10(Table24[[#This Row],[Height]]))-450)</f>
        <v>19.35987235076766</v>
      </c>
      <c r="Q40" s="9">
        <f>447.593+(9.247*Table24[[#This Row],[Weight]])+(3.098*Table24[[#This Row],[Height]])-(4.33*Table24[[#This Row],[Age]])</f>
        <v>1277.0349999999999</v>
      </c>
      <c r="R40" s="14">
        <f>Table24[[#This Row],[BMR]]*1.375</f>
        <v>1755.9231249999998</v>
      </c>
      <c r="S40" s="12">
        <f>IF(ISBLANK(Table24[[#This Row],[Step up pulse rate]]),"N/A",(65.81-(0.1847*Table24[[#This Row],[Step up pulse rate]])))</f>
        <v>47.709400000000002</v>
      </c>
      <c r="T40" s="9">
        <f>(Table24[[#This Row],[Push ups]]+Table24[[#This Row],[Sit ups]]+Table24[[#This Row],[Squats]]+Table24[[#This Row],[Sit and reach]]+(Table24[[#This Row],[VO2 Max]]/2))*0.75</f>
        <v>65.141025000000013</v>
      </c>
      <c r="U40" s="15" t="str">
        <f>IF(Table24[[#This Row],[Total]]&gt;75,"A",IF(Table24[[#This Row],[Total]]&gt;65,"B",IF(Table24[[#This Row],[Total]]&gt;50,"C",IF(Table24[[#This Row],[Total]]&lt;50,"D"))))</f>
        <v>B</v>
      </c>
    </row>
    <row r="41" spans="1:21" x14ac:dyDescent="0.25">
      <c r="A41" s="7">
        <v>40</v>
      </c>
      <c r="B41" s="6">
        <v>40477</v>
      </c>
      <c r="C41" s="5">
        <v>14</v>
      </c>
      <c r="D41" s="8">
        <v>67.8</v>
      </c>
      <c r="E41" s="9">
        <v>166</v>
      </c>
      <c r="F41" s="9">
        <v>29.5</v>
      </c>
      <c r="G41" s="9">
        <v>40.5</v>
      </c>
      <c r="H41" s="10">
        <v>14</v>
      </c>
      <c r="I41" s="8">
        <v>18</v>
      </c>
      <c r="J41" s="11">
        <v>13</v>
      </c>
      <c r="K41" s="11">
        <v>17</v>
      </c>
      <c r="L41" s="11">
        <v>19</v>
      </c>
      <c r="M41" s="12">
        <v>140</v>
      </c>
      <c r="N41" s="8">
        <f>Table24[[#This Row],[Weight]]/((Table24[[#This Row],[Height]]/100)*(Table24[[#This Row],[Height]]/100))</f>
        <v>24.604441863840908</v>
      </c>
      <c r="O41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41" s="11">
        <f>(495/(1.29579-0.35004 *LOG10((Table24[[#This Row],[Waist]]*2.54)+(Table24[[#This Row],[Hips]]*2.54)-(Table24[[#This Row],[Neck]]*2.54))+0.221*LOG10(Table24[[#This Row],[Height]]))-450)</f>
        <v>29.28419628314839</v>
      </c>
      <c r="Q41" s="9">
        <f>447.593+(9.247*Table24[[#This Row],[Weight]])+(3.098*Table24[[#This Row],[Height]])-(4.33*Table24[[#This Row],[Age]])</f>
        <v>1528.1876000000002</v>
      </c>
      <c r="R41" s="14">
        <f>Table24[[#This Row],[BMR]]*1.375</f>
        <v>2101.2579500000002</v>
      </c>
      <c r="S41" s="12">
        <f>IF(ISBLANK(Table24[[#This Row],[Step up pulse rate]]),"N/A",(65.81-(0.1847*Table24[[#This Row],[Step up pulse rate]])))</f>
        <v>39.951999999999998</v>
      </c>
      <c r="T41" s="9">
        <f>(Table24[[#This Row],[Push ups]]+Table24[[#This Row],[Sit ups]]+Table24[[#This Row],[Squats]]+Table24[[#This Row],[Sit and reach]]+(Table24[[#This Row],[VO2 Max]]/2))*0.75</f>
        <v>65.231999999999999</v>
      </c>
      <c r="U41" s="15" t="str">
        <f>IF(Table24[[#This Row],[Total]]&gt;75,"A",IF(Table24[[#This Row],[Total]]&gt;65,"B",IF(Table24[[#This Row],[Total]]&gt;50,"C",IF(Table24[[#This Row],[Total]]&lt;50,"D"))))</f>
        <v>B</v>
      </c>
    </row>
    <row r="42" spans="1:21" x14ac:dyDescent="0.25">
      <c r="A42" s="7">
        <v>41</v>
      </c>
      <c r="B42" s="6">
        <v>40239</v>
      </c>
      <c r="C42" s="5">
        <v>14</v>
      </c>
      <c r="D42" s="8">
        <v>47.7</v>
      </c>
      <c r="E42" s="9">
        <v>153</v>
      </c>
      <c r="F42" s="9">
        <v>24</v>
      </c>
      <c r="G42" s="9">
        <v>34.5</v>
      </c>
      <c r="H42" s="10">
        <v>14</v>
      </c>
      <c r="I42" s="8">
        <v>15</v>
      </c>
      <c r="J42" s="11">
        <v>19</v>
      </c>
      <c r="K42" s="11">
        <v>19</v>
      </c>
      <c r="L42" s="11">
        <v>14</v>
      </c>
      <c r="M42" s="12">
        <v>135</v>
      </c>
      <c r="N42" s="8">
        <f>Table24[[#This Row],[Weight]]/((Table24[[#This Row],[Height]]/100)*(Table24[[#This Row],[Height]]/100))</f>
        <v>20.376778162245291</v>
      </c>
      <c r="O42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42" s="11">
        <f>(495/(1.29579-0.35004 *LOG10((Table24[[#This Row],[Waist]]*2.54)+(Table24[[#This Row],[Hips]]*2.54)-(Table24[[#This Row],[Neck]]*2.54))+0.221*LOG10(Table24[[#This Row],[Height]]))-450)</f>
        <v>17.022162262914264</v>
      </c>
      <c r="Q42" s="9">
        <f>447.593+(9.247*Table24[[#This Row],[Weight]])+(3.098*Table24[[#This Row],[Height]])-(4.33*Table24[[#This Row],[Age]])</f>
        <v>1302.0488999999998</v>
      </c>
      <c r="R42" s="14">
        <f>Table24[[#This Row],[BMR]]*1.375</f>
        <v>1790.3172374999997</v>
      </c>
      <c r="S42" s="12">
        <f>IF(ISBLANK(Table24[[#This Row],[Step up pulse rate]]),"N/A",(65.81-(0.1847*Table24[[#This Row],[Step up pulse rate]])))</f>
        <v>40.875500000000002</v>
      </c>
      <c r="T42" s="9">
        <f>(Table24[[#This Row],[Push ups]]+Table24[[#This Row],[Sit ups]]+Table24[[#This Row],[Squats]]+Table24[[#This Row],[Sit and reach]]+(Table24[[#This Row],[VO2 Max]]/2))*0.75</f>
        <v>65.578312499999996</v>
      </c>
      <c r="U42" s="15" t="str">
        <f>IF(Table24[[#This Row],[Total]]&gt;75,"A",IF(Table24[[#This Row],[Total]]&gt;65,"B",IF(Table24[[#This Row],[Total]]&gt;50,"C",IF(Table24[[#This Row],[Total]]&lt;50,"D"))))</f>
        <v>B</v>
      </c>
    </row>
    <row r="43" spans="1:21" x14ac:dyDescent="0.25">
      <c r="A43" s="7">
        <v>42</v>
      </c>
      <c r="B43" s="6">
        <v>39864</v>
      </c>
      <c r="C43" s="5">
        <v>15</v>
      </c>
      <c r="D43" s="8">
        <v>61.8</v>
      </c>
      <c r="E43" s="9">
        <v>159</v>
      </c>
      <c r="F43" s="9">
        <v>27</v>
      </c>
      <c r="G43" s="9">
        <v>40</v>
      </c>
      <c r="H43" s="10">
        <v>12</v>
      </c>
      <c r="I43" s="8">
        <v>15</v>
      </c>
      <c r="J43" s="11">
        <v>14</v>
      </c>
      <c r="K43" s="11">
        <v>17</v>
      </c>
      <c r="L43" s="11">
        <v>19</v>
      </c>
      <c r="M43" s="12">
        <v>111</v>
      </c>
      <c r="N43" s="8">
        <f>Table24[[#This Row],[Weight]]/((Table24[[#This Row],[Height]]/100)*(Table24[[#This Row],[Height]]/100))</f>
        <v>24.445235552391122</v>
      </c>
      <c r="O43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43" s="11">
        <f>(495/(1.29579-0.35004 *LOG10((Table24[[#This Row],[Waist]]*2.54)+(Table24[[#This Row],[Hips]]*2.54)-(Table24[[#This Row],[Neck]]*2.54))+0.221*LOG10(Table24[[#This Row],[Height]]))-450)</f>
        <v>29.932884101188733</v>
      </c>
      <c r="Q43" s="9">
        <f>447.593+(9.247*Table24[[#This Row],[Weight]])+(3.098*Table24[[#This Row],[Height]])-(4.33*Table24[[#This Row],[Age]])</f>
        <v>1446.6895999999999</v>
      </c>
      <c r="R43" s="14">
        <f>Table24[[#This Row],[BMR]]*1.375</f>
        <v>1989.1981999999998</v>
      </c>
      <c r="S43" s="12">
        <f>IF(ISBLANK(Table24[[#This Row],[Step up pulse rate]]),"N/A",(65.81-(0.1847*Table24[[#This Row],[Step up pulse rate]])))</f>
        <v>45.308300000000003</v>
      </c>
      <c r="T43" s="9">
        <f>(Table24[[#This Row],[Push ups]]+Table24[[#This Row],[Sit ups]]+Table24[[#This Row],[Squats]]+Table24[[#This Row],[Sit and reach]]+(Table24[[#This Row],[VO2 Max]]/2))*0.75</f>
        <v>65.740612499999997</v>
      </c>
      <c r="U43" s="15" t="str">
        <f>IF(Table24[[#This Row],[Total]]&gt;75,"A",IF(Table24[[#This Row],[Total]]&gt;65,"B",IF(Table24[[#This Row],[Total]]&gt;50,"C",IF(Table24[[#This Row],[Total]]&lt;50,"D"))))</f>
        <v>B</v>
      </c>
    </row>
    <row r="44" spans="1:21" x14ac:dyDescent="0.25">
      <c r="A44" s="7">
        <v>43</v>
      </c>
      <c r="B44" s="6">
        <v>40669</v>
      </c>
      <c r="C44" s="5">
        <v>13</v>
      </c>
      <c r="D44" s="8">
        <v>57.4</v>
      </c>
      <c r="E44" s="9">
        <v>151</v>
      </c>
      <c r="F44" s="9">
        <v>29</v>
      </c>
      <c r="G44" s="9">
        <v>41</v>
      </c>
      <c r="H44" s="10">
        <v>11.5</v>
      </c>
      <c r="I44" s="8">
        <v>17</v>
      </c>
      <c r="J44" s="11">
        <v>21</v>
      </c>
      <c r="K44" s="11">
        <v>20</v>
      </c>
      <c r="L44" s="11">
        <v>12</v>
      </c>
      <c r="M44" s="12">
        <v>155</v>
      </c>
      <c r="N44" s="8">
        <f>Table24[[#This Row],[Weight]]/((Table24[[#This Row],[Height]]/100)*(Table24[[#This Row],[Height]]/100))</f>
        <v>25.174334459014954</v>
      </c>
      <c r="O44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44" s="11">
        <f>(495/(1.29579-0.35004 *LOG10((Table24[[#This Row],[Waist]]*2.54)+(Table24[[#This Row],[Hips]]*2.54)-(Table24[[#This Row],[Neck]]*2.54))+0.221*LOG10(Table24[[#This Row],[Height]]))-450)</f>
        <v>36.696628543190229</v>
      </c>
      <c r="Q44" s="9">
        <f>447.593+(9.247*Table24[[#This Row],[Weight]])+(3.098*Table24[[#This Row],[Height]])-(4.33*Table24[[#This Row],[Age]])</f>
        <v>1389.8788</v>
      </c>
      <c r="R44" s="14">
        <f>Table24[[#This Row],[BMR]]*1.375</f>
        <v>1911.0833499999999</v>
      </c>
      <c r="S44" s="12">
        <f>IF(ISBLANK(Table24[[#This Row],[Step up pulse rate]]),"N/A",(65.81-(0.1847*Table24[[#This Row],[Step up pulse rate]])))</f>
        <v>37.1815</v>
      </c>
      <c r="T44" s="9">
        <f>(Table24[[#This Row],[Push ups]]+Table24[[#This Row],[Sit ups]]+Table24[[#This Row],[Squats]]+Table24[[#This Row],[Sit and reach]]+(Table24[[#This Row],[VO2 Max]]/2))*0.75</f>
        <v>66.443062499999996</v>
      </c>
      <c r="U44" s="15" t="str">
        <f>IF(Table24[[#This Row],[Total]]&gt;75,"A",IF(Table24[[#This Row],[Total]]&gt;65,"B",IF(Table24[[#This Row],[Total]]&gt;50,"C",IF(Table24[[#This Row],[Total]]&lt;50,"D"))))</f>
        <v>B</v>
      </c>
    </row>
    <row r="45" spans="1:21" x14ac:dyDescent="0.25">
      <c r="A45" s="7">
        <v>44</v>
      </c>
      <c r="B45" s="6">
        <v>38758</v>
      </c>
      <c r="C45" s="5">
        <v>18</v>
      </c>
      <c r="D45" s="8">
        <v>67</v>
      </c>
      <c r="E45" s="9">
        <v>155</v>
      </c>
      <c r="F45" s="9">
        <v>31</v>
      </c>
      <c r="G45" s="9">
        <v>41</v>
      </c>
      <c r="H45" s="10">
        <v>12.5</v>
      </c>
      <c r="I45" s="8">
        <v>16</v>
      </c>
      <c r="J45" s="11">
        <v>14</v>
      </c>
      <c r="K45" s="11">
        <v>18</v>
      </c>
      <c r="L45" s="11">
        <v>17</v>
      </c>
      <c r="M45" s="12">
        <v>99</v>
      </c>
      <c r="N45" s="8">
        <f>Table24[[#This Row],[Weight]]/((Table24[[#This Row],[Height]]/100)*(Table24[[#This Row],[Height]]/100))</f>
        <v>27.887617065556707</v>
      </c>
      <c r="O45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45" s="11">
        <f>(495/(1.29579-0.35004 *LOG10((Table24[[#This Row],[Waist]]*2.54)+(Table24[[#This Row],[Hips]]*2.54)-(Table24[[#This Row],[Neck]]*2.54))+0.221*LOG10(Table24[[#This Row],[Height]]))-450)</f>
        <v>36.728826044072207</v>
      </c>
      <c r="Q45" s="9">
        <f>447.593+(9.247*Table24[[#This Row],[Weight]])+(3.098*Table24[[#This Row],[Height]])-(4.33*Table24[[#This Row],[Age]])</f>
        <v>1469.3920000000001</v>
      </c>
      <c r="R45" s="14">
        <f>Table24[[#This Row],[BMR]]*1.375</f>
        <v>2020.414</v>
      </c>
      <c r="S45" s="12">
        <f>IF(ISBLANK(Table24[[#This Row],[Step up pulse rate]]),"N/A",(65.81-(0.1847*Table24[[#This Row],[Step up pulse rate]])))</f>
        <v>47.524700000000003</v>
      </c>
      <c r="T45" s="9">
        <f>(Table24[[#This Row],[Push ups]]+Table24[[#This Row],[Sit ups]]+Table24[[#This Row],[Squats]]+Table24[[#This Row],[Sit and reach]]+(Table24[[#This Row],[VO2 Max]]/2))*0.75</f>
        <v>66.571762500000006</v>
      </c>
      <c r="U45" s="15" t="str">
        <f>IF(Table24[[#This Row],[Total]]&gt;75,"A",IF(Table24[[#This Row],[Total]]&gt;65,"B",IF(Table24[[#This Row],[Total]]&gt;50,"C",IF(Table24[[#This Row],[Total]]&lt;50,"D"))))</f>
        <v>B</v>
      </c>
    </row>
    <row r="46" spans="1:21" x14ac:dyDescent="0.25">
      <c r="A46" s="7">
        <v>45</v>
      </c>
      <c r="B46" s="6">
        <v>39981</v>
      </c>
      <c r="C46" s="5">
        <v>15</v>
      </c>
      <c r="D46" s="8">
        <v>43.6</v>
      </c>
      <c r="E46" s="9">
        <v>149</v>
      </c>
      <c r="F46" s="9">
        <v>23</v>
      </c>
      <c r="G46" s="9">
        <v>35.5</v>
      </c>
      <c r="H46" s="10">
        <v>12</v>
      </c>
      <c r="I46" s="8">
        <v>13</v>
      </c>
      <c r="J46" s="11">
        <v>18</v>
      </c>
      <c r="K46" s="11">
        <v>20</v>
      </c>
      <c r="L46" s="11">
        <v>18</v>
      </c>
      <c r="M46" s="12">
        <v>140</v>
      </c>
      <c r="N46" s="8">
        <f>Table24[[#This Row],[Weight]]/((Table24[[#This Row],[Height]]/100)*(Table24[[#This Row],[Height]]/100))</f>
        <v>19.638755011035538</v>
      </c>
      <c r="O46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46" s="11">
        <f>(495/(1.29579-0.35004 *LOG10((Table24[[#This Row],[Waist]]*2.54)+(Table24[[#This Row],[Hips]]*2.54)-(Table24[[#This Row],[Neck]]*2.54))+0.221*LOG10(Table24[[#This Row],[Height]]))-450)</f>
        <v>21.123041619386242</v>
      </c>
      <c r="Q46" s="9">
        <f>447.593+(9.247*Table24[[#This Row],[Weight]])+(3.098*Table24[[#This Row],[Height]])-(4.33*Table24[[#This Row],[Age]])</f>
        <v>1247.4141999999999</v>
      </c>
      <c r="R46" s="14">
        <f>Table24[[#This Row],[BMR]]*1.375</f>
        <v>1715.1945249999999</v>
      </c>
      <c r="S46" s="12">
        <f>IF(ISBLANK(Table24[[#This Row],[Step up pulse rate]]),"N/A",(65.81-(0.1847*Table24[[#This Row],[Step up pulse rate]])))</f>
        <v>39.951999999999998</v>
      </c>
      <c r="T46" s="9">
        <f>(Table24[[#This Row],[Push ups]]+Table24[[#This Row],[Sit ups]]+Table24[[#This Row],[Squats]]+Table24[[#This Row],[Sit and reach]]+(Table24[[#This Row],[VO2 Max]]/2))*0.75</f>
        <v>66.731999999999999</v>
      </c>
      <c r="U46" s="15" t="str">
        <f>IF(Table24[[#This Row],[Total]]&gt;75,"A",IF(Table24[[#This Row],[Total]]&gt;65,"B",IF(Table24[[#This Row],[Total]]&gt;50,"C",IF(Table24[[#This Row],[Total]]&lt;50,"D"))))</f>
        <v>B</v>
      </c>
    </row>
    <row r="47" spans="1:21" x14ac:dyDescent="0.25">
      <c r="A47" s="7">
        <v>46</v>
      </c>
      <c r="B47" s="6">
        <v>40390</v>
      </c>
      <c r="C47" s="5">
        <v>14</v>
      </c>
      <c r="D47" s="8">
        <v>40.200000000000003</v>
      </c>
      <c r="E47" s="9">
        <v>155</v>
      </c>
      <c r="F47" s="9">
        <v>23</v>
      </c>
      <c r="G47" s="9">
        <v>33</v>
      </c>
      <c r="H47" s="10">
        <v>12</v>
      </c>
      <c r="I47" s="8">
        <v>13</v>
      </c>
      <c r="J47" s="11">
        <v>17</v>
      </c>
      <c r="K47" s="11">
        <v>22</v>
      </c>
      <c r="L47" s="11">
        <v>18</v>
      </c>
      <c r="M47" s="12">
        <v>150</v>
      </c>
      <c r="N47" s="8">
        <f>Table24[[#This Row],[Weight]]/((Table24[[#This Row],[Height]]/100)*(Table24[[#This Row],[Height]]/100))</f>
        <v>16.732570239334027</v>
      </c>
      <c r="O47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47" s="11">
        <f>(495/(1.29579-0.35004 *LOG10((Table24[[#This Row],[Waist]]*2.54)+(Table24[[#This Row],[Hips]]*2.54)-(Table24[[#This Row],[Neck]]*2.54))+0.221*LOG10(Table24[[#This Row],[Height]]))-450)</f>
        <v>15.719674865911259</v>
      </c>
      <c r="Q47" s="9">
        <f>447.593+(9.247*Table24[[#This Row],[Weight]])+(3.098*Table24[[#This Row],[Height]])-(4.33*Table24[[#This Row],[Age]])</f>
        <v>1238.8924000000002</v>
      </c>
      <c r="R47" s="14">
        <f>Table24[[#This Row],[BMR]]*1.375</f>
        <v>1703.4770500000002</v>
      </c>
      <c r="S47" s="12">
        <f>IF(ISBLANK(Table24[[#This Row],[Step up pulse rate]]),"N/A",(65.81-(0.1847*Table24[[#This Row],[Step up pulse rate]])))</f>
        <v>38.105000000000004</v>
      </c>
      <c r="T47" s="9">
        <f>(Table24[[#This Row],[Push ups]]+Table24[[#This Row],[Sit ups]]+Table24[[#This Row],[Squats]]+Table24[[#This Row],[Sit and reach]]+(Table24[[#This Row],[VO2 Max]]/2))*0.75</f>
        <v>66.789375000000007</v>
      </c>
      <c r="U47" s="15" t="str">
        <f>IF(Table24[[#This Row],[Total]]&gt;75,"A",IF(Table24[[#This Row],[Total]]&gt;65,"B",IF(Table24[[#This Row],[Total]]&gt;50,"C",IF(Table24[[#This Row],[Total]]&lt;50,"D"))))</f>
        <v>B</v>
      </c>
    </row>
    <row r="48" spans="1:21" x14ac:dyDescent="0.25">
      <c r="A48" s="7">
        <v>47</v>
      </c>
      <c r="B48" s="6">
        <v>40256</v>
      </c>
      <c r="C48" s="5">
        <v>14</v>
      </c>
      <c r="D48" s="8">
        <v>62</v>
      </c>
      <c r="E48" s="9">
        <v>155</v>
      </c>
      <c r="F48" s="9">
        <v>28</v>
      </c>
      <c r="G48" s="9">
        <v>40</v>
      </c>
      <c r="H48" s="10">
        <v>14</v>
      </c>
      <c r="I48" s="8">
        <v>18</v>
      </c>
      <c r="J48" s="11">
        <v>14</v>
      </c>
      <c r="K48" s="11">
        <v>20</v>
      </c>
      <c r="L48" s="11">
        <v>18</v>
      </c>
      <c r="M48" s="12">
        <v>146</v>
      </c>
      <c r="N48" s="8">
        <f>Table24[[#This Row],[Weight]]/((Table24[[#This Row],[Height]]/100)*(Table24[[#This Row],[Height]]/100))</f>
        <v>25.806451612903224</v>
      </c>
      <c r="O48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48" s="11">
        <f>(495/(1.29579-0.35004 *LOG10((Table24[[#This Row],[Waist]]*2.54)+(Table24[[#This Row],[Hips]]*2.54)-(Table24[[#This Row],[Neck]]*2.54))+0.221*LOG10(Table24[[#This Row],[Height]]))-450)</f>
        <v>29.772872874072789</v>
      </c>
      <c r="Q48" s="9">
        <f>447.593+(9.247*Table24[[#This Row],[Weight]])+(3.098*Table24[[#This Row],[Height]])-(4.33*Table24[[#This Row],[Age]])</f>
        <v>1440.4769999999999</v>
      </c>
      <c r="R48" s="14">
        <f>Table24[[#This Row],[BMR]]*1.375</f>
        <v>1980.6558749999999</v>
      </c>
      <c r="S48" s="12">
        <f>IF(ISBLANK(Table24[[#This Row],[Step up pulse rate]]),"N/A",(65.81-(0.1847*Table24[[#This Row],[Step up pulse rate]])))</f>
        <v>38.843800000000002</v>
      </c>
      <c r="T48" s="9">
        <f>(Table24[[#This Row],[Push ups]]+Table24[[#This Row],[Sit ups]]+Table24[[#This Row],[Squats]]+Table24[[#This Row],[Sit and reach]]+(Table24[[#This Row],[VO2 Max]]/2))*0.75</f>
        <v>67.066424999999995</v>
      </c>
      <c r="U48" s="15" t="str">
        <f>IF(Table24[[#This Row],[Total]]&gt;75,"A",IF(Table24[[#This Row],[Total]]&gt;65,"B",IF(Table24[[#This Row],[Total]]&gt;50,"C",IF(Table24[[#This Row],[Total]]&lt;50,"D"))))</f>
        <v>B</v>
      </c>
    </row>
    <row r="49" spans="1:21" x14ac:dyDescent="0.25">
      <c r="A49" s="7">
        <v>48</v>
      </c>
      <c r="B49" s="6">
        <v>39358</v>
      </c>
      <c r="C49" s="5">
        <v>17</v>
      </c>
      <c r="D49" s="8">
        <v>70</v>
      </c>
      <c r="E49" s="9">
        <v>170</v>
      </c>
      <c r="F49" s="9">
        <v>32</v>
      </c>
      <c r="G49" s="9">
        <v>40.5</v>
      </c>
      <c r="H49" s="10">
        <v>14</v>
      </c>
      <c r="I49" s="8">
        <v>16</v>
      </c>
      <c r="J49" s="11">
        <v>13</v>
      </c>
      <c r="K49" s="11">
        <v>22</v>
      </c>
      <c r="L49" s="11">
        <v>17</v>
      </c>
      <c r="M49" s="12">
        <v>116</v>
      </c>
      <c r="N49" s="8">
        <f>Table24[[#This Row],[Weight]]/((Table24[[#This Row],[Height]]/100)*(Table24[[#This Row],[Height]]/100))</f>
        <v>24.221453287197235</v>
      </c>
      <c r="O49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49" s="11">
        <f>(495/(1.29579-0.35004 *LOG10((Table24[[#This Row],[Waist]]*2.54)+(Table24[[#This Row],[Hips]]*2.54)-(Table24[[#This Row],[Neck]]*2.54))+0.221*LOG10(Table24[[#This Row],[Height]]))-450)</f>
        <v>31.313383178832169</v>
      </c>
      <c r="Q49" s="9">
        <f>447.593+(9.247*Table24[[#This Row],[Weight]])+(3.098*Table24[[#This Row],[Height]])-(4.33*Table24[[#This Row],[Age]])</f>
        <v>1547.9330000000002</v>
      </c>
      <c r="R49" s="14">
        <f>Table24[[#This Row],[BMR]]*1.375</f>
        <v>2128.4078750000003</v>
      </c>
      <c r="S49" s="12">
        <f>IF(ISBLANK(Table24[[#This Row],[Step up pulse rate]]),"N/A",(65.81-(0.1847*Table24[[#This Row],[Step up pulse rate]])))</f>
        <v>44.384799999999998</v>
      </c>
      <c r="T49" s="9">
        <f>(Table24[[#This Row],[Push ups]]+Table24[[#This Row],[Sit ups]]+Table24[[#This Row],[Squats]]+Table24[[#This Row],[Sit and reach]]+(Table24[[#This Row],[VO2 Max]]/2))*0.75</f>
        <v>67.644299999999987</v>
      </c>
      <c r="U49" s="15" t="str">
        <f>IF(Table24[[#This Row],[Total]]&gt;75,"A",IF(Table24[[#This Row],[Total]]&gt;65,"B",IF(Table24[[#This Row],[Total]]&gt;50,"C",IF(Table24[[#This Row],[Total]]&lt;50,"D"))))</f>
        <v>B</v>
      </c>
    </row>
    <row r="50" spans="1:21" x14ac:dyDescent="0.25">
      <c r="A50" s="7">
        <v>49</v>
      </c>
      <c r="B50" s="6">
        <v>38967</v>
      </c>
      <c r="C50" s="5">
        <v>18</v>
      </c>
      <c r="D50" s="8">
        <v>49</v>
      </c>
      <c r="E50" s="9">
        <v>146</v>
      </c>
      <c r="F50" s="9">
        <v>23.5</v>
      </c>
      <c r="G50" s="9">
        <v>36</v>
      </c>
      <c r="H50" s="10">
        <v>12</v>
      </c>
      <c r="I50" s="8">
        <v>15</v>
      </c>
      <c r="J50" s="11">
        <v>16</v>
      </c>
      <c r="K50" s="11">
        <v>20</v>
      </c>
      <c r="L50" s="11">
        <v>20</v>
      </c>
      <c r="M50" s="12">
        <v>144</v>
      </c>
      <c r="N50" s="8">
        <f>Table24[[#This Row],[Weight]]/((Table24[[#This Row],[Height]]/100)*(Table24[[#This Row],[Height]]/100))</f>
        <v>22.987427284668797</v>
      </c>
      <c r="O50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50" s="11">
        <f>(495/(1.29579-0.35004 *LOG10((Table24[[#This Row],[Waist]]*2.54)+(Table24[[#This Row],[Hips]]*2.54)-(Table24[[#This Row],[Neck]]*2.54))+0.221*LOG10(Table24[[#This Row],[Height]]))-450)</f>
        <v>23.460322308290984</v>
      </c>
      <c r="Q50" s="9">
        <f>447.593+(9.247*Table24[[#This Row],[Weight]])+(3.098*Table24[[#This Row],[Height]])-(4.33*Table24[[#This Row],[Age]])</f>
        <v>1275.0639999999999</v>
      </c>
      <c r="R50" s="14">
        <f>Table24[[#This Row],[BMR]]*1.375</f>
        <v>1753.2129999999997</v>
      </c>
      <c r="S50" s="12">
        <f>IF(ISBLANK(Table24[[#This Row],[Step up pulse rate]]),"N/A",(65.81-(0.1847*Table24[[#This Row],[Step up pulse rate]])))</f>
        <v>39.213200000000001</v>
      </c>
      <c r="T50" s="9">
        <f>(Table24[[#This Row],[Push ups]]+Table24[[#This Row],[Sit ups]]+Table24[[#This Row],[Squats]]+Table24[[#This Row],[Sit and reach]]+(Table24[[#This Row],[VO2 Max]]/2))*0.75</f>
        <v>67.954949999999997</v>
      </c>
      <c r="U50" s="15" t="str">
        <f>IF(Table24[[#This Row],[Total]]&gt;75,"A",IF(Table24[[#This Row],[Total]]&gt;65,"B",IF(Table24[[#This Row],[Total]]&gt;50,"C",IF(Table24[[#This Row],[Total]]&lt;50,"D"))))</f>
        <v>B</v>
      </c>
    </row>
    <row r="51" spans="1:21" x14ac:dyDescent="0.25">
      <c r="A51" s="7">
        <v>50</v>
      </c>
      <c r="B51" s="6">
        <v>39913.833333333336</v>
      </c>
      <c r="C51" s="5">
        <v>15</v>
      </c>
      <c r="D51" s="8">
        <v>41.5</v>
      </c>
      <c r="E51" s="9">
        <v>145</v>
      </c>
      <c r="F51" s="9">
        <v>24</v>
      </c>
      <c r="G51" s="9">
        <v>33.5</v>
      </c>
      <c r="H51" s="10">
        <v>13.5</v>
      </c>
      <c r="I51" s="8">
        <v>15</v>
      </c>
      <c r="J51" s="11">
        <v>16</v>
      </c>
      <c r="K51" s="11">
        <v>23</v>
      </c>
      <c r="L51" s="11">
        <v>16</v>
      </c>
      <c r="M51" s="12">
        <v>126</v>
      </c>
      <c r="N51" s="8">
        <f>Table24[[#This Row],[Weight]]/((Table24[[#This Row],[Height]]/100)*(Table24[[#This Row],[Height]]/100))</f>
        <v>19.738406658739596</v>
      </c>
      <c r="O51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51" s="11">
        <f>(495/(1.29579-0.35004 *LOG10((Table24[[#This Row],[Waist]]*2.54)+(Table24[[#This Row],[Hips]]*2.54)-(Table24[[#This Row],[Neck]]*2.54))+0.221*LOG10(Table24[[#This Row],[Height]]))-450)</f>
        <v>18.541392837068429</v>
      </c>
      <c r="Q51" s="9">
        <f>447.593+(9.247*Table24[[#This Row],[Weight]])+(3.098*Table24[[#This Row],[Height]])-(4.33*Table24[[#This Row],[Age]])</f>
        <v>1215.6034999999999</v>
      </c>
      <c r="R51" s="14">
        <f>Table24[[#This Row],[BMR]]*1.375</f>
        <v>1671.4548124999999</v>
      </c>
      <c r="S51" s="12">
        <f>IF(ISBLANK(Table24[[#This Row],[Step up pulse rate]]),"N/A",(65.81-(0.1847*Table24[[#This Row],[Step up pulse rate]])))</f>
        <v>42.537800000000004</v>
      </c>
      <c r="T51" s="9">
        <f>(Table24[[#This Row],[Push ups]]+Table24[[#This Row],[Sit ups]]+Table24[[#This Row],[Squats]]+Table24[[#This Row],[Sit and reach]]+(Table24[[#This Row],[VO2 Max]]/2))*0.75</f>
        <v>68.451674999999994</v>
      </c>
      <c r="U51" s="15" t="str">
        <f>IF(Table24[[#This Row],[Total]]&gt;75,"A",IF(Table24[[#This Row],[Total]]&gt;65,"B",IF(Table24[[#This Row],[Total]]&gt;50,"C",IF(Table24[[#This Row],[Total]]&lt;50,"D"))))</f>
        <v>B</v>
      </c>
    </row>
    <row r="52" spans="1:21" x14ac:dyDescent="0.25">
      <c r="A52" s="7">
        <v>51</v>
      </c>
      <c r="B52" s="6">
        <v>40762</v>
      </c>
      <c r="C52" s="5">
        <v>13</v>
      </c>
      <c r="D52" s="8">
        <v>48.8</v>
      </c>
      <c r="E52" s="9">
        <v>152</v>
      </c>
      <c r="F52" s="9">
        <v>31</v>
      </c>
      <c r="G52" s="9">
        <v>35</v>
      </c>
      <c r="H52" s="10">
        <v>12</v>
      </c>
      <c r="I52" s="8">
        <v>12</v>
      </c>
      <c r="J52" s="11">
        <v>14</v>
      </c>
      <c r="K52" s="11">
        <v>25</v>
      </c>
      <c r="L52" s="11">
        <v>22</v>
      </c>
      <c r="M52" s="12">
        <v>156</v>
      </c>
      <c r="N52" s="8">
        <f>Table24[[#This Row],[Weight]]/((Table24[[#This Row],[Height]]/100)*(Table24[[#This Row],[Height]]/100))</f>
        <v>21.121883656509695</v>
      </c>
      <c r="O52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52" s="11">
        <f>(495/(1.29579-0.35004 *LOG10((Table24[[#This Row],[Waist]]*2.54)+(Table24[[#This Row],[Hips]]*2.54)-(Table24[[#This Row],[Neck]]*2.54))+0.221*LOG10(Table24[[#This Row],[Height]]))-450)</f>
        <v>30.646768974122949</v>
      </c>
      <c r="Q52" s="9">
        <f>447.593+(9.247*Table24[[#This Row],[Weight]])+(3.098*Table24[[#This Row],[Height]])-(4.33*Table24[[#This Row],[Age]])</f>
        <v>1313.4526000000001</v>
      </c>
      <c r="R52" s="14">
        <f>Table24[[#This Row],[BMR]]*1.375</f>
        <v>1805.997325</v>
      </c>
      <c r="S52" s="12">
        <f>IF(ISBLANK(Table24[[#This Row],[Step up pulse rate]]),"N/A",(65.81-(0.1847*Table24[[#This Row],[Step up pulse rate]])))</f>
        <v>36.9968</v>
      </c>
      <c r="T52" s="9">
        <f>(Table24[[#This Row],[Push ups]]+Table24[[#This Row],[Sit ups]]+Table24[[#This Row],[Squats]]+Table24[[#This Row],[Sit and reach]]+(Table24[[#This Row],[VO2 Max]]/2))*0.75</f>
        <v>68.623800000000003</v>
      </c>
      <c r="U52" s="15" t="str">
        <f>IF(Table24[[#This Row],[Total]]&gt;75,"A",IF(Table24[[#This Row],[Total]]&gt;65,"B",IF(Table24[[#This Row],[Total]]&gt;50,"C",IF(Table24[[#This Row],[Total]]&lt;50,"D"))))</f>
        <v>B</v>
      </c>
    </row>
    <row r="53" spans="1:21" x14ac:dyDescent="0.25">
      <c r="A53" s="7">
        <v>52</v>
      </c>
      <c r="B53" s="6">
        <v>39307</v>
      </c>
      <c r="C53" s="5">
        <v>17</v>
      </c>
      <c r="D53" s="8">
        <v>53.9</v>
      </c>
      <c r="E53" s="9">
        <v>150</v>
      </c>
      <c r="F53" s="9">
        <v>25.5</v>
      </c>
      <c r="G53" s="9">
        <v>35.5</v>
      </c>
      <c r="H53" s="10">
        <v>12.5</v>
      </c>
      <c r="I53" s="8">
        <v>15</v>
      </c>
      <c r="J53" s="11">
        <v>13</v>
      </c>
      <c r="K53" s="11">
        <v>18</v>
      </c>
      <c r="L53" s="11">
        <v>22</v>
      </c>
      <c r="M53" s="12">
        <v>98</v>
      </c>
      <c r="N53" s="8">
        <f>Table24[[#This Row],[Weight]]/((Table24[[#This Row],[Height]]/100)*(Table24[[#This Row],[Height]]/100))</f>
        <v>23.955555555555556</v>
      </c>
      <c r="O53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53" s="11">
        <f>(495/(1.29579-0.35004 *LOG10((Table24[[#This Row],[Waist]]*2.54)+(Table24[[#This Row],[Hips]]*2.54)-(Table24[[#This Row],[Neck]]*2.54))+0.221*LOG10(Table24[[#This Row],[Height]]))-450)</f>
        <v>23.71996124006904</v>
      </c>
      <c r="Q53" s="9">
        <f>447.593+(9.247*Table24[[#This Row],[Weight]])+(3.098*Table24[[#This Row],[Height]])-(4.33*Table24[[#This Row],[Age]])</f>
        <v>1337.0963000000002</v>
      </c>
      <c r="R53" s="14">
        <f>Table24[[#This Row],[BMR]]*1.375</f>
        <v>1838.5074125000001</v>
      </c>
      <c r="S53" s="12">
        <f>IF(ISBLANK(Table24[[#This Row],[Step up pulse rate]]),"N/A",(65.81-(0.1847*Table24[[#This Row],[Step up pulse rate]])))</f>
        <v>47.709400000000002</v>
      </c>
      <c r="T53" s="9">
        <f>(Table24[[#This Row],[Push ups]]+Table24[[#This Row],[Sit ups]]+Table24[[#This Row],[Squats]]+Table24[[#This Row],[Sit and reach]]+(Table24[[#This Row],[VO2 Max]]/2))*0.75</f>
        <v>68.891025000000013</v>
      </c>
      <c r="U53" s="15" t="str">
        <f>IF(Table24[[#This Row],[Total]]&gt;75,"A",IF(Table24[[#This Row],[Total]]&gt;65,"B",IF(Table24[[#This Row],[Total]]&gt;50,"C",IF(Table24[[#This Row],[Total]]&lt;50,"D"))))</f>
        <v>B</v>
      </c>
    </row>
    <row r="54" spans="1:21" x14ac:dyDescent="0.25">
      <c r="A54" s="7">
        <v>53</v>
      </c>
      <c r="B54" s="6">
        <v>40321</v>
      </c>
      <c r="C54" s="5">
        <v>14</v>
      </c>
      <c r="D54" s="8">
        <v>50.7</v>
      </c>
      <c r="E54" s="9">
        <v>160</v>
      </c>
      <c r="F54" s="9">
        <v>26.5</v>
      </c>
      <c r="G54" s="9">
        <v>36</v>
      </c>
      <c r="H54" s="10">
        <v>12</v>
      </c>
      <c r="I54" s="8">
        <v>18</v>
      </c>
      <c r="J54" s="11">
        <v>20</v>
      </c>
      <c r="K54" s="11">
        <v>23</v>
      </c>
      <c r="L54" s="11">
        <v>12</v>
      </c>
      <c r="M54" s="12">
        <v>151</v>
      </c>
      <c r="N54" s="8">
        <f>Table24[[#This Row],[Weight]]/((Table24[[#This Row],[Height]]/100)*(Table24[[#This Row],[Height]]/100))</f>
        <v>19.804687499999996</v>
      </c>
      <c r="O54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54" s="11">
        <f>(495/(1.29579-0.35004 *LOG10((Table24[[#This Row],[Waist]]*2.54)+(Table24[[#This Row],[Hips]]*2.54)-(Table24[[#This Row],[Neck]]*2.54))+0.221*LOG10(Table24[[#This Row],[Height]]))-450)</f>
        <v>23.696717930750026</v>
      </c>
      <c r="Q54" s="9">
        <f>447.593+(9.247*Table24[[#This Row],[Weight]])+(3.098*Table24[[#This Row],[Height]])-(4.33*Table24[[#This Row],[Age]])</f>
        <v>1351.4758999999999</v>
      </c>
      <c r="R54" s="14">
        <f>Table24[[#This Row],[BMR]]*1.375</f>
        <v>1858.2793624999999</v>
      </c>
      <c r="S54" s="12">
        <f>IF(ISBLANK(Table24[[#This Row],[Step up pulse rate]]),"N/A",(65.81-(0.1847*Table24[[#This Row],[Step up pulse rate]])))</f>
        <v>37.920299999999997</v>
      </c>
      <c r="T54" s="9">
        <f>(Table24[[#This Row],[Push ups]]+Table24[[#This Row],[Sit ups]]+Table24[[#This Row],[Squats]]+Table24[[#This Row],[Sit and reach]]+(Table24[[#This Row],[VO2 Max]]/2))*0.75</f>
        <v>68.970112499999999</v>
      </c>
      <c r="U54" s="15" t="str">
        <f>IF(Table24[[#This Row],[Total]]&gt;75,"A",IF(Table24[[#This Row],[Total]]&gt;65,"B",IF(Table24[[#This Row],[Total]]&gt;50,"C",IF(Table24[[#This Row],[Total]]&lt;50,"D"))))</f>
        <v>B</v>
      </c>
    </row>
    <row r="55" spans="1:21" x14ac:dyDescent="0.25">
      <c r="A55" s="7">
        <v>54</v>
      </c>
      <c r="B55" s="6">
        <v>40451</v>
      </c>
      <c r="C55" s="5">
        <v>14</v>
      </c>
      <c r="D55" s="8">
        <v>53.5</v>
      </c>
      <c r="E55" s="9">
        <v>145</v>
      </c>
      <c r="F55" s="9">
        <v>27</v>
      </c>
      <c r="G55" s="9">
        <v>39</v>
      </c>
      <c r="H55" s="10">
        <v>13</v>
      </c>
      <c r="I55" s="8">
        <v>15</v>
      </c>
      <c r="J55" s="11">
        <v>18</v>
      </c>
      <c r="K55" s="11">
        <v>23</v>
      </c>
      <c r="L55" s="11">
        <v>18</v>
      </c>
      <c r="M55" s="12">
        <v>153</v>
      </c>
      <c r="N55" s="8">
        <f>Table24[[#This Row],[Weight]]/((Table24[[#This Row],[Height]]/100)*(Table24[[#This Row],[Height]]/100))</f>
        <v>25.44589774078478</v>
      </c>
      <c r="O55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55" s="11">
        <f>(495/(1.29579-0.35004 *LOG10((Table24[[#This Row],[Waist]]*2.54)+(Table24[[#This Row],[Hips]]*2.54)-(Table24[[#This Row],[Neck]]*2.54))+0.221*LOG10(Table24[[#This Row],[Height]]))-450)</f>
        <v>31.433769787164749</v>
      </c>
      <c r="Q55" s="9">
        <f>447.593+(9.247*Table24[[#This Row],[Weight]])+(3.098*Table24[[#This Row],[Height]])-(4.33*Table24[[#This Row],[Age]])</f>
        <v>1330.8975</v>
      </c>
      <c r="R55" s="14">
        <f>Table24[[#This Row],[BMR]]*1.375</f>
        <v>1829.9840625000002</v>
      </c>
      <c r="S55" s="12">
        <f>IF(ISBLANK(Table24[[#This Row],[Step up pulse rate]]),"N/A",(65.81-(0.1847*Table24[[#This Row],[Step up pulse rate]])))</f>
        <v>37.550899999999999</v>
      </c>
      <c r="T55" s="9">
        <f>(Table24[[#This Row],[Push ups]]+Table24[[#This Row],[Sit ups]]+Table24[[#This Row],[Squats]]+Table24[[#This Row],[Sit and reach]]+(Table24[[#This Row],[VO2 Max]]/2))*0.75</f>
        <v>69.581587500000012</v>
      </c>
      <c r="U55" s="15" t="str">
        <f>IF(Table24[[#This Row],[Total]]&gt;75,"A",IF(Table24[[#This Row],[Total]]&gt;65,"B",IF(Table24[[#This Row],[Total]]&gt;50,"C",IF(Table24[[#This Row],[Total]]&lt;50,"D"))))</f>
        <v>B</v>
      </c>
    </row>
    <row r="56" spans="1:21" x14ac:dyDescent="0.25">
      <c r="A56" s="7">
        <v>55</v>
      </c>
      <c r="B56" s="6">
        <v>40455</v>
      </c>
      <c r="C56" s="5">
        <v>14</v>
      </c>
      <c r="D56" s="8">
        <v>52.1</v>
      </c>
      <c r="E56" s="9">
        <v>162</v>
      </c>
      <c r="F56" s="9">
        <v>26</v>
      </c>
      <c r="G56" s="9">
        <v>37.5</v>
      </c>
      <c r="H56" s="10">
        <v>14</v>
      </c>
      <c r="I56" s="8">
        <v>12</v>
      </c>
      <c r="J56" s="11">
        <v>18</v>
      </c>
      <c r="K56" s="11">
        <v>24</v>
      </c>
      <c r="L56" s="11">
        <v>20</v>
      </c>
      <c r="M56" s="12">
        <v>145</v>
      </c>
      <c r="N56" s="8">
        <f>Table24[[#This Row],[Weight]]/((Table24[[#This Row],[Height]]/100)*(Table24[[#This Row],[Height]]/100))</f>
        <v>19.852156683432401</v>
      </c>
      <c r="O56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56" s="11">
        <f>(495/(1.29579-0.35004 *LOG10((Table24[[#This Row],[Waist]]*2.54)+(Table24[[#This Row],[Hips]]*2.54)-(Table24[[#This Row],[Neck]]*2.54))+0.221*LOG10(Table24[[#This Row],[Height]]))-450)</f>
        <v>21.785681641233055</v>
      </c>
      <c r="Q56" s="9">
        <f>447.593+(9.247*Table24[[#This Row],[Weight]])+(3.098*Table24[[#This Row],[Height]])-(4.33*Table24[[#This Row],[Age]])</f>
        <v>1370.6177000000002</v>
      </c>
      <c r="R56" s="14">
        <f>Table24[[#This Row],[BMR]]*1.375</f>
        <v>1884.5993375000003</v>
      </c>
      <c r="S56" s="12">
        <f>IF(ISBLANK(Table24[[#This Row],[Step up pulse rate]]),"N/A",(65.81-(0.1847*Table24[[#This Row],[Step up pulse rate]])))</f>
        <v>39.028500000000001</v>
      </c>
      <c r="T56" s="9">
        <f>(Table24[[#This Row],[Push ups]]+Table24[[#This Row],[Sit ups]]+Table24[[#This Row],[Squats]]+Table24[[#This Row],[Sit and reach]]+(Table24[[#This Row],[VO2 Max]]/2))*0.75</f>
        <v>70.135687500000003</v>
      </c>
      <c r="U56" s="15" t="str">
        <f>IF(Table24[[#This Row],[Total]]&gt;75,"A",IF(Table24[[#This Row],[Total]]&gt;65,"B",IF(Table24[[#This Row],[Total]]&gt;50,"C",IF(Table24[[#This Row],[Total]]&lt;50,"D"))))</f>
        <v>B</v>
      </c>
    </row>
    <row r="57" spans="1:21" x14ac:dyDescent="0.25">
      <c r="A57" s="7">
        <v>56</v>
      </c>
      <c r="B57" s="6">
        <v>40305</v>
      </c>
      <c r="C57" s="5">
        <v>14</v>
      </c>
      <c r="D57" s="8">
        <v>33.6</v>
      </c>
      <c r="E57" s="9">
        <v>150</v>
      </c>
      <c r="F57" s="9">
        <v>22</v>
      </c>
      <c r="G57" s="9">
        <v>28</v>
      </c>
      <c r="H57" s="10">
        <v>10.5</v>
      </c>
      <c r="I57" s="8">
        <v>15</v>
      </c>
      <c r="J57" s="11">
        <v>19</v>
      </c>
      <c r="K57" s="11">
        <v>25</v>
      </c>
      <c r="L57" s="11">
        <v>13</v>
      </c>
      <c r="M57" s="12">
        <v>110</v>
      </c>
      <c r="N57" s="8">
        <f>Table24[[#This Row],[Weight]]/((Table24[[#This Row],[Height]]/100)*(Table24[[#This Row],[Height]]/100))</f>
        <v>14.933333333333334</v>
      </c>
      <c r="O57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Severely Underweight</v>
      </c>
      <c r="P57" s="11">
        <f>(495/(1.29579-0.35004 *LOG10((Table24[[#This Row],[Waist]]*2.54)+(Table24[[#This Row],[Hips]]*2.54)-(Table24[[#This Row],[Neck]]*2.54))+0.221*LOG10(Table24[[#This Row],[Height]]))-450)</f>
        <v>9.9835982886503416</v>
      </c>
      <c r="Q57" s="9">
        <f>447.593+(9.247*Table24[[#This Row],[Weight]])+(3.098*Table24[[#This Row],[Height]])-(4.33*Table24[[#This Row],[Age]])</f>
        <v>1162.3722000000002</v>
      </c>
      <c r="R57" s="14">
        <f>Table24[[#This Row],[BMR]]*1.375</f>
        <v>1598.2617750000004</v>
      </c>
      <c r="S57" s="12">
        <f>IF(ISBLANK(Table24[[#This Row],[Step up pulse rate]]),"N/A",(65.81-(0.1847*Table24[[#This Row],[Step up pulse rate]])))</f>
        <v>45.493000000000002</v>
      </c>
      <c r="T57" s="9">
        <f>(Table24[[#This Row],[Push ups]]+Table24[[#This Row],[Sit ups]]+Table24[[#This Row],[Squats]]+Table24[[#This Row],[Sit and reach]]+(Table24[[#This Row],[VO2 Max]]/2))*0.75</f>
        <v>71.059875000000005</v>
      </c>
      <c r="U57" s="15" t="str">
        <f>IF(Table24[[#This Row],[Total]]&gt;75,"A",IF(Table24[[#This Row],[Total]]&gt;65,"B",IF(Table24[[#This Row],[Total]]&gt;50,"C",IF(Table24[[#This Row],[Total]]&lt;50,"D"))))</f>
        <v>B</v>
      </c>
    </row>
    <row r="58" spans="1:21" x14ac:dyDescent="0.25">
      <c r="A58" s="7">
        <v>57</v>
      </c>
      <c r="B58" s="6">
        <v>40376.833333333336</v>
      </c>
      <c r="C58" s="5">
        <v>14</v>
      </c>
      <c r="D58" s="8">
        <v>37</v>
      </c>
      <c r="E58" s="9">
        <v>156</v>
      </c>
      <c r="F58" s="9">
        <v>24.5</v>
      </c>
      <c r="G58" s="9">
        <v>30</v>
      </c>
      <c r="H58" s="10">
        <v>10.5</v>
      </c>
      <c r="I58" s="8">
        <v>13</v>
      </c>
      <c r="J58" s="11">
        <v>20</v>
      </c>
      <c r="K58" s="11">
        <v>26</v>
      </c>
      <c r="L58" s="11">
        <v>16</v>
      </c>
      <c r="M58" s="12">
        <v>134</v>
      </c>
      <c r="N58" s="8">
        <f>Table24[[#This Row],[Weight]]/((Table24[[#This Row],[Height]]/100)*(Table24[[#This Row],[Height]]/100))</f>
        <v>15.203813280736357</v>
      </c>
      <c r="O58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Severely Underweight</v>
      </c>
      <c r="P58" s="11">
        <f>(495/(1.29579-0.35004 *LOG10((Table24[[#This Row],[Waist]]*2.54)+(Table24[[#This Row],[Hips]]*2.54)-(Table24[[#This Row],[Neck]]*2.54))+0.221*LOG10(Table24[[#This Row],[Height]]))-450)</f>
        <v>15.44937892108652</v>
      </c>
      <c r="Q58" s="9">
        <f>447.593+(9.247*Table24[[#This Row],[Weight]])+(3.098*Table24[[#This Row],[Height]])-(4.33*Table24[[#This Row],[Age]])</f>
        <v>1212.4000000000001</v>
      </c>
      <c r="R58" s="14">
        <f>Table24[[#This Row],[BMR]]*1.375</f>
        <v>1667.0500000000002</v>
      </c>
      <c r="S58" s="12">
        <f>IF(ISBLANK(Table24[[#This Row],[Step up pulse rate]]),"N/A",(65.81-(0.1847*Table24[[#This Row],[Step up pulse rate]])))</f>
        <v>41.060200000000002</v>
      </c>
      <c r="T58" s="9">
        <f>(Table24[[#This Row],[Push ups]]+Table24[[#This Row],[Sit ups]]+Table24[[#This Row],[Squats]]+Table24[[#This Row],[Sit and reach]]+(Table24[[#This Row],[VO2 Max]]/2))*0.75</f>
        <v>71.647575000000003</v>
      </c>
      <c r="U58" s="15" t="str">
        <f>IF(Table24[[#This Row],[Total]]&gt;75,"A",IF(Table24[[#This Row],[Total]]&gt;65,"B",IF(Table24[[#This Row],[Total]]&gt;50,"C",IF(Table24[[#This Row],[Total]]&lt;50,"D"))))</f>
        <v>B</v>
      </c>
    </row>
    <row r="59" spans="1:21" x14ac:dyDescent="0.25">
      <c r="A59" s="7">
        <v>58</v>
      </c>
      <c r="B59" s="6">
        <v>40485</v>
      </c>
      <c r="C59" s="5">
        <v>14</v>
      </c>
      <c r="D59" s="8">
        <v>35.6</v>
      </c>
      <c r="E59" s="9">
        <v>156</v>
      </c>
      <c r="F59" s="9">
        <v>22.5</v>
      </c>
      <c r="G59" s="9">
        <v>29.5</v>
      </c>
      <c r="H59" s="10">
        <v>11</v>
      </c>
      <c r="I59" s="8">
        <v>23</v>
      </c>
      <c r="J59" s="11">
        <v>18</v>
      </c>
      <c r="K59" s="11">
        <v>24</v>
      </c>
      <c r="L59" s="11">
        <v>11</v>
      </c>
      <c r="M59" s="12">
        <v>141</v>
      </c>
      <c r="N59" s="8">
        <f>Table24[[#This Row],[Weight]]/((Table24[[#This Row],[Height]]/100)*(Table24[[#This Row],[Height]]/100))</f>
        <v>14.62853385930309</v>
      </c>
      <c r="O59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Severely Underweight</v>
      </c>
      <c r="P59" s="11">
        <f>(495/(1.29579-0.35004 *LOG10((Table24[[#This Row],[Waist]]*2.54)+(Table24[[#This Row],[Hips]]*2.54)-(Table24[[#This Row],[Neck]]*2.54))+0.221*LOG10(Table24[[#This Row],[Height]]))-450)</f>
        <v>10.797884851721506</v>
      </c>
      <c r="Q59" s="9">
        <f>447.593+(9.247*Table24[[#This Row],[Weight]])+(3.098*Table24[[#This Row],[Height]])-(4.33*Table24[[#This Row],[Age]])</f>
        <v>1199.4542000000001</v>
      </c>
      <c r="R59" s="14">
        <f>Table24[[#This Row],[BMR]]*1.375</f>
        <v>1649.2495250000002</v>
      </c>
      <c r="S59" s="12">
        <f>IF(ISBLANK(Table24[[#This Row],[Step up pulse rate]]),"N/A",(65.81-(0.1847*Table24[[#This Row],[Step up pulse rate]])))</f>
        <v>39.767300000000006</v>
      </c>
      <c r="T59" s="9">
        <f>(Table24[[#This Row],[Push ups]]+Table24[[#This Row],[Sit ups]]+Table24[[#This Row],[Squats]]+Table24[[#This Row],[Sit and reach]]+(Table24[[#This Row],[VO2 Max]]/2))*0.75</f>
        <v>71.912737500000006</v>
      </c>
      <c r="U59" s="15" t="str">
        <f>IF(Table24[[#This Row],[Total]]&gt;75,"A",IF(Table24[[#This Row],[Total]]&gt;65,"B",IF(Table24[[#This Row],[Total]]&gt;50,"C",IF(Table24[[#This Row],[Total]]&lt;50,"D"))))</f>
        <v>B</v>
      </c>
    </row>
    <row r="60" spans="1:21" x14ac:dyDescent="0.25">
      <c r="A60" s="7">
        <v>59</v>
      </c>
      <c r="B60" s="6">
        <v>40729</v>
      </c>
      <c r="C60" s="5">
        <v>13</v>
      </c>
      <c r="D60" s="8">
        <v>62.9</v>
      </c>
      <c r="E60" s="9">
        <v>150</v>
      </c>
      <c r="F60" s="9">
        <v>30</v>
      </c>
      <c r="G60" s="9">
        <v>40</v>
      </c>
      <c r="H60" s="10">
        <v>15</v>
      </c>
      <c r="I60" s="8">
        <v>16</v>
      </c>
      <c r="J60" s="11">
        <v>22</v>
      </c>
      <c r="K60" s="11">
        <v>24</v>
      </c>
      <c r="L60" s="11">
        <v>15</v>
      </c>
      <c r="M60" s="12">
        <v>148</v>
      </c>
      <c r="N60" s="8">
        <f>Table24[[#This Row],[Weight]]/((Table24[[#This Row],[Height]]/100)*(Table24[[#This Row],[Height]]/100))</f>
        <v>27.955555555555556</v>
      </c>
      <c r="O60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60" s="11">
        <f>(495/(1.29579-0.35004 *LOG10((Table24[[#This Row],[Waist]]*2.54)+(Table24[[#This Row],[Hips]]*2.54)-(Table24[[#This Row],[Neck]]*2.54))+0.221*LOG10(Table24[[#This Row],[Height]]))-450)</f>
        <v>32.549443470367919</v>
      </c>
      <c r="Q60" s="9">
        <f>447.593+(9.247*Table24[[#This Row],[Weight]])+(3.098*Table24[[#This Row],[Height]])-(4.33*Table24[[#This Row],[Age]])</f>
        <v>1437.6393</v>
      </c>
      <c r="R60" s="14">
        <f>Table24[[#This Row],[BMR]]*1.375</f>
        <v>1976.7540375000001</v>
      </c>
      <c r="S60" s="12">
        <f>IF(ISBLANK(Table24[[#This Row],[Step up pulse rate]]),"N/A",(65.81-(0.1847*Table24[[#This Row],[Step up pulse rate]])))</f>
        <v>38.474400000000003</v>
      </c>
      <c r="T60" s="9">
        <f>(Table24[[#This Row],[Push ups]]+Table24[[#This Row],[Sit ups]]+Table24[[#This Row],[Squats]]+Table24[[#This Row],[Sit and reach]]+(Table24[[#This Row],[VO2 Max]]/2))*0.75</f>
        <v>72.177899999999994</v>
      </c>
      <c r="U60" s="15" t="str">
        <f>IF(Table24[[#This Row],[Total]]&gt;75,"A",IF(Table24[[#This Row],[Total]]&gt;65,"B",IF(Table24[[#This Row],[Total]]&gt;50,"C",IF(Table24[[#This Row],[Total]]&lt;50,"D"))))</f>
        <v>B</v>
      </c>
    </row>
    <row r="61" spans="1:21" x14ac:dyDescent="0.25">
      <c r="A61" s="7">
        <v>60</v>
      </c>
      <c r="B61" s="6">
        <v>40477</v>
      </c>
      <c r="C61" s="5">
        <v>14</v>
      </c>
      <c r="D61" s="8">
        <v>33</v>
      </c>
      <c r="E61" s="9">
        <v>144</v>
      </c>
      <c r="F61" s="9">
        <v>21</v>
      </c>
      <c r="G61" s="9">
        <v>32</v>
      </c>
      <c r="H61" s="10">
        <v>10.5</v>
      </c>
      <c r="I61" s="8">
        <v>22</v>
      </c>
      <c r="J61" s="11">
        <v>19</v>
      </c>
      <c r="K61" s="11">
        <v>21</v>
      </c>
      <c r="L61" s="11">
        <v>14</v>
      </c>
      <c r="M61" s="12">
        <v>135</v>
      </c>
      <c r="N61" s="8">
        <f>Table24[[#This Row],[Weight]]/((Table24[[#This Row],[Height]]/100)*(Table24[[#This Row],[Height]]/100))</f>
        <v>15.914351851851853</v>
      </c>
      <c r="O61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Severely Underweight</v>
      </c>
      <c r="P61" s="11">
        <f>(495/(1.29579-0.35004 *LOG10((Table24[[#This Row],[Waist]]*2.54)+(Table24[[#This Row],[Hips]]*2.54)-(Table24[[#This Row],[Neck]]*2.54))+0.221*LOG10(Table24[[#This Row],[Height]]))-450)</f>
        <v>16.506327431122656</v>
      </c>
      <c r="Q61" s="9">
        <f>447.593+(9.247*Table24[[#This Row],[Weight]])+(3.098*Table24[[#This Row],[Height]])-(4.33*Table24[[#This Row],[Age]])</f>
        <v>1138.2359999999999</v>
      </c>
      <c r="R61" s="14">
        <f>Table24[[#This Row],[BMR]]*1.375</f>
        <v>1565.0744999999997</v>
      </c>
      <c r="S61" s="12">
        <f>IF(ISBLANK(Table24[[#This Row],[Step up pulse rate]]),"N/A",(65.81-(0.1847*Table24[[#This Row],[Step up pulse rate]])))</f>
        <v>40.875500000000002</v>
      </c>
      <c r="T61" s="9">
        <f>(Table24[[#This Row],[Push ups]]+Table24[[#This Row],[Sit ups]]+Table24[[#This Row],[Squats]]+Table24[[#This Row],[Sit and reach]]+(Table24[[#This Row],[VO2 Max]]/2))*0.75</f>
        <v>72.328312499999996</v>
      </c>
      <c r="U61" s="15" t="str">
        <f>IF(Table24[[#This Row],[Total]]&gt;75,"A",IF(Table24[[#This Row],[Total]]&gt;65,"B",IF(Table24[[#This Row],[Total]]&gt;50,"C",IF(Table24[[#This Row],[Total]]&lt;50,"D"))))</f>
        <v>B</v>
      </c>
    </row>
    <row r="62" spans="1:21" x14ac:dyDescent="0.25">
      <c r="A62" s="7">
        <v>61</v>
      </c>
      <c r="B62" s="6">
        <v>40344</v>
      </c>
      <c r="C62" s="5">
        <v>14</v>
      </c>
      <c r="D62" s="8">
        <v>47.7</v>
      </c>
      <c r="E62" s="9">
        <v>146</v>
      </c>
      <c r="F62" s="9">
        <v>26</v>
      </c>
      <c r="G62" s="9">
        <v>36</v>
      </c>
      <c r="H62" s="10">
        <v>13</v>
      </c>
      <c r="I62" s="8">
        <v>13</v>
      </c>
      <c r="J62" s="11">
        <v>14</v>
      </c>
      <c r="K62" s="11">
        <v>24</v>
      </c>
      <c r="L62" s="11">
        <v>21</v>
      </c>
      <c r="M62" s="12">
        <v>74</v>
      </c>
      <c r="N62" s="8">
        <f>Table24[[#This Row],[Weight]]/((Table24[[#This Row],[Height]]/100)*(Table24[[#This Row],[Height]]/100))</f>
        <v>22.377556764871461</v>
      </c>
      <c r="O62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62" s="11">
        <f>(495/(1.29579-0.35004 *LOG10((Table24[[#This Row],[Waist]]*2.54)+(Table24[[#This Row],[Hips]]*2.54)-(Table24[[#This Row],[Neck]]*2.54))+0.221*LOG10(Table24[[#This Row],[Height]]))-450)</f>
        <v>25.610432272034586</v>
      </c>
      <c r="Q62" s="9">
        <f>447.593+(9.247*Table24[[#This Row],[Weight]])+(3.098*Table24[[#This Row],[Height]])-(4.33*Table24[[#This Row],[Age]])</f>
        <v>1280.3629000000001</v>
      </c>
      <c r="R62" s="14">
        <f>Table24[[#This Row],[BMR]]*1.375</f>
        <v>1760.4989875000001</v>
      </c>
      <c r="S62" s="12">
        <f>IF(ISBLANK(Table24[[#This Row],[Step up pulse rate]]),"N/A",(65.81-(0.1847*Table24[[#This Row],[Step up pulse rate]])))</f>
        <v>52.142200000000003</v>
      </c>
      <c r="T62" s="9">
        <f>(Table24[[#This Row],[Push ups]]+Table24[[#This Row],[Sit ups]]+Table24[[#This Row],[Squats]]+Table24[[#This Row],[Sit and reach]]+(Table24[[#This Row],[VO2 Max]]/2))*0.75</f>
        <v>73.553325000000001</v>
      </c>
      <c r="U62" s="15" t="str">
        <f>IF(Table24[[#This Row],[Total]]&gt;75,"A",IF(Table24[[#This Row],[Total]]&gt;65,"B",IF(Table24[[#This Row],[Total]]&gt;50,"C",IF(Table24[[#This Row],[Total]]&lt;50,"D"))))</f>
        <v>B</v>
      </c>
    </row>
    <row r="63" spans="1:21" x14ac:dyDescent="0.25">
      <c r="A63" s="7">
        <v>62</v>
      </c>
      <c r="B63" s="6">
        <v>38851</v>
      </c>
      <c r="C63" s="5">
        <v>18</v>
      </c>
      <c r="D63" s="8">
        <v>64.2</v>
      </c>
      <c r="E63" s="9">
        <v>157</v>
      </c>
      <c r="F63" s="9">
        <v>29</v>
      </c>
      <c r="G63" s="9">
        <v>29</v>
      </c>
      <c r="H63" s="10">
        <v>47</v>
      </c>
      <c r="I63" s="8">
        <v>17</v>
      </c>
      <c r="J63" s="11">
        <v>18</v>
      </c>
      <c r="K63" s="11">
        <v>24</v>
      </c>
      <c r="L63" s="11">
        <v>18</v>
      </c>
      <c r="M63" s="12">
        <v>114</v>
      </c>
      <c r="N63" s="8">
        <f>Table24[[#This Row],[Weight]]/((Table24[[#This Row],[Height]]/100)*(Table24[[#This Row],[Height]]/100))</f>
        <v>26.045681366384031</v>
      </c>
      <c r="O63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63" s="11">
        <f>(495/(1.29579-0.35004 *LOG10((Table24[[#This Row],[Waist]]*2.54)+(Table24[[#This Row],[Hips]]*2.54)-(Table24[[#This Row],[Neck]]*2.54))+0.221*LOG10(Table24[[#This Row],[Height]]))-450)</f>
        <v>-61.718030888736564</v>
      </c>
      <c r="Q63" s="9">
        <f>447.593+(9.247*Table24[[#This Row],[Weight]])+(3.098*Table24[[#This Row],[Height]])-(4.33*Table24[[#This Row],[Age]])</f>
        <v>1449.6964</v>
      </c>
      <c r="R63" s="14">
        <f>Table24[[#This Row],[BMR]]*1.375</f>
        <v>1993.3325500000001</v>
      </c>
      <c r="S63" s="12">
        <f>IF(ISBLANK(Table24[[#This Row],[Step up pulse rate]]),"N/A",(65.81-(0.1847*Table24[[#This Row],[Step up pulse rate]])))</f>
        <v>44.754199999999997</v>
      </c>
      <c r="T63" s="9">
        <f>(Table24[[#This Row],[Push ups]]+Table24[[#This Row],[Sit ups]]+Table24[[#This Row],[Squats]]+Table24[[#This Row],[Sit and reach]]+(Table24[[#This Row],[VO2 Max]]/2))*0.75</f>
        <v>74.532825000000003</v>
      </c>
      <c r="U63" s="15" t="str">
        <f>IF(Table24[[#This Row],[Total]]&gt;75,"A",IF(Table24[[#This Row],[Total]]&gt;65,"B",IF(Table24[[#This Row],[Total]]&gt;50,"C",IF(Table24[[#This Row],[Total]]&lt;50,"D"))))</f>
        <v>B</v>
      </c>
    </row>
    <row r="64" spans="1:21" x14ac:dyDescent="0.25">
      <c r="A64" s="7">
        <v>63</v>
      </c>
      <c r="B64" s="6">
        <v>40055</v>
      </c>
      <c r="C64" s="5">
        <v>15</v>
      </c>
      <c r="D64" s="8">
        <v>57</v>
      </c>
      <c r="E64" s="9">
        <v>156</v>
      </c>
      <c r="F64" s="9">
        <v>31</v>
      </c>
      <c r="G64" s="9">
        <v>38</v>
      </c>
      <c r="H64" s="10">
        <v>15</v>
      </c>
      <c r="I64" s="8">
        <v>15</v>
      </c>
      <c r="J64" s="11">
        <v>20</v>
      </c>
      <c r="K64" s="11">
        <v>31</v>
      </c>
      <c r="L64" s="11">
        <v>17</v>
      </c>
      <c r="M64" s="12">
        <v>178</v>
      </c>
      <c r="N64" s="8">
        <f>Table24[[#This Row],[Weight]]/((Table24[[#This Row],[Height]]/100)*(Table24[[#This Row],[Height]]/100))</f>
        <v>23.422090729783037</v>
      </c>
      <c r="O64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64" s="11">
        <f>(495/(1.29579-0.35004 *LOG10((Table24[[#This Row],[Waist]]*2.54)+(Table24[[#This Row],[Hips]]*2.54)-(Table24[[#This Row],[Neck]]*2.54))+0.221*LOG10(Table24[[#This Row],[Height]]))-450)</f>
        <v>29.486023352162022</v>
      </c>
      <c r="Q64" s="9">
        <f>447.593+(9.247*Table24[[#This Row],[Weight]])+(3.098*Table24[[#This Row],[Height]])-(4.33*Table24[[#This Row],[Age]])</f>
        <v>1393.01</v>
      </c>
      <c r="R64" s="14">
        <f>Table24[[#This Row],[BMR]]*1.375</f>
        <v>1915.3887500000001</v>
      </c>
      <c r="S64" s="12">
        <f>IF(ISBLANK(Table24[[#This Row],[Step up pulse rate]]),"N/A",(65.81-(0.1847*Table24[[#This Row],[Step up pulse rate]])))</f>
        <v>32.933399999999999</v>
      </c>
      <c r="T64" s="9">
        <f>(Table24[[#This Row],[Push ups]]+Table24[[#This Row],[Sit ups]]+Table24[[#This Row],[Squats]]+Table24[[#This Row],[Sit and reach]]+(Table24[[#This Row],[VO2 Max]]/2))*0.75</f>
        <v>74.600025000000002</v>
      </c>
      <c r="U64" s="15" t="str">
        <f>IF(Table24[[#This Row],[Total]]&gt;75,"A",IF(Table24[[#This Row],[Total]]&gt;65,"B",IF(Table24[[#This Row],[Total]]&gt;50,"C",IF(Table24[[#This Row],[Total]]&lt;50,"D"))))</f>
        <v>B</v>
      </c>
    </row>
    <row r="65" spans="1:21" x14ac:dyDescent="0.25">
      <c r="A65" s="7">
        <v>64</v>
      </c>
      <c r="B65" s="6">
        <v>40714</v>
      </c>
      <c r="C65" s="5">
        <v>13</v>
      </c>
      <c r="D65" s="8">
        <v>55.8</v>
      </c>
      <c r="E65" s="9">
        <v>161</v>
      </c>
      <c r="F65" s="9">
        <v>28</v>
      </c>
      <c r="G65" s="9">
        <v>39</v>
      </c>
      <c r="H65" s="10">
        <v>15</v>
      </c>
      <c r="I65" s="8">
        <v>18</v>
      </c>
      <c r="J65" s="11">
        <v>20</v>
      </c>
      <c r="K65" s="11">
        <v>24</v>
      </c>
      <c r="L65" s="11">
        <v>18</v>
      </c>
      <c r="M65" s="12">
        <v>139</v>
      </c>
      <c r="N65" s="8">
        <f>Table24[[#This Row],[Weight]]/((Table24[[#This Row],[Height]]/100)*(Table24[[#This Row],[Height]]/100))</f>
        <v>21.52694726283708</v>
      </c>
      <c r="O65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65" s="11">
        <f>(495/(1.29579-0.35004 *LOG10((Table24[[#This Row],[Waist]]*2.54)+(Table24[[#This Row],[Hips]]*2.54)-(Table24[[#This Row],[Neck]]*2.54))+0.221*LOG10(Table24[[#This Row],[Height]]))-450)</f>
        <v>25.449189828565181</v>
      </c>
      <c r="Q65" s="9">
        <f>447.593+(9.247*Table24[[#This Row],[Weight]])+(3.098*Table24[[#This Row],[Height]])-(4.33*Table24[[#This Row],[Age]])</f>
        <v>1406.0636</v>
      </c>
      <c r="R65" s="14">
        <f>Table24[[#This Row],[BMR]]*1.375</f>
        <v>1933.33745</v>
      </c>
      <c r="S65" s="12">
        <f>IF(ISBLANK(Table24[[#This Row],[Step up pulse rate]]),"N/A",(65.81-(0.1847*Table24[[#This Row],[Step up pulse rate]])))</f>
        <v>40.136700000000005</v>
      </c>
      <c r="T65" s="9">
        <f>(Table24[[#This Row],[Push ups]]+Table24[[#This Row],[Sit ups]]+Table24[[#This Row],[Squats]]+Table24[[#This Row],[Sit and reach]]+(Table24[[#This Row],[VO2 Max]]/2))*0.75</f>
        <v>75.051262500000007</v>
      </c>
      <c r="U65" s="15" t="str">
        <f>IF(Table24[[#This Row],[Total]]&gt;75,"A",IF(Table24[[#This Row],[Total]]&gt;65,"B",IF(Table24[[#This Row],[Total]]&gt;50,"C",IF(Table24[[#This Row],[Total]]&lt;50,"D"))))</f>
        <v>A</v>
      </c>
    </row>
    <row r="66" spans="1:21" x14ac:dyDescent="0.25">
      <c r="A66" s="7">
        <v>65</v>
      </c>
      <c r="B66" s="6">
        <v>40645</v>
      </c>
      <c r="C66" s="5">
        <v>13</v>
      </c>
      <c r="D66" s="8">
        <v>44.2</v>
      </c>
      <c r="E66" s="9">
        <v>156</v>
      </c>
      <c r="F66" s="9">
        <v>25</v>
      </c>
      <c r="G66" s="9">
        <v>33.5</v>
      </c>
      <c r="H66" s="10">
        <v>12</v>
      </c>
      <c r="I66" s="8">
        <v>18</v>
      </c>
      <c r="J66" s="11">
        <v>22</v>
      </c>
      <c r="K66" s="11">
        <v>24</v>
      </c>
      <c r="L66" s="11">
        <v>17</v>
      </c>
      <c r="M66" s="12">
        <v>131</v>
      </c>
      <c r="N66" s="8">
        <f>Table24[[#This Row],[Weight]]/((Table24[[#This Row],[Height]]/100)*(Table24[[#This Row],[Height]]/100))</f>
        <v>18.162393162393162</v>
      </c>
      <c r="O66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66" s="11">
        <f>(495/(1.29579-0.35004 *LOG10((Table24[[#This Row],[Waist]]*2.54)+(Table24[[#This Row],[Hips]]*2.54)-(Table24[[#This Row],[Neck]]*2.54))+0.221*LOG10(Table24[[#This Row],[Height]]))-450)</f>
        <v>19.155486092481397</v>
      </c>
      <c r="Q66" s="9">
        <f>447.593+(9.247*Table24[[#This Row],[Weight]])+(3.098*Table24[[#This Row],[Height]])-(4.33*Table24[[#This Row],[Age]])</f>
        <v>1283.3084000000001</v>
      </c>
      <c r="R66" s="14">
        <f>Table24[[#This Row],[BMR]]*1.375</f>
        <v>1764.5490500000001</v>
      </c>
      <c r="S66" s="12">
        <f>IF(ISBLANK(Table24[[#This Row],[Step up pulse rate]]),"N/A",(65.81-(0.1847*Table24[[#This Row],[Step up pulse rate]])))</f>
        <v>41.6143</v>
      </c>
      <c r="T66" s="9">
        <f>(Table24[[#This Row],[Push ups]]+Table24[[#This Row],[Sit ups]]+Table24[[#This Row],[Squats]]+Table24[[#This Row],[Sit and reach]]+(Table24[[#This Row],[VO2 Max]]/2))*0.75</f>
        <v>76.355362500000012</v>
      </c>
      <c r="U66" s="15" t="str">
        <f>IF(Table24[[#This Row],[Total]]&gt;75,"A",IF(Table24[[#This Row],[Total]]&gt;65,"B",IF(Table24[[#This Row],[Total]]&gt;50,"C",IF(Table24[[#This Row],[Total]]&lt;50,"D"))))</f>
        <v>A</v>
      </c>
    </row>
    <row r="67" spans="1:21" x14ac:dyDescent="0.25">
      <c r="A67" s="7">
        <v>66</v>
      </c>
      <c r="B67" s="6">
        <v>40747</v>
      </c>
      <c r="C67" s="5">
        <v>13</v>
      </c>
      <c r="D67" s="8">
        <v>52.6</v>
      </c>
      <c r="E67" s="9">
        <v>149</v>
      </c>
      <c r="F67" s="9">
        <v>29</v>
      </c>
      <c r="G67" s="9">
        <v>38</v>
      </c>
      <c r="H67" s="10">
        <v>12</v>
      </c>
      <c r="I67" s="8">
        <v>23</v>
      </c>
      <c r="J67" s="11">
        <v>18</v>
      </c>
      <c r="K67" s="11">
        <v>30</v>
      </c>
      <c r="L67" s="11">
        <v>10</v>
      </c>
      <c r="M67" s="12">
        <v>130</v>
      </c>
      <c r="N67" s="8">
        <f>Table24[[#This Row],[Weight]]/((Table24[[#This Row],[Height]]/100)*(Table24[[#This Row],[Height]]/100))</f>
        <v>23.692626458267647</v>
      </c>
      <c r="O67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67" s="11">
        <f>(495/(1.29579-0.35004 *LOG10((Table24[[#This Row],[Waist]]*2.54)+(Table24[[#This Row],[Hips]]*2.54)-(Table24[[#This Row],[Neck]]*2.54))+0.221*LOG10(Table24[[#This Row],[Height]]))-450)</f>
        <v>32.851638516881337</v>
      </c>
      <c r="Q67" s="9">
        <f>447.593+(9.247*Table24[[#This Row],[Weight]])+(3.098*Table24[[#This Row],[Height]])-(4.33*Table24[[#This Row],[Age]])</f>
        <v>1339.2972</v>
      </c>
      <c r="R67" s="14">
        <f>Table24[[#This Row],[BMR]]*1.375</f>
        <v>1841.5336499999999</v>
      </c>
      <c r="S67" s="12">
        <f>IF(ISBLANK(Table24[[#This Row],[Step up pulse rate]]),"N/A",(65.81-(0.1847*Table24[[#This Row],[Step up pulse rate]])))</f>
        <v>41.799000000000007</v>
      </c>
      <c r="T67" s="9">
        <f>(Table24[[#This Row],[Push ups]]+Table24[[#This Row],[Sit ups]]+Table24[[#This Row],[Squats]]+Table24[[#This Row],[Sit and reach]]+(Table24[[#This Row],[VO2 Max]]/2))*0.75</f>
        <v>76.424625000000006</v>
      </c>
      <c r="U67" s="15" t="str">
        <f>IF(Table24[[#This Row],[Total]]&gt;75,"A",IF(Table24[[#This Row],[Total]]&gt;65,"B",IF(Table24[[#This Row],[Total]]&gt;50,"C",IF(Table24[[#This Row],[Total]]&lt;50,"D"))))</f>
        <v>A</v>
      </c>
    </row>
    <row r="68" spans="1:21" x14ac:dyDescent="0.25">
      <c r="A68" s="7">
        <v>67</v>
      </c>
      <c r="B68" s="6">
        <v>39786</v>
      </c>
      <c r="C68" s="5">
        <v>16</v>
      </c>
      <c r="D68" s="8">
        <v>52.3</v>
      </c>
      <c r="E68" s="9">
        <v>151</v>
      </c>
      <c r="F68" s="9">
        <v>27</v>
      </c>
      <c r="G68" s="9">
        <v>34</v>
      </c>
      <c r="H68" s="10">
        <v>14</v>
      </c>
      <c r="I68" s="8">
        <v>17</v>
      </c>
      <c r="J68" s="11">
        <v>20</v>
      </c>
      <c r="K68" s="11">
        <v>24</v>
      </c>
      <c r="L68" s="11">
        <v>19</v>
      </c>
      <c r="M68" s="12">
        <v>100</v>
      </c>
      <c r="N68" s="8">
        <f>Table24[[#This Row],[Weight]]/((Table24[[#This Row],[Height]]/100)*(Table24[[#This Row],[Height]]/100))</f>
        <v>22.937590456558922</v>
      </c>
      <c r="O68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68" s="11">
        <f>(495/(1.29579-0.35004 *LOG10((Table24[[#This Row],[Waist]]*2.54)+(Table24[[#This Row],[Hips]]*2.54)-(Table24[[#This Row],[Neck]]*2.54))+0.221*LOG10(Table24[[#This Row],[Height]]))-450)</f>
        <v>21.278311298524898</v>
      </c>
      <c r="Q68" s="9">
        <f>447.593+(9.247*Table24[[#This Row],[Weight]])+(3.098*Table24[[#This Row],[Height]])-(4.33*Table24[[#This Row],[Age]])</f>
        <v>1329.7291</v>
      </c>
      <c r="R68" s="14">
        <f>Table24[[#This Row],[BMR]]*1.375</f>
        <v>1828.3775125</v>
      </c>
      <c r="S68" s="12">
        <f>IF(ISBLANK(Table24[[#This Row],[Step up pulse rate]]),"N/A",(65.81-(0.1847*Table24[[#This Row],[Step up pulse rate]])))</f>
        <v>47.34</v>
      </c>
      <c r="T68" s="9">
        <f>(Table24[[#This Row],[Push ups]]+Table24[[#This Row],[Sit ups]]+Table24[[#This Row],[Squats]]+Table24[[#This Row],[Sit and reach]]+(Table24[[#This Row],[VO2 Max]]/2))*0.75</f>
        <v>77.752499999999998</v>
      </c>
      <c r="U68" s="15" t="str">
        <f>IF(Table24[[#This Row],[Total]]&gt;75,"A",IF(Table24[[#This Row],[Total]]&gt;65,"B",IF(Table24[[#This Row],[Total]]&gt;50,"C",IF(Table24[[#This Row],[Total]]&lt;50,"D"))))</f>
        <v>A</v>
      </c>
    </row>
    <row r="69" spans="1:21" x14ac:dyDescent="0.25">
      <c r="A69" s="7">
        <v>68</v>
      </c>
      <c r="B69" s="6">
        <v>40397</v>
      </c>
      <c r="C69" s="5">
        <v>14</v>
      </c>
      <c r="D69" s="8">
        <v>36.200000000000003</v>
      </c>
      <c r="E69" s="9">
        <v>152</v>
      </c>
      <c r="F69" s="9">
        <v>23</v>
      </c>
      <c r="G69" s="9">
        <v>31</v>
      </c>
      <c r="H69" s="10">
        <v>11</v>
      </c>
      <c r="I69" s="8">
        <v>21</v>
      </c>
      <c r="J69" s="11">
        <v>23</v>
      </c>
      <c r="K69" s="11">
        <v>21</v>
      </c>
      <c r="L69" s="11">
        <v>20</v>
      </c>
      <c r="M69" s="12">
        <v>146</v>
      </c>
      <c r="N69" s="8">
        <f>Table24[[#This Row],[Weight]]/((Table24[[#This Row],[Height]]/100)*(Table24[[#This Row],[Height]]/100))</f>
        <v>15.668282548476455</v>
      </c>
      <c r="O69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Severely Underweight</v>
      </c>
      <c r="P69" s="11">
        <f>(495/(1.29579-0.35004 *LOG10((Table24[[#This Row],[Waist]]*2.54)+(Table24[[#This Row],[Hips]]*2.54)-(Table24[[#This Row],[Neck]]*2.54))+0.221*LOG10(Table24[[#This Row],[Height]]))-450)</f>
        <v>15.011352506021808</v>
      </c>
      <c r="Q69" s="9">
        <f>447.593+(9.247*Table24[[#This Row],[Weight]])+(3.098*Table24[[#This Row],[Height]])-(4.33*Table24[[#This Row],[Age]])</f>
        <v>1192.6104</v>
      </c>
      <c r="R69" s="14">
        <f>Table24[[#This Row],[BMR]]*1.375</f>
        <v>1639.8393000000001</v>
      </c>
      <c r="S69" s="12">
        <f>IF(ISBLANK(Table24[[#This Row],[Step up pulse rate]]),"N/A",(65.81-(0.1847*Table24[[#This Row],[Step up pulse rate]])))</f>
        <v>38.843800000000002</v>
      </c>
      <c r="T69" s="9">
        <f>(Table24[[#This Row],[Push ups]]+Table24[[#This Row],[Sit ups]]+Table24[[#This Row],[Squats]]+Table24[[#This Row],[Sit and reach]]+(Table24[[#This Row],[VO2 Max]]/2))*0.75</f>
        <v>78.316424999999995</v>
      </c>
      <c r="U69" s="15" t="str">
        <f>IF(Table24[[#This Row],[Total]]&gt;75,"A",IF(Table24[[#This Row],[Total]]&gt;65,"B",IF(Table24[[#This Row],[Total]]&gt;50,"C",IF(Table24[[#This Row],[Total]]&lt;50,"D"))))</f>
        <v>A</v>
      </c>
    </row>
    <row r="70" spans="1:21" x14ac:dyDescent="0.25">
      <c r="A70" s="7">
        <v>69</v>
      </c>
      <c r="B70" s="6">
        <v>40301</v>
      </c>
      <c r="C70" s="5">
        <v>14</v>
      </c>
      <c r="D70" s="8">
        <v>42.4</v>
      </c>
      <c r="E70" s="9">
        <v>135</v>
      </c>
      <c r="F70" s="9">
        <v>26</v>
      </c>
      <c r="G70" s="9">
        <v>35</v>
      </c>
      <c r="H70" s="10">
        <v>12</v>
      </c>
      <c r="I70" s="8">
        <v>19</v>
      </c>
      <c r="J70" s="11">
        <v>26</v>
      </c>
      <c r="K70" s="11">
        <v>30</v>
      </c>
      <c r="L70" s="11">
        <v>16</v>
      </c>
      <c r="M70" s="12">
        <v>136</v>
      </c>
      <c r="N70" s="8">
        <f>Table24[[#This Row],[Weight]]/((Table24[[#This Row],[Height]]/100)*(Table24[[#This Row],[Height]]/100))</f>
        <v>23.264746227709185</v>
      </c>
      <c r="O70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70" s="11">
        <f>(495/(1.29579-0.35004 *LOG10((Table24[[#This Row],[Waist]]*2.54)+(Table24[[#This Row],[Hips]]*2.54)-(Table24[[#This Row],[Neck]]*2.54))+0.221*LOG10(Table24[[#This Row],[Height]]))-450)</f>
        <v>29.07110942475191</v>
      </c>
      <c r="Q70" s="9">
        <f>447.593+(9.247*Table24[[#This Row],[Weight]])+(3.098*Table24[[#This Row],[Height]])-(4.33*Table24[[#This Row],[Age]])</f>
        <v>1197.2757999999999</v>
      </c>
      <c r="R70" s="14">
        <f>Table24[[#This Row],[BMR]]*1.375</f>
        <v>1646.2542249999999</v>
      </c>
      <c r="S70" s="12">
        <f>IF(ISBLANK(Table24[[#This Row],[Step up pulse rate]]),"N/A",(65.81-(0.1847*Table24[[#This Row],[Step up pulse rate]])))</f>
        <v>40.690800000000003</v>
      </c>
      <c r="T70" s="9">
        <f>(Table24[[#This Row],[Push ups]]+Table24[[#This Row],[Sit ups]]+Table24[[#This Row],[Squats]]+Table24[[#This Row],[Sit and reach]]+(Table24[[#This Row],[VO2 Max]]/2))*0.75</f>
        <v>83.509050000000002</v>
      </c>
      <c r="U70" s="15" t="str">
        <f>IF(Table24[[#This Row],[Total]]&gt;75,"A",IF(Table24[[#This Row],[Total]]&gt;65,"B",IF(Table24[[#This Row],[Total]]&gt;50,"C",IF(Table24[[#This Row],[Total]]&lt;50,"D"))))</f>
        <v>A</v>
      </c>
    </row>
    <row r="71" spans="1:21" x14ac:dyDescent="0.25">
      <c r="A71" s="7">
        <v>70</v>
      </c>
      <c r="B71" s="6">
        <v>40642</v>
      </c>
      <c r="C71" s="5">
        <v>13</v>
      </c>
      <c r="D71" s="8">
        <v>55</v>
      </c>
      <c r="E71" s="9">
        <v>160.5</v>
      </c>
      <c r="F71" s="9">
        <v>29.5</v>
      </c>
      <c r="G71" s="9">
        <v>38.5</v>
      </c>
      <c r="H71" s="10">
        <v>12</v>
      </c>
      <c r="I71" s="8">
        <v>16</v>
      </c>
      <c r="J71" s="11">
        <v>24</v>
      </c>
      <c r="K71" s="11">
        <v>30</v>
      </c>
      <c r="L71" s="11">
        <v>23</v>
      </c>
      <c r="M71" s="12">
        <v>141</v>
      </c>
      <c r="N71" s="8">
        <f>Table24[[#This Row],[Weight]]/((Table24[[#This Row],[Height]]/100)*(Table24[[#This Row],[Height]]/100))</f>
        <v>21.350724468900729</v>
      </c>
      <c r="O71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71" s="11">
        <f>(495/(1.29579-0.35004 *LOG10((Table24[[#This Row],[Waist]]*2.54)+(Table24[[#This Row],[Hips]]*2.54)-(Table24[[#This Row],[Neck]]*2.54))+0.221*LOG10(Table24[[#This Row],[Height]]))-450)</f>
        <v>30.789659669038031</v>
      </c>
      <c r="Q71" s="9">
        <f>447.593+(9.247*Table24[[#This Row],[Weight]])+(3.098*Table24[[#This Row],[Height]])-(4.33*Table24[[#This Row],[Age]])</f>
        <v>1397.117</v>
      </c>
      <c r="R71" s="14">
        <f>Table24[[#This Row],[BMR]]*1.375</f>
        <v>1921.035875</v>
      </c>
      <c r="S71" s="12">
        <f>IF(ISBLANK(Table24[[#This Row],[Step up pulse rate]]),"N/A",(65.81-(0.1847*Table24[[#This Row],[Step up pulse rate]])))</f>
        <v>39.767300000000006</v>
      </c>
      <c r="T71" s="9">
        <f>(Table24[[#This Row],[Push ups]]+Table24[[#This Row],[Sit ups]]+Table24[[#This Row],[Squats]]+Table24[[#This Row],[Sit and reach]]+(Table24[[#This Row],[VO2 Max]]/2))*0.75</f>
        <v>84.662737500000006</v>
      </c>
      <c r="U71" s="15" t="str">
        <f>IF(Table24[[#This Row],[Total]]&gt;75,"A",IF(Table24[[#This Row],[Total]]&gt;65,"B",IF(Table24[[#This Row],[Total]]&gt;50,"C",IF(Table24[[#This Row],[Total]]&lt;50,"D"))))</f>
        <v>A</v>
      </c>
    </row>
    <row r="72" spans="1:21" x14ac:dyDescent="0.25">
      <c r="A72" s="7">
        <v>71</v>
      </c>
      <c r="B72" s="6">
        <v>40243</v>
      </c>
      <c r="C72" s="5">
        <v>14</v>
      </c>
      <c r="D72" s="8">
        <v>42.8</v>
      </c>
      <c r="E72" s="9">
        <v>156</v>
      </c>
      <c r="F72" s="9">
        <v>27</v>
      </c>
      <c r="G72" s="9">
        <v>33</v>
      </c>
      <c r="H72" s="10">
        <v>12.5</v>
      </c>
      <c r="I72" s="8">
        <v>124</v>
      </c>
      <c r="J72" s="11">
        <v>15</v>
      </c>
      <c r="K72" s="11">
        <v>20</v>
      </c>
      <c r="L72" s="11">
        <v>18</v>
      </c>
      <c r="M72" s="12">
        <v>155</v>
      </c>
      <c r="N72" s="8">
        <f>Table24[[#This Row],[Weight]]/((Table24[[#This Row],[Height]]/100)*(Table24[[#This Row],[Height]]/100))</f>
        <v>17.587113740959893</v>
      </c>
      <c r="O72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72" s="11">
        <f>(495/(1.29579-0.35004 *LOG10((Table24[[#This Row],[Waist]]*2.54)+(Table24[[#This Row],[Hips]]*2.54)-(Table24[[#This Row],[Neck]]*2.54))+0.221*LOG10(Table24[[#This Row],[Height]]))-450)</f>
        <v>20.598207185636284</v>
      </c>
      <c r="Q72" s="9">
        <f>447.593+(9.247*Table24[[#This Row],[Weight]])+(3.098*Table24[[#This Row],[Height]])-(4.33*Table24[[#This Row],[Age]])</f>
        <v>1266.0326</v>
      </c>
      <c r="R72" s="14">
        <f>Table24[[#This Row],[BMR]]*1.375</f>
        <v>1740.7948249999999</v>
      </c>
      <c r="S72" s="12">
        <f>IF(ISBLANK(Table24[[#This Row],[Step up pulse rate]]),"N/A",(65.81-(0.1847*Table24[[#This Row],[Step up pulse rate]])))</f>
        <v>37.1815</v>
      </c>
      <c r="T72" s="9">
        <f>(Table24[[#This Row],[Push ups]]+Table24[[#This Row],[Sit ups]]+Table24[[#This Row],[Squats]]+Table24[[#This Row],[Sit and reach]]+(Table24[[#This Row],[VO2 Max]]/2))*0.75</f>
        <v>146.6930625</v>
      </c>
      <c r="U72" s="15" t="str">
        <f>IF(Table24[[#This Row],[Total]]&gt;75,"A",IF(Table24[[#This Row],[Total]]&gt;65,"B",IF(Table24[[#This Row],[Total]]&gt;50,"C",IF(Table24[[#This Row],[Total]]&lt;50,"D"))))</f>
        <v>A</v>
      </c>
    </row>
    <row r="73" spans="1:21" x14ac:dyDescent="0.25">
      <c r="A73" s="7">
        <v>72</v>
      </c>
      <c r="B73" s="6">
        <v>40383</v>
      </c>
      <c r="C73" s="5">
        <v>14</v>
      </c>
      <c r="D73" s="8">
        <v>42.8</v>
      </c>
      <c r="E73" s="9">
        <v>163</v>
      </c>
      <c r="F73" s="9">
        <v>24.5</v>
      </c>
      <c r="G73" s="9">
        <v>33.5</v>
      </c>
      <c r="H73" s="10">
        <v>12</v>
      </c>
      <c r="I73" s="8">
        <v>142</v>
      </c>
      <c r="J73" s="11">
        <v>17</v>
      </c>
      <c r="K73" s="11">
        <v>19</v>
      </c>
      <c r="L73" s="11">
        <v>12</v>
      </c>
      <c r="M73" s="12">
        <v>164</v>
      </c>
      <c r="N73" s="8">
        <f>Table24[[#This Row],[Weight]]/((Table24[[#This Row],[Height]]/100)*(Table24[[#This Row],[Height]]/100))</f>
        <v>16.10899920960518</v>
      </c>
      <c r="O73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73" s="11">
        <f>(495/(1.29579-0.35004 *LOG10((Table24[[#This Row],[Waist]]*2.54)+(Table24[[#This Row],[Hips]]*2.54)-(Table24[[#This Row],[Neck]]*2.54))+0.221*LOG10(Table24[[#This Row],[Height]]))-450)</f>
        <v>16.565749906240455</v>
      </c>
      <c r="Q73" s="9">
        <f>447.593+(9.247*Table24[[#This Row],[Weight]])+(3.098*Table24[[#This Row],[Height]])-(4.33*Table24[[#This Row],[Age]])</f>
        <v>1287.7186000000002</v>
      </c>
      <c r="R73" s="14">
        <f>Table24[[#This Row],[BMR]]*1.375</f>
        <v>1770.6130750000002</v>
      </c>
      <c r="S73" s="12">
        <f>IF(ISBLANK(Table24[[#This Row],[Step up pulse rate]]),"N/A",(65.81-(0.1847*Table24[[#This Row],[Step up pulse rate]])))</f>
        <v>35.519199999999998</v>
      </c>
      <c r="T73" s="9">
        <f>(Table24[[#This Row],[Push ups]]+Table24[[#This Row],[Sit ups]]+Table24[[#This Row],[Squats]]+Table24[[#This Row],[Sit and reach]]+(Table24[[#This Row],[VO2 Max]]/2))*0.75</f>
        <v>155.81970000000001</v>
      </c>
      <c r="U73" s="15" t="str">
        <f>IF(Table24[[#This Row],[Total]]&gt;75,"A",IF(Table24[[#This Row],[Total]]&gt;65,"B",IF(Table24[[#This Row],[Total]]&gt;50,"C",IF(Table24[[#This Row],[Total]]&lt;50,"D"))))</f>
        <v>A</v>
      </c>
    </row>
    <row r="74" spans="1:21" x14ac:dyDescent="0.25">
      <c r="A74" s="7">
        <v>73</v>
      </c>
      <c r="B74" s="6">
        <v>39315</v>
      </c>
      <c r="C74" s="5">
        <v>17</v>
      </c>
      <c r="D74" s="8">
        <v>76</v>
      </c>
      <c r="E74" s="9">
        <v>183</v>
      </c>
      <c r="F74" s="9">
        <v>29.5</v>
      </c>
      <c r="G74" s="9">
        <v>31</v>
      </c>
      <c r="H74" s="10">
        <v>13</v>
      </c>
      <c r="I74" s="8">
        <v>12</v>
      </c>
      <c r="J74" s="11">
        <v>17</v>
      </c>
      <c r="K74" s="11">
        <v>17</v>
      </c>
      <c r="L74" s="11">
        <v>15</v>
      </c>
      <c r="M74" s="12">
        <v>129</v>
      </c>
      <c r="N74" s="8">
        <f>Table24[[#This Row],[Weight]]/((Table24[[#This Row],[Height]]/100)*(Table24[[#This Row],[Height]]/100))</f>
        <v>22.694018931589476</v>
      </c>
      <c r="O74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74" s="11">
        <f>(495/(1.29579-0.35004 *LOG10((Table24[[#This Row],[Waist]]*2.54)+(Table24[[#This Row],[Hips]]*2.54)-(Table24[[#This Row],[Neck]]*2.54))+0.221*LOG10(Table24[[#This Row],[Height]]))-450)</f>
        <v>13.84194364064706</v>
      </c>
      <c r="Q74" s="9">
        <f>447.593+(9.247*Table24[[#This Row],[Weight]])+(3.098*Table24[[#This Row],[Height]])-(4.33*Table24[[#This Row],[Age]])</f>
        <v>1643.6890000000001</v>
      </c>
      <c r="R74" s="14">
        <f>Table24[[#This Row],[BMR]]*1.375</f>
        <v>2260.0723750000002</v>
      </c>
      <c r="S74" s="12">
        <f>IF(ISBLANK(Table24[[#This Row],[Step up pulse rate]]),"N/A",(65.81-(0.1847*Table24[[#This Row],[Step up pulse rate]])))</f>
        <v>41.983699999999999</v>
      </c>
      <c r="T74" s="9">
        <f>(Table24[[#This Row],[Push ups]]+Table24[[#This Row],[Sit ups]]+Table24[[#This Row],[Squats]]+Table24[[#This Row],[Sit and reach]]+(Table24[[#This Row],[VO2 Max]]/2))*0.75</f>
        <v>61.4938875</v>
      </c>
      <c r="U74" s="15" t="str">
        <f>IF(Table24[[#This Row],[Total]]&gt;75,"A",IF(Table24[[#This Row],[Total]]&gt;65,"B",IF(Table24[[#This Row],[Total]]&gt;50,"C",IF(Table24[[#This Row],[Total]]&lt;50,"D"))))</f>
        <v>C</v>
      </c>
    </row>
    <row r="75" spans="1:21" x14ac:dyDescent="0.25">
      <c r="A75" s="7">
        <v>74</v>
      </c>
      <c r="B75" s="6">
        <v>39335</v>
      </c>
      <c r="C75" s="5">
        <v>17</v>
      </c>
      <c r="D75" s="8">
        <v>61.5</v>
      </c>
      <c r="E75" s="9">
        <v>158</v>
      </c>
      <c r="F75" s="9">
        <v>27.5</v>
      </c>
      <c r="G75" s="9">
        <v>39</v>
      </c>
      <c r="H75" s="10">
        <v>12</v>
      </c>
      <c r="I75" s="8">
        <v>16</v>
      </c>
      <c r="J75" s="11">
        <v>13</v>
      </c>
      <c r="K75" s="11">
        <v>13</v>
      </c>
      <c r="L75" s="11">
        <v>20</v>
      </c>
      <c r="M75" s="12">
        <v>144</v>
      </c>
      <c r="N75" s="8">
        <f>Table24[[#This Row],[Weight]]/((Table24[[#This Row],[Height]]/100)*(Table24[[#This Row],[Height]]/100))</f>
        <v>24.635475084121129</v>
      </c>
      <c r="O75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75" s="11">
        <f>(495/(1.29579-0.35004 *LOG10((Table24[[#This Row],[Waist]]*2.54)+(Table24[[#This Row],[Hips]]*2.54)-(Table24[[#This Row],[Neck]]*2.54))+0.221*LOG10(Table24[[#This Row],[Height]]))-450)</f>
        <v>29.568915609011242</v>
      </c>
      <c r="Q75" s="9">
        <f>447.593+(9.247*Table24[[#This Row],[Weight]])+(3.098*Table24[[#This Row],[Height]])-(4.33*Table24[[#This Row],[Age]])</f>
        <v>1432.1575</v>
      </c>
      <c r="R75" s="14">
        <f>Table24[[#This Row],[BMR]]*1.375</f>
        <v>1969.2165625</v>
      </c>
      <c r="S75" s="12">
        <f>IF(ISBLANK(Table24[[#This Row],[Step up pulse rate]]),"N/A",(65.81-(0.1847*Table24[[#This Row],[Step up pulse rate]])))</f>
        <v>39.213200000000001</v>
      </c>
      <c r="T75" s="9">
        <f>(Table24[[#This Row],[Push ups]]+Table24[[#This Row],[Sit ups]]+Table24[[#This Row],[Squats]]+Table24[[#This Row],[Sit and reach]]+(Table24[[#This Row],[VO2 Max]]/2))*0.75</f>
        <v>61.204949999999997</v>
      </c>
      <c r="U75" s="15" t="str">
        <f>IF(Table24[[#This Row],[Total]]&gt;75,"A",IF(Table24[[#This Row],[Total]]&gt;65,"B",IF(Table24[[#This Row],[Total]]&gt;50,"C",IF(Table24[[#This Row],[Total]]&lt;50,"D"))))</f>
        <v>C</v>
      </c>
    </row>
    <row r="76" spans="1:21" x14ac:dyDescent="0.25">
      <c r="A76" s="7">
        <v>75</v>
      </c>
      <c r="B76" s="6">
        <v>39718</v>
      </c>
      <c r="C76" s="5">
        <v>16</v>
      </c>
      <c r="D76" s="8">
        <v>42.2</v>
      </c>
      <c r="E76" s="9">
        <v>145</v>
      </c>
      <c r="F76" s="9">
        <v>25</v>
      </c>
      <c r="G76" s="9">
        <v>30.5</v>
      </c>
      <c r="H76" s="10">
        <v>14</v>
      </c>
      <c r="I76" s="11">
        <v>16</v>
      </c>
      <c r="J76" s="11">
        <v>16</v>
      </c>
      <c r="K76" s="11">
        <v>16</v>
      </c>
      <c r="L76" s="11">
        <v>16</v>
      </c>
      <c r="M76" s="12">
        <v>155</v>
      </c>
      <c r="N76" s="8">
        <f>Table24[[#This Row],[Weight]]/((Table24[[#This Row],[Height]]/100)*(Table24[[#This Row],[Height]]/100))</f>
        <v>20.071343638525565</v>
      </c>
      <c r="O76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76" s="11">
        <f>(495/(1.29579-0.35004 *LOG10((Table24[[#This Row],[Waist]]*2.54)+(Table24[[#This Row],[Hips]]*2.54)-(Table24[[#This Row],[Neck]]*2.54))+0.221*LOG10(Table24[[#This Row],[Height]]))-450)</f>
        <v>14.630462002159277</v>
      </c>
      <c r="Q76" s="9">
        <f>447.593+(9.247*Table24[[#This Row],[Weight]])+(3.098*Table24[[#This Row],[Height]])-(4.33*Table24[[#This Row],[Age]])</f>
        <v>1217.7464</v>
      </c>
      <c r="R76" s="14">
        <f>Table24[[#This Row],[BMR]]*1.375</f>
        <v>1674.4013</v>
      </c>
      <c r="S76" s="12">
        <f>IF(ISBLANK(Table24[[#This Row],[Step up pulse rate]]),"N/A",(65.81-(0.1847*Table24[[#This Row],[Step up pulse rate]])))</f>
        <v>37.1815</v>
      </c>
      <c r="T76" s="9">
        <f>(Table24[[#This Row],[Push ups]]+Table24[[#This Row],[Sit ups]]+Table24[[#This Row],[Squats]]+Table24[[#This Row],[Sit and reach]]+(Table24[[#This Row],[VO2 Max]]/2))*0.75</f>
        <v>61.943062499999996</v>
      </c>
      <c r="U76" s="15" t="str">
        <f>IF(Table24[[#This Row],[Total]]&gt;75,"A",IF(Table24[[#This Row],[Total]]&gt;65,"B",IF(Table24[[#This Row],[Total]]&gt;50,"C",IF(Table24[[#This Row],[Total]]&lt;50,"D"))))</f>
        <v>C</v>
      </c>
    </row>
    <row r="77" spans="1:21" x14ac:dyDescent="0.25">
      <c r="A77" s="7">
        <v>76</v>
      </c>
      <c r="B77" s="6">
        <v>39391</v>
      </c>
      <c r="C77" s="5">
        <v>17</v>
      </c>
      <c r="D77" s="8">
        <v>96</v>
      </c>
      <c r="E77" s="9">
        <v>164</v>
      </c>
      <c r="F77" s="9">
        <v>36</v>
      </c>
      <c r="G77" s="9">
        <v>49</v>
      </c>
      <c r="H77" s="10">
        <v>14</v>
      </c>
      <c r="I77" s="8">
        <v>9</v>
      </c>
      <c r="J77" s="11">
        <v>15</v>
      </c>
      <c r="K77" s="11">
        <v>18</v>
      </c>
      <c r="L77" s="11">
        <v>16</v>
      </c>
      <c r="M77" s="12">
        <v>150</v>
      </c>
      <c r="N77" s="8">
        <f>Table24[[#This Row],[Weight]]/((Table24[[#This Row],[Height]]/100)*(Table24[[#This Row],[Height]]/100))</f>
        <v>35.693039857227845</v>
      </c>
      <c r="O77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Obese II</v>
      </c>
      <c r="P77" s="11">
        <f>(495/(1.29579-0.35004 *LOG10((Table24[[#This Row],[Waist]]*2.54)+(Table24[[#This Row],[Hips]]*2.54)-(Table24[[#This Row],[Neck]]*2.54))+0.221*LOG10(Table24[[#This Row],[Height]]))-450)</f>
        <v>47.21358300440329</v>
      </c>
      <c r="Q77" s="9">
        <f>447.593+(9.247*Table24[[#This Row],[Weight]])+(3.098*Table24[[#This Row],[Height]])-(4.33*Table24[[#This Row],[Age]])</f>
        <v>1769.7670000000001</v>
      </c>
      <c r="R77" s="14">
        <f>Table24[[#This Row],[BMR]]*1.375</f>
        <v>2433.4296250000002</v>
      </c>
      <c r="S77" s="12">
        <f>IF(ISBLANK(Table24[[#This Row],[Step up pulse rate]]),"N/A",(65.81-(0.1847*Table24[[#This Row],[Step up pulse rate]])))</f>
        <v>38.105000000000004</v>
      </c>
      <c r="T77" s="9">
        <f>(Table24[[#This Row],[Push ups]]+Table24[[#This Row],[Sit ups]]+Table24[[#This Row],[Squats]]+Table24[[#This Row],[Sit and reach]]+(Table24[[#This Row],[VO2 Max]]/2))*0.75</f>
        <v>57.789375000000007</v>
      </c>
      <c r="U77" s="15" t="str">
        <f>IF(Table24[[#This Row],[Total]]&gt;75,"A",IF(Table24[[#This Row],[Total]]&gt;65,"B",IF(Table24[[#This Row],[Total]]&gt;50,"C",IF(Table24[[#This Row],[Total]]&lt;50,"D"))))</f>
        <v>C</v>
      </c>
    </row>
    <row r="78" spans="1:21" x14ac:dyDescent="0.25">
      <c r="A78" s="7">
        <v>77</v>
      </c>
      <c r="B78" s="6">
        <v>39525.833333333336</v>
      </c>
      <c r="C78" s="5">
        <v>16</v>
      </c>
      <c r="D78" s="8">
        <v>49.6</v>
      </c>
      <c r="E78" s="9">
        <v>159</v>
      </c>
      <c r="F78" s="9">
        <v>24</v>
      </c>
      <c r="G78" s="9">
        <v>34</v>
      </c>
      <c r="H78" s="10">
        <v>12</v>
      </c>
      <c r="I78" s="8">
        <v>15</v>
      </c>
      <c r="J78" s="11">
        <v>18</v>
      </c>
      <c r="K78" s="11">
        <v>16</v>
      </c>
      <c r="L78" s="11">
        <v>11</v>
      </c>
      <c r="M78" s="12">
        <v>150</v>
      </c>
      <c r="N78" s="8">
        <f>Table24[[#This Row],[Weight]]/((Table24[[#This Row],[Height]]/100)*(Table24[[#This Row],[Height]]/100))</f>
        <v>19.619477077647243</v>
      </c>
      <c r="O78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78" s="11">
        <f>(495/(1.29579-0.35004 *LOG10((Table24[[#This Row],[Waist]]*2.54)+(Table24[[#This Row],[Hips]]*2.54)-(Table24[[#This Row],[Neck]]*2.54))+0.221*LOG10(Table24[[#This Row],[Height]]))-450)</f>
        <v>17.616817918133165</v>
      </c>
      <c r="Q78" s="9">
        <f>447.593+(9.247*Table24[[#This Row],[Weight]])+(3.098*Table24[[#This Row],[Height]])-(4.33*Table24[[#This Row],[Age]])</f>
        <v>1329.5462</v>
      </c>
      <c r="R78" s="14">
        <f>Table24[[#This Row],[BMR]]*1.375</f>
        <v>1828.126025</v>
      </c>
      <c r="S78" s="12">
        <f>IF(ISBLANK(Table24[[#This Row],[Step up pulse rate]]),"N/A",(65.81-(0.1847*Table24[[#This Row],[Step up pulse rate]])))</f>
        <v>38.105000000000004</v>
      </c>
      <c r="T78" s="9">
        <f>(Table24[[#This Row],[Push ups]]+Table24[[#This Row],[Sit ups]]+Table24[[#This Row],[Squats]]+Table24[[#This Row],[Sit and reach]]+(Table24[[#This Row],[VO2 Max]]/2))*0.75</f>
        <v>59.289375000000007</v>
      </c>
      <c r="U78" s="15" t="str">
        <f>IF(Table24[[#This Row],[Total]]&gt;75,"A",IF(Table24[[#This Row],[Total]]&gt;65,"B",IF(Table24[[#This Row],[Total]]&gt;50,"C",IF(Table24[[#This Row],[Total]]&lt;50,"D"))))</f>
        <v>C</v>
      </c>
    </row>
    <row r="79" spans="1:21" x14ac:dyDescent="0.25">
      <c r="A79" s="7">
        <v>78</v>
      </c>
      <c r="B79" s="6">
        <v>39891</v>
      </c>
      <c r="C79" s="5">
        <v>15</v>
      </c>
      <c r="D79" s="8">
        <v>66.7</v>
      </c>
      <c r="E79" s="9">
        <v>178</v>
      </c>
      <c r="F79" s="9">
        <v>30</v>
      </c>
      <c r="G79" s="9">
        <v>39</v>
      </c>
      <c r="H79" s="10">
        <v>13</v>
      </c>
      <c r="I79" s="8">
        <v>16</v>
      </c>
      <c r="J79" s="11">
        <v>20</v>
      </c>
      <c r="K79" s="11">
        <v>17</v>
      </c>
      <c r="L79" s="11">
        <v>17</v>
      </c>
      <c r="M79" s="12">
        <v>150</v>
      </c>
      <c r="N79" s="8">
        <f>Table24[[#This Row],[Weight]]/((Table24[[#This Row],[Height]]/100)*(Table24[[#This Row],[Height]]/100))</f>
        <v>21.051634894584016</v>
      </c>
      <c r="O79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79" s="11">
        <f>(495/(1.29579-0.35004 *LOG10((Table24[[#This Row],[Waist]]*2.54)+(Table24[[#This Row],[Hips]]*2.54)-(Table24[[#This Row],[Neck]]*2.54))+0.221*LOG10(Table24[[#This Row],[Height]]))-450)</f>
        <v>26.195474354954229</v>
      </c>
      <c r="Q79" s="9">
        <f>447.593+(9.247*Table24[[#This Row],[Weight]])+(3.098*Table24[[#This Row],[Height]])-(4.33*Table24[[#This Row],[Age]])</f>
        <v>1550.8618999999999</v>
      </c>
      <c r="R79" s="14">
        <f>Table24[[#This Row],[BMR]]*1.375</f>
        <v>2132.4351124999998</v>
      </c>
      <c r="S79" s="12">
        <f>IF(ISBLANK(Table24[[#This Row],[Step up pulse rate]]),"N/A",(65.81-(0.1847*Table24[[#This Row],[Step up pulse rate]])))</f>
        <v>38.105000000000004</v>
      </c>
      <c r="T79" s="9">
        <f>(Table24[[#This Row],[Push ups]]+Table24[[#This Row],[Sit ups]]+Table24[[#This Row],[Squats]]+Table24[[#This Row],[Sit and reach]]+(Table24[[#This Row],[VO2 Max]]/2))*0.75</f>
        <v>66.789375000000007</v>
      </c>
      <c r="U79" s="15" t="str">
        <f>IF(Table24[[#This Row],[Total]]&gt;75,"A",IF(Table24[[#This Row],[Total]]&gt;65,"B",IF(Table24[[#This Row],[Total]]&gt;50,"C",IF(Table24[[#This Row],[Total]]&lt;50,"D"))))</f>
        <v>B</v>
      </c>
    </row>
    <row r="80" spans="1:21" x14ac:dyDescent="0.25">
      <c r="A80" s="7">
        <v>79</v>
      </c>
      <c r="B80" s="6">
        <v>40214</v>
      </c>
      <c r="C80" s="5">
        <v>14</v>
      </c>
      <c r="D80" s="8">
        <v>60</v>
      </c>
      <c r="E80" s="9">
        <v>162</v>
      </c>
      <c r="F80" s="9">
        <v>26</v>
      </c>
      <c r="G80" s="9">
        <v>33</v>
      </c>
      <c r="H80" s="10">
        <v>15</v>
      </c>
      <c r="I80" s="8">
        <v>13</v>
      </c>
      <c r="J80" s="11">
        <v>19</v>
      </c>
      <c r="K80" s="11">
        <v>24</v>
      </c>
      <c r="L80" s="11">
        <v>20</v>
      </c>
      <c r="M80" s="12">
        <v>150</v>
      </c>
      <c r="N80" s="8">
        <f>Table24[[#This Row],[Weight]]/((Table24[[#This Row],[Height]]/100)*(Table24[[#This Row],[Height]]/100))</f>
        <v>22.862368541380881</v>
      </c>
      <c r="O80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80" s="11">
        <f>(495/(1.29579-0.35004 *LOG10((Table24[[#This Row],[Waist]]*2.54)+(Table24[[#This Row],[Hips]]*2.54)-(Table24[[#This Row],[Neck]]*2.54))+0.221*LOG10(Table24[[#This Row],[Height]]))-450)</f>
        <v>13.869421961558544</v>
      </c>
      <c r="Q80" s="9">
        <f>447.593+(9.247*Table24[[#This Row],[Weight]])+(3.098*Table24[[#This Row],[Height]])-(4.33*Table24[[#This Row],[Age]])</f>
        <v>1443.6689999999999</v>
      </c>
      <c r="R80" s="14">
        <f>Table24[[#This Row],[BMR]]*1.375</f>
        <v>1985.0448749999998</v>
      </c>
      <c r="S80" s="12">
        <f>IF(ISBLANK(Table24[[#This Row],[Step up pulse rate]]),"N/A",(65.81-(0.1847*Table24[[#This Row],[Step up pulse rate]])))</f>
        <v>38.105000000000004</v>
      </c>
      <c r="T80" s="9">
        <f>(Table24[[#This Row],[Push ups]]+Table24[[#This Row],[Sit ups]]+Table24[[#This Row],[Squats]]+Table24[[#This Row],[Sit and reach]]+(Table24[[#This Row],[VO2 Max]]/2))*0.75</f>
        <v>71.289375000000007</v>
      </c>
      <c r="U80" s="15" t="str">
        <f>IF(Table24[[#This Row],[Total]]&gt;75,"A",IF(Table24[[#This Row],[Total]]&gt;65,"B",IF(Table24[[#This Row],[Total]]&gt;50,"C",IF(Table24[[#This Row],[Total]]&lt;50,"D"))))</f>
        <v>B</v>
      </c>
    </row>
    <row r="81" spans="1:21" x14ac:dyDescent="0.25">
      <c r="A81" s="7">
        <v>80</v>
      </c>
      <c r="B81" s="6">
        <v>39931</v>
      </c>
      <c r="C81" s="5">
        <v>15</v>
      </c>
      <c r="D81" s="8">
        <v>68.2</v>
      </c>
      <c r="E81" s="9">
        <v>159</v>
      </c>
      <c r="F81" s="9">
        <v>30</v>
      </c>
      <c r="G81" s="9">
        <v>41.5</v>
      </c>
      <c r="H81" s="10">
        <v>15.5</v>
      </c>
      <c r="I81" s="8">
        <v>16</v>
      </c>
      <c r="J81" s="11">
        <v>17</v>
      </c>
      <c r="K81" s="11">
        <v>17</v>
      </c>
      <c r="L81" s="11">
        <v>19</v>
      </c>
      <c r="M81" s="12">
        <v>150</v>
      </c>
      <c r="N81" s="8">
        <f>Table24[[#This Row],[Weight]]/((Table24[[#This Row],[Height]]/100)*(Table24[[#This Row],[Height]]/100))</f>
        <v>26.976780981764961</v>
      </c>
      <c r="O81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81" s="11">
        <f>(495/(1.29579-0.35004 *LOG10((Table24[[#This Row],[Waist]]*2.54)+(Table24[[#This Row],[Hips]]*2.54)-(Table24[[#This Row],[Neck]]*2.54))+0.221*LOG10(Table24[[#This Row],[Height]]))-450)</f>
        <v>31.210886019500663</v>
      </c>
      <c r="Q81" s="9">
        <f>447.593+(9.247*Table24[[#This Row],[Weight]])+(3.098*Table24[[#This Row],[Height]])-(4.33*Table24[[#This Row],[Age]])</f>
        <v>1505.8704</v>
      </c>
      <c r="R81" s="14">
        <f>Table24[[#This Row],[BMR]]*1.375</f>
        <v>2070.5718000000002</v>
      </c>
      <c r="S81" s="12">
        <f>IF(ISBLANK(Table24[[#This Row],[Step up pulse rate]]),"N/A",(65.81-(0.1847*Table24[[#This Row],[Step up pulse rate]])))</f>
        <v>38.105000000000004</v>
      </c>
      <c r="T81" s="9">
        <f>(Table24[[#This Row],[Push ups]]+Table24[[#This Row],[Sit ups]]+Table24[[#This Row],[Squats]]+Table24[[#This Row],[Sit and reach]]+(Table24[[#This Row],[VO2 Max]]/2))*0.75</f>
        <v>66.039375000000007</v>
      </c>
      <c r="U81" s="15" t="str">
        <f>IF(Table24[[#This Row],[Total]]&gt;75,"A",IF(Table24[[#This Row],[Total]]&gt;65,"B",IF(Table24[[#This Row],[Total]]&gt;50,"C",IF(Table24[[#This Row],[Total]]&lt;50,"D"))))</f>
        <v>B</v>
      </c>
    </row>
    <row r="82" spans="1:21" x14ac:dyDescent="0.25">
      <c r="A82" s="7">
        <v>81</v>
      </c>
      <c r="B82" s="6">
        <v>40242</v>
      </c>
      <c r="C82" s="5">
        <v>14</v>
      </c>
      <c r="D82" s="8">
        <v>39.9</v>
      </c>
      <c r="E82" s="9">
        <v>155</v>
      </c>
      <c r="F82" s="9">
        <v>22</v>
      </c>
      <c r="G82" s="9">
        <v>30</v>
      </c>
      <c r="H82" s="10">
        <v>13</v>
      </c>
      <c r="I82" s="8">
        <v>28</v>
      </c>
      <c r="J82" s="11">
        <v>19</v>
      </c>
      <c r="K82" s="11">
        <v>15</v>
      </c>
      <c r="L82" s="11">
        <v>15</v>
      </c>
      <c r="M82" s="12">
        <v>163</v>
      </c>
      <c r="N82" s="8">
        <f>Table24[[#This Row],[Weight]]/((Table24[[#This Row],[Height]]/100)*(Table24[[#This Row],[Height]]/100))</f>
        <v>16.607700312174813</v>
      </c>
      <c r="O82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82" s="11">
        <f>(495/(1.29579-0.35004 *LOG10((Table24[[#This Row],[Waist]]*2.54)+(Table24[[#This Row],[Hips]]*2.54)-(Table24[[#This Row],[Neck]]*2.54))+0.221*LOG10(Table24[[#This Row],[Height]]))-450)</f>
        <v>7.8208046015738546</v>
      </c>
      <c r="Q82" s="9">
        <f>447.593+(9.247*Table24[[#This Row],[Weight]])+(3.098*Table24[[#This Row],[Height]])-(4.33*Table24[[#This Row],[Age]])</f>
        <v>1236.1183000000001</v>
      </c>
      <c r="R82" s="14">
        <f>Table24[[#This Row],[BMR]]*1.375</f>
        <v>1699.6626625000001</v>
      </c>
      <c r="S82" s="12">
        <f>IF(ISBLANK(Table24[[#This Row],[Step up pulse rate]]),"N/A",(65.81-(0.1847*Table24[[#This Row],[Step up pulse rate]])))</f>
        <v>35.703900000000004</v>
      </c>
      <c r="T82" s="9">
        <f>(Table24[[#This Row],[Push ups]]+Table24[[#This Row],[Sit ups]]+Table24[[#This Row],[Squats]]+Table24[[#This Row],[Sit and reach]]+(Table24[[#This Row],[VO2 Max]]/2))*0.75</f>
        <v>71.138962500000005</v>
      </c>
      <c r="U82" s="15" t="str">
        <f>IF(Table24[[#This Row],[Total]]&gt;75,"A",IF(Table24[[#This Row],[Total]]&gt;65,"B",IF(Table24[[#This Row],[Total]]&gt;50,"C",IF(Table24[[#This Row],[Total]]&lt;50,"D"))))</f>
        <v>B</v>
      </c>
    </row>
    <row r="83" spans="1:21" x14ac:dyDescent="0.25">
      <c r="A83" s="7">
        <v>82</v>
      </c>
      <c r="B83" s="6">
        <v>40399</v>
      </c>
      <c r="C83" s="5">
        <v>14</v>
      </c>
      <c r="D83" s="8">
        <v>55.3</v>
      </c>
      <c r="E83" s="9">
        <v>149</v>
      </c>
      <c r="F83" s="9">
        <v>27</v>
      </c>
      <c r="G83" s="9">
        <v>39</v>
      </c>
      <c r="H83" s="10">
        <v>12</v>
      </c>
      <c r="I83" s="8">
        <v>16</v>
      </c>
      <c r="J83" s="11">
        <v>13</v>
      </c>
      <c r="K83" s="11">
        <v>20</v>
      </c>
      <c r="L83" s="11">
        <v>12</v>
      </c>
      <c r="M83" s="12">
        <v>150</v>
      </c>
      <c r="N83" s="8">
        <f>Table24[[#This Row],[Weight]]/((Table24[[#This Row],[Height]]/100)*(Table24[[#This Row],[Height]]/100))</f>
        <v>24.908787892437278</v>
      </c>
      <c r="O83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83" s="11">
        <f>(495/(1.29579-0.35004 *LOG10((Table24[[#This Row],[Waist]]*2.54)+(Table24[[#This Row],[Hips]]*2.54)-(Table24[[#This Row],[Neck]]*2.54))+0.221*LOG10(Table24[[#This Row],[Height]]))-450)</f>
        <v>31.541371571084028</v>
      </c>
      <c r="Q83" s="9">
        <f>447.593+(9.247*Table24[[#This Row],[Weight]])+(3.098*Table24[[#This Row],[Height]])-(4.33*Table24[[#This Row],[Age]])</f>
        <v>1359.9340999999999</v>
      </c>
      <c r="R83" s="14">
        <f>Table24[[#This Row],[BMR]]*1.375</f>
        <v>1869.9093874999999</v>
      </c>
      <c r="S83" s="12">
        <f>IF(ISBLANK(Table24[[#This Row],[Step up pulse rate]]),"N/A",(65.81-(0.1847*Table24[[#This Row],[Step up pulse rate]])))</f>
        <v>38.105000000000004</v>
      </c>
      <c r="T83" s="9">
        <f>(Table24[[#This Row],[Push ups]]+Table24[[#This Row],[Sit ups]]+Table24[[#This Row],[Squats]]+Table24[[#This Row],[Sit and reach]]+(Table24[[#This Row],[VO2 Max]]/2))*0.75</f>
        <v>60.039375000000007</v>
      </c>
      <c r="U83" s="15" t="str">
        <f>IF(Table24[[#This Row],[Total]]&gt;75,"A",IF(Table24[[#This Row],[Total]]&gt;65,"B",IF(Table24[[#This Row],[Total]]&gt;50,"C",IF(Table24[[#This Row],[Total]]&lt;50,"D"))))</f>
        <v>C</v>
      </c>
    </row>
    <row r="84" spans="1:21" x14ac:dyDescent="0.25">
      <c r="A84" s="7">
        <v>83</v>
      </c>
      <c r="B84" s="6">
        <v>40082</v>
      </c>
      <c r="C84" s="5">
        <v>15</v>
      </c>
      <c r="D84" s="8">
        <v>54.2</v>
      </c>
      <c r="E84" s="9">
        <v>158</v>
      </c>
      <c r="F84" s="9">
        <v>27</v>
      </c>
      <c r="G84" s="9">
        <v>37</v>
      </c>
      <c r="H84" s="10">
        <v>14</v>
      </c>
      <c r="I84" s="8">
        <v>18</v>
      </c>
      <c r="J84" s="11">
        <v>16</v>
      </c>
      <c r="K84" s="11">
        <v>16</v>
      </c>
      <c r="L84" s="11">
        <v>9</v>
      </c>
      <c r="M84" s="12">
        <v>150</v>
      </c>
      <c r="N84" s="8">
        <f>Table24[[#This Row],[Weight]]/((Table24[[#This Row],[Height]]/100)*(Table24[[#This Row],[Height]]/100))</f>
        <v>21.711264220477485</v>
      </c>
      <c r="O84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84" s="11">
        <f>(495/(1.29579-0.35004 *LOG10((Table24[[#This Row],[Waist]]*2.54)+(Table24[[#This Row],[Hips]]*2.54)-(Table24[[#This Row],[Neck]]*2.54))+0.221*LOG10(Table24[[#This Row],[Height]]))-450)</f>
        <v>23.558338387573258</v>
      </c>
      <c r="Q84" s="9">
        <f>447.593+(9.247*Table24[[#This Row],[Weight]])+(3.098*Table24[[#This Row],[Height]])-(4.33*Table24[[#This Row],[Age]])</f>
        <v>1373.3144</v>
      </c>
      <c r="R84" s="14">
        <f>Table24[[#This Row],[BMR]]*1.375</f>
        <v>1888.3072999999999</v>
      </c>
      <c r="S84" s="12">
        <f>IF(ISBLANK(Table24[[#This Row],[Step up pulse rate]]),"N/A",(65.81-(0.1847*Table24[[#This Row],[Step up pulse rate]])))</f>
        <v>38.105000000000004</v>
      </c>
      <c r="T84" s="9">
        <f>(Table24[[#This Row],[Push ups]]+Table24[[#This Row],[Sit ups]]+Table24[[#This Row],[Squats]]+Table24[[#This Row],[Sit and reach]]+(Table24[[#This Row],[VO2 Max]]/2))*0.75</f>
        <v>58.539375000000007</v>
      </c>
      <c r="U84" s="15" t="str">
        <f>IF(Table24[[#This Row],[Total]]&gt;75,"A",IF(Table24[[#This Row],[Total]]&gt;65,"B",IF(Table24[[#This Row],[Total]]&gt;50,"C",IF(Table24[[#This Row],[Total]]&lt;50,"D"))))</f>
        <v>C</v>
      </c>
    </row>
    <row r="85" spans="1:21" x14ac:dyDescent="0.25">
      <c r="A85" s="7">
        <v>84</v>
      </c>
      <c r="B85" s="6">
        <v>40248.833333333336</v>
      </c>
      <c r="C85" s="5">
        <v>14</v>
      </c>
      <c r="D85" s="8">
        <v>81.099999999999994</v>
      </c>
      <c r="E85" s="9">
        <v>166</v>
      </c>
      <c r="F85" s="9">
        <v>30</v>
      </c>
      <c r="G85" s="9">
        <v>34</v>
      </c>
      <c r="H85" s="10">
        <v>13</v>
      </c>
      <c r="I85" s="11">
        <v>13</v>
      </c>
      <c r="J85" s="11">
        <v>13</v>
      </c>
      <c r="K85" s="11">
        <v>18</v>
      </c>
      <c r="L85" s="11">
        <v>12</v>
      </c>
      <c r="M85" s="12">
        <v>150</v>
      </c>
      <c r="N85" s="8">
        <f>Table24[[#This Row],[Weight]]/((Table24[[#This Row],[Height]]/100)*(Table24[[#This Row],[Height]]/100))</f>
        <v>29.430976919727101</v>
      </c>
      <c r="O85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Overweight</v>
      </c>
      <c r="P85" s="11">
        <f>(495/(1.29579-0.35004 *LOG10((Table24[[#This Row],[Waist]]*2.54)+(Table24[[#This Row],[Hips]]*2.54)-(Table24[[#This Row],[Neck]]*2.54))+0.221*LOG10(Table24[[#This Row],[Height]]))-450)</f>
        <v>22.775744178146738</v>
      </c>
      <c r="Q85" s="9">
        <f>447.593+(9.247*Table24[[#This Row],[Weight]])+(3.098*Table24[[#This Row],[Height]])-(4.33*Table24[[#This Row],[Age]])</f>
        <v>1651.1727000000001</v>
      </c>
      <c r="R85" s="14">
        <f>Table24[[#This Row],[BMR]]*1.375</f>
        <v>2270.3624625000002</v>
      </c>
      <c r="S85" s="12">
        <f>IF(ISBLANK(Table24[[#This Row],[Step up pulse rate]]),"N/A",(65.81-(0.1847*Table24[[#This Row],[Step up pulse rate]])))</f>
        <v>38.105000000000004</v>
      </c>
      <c r="T85" s="9">
        <f>(Table24[[#This Row],[Push ups]]+Table24[[#This Row],[Sit ups]]+Table24[[#This Row],[Squats]]+Table24[[#This Row],[Sit and reach]]+(Table24[[#This Row],[VO2 Max]]/2))*0.75</f>
        <v>56.289375000000007</v>
      </c>
      <c r="U85" s="15" t="str">
        <f>IF(Table24[[#This Row],[Total]]&gt;75,"A",IF(Table24[[#This Row],[Total]]&gt;65,"B",IF(Table24[[#This Row],[Total]]&gt;50,"C",IF(Table24[[#This Row],[Total]]&lt;50,"D"))))</f>
        <v>C</v>
      </c>
    </row>
    <row r="86" spans="1:21" x14ac:dyDescent="0.25">
      <c r="A86" s="7">
        <v>85</v>
      </c>
      <c r="B86" s="6">
        <v>40137</v>
      </c>
      <c r="C86" s="5">
        <v>15</v>
      </c>
      <c r="D86" s="8">
        <v>66.7</v>
      </c>
      <c r="E86" s="9">
        <v>64</v>
      </c>
      <c r="F86" s="9">
        <v>30</v>
      </c>
      <c r="G86" s="9">
        <v>40</v>
      </c>
      <c r="H86" s="10">
        <v>15</v>
      </c>
      <c r="I86" s="8">
        <v>14</v>
      </c>
      <c r="J86" s="11">
        <v>14</v>
      </c>
      <c r="K86" s="11">
        <v>21</v>
      </c>
      <c r="L86" s="11">
        <v>16</v>
      </c>
      <c r="M86" s="12">
        <v>150</v>
      </c>
      <c r="N86" s="8">
        <f>Table24[[#This Row],[Weight]]/((Table24[[#This Row],[Height]]/100)*(Table24[[#This Row],[Height]]/100))</f>
        <v>162.841796875</v>
      </c>
      <c r="O86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Obese II</v>
      </c>
      <c r="P86" s="11">
        <f>(495/(1.29579-0.35004 *LOG10((Table24[[#This Row],[Waist]]*2.54)+(Table24[[#This Row],[Hips]]*2.54)-(Table24[[#This Row],[Neck]]*2.54))+0.221*LOG10(Table24[[#This Row],[Height]]))-450)</f>
        <v>74.335954747618302</v>
      </c>
      <c r="Q86" s="9">
        <f>447.593+(9.247*Table24[[#This Row],[Weight]])+(3.098*Table24[[#This Row],[Height]])-(4.33*Table24[[#This Row],[Age]])</f>
        <v>1197.6898999999999</v>
      </c>
      <c r="R86" s="14">
        <f>Table24[[#This Row],[BMR]]*1.375</f>
        <v>1646.8236124999999</v>
      </c>
      <c r="S86" s="12">
        <f>IF(ISBLANK(Table24[[#This Row],[Step up pulse rate]]),"N/A",(65.81-(0.1847*Table24[[#This Row],[Step up pulse rate]])))</f>
        <v>38.105000000000004</v>
      </c>
      <c r="T86" s="9">
        <f>(Table24[[#This Row],[Push ups]]+Table24[[#This Row],[Sit ups]]+Table24[[#This Row],[Squats]]+Table24[[#This Row],[Sit and reach]]+(Table24[[#This Row],[VO2 Max]]/2))*0.75</f>
        <v>63.039375000000007</v>
      </c>
      <c r="U86" s="15" t="str">
        <f>IF(Table24[[#This Row],[Total]]&gt;75,"A",IF(Table24[[#This Row],[Total]]&gt;65,"B",IF(Table24[[#This Row],[Total]]&gt;50,"C",IF(Table24[[#This Row],[Total]]&lt;50,"D"))))</f>
        <v>C</v>
      </c>
    </row>
    <row r="87" spans="1:21" x14ac:dyDescent="0.25">
      <c r="A87" s="7">
        <v>86</v>
      </c>
      <c r="B87" s="6">
        <v>40148</v>
      </c>
      <c r="C87" s="5">
        <v>15</v>
      </c>
      <c r="D87" s="8">
        <v>38.9</v>
      </c>
      <c r="E87" s="9">
        <v>155</v>
      </c>
      <c r="F87" s="9">
        <v>21.5</v>
      </c>
      <c r="G87" s="9">
        <v>33.5</v>
      </c>
      <c r="H87" s="10">
        <v>11</v>
      </c>
      <c r="I87" s="8">
        <v>16</v>
      </c>
      <c r="J87" s="11">
        <v>13</v>
      </c>
      <c r="K87" s="11">
        <v>13</v>
      </c>
      <c r="L87" s="11">
        <v>13</v>
      </c>
      <c r="M87" s="12">
        <v>145</v>
      </c>
      <c r="N87" s="8">
        <f>Table24[[#This Row],[Weight]]/((Table24[[#This Row],[Height]]/100)*(Table24[[#This Row],[Height]]/100))</f>
        <v>16.191467221644118</v>
      </c>
      <c r="O87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87" s="11">
        <f>(495/(1.29579-0.35004 *LOG10((Table24[[#This Row],[Waist]]*2.54)+(Table24[[#This Row],[Hips]]*2.54)-(Table24[[#This Row],[Neck]]*2.54))+0.221*LOG10(Table24[[#This Row],[Height]]))-450)</f>
        <v>15.719674865911259</v>
      </c>
      <c r="Q87" s="9">
        <f>447.593+(9.247*Table24[[#This Row],[Weight]])+(3.098*Table24[[#This Row],[Height]])-(4.33*Table24[[#This Row],[Age]])</f>
        <v>1222.5413000000001</v>
      </c>
      <c r="R87" s="14">
        <f>Table24[[#This Row],[BMR]]*1.375</f>
        <v>1680.9942875000002</v>
      </c>
      <c r="S87" s="12">
        <f>IF(ISBLANK(Table24[[#This Row],[Step up pulse rate]]),"N/A",(65.81-(0.1847*Table24[[#This Row],[Step up pulse rate]])))</f>
        <v>39.028500000000001</v>
      </c>
      <c r="T87" s="9">
        <f>(Table24[[#This Row],[Push ups]]+Table24[[#This Row],[Sit ups]]+Table24[[#This Row],[Squats]]+Table24[[#This Row],[Sit and reach]]+(Table24[[#This Row],[VO2 Max]]/2))*0.75</f>
        <v>55.885687500000003</v>
      </c>
      <c r="U87" s="15" t="str">
        <f>IF(Table24[[#This Row],[Total]]&gt;75,"A",IF(Table24[[#This Row],[Total]]&gt;65,"B",IF(Table24[[#This Row],[Total]]&gt;50,"C",IF(Table24[[#This Row],[Total]]&lt;50,"D"))))</f>
        <v>C</v>
      </c>
    </row>
    <row r="88" spans="1:21" x14ac:dyDescent="0.25">
      <c r="A88" s="7">
        <v>87</v>
      </c>
      <c r="B88" s="6">
        <v>39960</v>
      </c>
      <c r="C88" s="5">
        <v>15</v>
      </c>
      <c r="D88" s="8">
        <v>54</v>
      </c>
      <c r="E88" s="9">
        <v>162</v>
      </c>
      <c r="F88" s="9">
        <v>26</v>
      </c>
      <c r="G88" s="9">
        <v>38.5</v>
      </c>
      <c r="H88" s="10">
        <v>14</v>
      </c>
      <c r="I88" s="8">
        <v>9</v>
      </c>
      <c r="J88" s="11">
        <v>13</v>
      </c>
      <c r="K88" s="11">
        <v>23</v>
      </c>
      <c r="L88" s="11">
        <v>13</v>
      </c>
      <c r="M88" s="12">
        <v>150</v>
      </c>
      <c r="N88" s="8">
        <f>Table24[[#This Row],[Weight]]/((Table24[[#This Row],[Height]]/100)*(Table24[[#This Row],[Height]]/100))</f>
        <v>20.576131687242793</v>
      </c>
      <c r="O88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88" s="11">
        <f>(495/(1.29579-0.35004 *LOG10((Table24[[#This Row],[Waist]]*2.54)+(Table24[[#This Row],[Hips]]*2.54)-(Table24[[#This Row],[Neck]]*2.54))+0.221*LOG10(Table24[[#This Row],[Height]]))-450)</f>
        <v>23.156851157381027</v>
      </c>
      <c r="Q88" s="9">
        <f>447.593+(9.247*Table24[[#This Row],[Weight]])+(3.098*Table24[[#This Row],[Height]])-(4.33*Table24[[#This Row],[Age]])</f>
        <v>1383.857</v>
      </c>
      <c r="R88" s="14">
        <f>Table24[[#This Row],[BMR]]*1.375</f>
        <v>1902.803375</v>
      </c>
      <c r="S88" s="12">
        <f>IF(ISBLANK(Table24[[#This Row],[Step up pulse rate]]),"N/A",(65.81-(0.1847*Table24[[#This Row],[Step up pulse rate]])))</f>
        <v>38.105000000000004</v>
      </c>
      <c r="T88" s="9">
        <f>(Table24[[#This Row],[Push ups]]+Table24[[#This Row],[Sit ups]]+Table24[[#This Row],[Squats]]+Table24[[#This Row],[Sit and reach]]+(Table24[[#This Row],[VO2 Max]]/2))*0.75</f>
        <v>57.789375000000007</v>
      </c>
      <c r="U88" s="15" t="str">
        <f>IF(Table24[[#This Row],[Total]]&gt;75,"A",IF(Table24[[#This Row],[Total]]&gt;65,"B",IF(Table24[[#This Row],[Total]]&gt;50,"C",IF(Table24[[#This Row],[Total]]&lt;50,"D"))))</f>
        <v>C</v>
      </c>
    </row>
    <row r="89" spans="1:21" x14ac:dyDescent="0.25">
      <c r="A89" s="7">
        <v>88</v>
      </c>
      <c r="B89" s="6">
        <v>40265</v>
      </c>
      <c r="C89" s="5">
        <v>14</v>
      </c>
      <c r="D89" s="8">
        <v>60.6</v>
      </c>
      <c r="E89" s="9">
        <v>162</v>
      </c>
      <c r="F89" s="9">
        <v>26</v>
      </c>
      <c r="G89" s="9">
        <v>37</v>
      </c>
      <c r="H89" s="10">
        <v>14</v>
      </c>
      <c r="I89" s="8">
        <v>17</v>
      </c>
      <c r="J89" s="11">
        <v>19</v>
      </c>
      <c r="K89" s="11">
        <v>7</v>
      </c>
      <c r="L89" s="11">
        <v>7</v>
      </c>
      <c r="M89" s="12">
        <v>150</v>
      </c>
      <c r="N89" s="8">
        <f>Table24[[#This Row],[Weight]]/((Table24[[#This Row],[Height]]/100)*(Table24[[#This Row],[Height]]/100))</f>
        <v>23.090992226794693</v>
      </c>
      <c r="O89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89" s="11">
        <f>(495/(1.29579-0.35004 *LOG10((Table24[[#This Row],[Waist]]*2.54)+(Table24[[#This Row],[Hips]]*2.54)-(Table24[[#This Row],[Neck]]*2.54))+0.221*LOG10(Table24[[#This Row],[Height]]))-450)</f>
        <v>21.092710055672285</v>
      </c>
      <c r="Q89" s="9">
        <f>447.593+(9.247*Table24[[#This Row],[Weight]])+(3.098*Table24[[#This Row],[Height]])-(4.33*Table24[[#This Row],[Age]])</f>
        <v>1449.2172</v>
      </c>
      <c r="R89" s="14">
        <f>Table24[[#This Row],[BMR]]*1.375</f>
        <v>1992.6736500000002</v>
      </c>
      <c r="S89" s="12">
        <f>IF(ISBLANK(Table24[[#This Row],[Step up pulse rate]]),"N/A",(65.81-(0.1847*Table24[[#This Row],[Step up pulse rate]])))</f>
        <v>38.105000000000004</v>
      </c>
      <c r="T89" s="9">
        <f>(Table24[[#This Row],[Push ups]]+Table24[[#This Row],[Sit ups]]+Table24[[#This Row],[Squats]]+Table24[[#This Row],[Sit and reach]]+(Table24[[#This Row],[VO2 Max]]/2))*0.75</f>
        <v>51.789375000000007</v>
      </c>
      <c r="U89" s="15" t="str">
        <f>IF(Table24[[#This Row],[Total]]&gt;75,"A",IF(Table24[[#This Row],[Total]]&gt;65,"B",IF(Table24[[#This Row],[Total]]&gt;50,"C",IF(Table24[[#This Row],[Total]]&lt;50,"D"))))</f>
        <v>C</v>
      </c>
    </row>
    <row r="90" spans="1:21" x14ac:dyDescent="0.25">
      <c r="A90" s="7">
        <v>89</v>
      </c>
      <c r="B90" s="6">
        <v>40371</v>
      </c>
      <c r="C90" s="5">
        <v>14</v>
      </c>
      <c r="D90" s="8">
        <v>48.5</v>
      </c>
      <c r="E90" s="9">
        <v>150</v>
      </c>
      <c r="F90" s="9">
        <v>24</v>
      </c>
      <c r="G90" s="9">
        <v>36.5</v>
      </c>
      <c r="H90" s="10">
        <v>12</v>
      </c>
      <c r="I90" s="11">
        <v>12</v>
      </c>
      <c r="J90" s="11">
        <v>12</v>
      </c>
      <c r="K90" s="11">
        <v>20</v>
      </c>
      <c r="L90" s="11">
        <v>15</v>
      </c>
      <c r="M90" s="12">
        <v>150</v>
      </c>
      <c r="N90" s="8">
        <f>Table24[[#This Row],[Weight]]/((Table24[[#This Row],[Height]]/100)*(Table24[[#This Row],[Height]]/100))</f>
        <v>21.555555555555557</v>
      </c>
      <c r="O90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90" s="11">
        <f>(495/(1.29579-0.35004 *LOG10((Table24[[#This Row],[Waist]]*2.54)+(Table24[[#This Row],[Hips]]*2.54)-(Table24[[#This Row],[Neck]]*2.54))+0.221*LOG10(Table24[[#This Row],[Height]]))-450)</f>
        <v>23.71996124006904</v>
      </c>
      <c r="Q90" s="9">
        <f>447.593+(9.247*Table24[[#This Row],[Weight]])+(3.098*Table24[[#This Row],[Height]])-(4.33*Table24[[#This Row],[Age]])</f>
        <v>1300.1525000000001</v>
      </c>
      <c r="R90" s="14">
        <f>Table24[[#This Row],[BMR]]*1.375</f>
        <v>1787.7096875000002</v>
      </c>
      <c r="S90" s="12">
        <f>IF(ISBLANK(Table24[[#This Row],[Step up pulse rate]]),"N/A",(65.81-(0.1847*Table24[[#This Row],[Step up pulse rate]])))</f>
        <v>38.105000000000004</v>
      </c>
      <c r="T90" s="9">
        <f>(Table24[[#This Row],[Push ups]]+Table24[[#This Row],[Sit ups]]+Table24[[#This Row],[Squats]]+Table24[[#This Row],[Sit and reach]]+(Table24[[#This Row],[VO2 Max]]/2))*0.75</f>
        <v>58.539375000000007</v>
      </c>
      <c r="U90" s="15" t="str">
        <f>IF(Table24[[#This Row],[Total]]&gt;75,"A",IF(Table24[[#This Row],[Total]]&gt;65,"B",IF(Table24[[#This Row],[Total]]&gt;50,"C",IF(Table24[[#This Row],[Total]]&lt;50,"D"))))</f>
        <v>C</v>
      </c>
    </row>
    <row r="91" spans="1:21" x14ac:dyDescent="0.25">
      <c r="A91" s="7">
        <v>90</v>
      </c>
      <c r="B91" s="6">
        <v>38768</v>
      </c>
      <c r="C91" s="5">
        <v>18</v>
      </c>
      <c r="D91" s="8">
        <v>51.1</v>
      </c>
      <c r="E91" s="9">
        <v>156</v>
      </c>
      <c r="F91" s="9">
        <v>24</v>
      </c>
      <c r="G91" s="9">
        <v>33</v>
      </c>
      <c r="H91" s="10">
        <v>14</v>
      </c>
      <c r="I91" s="8">
        <v>18</v>
      </c>
      <c r="J91" s="11">
        <v>10</v>
      </c>
      <c r="K91" s="11">
        <v>19</v>
      </c>
      <c r="L91" s="11">
        <v>14</v>
      </c>
      <c r="M91" s="12">
        <v>156</v>
      </c>
      <c r="N91" s="8">
        <f>Table24[[#This Row],[Weight]]/((Table24[[#This Row],[Height]]/100)*(Table24[[#This Row],[Height]]/100))</f>
        <v>20.997698882314264</v>
      </c>
      <c r="O91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91" s="11">
        <f>(495/(1.29579-0.35004 *LOG10((Table24[[#This Row],[Waist]]*2.54)+(Table24[[#This Row],[Hips]]*2.54)-(Table24[[#This Row],[Neck]]*2.54))+0.221*LOG10(Table24[[#This Row],[Height]]))-450)</f>
        <v>13.924811227728981</v>
      </c>
      <c r="Q91" s="9">
        <f>447.593+(9.247*Table24[[#This Row],[Weight]])+(3.098*Table24[[#This Row],[Height]])-(4.33*Table24[[#This Row],[Age]])</f>
        <v>1325.4627</v>
      </c>
      <c r="R91" s="14">
        <f>Table24[[#This Row],[BMR]]*1.375</f>
        <v>1822.5112125000001</v>
      </c>
      <c r="S91" s="12">
        <f>IF(ISBLANK(Table24[[#This Row],[Step up pulse rate]]),"N/A",(65.81-(0.1847*Table24[[#This Row],[Step up pulse rate]])))</f>
        <v>36.9968</v>
      </c>
      <c r="T91" s="9">
        <f>(Table24[[#This Row],[Push ups]]+Table24[[#This Row],[Sit ups]]+Table24[[#This Row],[Squats]]+Table24[[#This Row],[Sit and reach]]+(Table24[[#This Row],[VO2 Max]]/2))*0.75</f>
        <v>59.623800000000003</v>
      </c>
      <c r="U91" s="15" t="str">
        <f>IF(Table24[[#This Row],[Total]]&gt;75,"A",IF(Table24[[#This Row],[Total]]&gt;65,"B",IF(Table24[[#This Row],[Total]]&gt;50,"C",IF(Table24[[#This Row],[Total]]&lt;50,"D"))))</f>
        <v>C</v>
      </c>
    </row>
    <row r="92" spans="1:21" x14ac:dyDescent="0.25">
      <c r="A92" s="7">
        <v>91</v>
      </c>
      <c r="B92" s="6">
        <v>38981</v>
      </c>
      <c r="C92" s="5">
        <v>18</v>
      </c>
      <c r="D92" s="8">
        <v>54.6</v>
      </c>
      <c r="E92" s="9">
        <v>154</v>
      </c>
      <c r="F92" s="9">
        <v>28</v>
      </c>
      <c r="G92" s="9">
        <v>37</v>
      </c>
      <c r="H92" s="10">
        <v>12.5</v>
      </c>
      <c r="I92" s="8">
        <v>9</v>
      </c>
      <c r="J92" s="11">
        <v>16</v>
      </c>
      <c r="K92" s="11">
        <v>16</v>
      </c>
      <c r="L92" s="11">
        <v>22</v>
      </c>
      <c r="M92" s="12">
        <v>148</v>
      </c>
      <c r="N92" s="8">
        <f>Table24[[#This Row],[Weight]]/((Table24[[#This Row],[Height]]/100)*(Table24[[#This Row],[Height]]/100))</f>
        <v>23.022432113341207</v>
      </c>
      <c r="O92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Normal</v>
      </c>
      <c r="P92" s="11">
        <f>(495/(1.29579-0.35004 *LOG10((Table24[[#This Row],[Waist]]*2.54)+(Table24[[#This Row],[Hips]]*2.54)-(Table24[[#This Row],[Neck]]*2.54))+0.221*LOG10(Table24[[#This Row],[Height]]))-450)</f>
        <v>28.07632629475853</v>
      </c>
      <c r="Q92" s="9">
        <f>447.593+(9.247*Table24[[#This Row],[Weight]])+(3.098*Table24[[#This Row],[Height]])-(4.33*Table24[[#This Row],[Age]])</f>
        <v>1351.6311999999998</v>
      </c>
      <c r="R92" s="14">
        <f>Table24[[#This Row],[BMR]]*1.375</f>
        <v>1858.4928999999997</v>
      </c>
      <c r="S92" s="12">
        <f>IF(ISBLANK(Table24[[#This Row],[Step up pulse rate]]),"N/A",(65.81-(0.1847*Table24[[#This Row],[Step up pulse rate]])))</f>
        <v>38.474400000000003</v>
      </c>
      <c r="T92" s="9">
        <f>(Table24[[#This Row],[Push ups]]+Table24[[#This Row],[Sit ups]]+Table24[[#This Row],[Squats]]+Table24[[#This Row],[Sit and reach]]+(Table24[[#This Row],[VO2 Max]]/2))*0.75</f>
        <v>61.677900000000001</v>
      </c>
      <c r="U92" s="15" t="str">
        <f>IF(Table24[[#This Row],[Total]]&gt;75,"A",IF(Table24[[#This Row],[Total]]&gt;65,"B",IF(Table24[[#This Row],[Total]]&gt;50,"C",IF(Table24[[#This Row],[Total]]&lt;50,"D"))))</f>
        <v>C</v>
      </c>
    </row>
    <row r="93" spans="1:21" x14ac:dyDescent="0.25">
      <c r="A93" s="7">
        <v>92</v>
      </c>
      <c r="B93" s="6">
        <v>40181</v>
      </c>
      <c r="C93" s="5">
        <v>14</v>
      </c>
      <c r="D93" s="8">
        <v>44</v>
      </c>
      <c r="E93" s="9">
        <v>155</v>
      </c>
      <c r="F93" s="9">
        <v>25</v>
      </c>
      <c r="G93" s="9">
        <v>34</v>
      </c>
      <c r="H93" s="10">
        <v>13.5</v>
      </c>
      <c r="I93" s="8">
        <v>15</v>
      </c>
      <c r="J93" s="11">
        <v>14</v>
      </c>
      <c r="K93" s="11">
        <v>27</v>
      </c>
      <c r="L93" s="11">
        <v>15</v>
      </c>
      <c r="M93" s="12">
        <v>115</v>
      </c>
      <c r="N93" s="8">
        <f>Table24[[#This Row],[Weight]]/((Table24[[#This Row],[Height]]/100)*(Table24[[#This Row],[Height]]/100))</f>
        <v>18.314255983350673</v>
      </c>
      <c r="O93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Underweight</v>
      </c>
      <c r="P93" s="11">
        <f>(495/(1.29579-0.35004 *LOG10((Table24[[#This Row],[Waist]]*2.54)+(Table24[[#This Row],[Hips]]*2.54)-(Table24[[#This Row],[Neck]]*2.54))+0.221*LOG10(Table24[[#This Row],[Height]]))-450)</f>
        <v>17.963412953616796</v>
      </c>
      <c r="Q93" s="9">
        <f>447.593+(9.247*Table24[[#This Row],[Weight]])+(3.098*Table24[[#This Row],[Height]])-(4.33*Table24[[#This Row],[Age]])</f>
        <v>1274.0309999999999</v>
      </c>
      <c r="R93" s="14">
        <f>Table24[[#This Row],[BMR]]*1.375</f>
        <v>1751.792625</v>
      </c>
      <c r="S93" s="12">
        <f>IF(ISBLANK(Table24[[#This Row],[Step up pulse rate]]),"N/A",(65.81-(0.1847*Table24[[#This Row],[Step up pulse rate]])))</f>
        <v>44.569500000000005</v>
      </c>
      <c r="T93" s="9">
        <f>(Table24[[#This Row],[Push ups]]+Table24[[#This Row],[Sit ups]]+Table24[[#This Row],[Squats]]+Table24[[#This Row],[Sit and reach]]+(Table24[[#This Row],[VO2 Max]]/2))*0.75</f>
        <v>69.963562499999995</v>
      </c>
      <c r="U93" s="15" t="str">
        <f>IF(Table24[[#This Row],[Total]]&gt;75,"A",IF(Table24[[#This Row],[Total]]&gt;65,"B",IF(Table24[[#This Row],[Total]]&gt;50,"C",IF(Table24[[#This Row],[Total]]&lt;50,"D"))))</f>
        <v>B</v>
      </c>
    </row>
    <row r="94" spans="1:21" x14ac:dyDescent="0.25">
      <c r="A94" s="7">
        <v>93</v>
      </c>
      <c r="B94" s="6">
        <v>40287</v>
      </c>
      <c r="C94" s="5">
        <v>14</v>
      </c>
      <c r="D94" s="8">
        <v>37.799999999999997</v>
      </c>
      <c r="E94" s="9">
        <v>162</v>
      </c>
      <c r="F94" s="9">
        <v>23</v>
      </c>
      <c r="G94" s="9">
        <v>31</v>
      </c>
      <c r="H94" s="10">
        <v>13</v>
      </c>
      <c r="I94" s="8">
        <v>14</v>
      </c>
      <c r="J94" s="11">
        <v>12</v>
      </c>
      <c r="K94" s="11">
        <v>14</v>
      </c>
      <c r="L94" s="11">
        <v>12</v>
      </c>
      <c r="M94" s="12">
        <v>108</v>
      </c>
      <c r="N94" s="8">
        <f>Table24[[#This Row],[Weight]]/((Table24[[#This Row],[Height]]/100)*(Table24[[#This Row],[Height]]/100))</f>
        <v>14.403292181069954</v>
      </c>
      <c r="O94" s="13" t="str">
        <f>IF(Table24[[#This Row],[BMI]]&gt;35,"Obese II",IF(Table24[[#This Row],[BMI]]&gt;30,"Obese",IF(Table24[[#This Row],[BMI]]&gt;25,"Overweight",IF(Table24[[#This Row],[BMI]]&gt;18.4,"Normal",IF(Table24[[#This Row],[BMI]]&gt;16,"Underweight",IF(Table24[[#This Row],[BMI]]&lt;16,"Severely Underweight"))))))</f>
        <v>Severely Underweight</v>
      </c>
      <c r="P94" s="11">
        <f>(495/(1.29579-0.35004 *LOG10((Table24[[#This Row],[Waist]]*2.54)+(Table24[[#This Row],[Hips]]*2.54)-(Table24[[#This Row],[Neck]]*2.54))+0.221*LOG10(Table24[[#This Row],[Height]]))-450)</f>
        <v>9.2492963417209353</v>
      </c>
      <c r="Q94" s="9">
        <f>447.593+(9.247*Table24[[#This Row],[Weight]])+(3.098*Table24[[#This Row],[Height]])-(4.33*Table24[[#This Row],[Age]])</f>
        <v>1238.3856000000001</v>
      </c>
      <c r="R94" s="14">
        <f>Table24[[#This Row],[BMR]]*1.375</f>
        <v>1702.7802000000001</v>
      </c>
      <c r="S94" s="12">
        <f>IF(ISBLANK(Table24[[#This Row],[Step up pulse rate]]),"N/A",(65.81-(0.1847*Table24[[#This Row],[Step up pulse rate]])))</f>
        <v>45.862400000000001</v>
      </c>
      <c r="T94" s="9">
        <f>(Table24[[#This Row],[Push ups]]+Table24[[#This Row],[Sit ups]]+Table24[[#This Row],[Squats]]+Table24[[#This Row],[Sit and reach]]+(Table24[[#This Row],[VO2 Max]]/2))*0.75</f>
        <v>56.198400000000007</v>
      </c>
      <c r="U94" s="15" t="str">
        <f>IF(Table24[[#This Row],[Total]]&gt;75,"A",IF(Table24[[#This Row],[Total]]&gt;65,"B",IF(Table24[[#This Row],[Total]]&gt;50,"C",IF(Table24[[#This Row],[Total]]&lt;50,"D"))))</f>
        <v>C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40444823 M Almukarram Sh Mufaddal Shakir</dc:creator>
  <cp:lastModifiedBy>40444823 M Almukarram Sh Mufaddal Shakir</cp:lastModifiedBy>
  <dcterms:created xsi:type="dcterms:W3CDTF">2025-05-21T13:33:27Z</dcterms:created>
  <dcterms:modified xsi:type="dcterms:W3CDTF">2025-05-21T14:22:56Z</dcterms:modified>
</cp:coreProperties>
</file>