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turnover&amp;CCI_per_day" sheetId="8" r:id="rId5"/>
  </sheets>
  <externalReferences>
    <externalReference r:id="rId6"/>
    <externalReference r:id="rId7"/>
  </externalReference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'model4(3)turnover&amp;CCI_per_day'!$R$1:$R$23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OFFSET('model4(3)turnover&amp;CCI_per_day'!M1,0,0,COUNTA('model4(3)turnover&amp;CCI_per_day'!M:M)-1)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OFFSET('model4(3)turnover&amp;CCI_per_day'!G1,0,0,COUNTA('model4(3)turnover&amp;CCI_per_day'!G:G)-1)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OFFSET('model4(3)turnover&amp;CCI_per_day'!A1,0,0,COUNTA('model4(3)turnover&amp;CCI_per_day'!A:A)-1)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OFFSET('model4(3)turnover&amp;CCI_per_day'!B1,0,0,COUNTA('model4(3)turnover&amp;CCI_per_day'!B:B)-1)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OFFSET('model4(3)turnover&amp;CCI_per_day'!L1,0,0,COUNTA('model4(3)turnover&amp;CCI_per_day'!L:L)-1)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OFFSET('model4(3)turnover&amp;CCI_per_day'!K1,0,0,COUNTA('model4(3)turnover&amp;CCI_per_day'!K:K)-1)</definedName>
  </definedNames>
  <calcPr calcId="145621"/>
</workbook>
</file>

<file path=xl/calcChain.xml><?xml version="1.0" encoding="utf-8"?>
<calcChain xmlns="http://schemas.openxmlformats.org/spreadsheetml/2006/main">
  <c r="AC6" i="8" l="1"/>
  <c r="AC4" i="8"/>
  <c r="AC3" i="8"/>
  <c r="AA6" i="7"/>
  <c r="AA4" i="7"/>
  <c r="AA3" i="7"/>
  <c r="AA6" i="5"/>
  <c r="AA4" i="5"/>
  <c r="AA3" i="5"/>
  <c r="AG4" i="6"/>
  <c r="AG3" i="6"/>
  <c r="AG6" i="6" s="1"/>
  <c r="AA6" i="9"/>
  <c r="AA4" i="9"/>
  <c r="AA3" i="9"/>
  <c r="O23" i="8" l="1"/>
  <c r="F23" i="8"/>
  <c r="E23" i="8"/>
  <c r="D23" i="8"/>
  <c r="C23" i="8"/>
  <c r="B23" i="8"/>
  <c r="M23" i="7"/>
  <c r="D23" i="7"/>
  <c r="C23" i="7"/>
  <c r="N23" i="7" s="1"/>
  <c r="B23" i="7"/>
  <c r="M23" i="5"/>
  <c r="N23" i="5" s="1"/>
  <c r="D23" i="5"/>
  <c r="C23" i="5"/>
  <c r="E23" i="5" s="1"/>
  <c r="B23" i="5"/>
  <c r="N23" i="6"/>
  <c r="M23" i="6"/>
  <c r="D23" i="6"/>
  <c r="C23" i="6"/>
  <c r="B23" i="6"/>
  <c r="D23" i="9"/>
  <c r="C23" i="9"/>
  <c r="E23" i="9" s="1"/>
  <c r="B23" i="9"/>
  <c r="F23" i="9" l="1"/>
  <c r="E23" i="7"/>
  <c r="P23" i="8"/>
  <c r="G23" i="8" s="1"/>
  <c r="F23" i="7"/>
  <c r="F23" i="5"/>
  <c r="O23" i="6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D3" i="8"/>
  <c r="C3" i="8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D3" i="7"/>
  <c r="C3" i="7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D3" i="5"/>
  <c r="C3" i="5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D3" i="6"/>
  <c r="C3" i="6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D3" i="9"/>
  <c r="C3" i="9"/>
  <c r="H23" i="8" l="1"/>
  <c r="O22" i="8"/>
  <c r="P22" i="8" s="1"/>
  <c r="F22" i="8"/>
  <c r="E22" i="8"/>
  <c r="B22" i="8"/>
  <c r="N22" i="7"/>
  <c r="M22" i="7"/>
  <c r="E22" i="7"/>
  <c r="B22" i="7"/>
  <c r="N22" i="5"/>
  <c r="M22" i="5"/>
  <c r="E22" i="5"/>
  <c r="B22" i="5"/>
  <c r="N22" i="6"/>
  <c r="M22" i="6"/>
  <c r="B22" i="6"/>
  <c r="E22" i="9"/>
  <c r="B22" i="9"/>
  <c r="F22" i="9" l="1"/>
  <c r="G22" i="8"/>
  <c r="H22" i="8" s="1"/>
  <c r="F22" i="7"/>
  <c r="F22" i="5"/>
  <c r="O22" i="6"/>
  <c r="O21" i="8"/>
  <c r="F21" i="8"/>
  <c r="E21" i="8"/>
  <c r="B21" i="8"/>
  <c r="M21" i="7"/>
  <c r="N21" i="7" s="1"/>
  <c r="E21" i="7" s="1"/>
  <c r="B21" i="7"/>
  <c r="M21" i="5"/>
  <c r="N21" i="5" s="1"/>
  <c r="E21" i="5" s="1"/>
  <c r="B21" i="5"/>
  <c r="N21" i="6"/>
  <c r="M21" i="6"/>
  <c r="B21" i="6"/>
  <c r="E21" i="9"/>
  <c r="B21" i="9"/>
  <c r="F21" i="9" l="1"/>
  <c r="P21" i="8"/>
  <c r="G21" i="8" s="1"/>
  <c r="H21" i="8" s="1"/>
  <c r="F21" i="7"/>
  <c r="F21" i="5"/>
  <c r="O21" i="6"/>
  <c r="O20" i="8"/>
  <c r="F20" i="8"/>
  <c r="E20" i="8"/>
  <c r="B20" i="8"/>
  <c r="M20" i="7"/>
  <c r="N20" i="7" s="1"/>
  <c r="E20" i="7" s="1"/>
  <c r="B20" i="7"/>
  <c r="M20" i="5"/>
  <c r="N20" i="5" s="1"/>
  <c r="E20" i="5" s="1"/>
  <c r="B20" i="5"/>
  <c r="N20" i="6"/>
  <c r="M20" i="6"/>
  <c r="B20" i="6"/>
  <c r="E20" i="9"/>
  <c r="B20" i="9"/>
  <c r="F20" i="9" l="1"/>
  <c r="P20" i="8"/>
  <c r="G20" i="8" s="1"/>
  <c r="H20" i="8" s="1"/>
  <c r="F20" i="7"/>
  <c r="F20" i="5"/>
  <c r="O20" i="6"/>
  <c r="O19" i="8"/>
  <c r="F19" i="8"/>
  <c r="E19" i="8"/>
  <c r="B19" i="8"/>
  <c r="M19" i="7"/>
  <c r="N19" i="7" s="1"/>
  <c r="E19" i="7" s="1"/>
  <c r="B19" i="7"/>
  <c r="M19" i="5"/>
  <c r="N19" i="5" s="1"/>
  <c r="E19" i="5" s="1"/>
  <c r="B19" i="5"/>
  <c r="N19" i="6"/>
  <c r="M19" i="6"/>
  <c r="B19" i="6"/>
  <c r="E19" i="9"/>
  <c r="B19" i="9"/>
  <c r="F19" i="9" l="1"/>
  <c r="P19" i="8"/>
  <c r="G19" i="8" s="1"/>
  <c r="H19" i="8" s="1"/>
  <c r="F19" i="7"/>
  <c r="F19" i="5"/>
  <c r="O19" i="6"/>
  <c r="O18" i="8"/>
  <c r="F18" i="8"/>
  <c r="E18" i="8"/>
  <c r="B18" i="8"/>
  <c r="M18" i="7"/>
  <c r="B18" i="7"/>
  <c r="M18" i="5"/>
  <c r="B18" i="5"/>
  <c r="N18" i="6"/>
  <c r="M18" i="6"/>
  <c r="B18" i="6"/>
  <c r="E18" i="9"/>
  <c r="B18" i="9"/>
  <c r="F18" i="9" l="1"/>
  <c r="N18" i="5"/>
  <c r="E18" i="5" s="1"/>
  <c r="F18" i="5" s="1"/>
  <c r="N18" i="7"/>
  <c r="E18" i="7" s="1"/>
  <c r="F18" i="7" s="1"/>
  <c r="P18" i="8"/>
  <c r="G18" i="8" s="1"/>
  <c r="H18" i="8" s="1"/>
  <c r="O18" i="6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F17" i="8"/>
  <c r="E17" i="8"/>
  <c r="B17" i="8"/>
  <c r="F16" i="8"/>
  <c r="E16" i="8"/>
  <c r="B16" i="8"/>
  <c r="F15" i="8"/>
  <c r="E15" i="8"/>
  <c r="B15" i="8"/>
  <c r="F14" i="8"/>
  <c r="E14" i="8"/>
  <c r="B14" i="8"/>
  <c r="F13" i="8"/>
  <c r="E13" i="8"/>
  <c r="B13" i="8"/>
  <c r="F12" i="8"/>
  <c r="E12" i="8"/>
  <c r="B12" i="8"/>
  <c r="F11" i="8"/>
  <c r="E11" i="8"/>
  <c r="B11" i="8"/>
  <c r="F10" i="8"/>
  <c r="E10" i="8"/>
  <c r="B10" i="8"/>
  <c r="F9" i="8"/>
  <c r="E9" i="8"/>
  <c r="B9" i="8"/>
  <c r="F8" i="8"/>
  <c r="E8" i="8"/>
  <c r="B8" i="8"/>
  <c r="F7" i="8"/>
  <c r="E7" i="8"/>
  <c r="B7" i="8"/>
  <c r="F6" i="8"/>
  <c r="E6" i="8"/>
  <c r="B6" i="8"/>
  <c r="F5" i="8"/>
  <c r="E5" i="8"/>
  <c r="B5" i="8"/>
  <c r="F4" i="8"/>
  <c r="E4" i="8"/>
  <c r="B4" i="8"/>
  <c r="F3" i="8"/>
  <c r="E3" i="8"/>
  <c r="B3" i="8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O17" i="6" l="1"/>
  <c r="E17" i="9" l="1"/>
  <c r="F17" i="9" s="1"/>
  <c r="N17" i="5"/>
  <c r="E17" i="5" s="1"/>
  <c r="F17" i="5" s="1"/>
  <c r="N17" i="7"/>
  <c r="E17" i="7" s="1"/>
  <c r="F17" i="7" s="1"/>
  <c r="P17" i="8"/>
  <c r="G17" i="8" s="1"/>
  <c r="H17" i="8" s="1"/>
  <c r="E16" i="9"/>
  <c r="N16" i="5" l="1"/>
  <c r="E16" i="5" s="1"/>
  <c r="F16" i="5" s="1"/>
  <c r="N16" i="7"/>
  <c r="E16" i="7" s="1"/>
  <c r="F16" i="7" s="1"/>
  <c r="P16" i="8"/>
  <c r="F16" i="9"/>
  <c r="G16" i="8"/>
  <c r="H16" i="8" s="1"/>
  <c r="N15" i="7"/>
  <c r="E15" i="7" s="1"/>
  <c r="E15" i="9" l="1"/>
  <c r="F15" i="9" s="1"/>
  <c r="P15" i="8"/>
  <c r="G15" i="8" s="1"/>
  <c r="H15" i="8" s="1"/>
  <c r="N15" i="5"/>
  <c r="E15" i="5" s="1"/>
  <c r="F15" i="5" s="1"/>
  <c r="F15" i="7"/>
  <c r="E14" i="9"/>
  <c r="N14" i="5" l="1"/>
  <c r="E14" i="5" s="1"/>
  <c r="F14" i="5" s="1"/>
  <c r="N14" i="7"/>
  <c r="E14" i="7" s="1"/>
  <c r="F14" i="7" s="1"/>
  <c r="F14" i="9"/>
  <c r="P14" i="8"/>
  <c r="G14" i="8" s="1"/>
  <c r="H14" i="8" s="1"/>
  <c r="E13" i="9" l="1"/>
  <c r="F13" i="9" s="1"/>
  <c r="N13" i="5"/>
  <c r="E13" i="5" s="1"/>
  <c r="F13" i="5" s="1"/>
  <c r="N13" i="7"/>
  <c r="E13" i="7" s="1"/>
  <c r="F13" i="7" s="1"/>
  <c r="P13" i="8"/>
  <c r="G13" i="8" s="1"/>
  <c r="H13" i="8" s="1"/>
  <c r="E12" i="9" l="1"/>
  <c r="F12" i="9" l="1"/>
  <c r="N12" i="5"/>
  <c r="E12" i="5" s="1"/>
  <c r="F12" i="5" s="1"/>
  <c r="N12" i="7"/>
  <c r="E12" i="7" s="1"/>
  <c r="F12" i="7" s="1"/>
  <c r="P12" i="8"/>
  <c r="G12" i="8" s="1"/>
  <c r="H12" i="8" s="1"/>
  <c r="E11" i="9" l="1"/>
  <c r="F11" i="9" s="1"/>
  <c r="N11" i="5"/>
  <c r="E11" i="5" s="1"/>
  <c r="F11" i="5" s="1"/>
  <c r="N11" i="7"/>
  <c r="E11" i="7" s="1"/>
  <c r="F11" i="7" s="1"/>
  <c r="P11" i="8"/>
  <c r="G11" i="8" s="1"/>
  <c r="H11" i="8" s="1"/>
  <c r="E10" i="9" l="1"/>
  <c r="N10" i="7"/>
  <c r="E10" i="7" s="1"/>
  <c r="F10" i="7" s="1"/>
  <c r="N10" i="5"/>
  <c r="E10" i="5" s="1"/>
  <c r="F10" i="5" s="1"/>
  <c r="P10" i="8"/>
  <c r="G10" i="8" s="1"/>
  <c r="H10" i="8" s="1"/>
  <c r="F10" i="9"/>
  <c r="E9" i="9"/>
  <c r="N9" i="5" l="1"/>
  <c r="E9" i="5" s="1"/>
  <c r="F9" i="5" s="1"/>
  <c r="N9" i="7"/>
  <c r="E9" i="7" s="1"/>
  <c r="F9" i="7" s="1"/>
  <c r="P9" i="8"/>
  <c r="G9" i="8" s="1"/>
  <c r="H9" i="8" s="1"/>
  <c r="F9" i="9"/>
  <c r="E8" i="9" l="1"/>
  <c r="F8" i="9" s="1"/>
  <c r="N8" i="7"/>
  <c r="E8" i="7" s="1"/>
  <c r="F8" i="7" s="1"/>
  <c r="P8" i="8"/>
  <c r="G8" i="8" s="1"/>
  <c r="H8" i="8" s="1"/>
  <c r="N8" i="5"/>
  <c r="E8" i="5" s="1"/>
  <c r="F8" i="5" s="1"/>
  <c r="N7" i="5" l="1"/>
  <c r="E7" i="5" s="1"/>
  <c r="F7" i="5" s="1"/>
  <c r="N7" i="7"/>
  <c r="E7" i="7" s="1"/>
  <c r="F7" i="7" s="1"/>
  <c r="E7" i="9"/>
  <c r="P7" i="8"/>
  <c r="G7" i="8" s="1"/>
  <c r="H7" i="8" s="1"/>
  <c r="F7" i="9"/>
  <c r="L3" i="9"/>
  <c r="I3" i="9"/>
  <c r="F3" i="9"/>
  <c r="G3" i="9" s="1"/>
  <c r="E4" i="9" l="1"/>
  <c r="E6" i="9"/>
  <c r="E5" i="9"/>
  <c r="F6" i="9"/>
  <c r="H3" i="9"/>
  <c r="J3" i="9" s="1"/>
  <c r="K3" i="9" s="1"/>
  <c r="I4" i="9"/>
  <c r="I5" i="9" s="1"/>
  <c r="I6" i="9" s="1"/>
  <c r="I7" i="9" s="1"/>
  <c r="I8" i="9" s="1"/>
  <c r="I9" i="9" s="1"/>
  <c r="L4" i="9"/>
  <c r="L5" i="9" s="1"/>
  <c r="F4" i="9"/>
  <c r="G4" i="9" s="1"/>
  <c r="F5" i="9"/>
  <c r="N4" i="5"/>
  <c r="E4" i="5" s="1"/>
  <c r="N5" i="5"/>
  <c r="E5" i="5" s="1"/>
  <c r="N6" i="5"/>
  <c r="E6" i="5" s="1"/>
  <c r="N4" i="7"/>
  <c r="E4" i="7" s="1"/>
  <c r="N5" i="7"/>
  <c r="E5" i="7" s="1"/>
  <c r="L6" i="9" l="1"/>
  <c r="L7" i="9" s="1"/>
  <c r="I10" i="9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R4" i="9"/>
  <c r="L8" i="9"/>
  <c r="G5" i="9"/>
  <c r="H4" i="9"/>
  <c r="J4" i="9" s="1"/>
  <c r="K4" i="9" s="1"/>
  <c r="N6" i="7"/>
  <c r="E6" i="7" s="1"/>
  <c r="N3" i="5"/>
  <c r="N3" i="7"/>
  <c r="P4" i="8"/>
  <c r="P5" i="8"/>
  <c r="I22" i="9" l="1"/>
  <c r="I23" i="9" s="1"/>
  <c r="R5" i="9"/>
  <c r="Q4" i="9"/>
  <c r="Q5" i="9"/>
  <c r="L9" i="9"/>
  <c r="U4" i="9" s="1"/>
  <c r="P6" i="8"/>
  <c r="G6" i="8" s="1"/>
  <c r="G6" i="9"/>
  <c r="G7" i="9" s="1"/>
  <c r="H5" i="9"/>
  <c r="J5" i="9" s="1"/>
  <c r="K5" i="9" s="1"/>
  <c r="G5" i="8"/>
  <c r="G4" i="8"/>
  <c r="P3" i="8"/>
  <c r="G8" i="9" l="1"/>
  <c r="H7" i="9"/>
  <c r="J7" i="9" s="1"/>
  <c r="K7" i="9" s="1"/>
  <c r="L10" i="9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H6" i="9"/>
  <c r="J6" i="9" s="1"/>
  <c r="K6" i="9" s="1"/>
  <c r="L22" i="9" l="1"/>
  <c r="L23" i="9" s="1"/>
  <c r="U5" i="9"/>
  <c r="G9" i="9"/>
  <c r="H8" i="9"/>
  <c r="J8" i="9" s="1"/>
  <c r="K8" i="9" s="1"/>
  <c r="H6" i="8"/>
  <c r="F6" i="7"/>
  <c r="F6" i="5"/>
  <c r="G10" i="9" l="1"/>
  <c r="H9" i="9"/>
  <c r="J9" i="9" s="1"/>
  <c r="F5" i="7"/>
  <c r="F5" i="5"/>
  <c r="H5" i="8"/>
  <c r="K9" i="9" l="1"/>
  <c r="T4" i="9" s="1"/>
  <c r="S4" i="9"/>
  <c r="H10" i="9"/>
  <c r="J10" i="9" s="1"/>
  <c r="K10" i="9" s="1"/>
  <c r="G11" i="9"/>
  <c r="G12" i="9" s="1"/>
  <c r="H4" i="8"/>
  <c r="F4" i="7"/>
  <c r="F4" i="5"/>
  <c r="H12" i="9" l="1"/>
  <c r="J12" i="9" s="1"/>
  <c r="K12" i="9" s="1"/>
  <c r="G13" i="9"/>
  <c r="H11" i="9"/>
  <c r="J11" i="9" s="1"/>
  <c r="K11" i="9" s="1"/>
  <c r="V4" i="9"/>
  <c r="W4" i="9" s="1"/>
  <c r="F3" i="5"/>
  <c r="G3" i="5" s="1"/>
  <c r="G14" i="9" l="1"/>
  <c r="G15" i="9" s="1"/>
  <c r="H13" i="9"/>
  <c r="J13" i="9" s="1"/>
  <c r="K13" i="9" s="1"/>
  <c r="L3" i="5"/>
  <c r="L4" i="5" s="1"/>
  <c r="L5" i="5" s="1"/>
  <c r="L6" i="5" s="1"/>
  <c r="L7" i="5" s="1"/>
  <c r="L8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F3" i="7"/>
  <c r="G3" i="7" s="1"/>
  <c r="I3" i="7"/>
  <c r="L3" i="7"/>
  <c r="H3" i="8"/>
  <c r="I3" i="8" s="1"/>
  <c r="N3" i="8"/>
  <c r="K3" i="8"/>
  <c r="I22" i="5" l="1"/>
  <c r="I23" i="5" s="1"/>
  <c r="R5" i="5"/>
  <c r="G16" i="9"/>
  <c r="H15" i="9"/>
  <c r="J15" i="9" s="1"/>
  <c r="K15" i="9" s="1"/>
  <c r="H14" i="9"/>
  <c r="J14" i="9" s="1"/>
  <c r="K14" i="9" s="1"/>
  <c r="L9" i="5"/>
  <c r="G17" i="9" l="1"/>
  <c r="G18" i="9" s="1"/>
  <c r="H16" i="9"/>
  <c r="J16" i="9" s="1"/>
  <c r="K16" i="9" s="1"/>
  <c r="L10" i="5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l="1"/>
  <c r="L23" i="5" s="1"/>
  <c r="U5" i="5"/>
  <c r="H18" i="9"/>
  <c r="J18" i="9" s="1"/>
  <c r="K18" i="9" s="1"/>
  <c r="G19" i="9"/>
  <c r="H17" i="9"/>
  <c r="J17" i="9" s="1"/>
  <c r="K17" i="9" s="1"/>
  <c r="E9" i="6"/>
  <c r="F9" i="6" s="1"/>
  <c r="F3" i="6"/>
  <c r="G3" i="6" s="1"/>
  <c r="E7" i="6"/>
  <c r="F7" i="6" s="1"/>
  <c r="E11" i="6"/>
  <c r="F11" i="6" s="1"/>
  <c r="E15" i="6"/>
  <c r="E6" i="6"/>
  <c r="F6" i="6" s="1"/>
  <c r="E14" i="6"/>
  <c r="F14" i="6" s="1"/>
  <c r="O7" i="6"/>
  <c r="O11" i="6"/>
  <c r="O15" i="6"/>
  <c r="E8" i="6"/>
  <c r="O16" i="6"/>
  <c r="O12" i="6"/>
  <c r="O8" i="6"/>
  <c r="O4" i="6"/>
  <c r="O14" i="6"/>
  <c r="O10" i="6"/>
  <c r="O6" i="6"/>
  <c r="O13" i="6"/>
  <c r="O9" i="6"/>
  <c r="O5" i="6"/>
  <c r="O3" i="6"/>
  <c r="E5" i="6"/>
  <c r="F5" i="6" s="1"/>
  <c r="E10" i="6"/>
  <c r="F10" i="6" s="1"/>
  <c r="E12" i="6"/>
  <c r="F12" i="6" s="1"/>
  <c r="F15" i="6"/>
  <c r="E4" i="6"/>
  <c r="F4" i="6" s="1"/>
  <c r="E13" i="6"/>
  <c r="F13" i="6" s="1"/>
  <c r="I3" i="6"/>
  <c r="F8" i="6"/>
  <c r="R23" i="6" l="1"/>
  <c r="S23" i="6" s="1"/>
  <c r="P23" i="6"/>
  <c r="Q23" i="6" s="1"/>
  <c r="P22" i="6"/>
  <c r="Q22" i="6" s="1"/>
  <c r="R22" i="6"/>
  <c r="S22" i="6" s="1"/>
  <c r="R21" i="6"/>
  <c r="S21" i="6" s="1"/>
  <c r="P21" i="6"/>
  <c r="Q21" i="6" s="1"/>
  <c r="H19" i="9"/>
  <c r="J19" i="9" s="1"/>
  <c r="K19" i="9" s="1"/>
  <c r="G20" i="9"/>
  <c r="G21" i="9" s="1"/>
  <c r="R20" i="6"/>
  <c r="S20" i="6" s="1"/>
  <c r="P20" i="6"/>
  <c r="Q20" i="6" s="1"/>
  <c r="R19" i="6"/>
  <c r="S19" i="6" s="1"/>
  <c r="P19" i="6"/>
  <c r="Q19" i="6" s="1"/>
  <c r="P18" i="6"/>
  <c r="Q18" i="6" s="1"/>
  <c r="R18" i="6"/>
  <c r="S18" i="6" s="1"/>
  <c r="P17" i="6"/>
  <c r="Q17" i="6" s="1"/>
  <c r="R17" i="6"/>
  <c r="S17" i="6" s="1"/>
  <c r="L3" i="6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L4" i="7"/>
  <c r="L5" i="7" s="1"/>
  <c r="L6" i="7" s="1"/>
  <c r="L7" i="7" s="1"/>
  <c r="L8" i="7" s="1"/>
  <c r="R16" i="6"/>
  <c r="S16" i="6" s="1"/>
  <c r="P16" i="6"/>
  <c r="Q16" i="6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X4" i="6" s="1"/>
  <c r="W4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G4" i="6"/>
  <c r="H3" i="6"/>
  <c r="J3" i="6" s="1"/>
  <c r="K3" i="6" s="1"/>
  <c r="K22" i="8" l="1"/>
  <c r="K23" i="8" s="1"/>
  <c r="T5" i="8"/>
  <c r="I22" i="7"/>
  <c r="I23" i="7" s="1"/>
  <c r="R5" i="7"/>
  <c r="T23" i="6"/>
  <c r="U23" i="6" s="1"/>
  <c r="E23" i="6" s="1"/>
  <c r="H21" i="9"/>
  <c r="J21" i="9" s="1"/>
  <c r="G22" i="9"/>
  <c r="T22" i="6"/>
  <c r="U22" i="6" s="1"/>
  <c r="E22" i="6" s="1"/>
  <c r="F22" i="6" s="1"/>
  <c r="T21" i="6"/>
  <c r="U21" i="6" s="1"/>
  <c r="E21" i="6" s="1"/>
  <c r="F21" i="6" s="1"/>
  <c r="H20" i="9"/>
  <c r="J20" i="9" s="1"/>
  <c r="K20" i="9" s="1"/>
  <c r="T20" i="6"/>
  <c r="U20" i="6" s="1"/>
  <c r="E20" i="6" s="1"/>
  <c r="F20" i="6" s="1"/>
  <c r="T19" i="6"/>
  <c r="U19" i="6" s="1"/>
  <c r="E19" i="6" s="1"/>
  <c r="F19" i="6" s="1"/>
  <c r="T18" i="6"/>
  <c r="U18" i="6" s="1"/>
  <c r="E18" i="6" s="1"/>
  <c r="F18" i="6" s="1"/>
  <c r="T17" i="6"/>
  <c r="U17" i="6" s="1"/>
  <c r="E17" i="6" s="1"/>
  <c r="T4" i="8"/>
  <c r="R4" i="7"/>
  <c r="Q4" i="7" s="1"/>
  <c r="L9" i="7"/>
  <c r="I15" i="6"/>
  <c r="N4" i="8"/>
  <c r="N5" i="8" s="1"/>
  <c r="N6" i="8" s="1"/>
  <c r="N7" i="8" s="1"/>
  <c r="N8" i="8" s="1"/>
  <c r="N9" i="8" s="1"/>
  <c r="W4" i="8" s="1"/>
  <c r="T16" i="6"/>
  <c r="U16" i="6" s="1"/>
  <c r="E16" i="6" s="1"/>
  <c r="F16" i="6" s="1"/>
  <c r="R4" i="5"/>
  <c r="AA4" i="6"/>
  <c r="G5" i="6"/>
  <c r="H4" i="6"/>
  <c r="J4" i="6" s="1"/>
  <c r="K4" i="6" s="1"/>
  <c r="F23" i="6" l="1"/>
  <c r="K21" i="9"/>
  <c r="T5" i="9" s="1"/>
  <c r="S5" i="9"/>
  <c r="V5" i="9" s="1"/>
  <c r="Q5" i="7"/>
  <c r="S5" i="8"/>
  <c r="Q4" i="5"/>
  <c r="Q5" i="5"/>
  <c r="H22" i="9"/>
  <c r="J22" i="9" s="1"/>
  <c r="K22" i="9" s="1"/>
  <c r="G23" i="9"/>
  <c r="F17" i="6"/>
  <c r="L10" i="7"/>
  <c r="L11" i="7" s="1"/>
  <c r="L12" i="7" s="1"/>
  <c r="L13" i="7" s="1"/>
  <c r="L14" i="7" s="1"/>
  <c r="L15" i="7" s="1"/>
  <c r="L16" i="7" s="1"/>
  <c r="U4" i="7"/>
  <c r="N10" i="8"/>
  <c r="N11" i="8" s="1"/>
  <c r="N12" i="8" s="1"/>
  <c r="N13" i="8" s="1"/>
  <c r="L16" i="6"/>
  <c r="L17" i="6" s="1"/>
  <c r="L18" i="6" s="1"/>
  <c r="L19" i="6" s="1"/>
  <c r="L20" i="6" s="1"/>
  <c r="L21" i="6" s="1"/>
  <c r="I16" i="6"/>
  <c r="I17" i="6" s="1"/>
  <c r="I18" i="6" s="1"/>
  <c r="I19" i="6" s="1"/>
  <c r="I20" i="6" s="1"/>
  <c r="I21" i="6" s="1"/>
  <c r="U4" i="5"/>
  <c r="H5" i="6"/>
  <c r="J5" i="6" s="1"/>
  <c r="K5" i="6" s="1"/>
  <c r="G6" i="6"/>
  <c r="I22" i="6" l="1"/>
  <c r="I23" i="6" s="1"/>
  <c r="X5" i="6"/>
  <c r="W5" i="6" s="1"/>
  <c r="L22" i="6"/>
  <c r="L23" i="6" s="1"/>
  <c r="AA5" i="6"/>
  <c r="H23" i="9"/>
  <c r="J23" i="9" s="1"/>
  <c r="K23" i="9" s="1"/>
  <c r="H2" i="9"/>
  <c r="L17" i="7"/>
  <c r="L18" i="7" s="1"/>
  <c r="L19" i="7" s="1"/>
  <c r="L20" i="7" s="1"/>
  <c r="L21" i="7" s="1"/>
  <c r="N14" i="8"/>
  <c r="N15" i="8" s="1"/>
  <c r="N16" i="8" s="1"/>
  <c r="G7" i="6"/>
  <c r="H6" i="6"/>
  <c r="J6" i="6" s="1"/>
  <c r="K6" i="6" s="1"/>
  <c r="L22" i="7" l="1"/>
  <c r="L23" i="7" s="1"/>
  <c r="U5" i="7"/>
  <c r="N17" i="8"/>
  <c r="N18" i="8" s="1"/>
  <c r="N19" i="8" s="1"/>
  <c r="N20" i="8" s="1"/>
  <c r="N21" i="8" s="1"/>
  <c r="G8" i="6"/>
  <c r="H7" i="6"/>
  <c r="J7" i="6" s="1"/>
  <c r="K7" i="6" s="1"/>
  <c r="N22" i="8" l="1"/>
  <c r="N23" i="8" s="1"/>
  <c r="W5" i="8"/>
  <c r="H8" i="6"/>
  <c r="J8" i="6" s="1"/>
  <c r="K8" i="6" s="1"/>
  <c r="G9" i="6"/>
  <c r="H9" i="6" l="1"/>
  <c r="J9" i="6" s="1"/>
  <c r="K9" i="6" s="1"/>
  <c r="G10" i="6"/>
  <c r="G11" i="6" l="1"/>
  <c r="H10" i="6"/>
  <c r="J10" i="6" s="1"/>
  <c r="K10" i="6" s="1"/>
  <c r="G12" i="6" l="1"/>
  <c r="H11" i="6"/>
  <c r="J11" i="6" s="1"/>
  <c r="K11" i="6" s="1"/>
  <c r="S4" i="8" l="1"/>
  <c r="H12" i="6"/>
  <c r="J12" i="6" s="1"/>
  <c r="K12" i="6" s="1"/>
  <c r="G13" i="6"/>
  <c r="H13" i="6" l="1"/>
  <c r="J13" i="6" s="1"/>
  <c r="K13" i="6" s="1"/>
  <c r="G14" i="6"/>
  <c r="G15" i="6" l="1"/>
  <c r="H14" i="6"/>
  <c r="J14" i="6" s="1"/>
  <c r="Y4" i="8" l="1"/>
  <c r="Y4" i="6"/>
  <c r="K14" i="6"/>
  <c r="Z4" i="6" s="1"/>
  <c r="G16" i="6"/>
  <c r="G17" i="6" s="1"/>
  <c r="H15" i="6"/>
  <c r="J15" i="6" s="1"/>
  <c r="K15" i="6" s="1"/>
  <c r="H17" i="6" l="1"/>
  <c r="J17" i="6" s="1"/>
  <c r="K17" i="6" s="1"/>
  <c r="G18" i="6"/>
  <c r="W4" i="7"/>
  <c r="H16" i="6"/>
  <c r="J16" i="6" s="1"/>
  <c r="K16" i="6" s="1"/>
  <c r="AC4" i="6"/>
  <c r="AB4" i="6"/>
  <c r="H18" i="6" l="1"/>
  <c r="J18" i="6" s="1"/>
  <c r="K18" i="6" s="1"/>
  <c r="G19" i="6"/>
  <c r="J3" i="8"/>
  <c r="L3" i="8" s="1"/>
  <c r="M3" i="8" s="1"/>
  <c r="I4" i="8"/>
  <c r="H19" i="6" l="1"/>
  <c r="J19" i="6" s="1"/>
  <c r="K19" i="6" s="1"/>
  <c r="G20" i="6"/>
  <c r="J4" i="8"/>
  <c r="L4" i="8" s="1"/>
  <c r="M4" i="8" s="1"/>
  <c r="I5" i="8"/>
  <c r="I6" i="8" s="1"/>
  <c r="H3" i="7"/>
  <c r="J3" i="7" s="1"/>
  <c r="K3" i="7" s="1"/>
  <c r="G4" i="7"/>
  <c r="H20" i="6" l="1"/>
  <c r="J20" i="6" s="1"/>
  <c r="K20" i="6" s="1"/>
  <c r="G21" i="6"/>
  <c r="J6" i="8"/>
  <c r="L6" i="8" s="1"/>
  <c r="M6" i="8" s="1"/>
  <c r="I7" i="8"/>
  <c r="H4" i="7"/>
  <c r="J4" i="7" s="1"/>
  <c r="K4" i="7" s="1"/>
  <c r="G5" i="7"/>
  <c r="G6" i="7" s="1"/>
  <c r="J5" i="8"/>
  <c r="L5" i="8" s="1"/>
  <c r="M5" i="8" s="1"/>
  <c r="H3" i="5"/>
  <c r="J3" i="5" s="1"/>
  <c r="K3" i="5" s="1"/>
  <c r="G4" i="5"/>
  <c r="H21" i="6" l="1"/>
  <c r="J21" i="6" s="1"/>
  <c r="G22" i="6"/>
  <c r="H6" i="7"/>
  <c r="J6" i="7" s="1"/>
  <c r="K6" i="7" s="1"/>
  <c r="G7" i="7"/>
  <c r="J7" i="8"/>
  <c r="L7" i="8" s="1"/>
  <c r="M7" i="8" s="1"/>
  <c r="I8" i="8"/>
  <c r="H4" i="5"/>
  <c r="J4" i="5" s="1"/>
  <c r="K4" i="5" s="1"/>
  <c r="G5" i="5"/>
  <c r="G6" i="5" s="1"/>
  <c r="H5" i="7"/>
  <c r="J5" i="7" s="1"/>
  <c r="K5" i="7" s="1"/>
  <c r="K21" i="6" l="1"/>
  <c r="Z5" i="6" s="1"/>
  <c r="Y5" i="6"/>
  <c r="AB5" i="6" s="1"/>
  <c r="H22" i="6"/>
  <c r="J22" i="6" s="1"/>
  <c r="K22" i="6" s="1"/>
  <c r="G23" i="6"/>
  <c r="H23" i="6" s="1"/>
  <c r="J23" i="6" s="1"/>
  <c r="K23" i="6" s="1"/>
  <c r="H6" i="5"/>
  <c r="J6" i="5" s="1"/>
  <c r="K6" i="5" s="1"/>
  <c r="G7" i="5"/>
  <c r="J8" i="8"/>
  <c r="L8" i="8" s="1"/>
  <c r="M8" i="8" s="1"/>
  <c r="I9" i="8"/>
  <c r="H7" i="7"/>
  <c r="J7" i="7" s="1"/>
  <c r="K7" i="7" s="1"/>
  <c r="G8" i="7"/>
  <c r="H5" i="5"/>
  <c r="J5" i="5" s="1"/>
  <c r="K5" i="5" s="1"/>
  <c r="J9" i="8" l="1"/>
  <c r="L9" i="8" s="1"/>
  <c r="I10" i="8"/>
  <c r="I11" i="8" s="1"/>
  <c r="H7" i="5"/>
  <c r="J7" i="5" s="1"/>
  <c r="K7" i="5" s="1"/>
  <c r="G8" i="5"/>
  <c r="H8" i="7"/>
  <c r="J8" i="7" s="1"/>
  <c r="K8" i="7" s="1"/>
  <c r="G9" i="7"/>
  <c r="J11" i="8" l="1"/>
  <c r="L11" i="8" s="1"/>
  <c r="M11" i="8" s="1"/>
  <c r="I12" i="8"/>
  <c r="M9" i="8"/>
  <c r="V4" i="8" s="1"/>
  <c r="U4" i="8"/>
  <c r="X4" i="8" s="1"/>
  <c r="H9" i="7"/>
  <c r="J9" i="7" s="1"/>
  <c r="G10" i="7"/>
  <c r="G11" i="7" s="1"/>
  <c r="H8" i="5"/>
  <c r="J8" i="5" s="1"/>
  <c r="K8" i="5" s="1"/>
  <c r="G9" i="5"/>
  <c r="J10" i="8"/>
  <c r="L10" i="8" s="1"/>
  <c r="M10" i="8" s="1"/>
  <c r="H2" i="6"/>
  <c r="J12" i="8" l="1"/>
  <c r="L12" i="8" s="1"/>
  <c r="M12" i="8" s="1"/>
  <c r="I13" i="8"/>
  <c r="H11" i="7"/>
  <c r="J11" i="7" s="1"/>
  <c r="K11" i="7" s="1"/>
  <c r="G12" i="7"/>
  <c r="K9" i="7"/>
  <c r="T4" i="7" s="1"/>
  <c r="S4" i="7"/>
  <c r="V4" i="7" s="1"/>
  <c r="H9" i="5"/>
  <c r="J9" i="5" s="1"/>
  <c r="G10" i="5"/>
  <c r="G11" i="5" s="1"/>
  <c r="H10" i="7"/>
  <c r="J10" i="7" s="1"/>
  <c r="K10" i="7" s="1"/>
  <c r="H12" i="7" l="1"/>
  <c r="J12" i="7" s="1"/>
  <c r="K12" i="7" s="1"/>
  <c r="G13" i="7"/>
  <c r="J13" i="8"/>
  <c r="L13" i="8" s="1"/>
  <c r="M13" i="8" s="1"/>
  <c r="I14" i="8"/>
  <c r="H11" i="5"/>
  <c r="J11" i="5" s="1"/>
  <c r="K11" i="5" s="1"/>
  <c r="G12" i="5"/>
  <c r="K9" i="5"/>
  <c r="T4" i="5" s="1"/>
  <c r="S4" i="5"/>
  <c r="V4" i="5" s="1"/>
  <c r="W4" i="5" s="1"/>
  <c r="H10" i="5"/>
  <c r="J10" i="5" s="1"/>
  <c r="K10" i="5" s="1"/>
  <c r="J14" i="8" l="1"/>
  <c r="L14" i="8" s="1"/>
  <c r="M14" i="8" s="1"/>
  <c r="I15" i="8"/>
  <c r="H13" i="7"/>
  <c r="J13" i="7" s="1"/>
  <c r="K13" i="7" s="1"/>
  <c r="G14" i="7"/>
  <c r="H12" i="5"/>
  <c r="J12" i="5" s="1"/>
  <c r="K12" i="5" s="1"/>
  <c r="G13" i="5"/>
  <c r="H14" i="7" l="1"/>
  <c r="J14" i="7" s="1"/>
  <c r="K14" i="7" s="1"/>
  <c r="G15" i="7"/>
  <c r="J15" i="8"/>
  <c r="L15" i="8" s="1"/>
  <c r="M15" i="8" s="1"/>
  <c r="I16" i="8"/>
  <c r="H13" i="5"/>
  <c r="J13" i="5" s="1"/>
  <c r="K13" i="5" s="1"/>
  <c r="G14" i="5"/>
  <c r="H14" i="5" l="1"/>
  <c r="J14" i="5" s="1"/>
  <c r="K14" i="5" s="1"/>
  <c r="G15" i="5"/>
  <c r="J16" i="8"/>
  <c r="L16" i="8" s="1"/>
  <c r="M16" i="8" s="1"/>
  <c r="I17" i="8"/>
  <c r="H15" i="7"/>
  <c r="J15" i="7" s="1"/>
  <c r="K15" i="7" s="1"/>
  <c r="G16" i="7"/>
  <c r="J17" i="8" l="1"/>
  <c r="L17" i="8" s="1"/>
  <c r="M17" i="8" s="1"/>
  <c r="I18" i="8"/>
  <c r="H16" i="7"/>
  <c r="J16" i="7" s="1"/>
  <c r="K16" i="7" s="1"/>
  <c r="G17" i="7"/>
  <c r="H15" i="5"/>
  <c r="J15" i="5" s="1"/>
  <c r="K15" i="5" s="1"/>
  <c r="G16" i="5"/>
  <c r="J18" i="8" l="1"/>
  <c r="L18" i="8" s="1"/>
  <c r="M18" i="8" s="1"/>
  <c r="I19" i="8"/>
  <c r="H17" i="7"/>
  <c r="J17" i="7" s="1"/>
  <c r="K17" i="7" s="1"/>
  <c r="G18" i="7"/>
  <c r="H16" i="5"/>
  <c r="J16" i="5" s="1"/>
  <c r="K16" i="5" s="1"/>
  <c r="G17" i="5"/>
  <c r="J19" i="8" l="1"/>
  <c r="L19" i="8" s="1"/>
  <c r="M19" i="8" s="1"/>
  <c r="I20" i="8"/>
  <c r="H18" i="7"/>
  <c r="J18" i="7" s="1"/>
  <c r="K18" i="7" s="1"/>
  <c r="G19" i="7"/>
  <c r="G20" i="7" s="1"/>
  <c r="H17" i="5"/>
  <c r="J17" i="5" s="1"/>
  <c r="K17" i="5" s="1"/>
  <c r="G18" i="5"/>
  <c r="H20" i="7" l="1"/>
  <c r="J20" i="7" s="1"/>
  <c r="K20" i="7" s="1"/>
  <c r="G21" i="7"/>
  <c r="J20" i="8"/>
  <c r="L20" i="8" s="1"/>
  <c r="M20" i="8" s="1"/>
  <c r="I21" i="8"/>
  <c r="I22" i="8" s="1"/>
  <c r="H19" i="7"/>
  <c r="J19" i="7" s="1"/>
  <c r="K19" i="7" s="1"/>
  <c r="H18" i="5"/>
  <c r="J18" i="5" s="1"/>
  <c r="K18" i="5" s="1"/>
  <c r="G19" i="5"/>
  <c r="G20" i="5" s="1"/>
  <c r="J22" i="8" l="1"/>
  <c r="L22" i="8" s="1"/>
  <c r="M22" i="8" s="1"/>
  <c r="I23" i="8"/>
  <c r="J23" i="8" s="1"/>
  <c r="L23" i="8" s="1"/>
  <c r="M23" i="8" s="1"/>
  <c r="H21" i="7"/>
  <c r="J21" i="7" s="1"/>
  <c r="G22" i="7"/>
  <c r="G23" i="7" s="1"/>
  <c r="H23" i="7" s="1"/>
  <c r="J23" i="7" s="1"/>
  <c r="K23" i="7" s="1"/>
  <c r="H20" i="5"/>
  <c r="J20" i="5" s="1"/>
  <c r="K20" i="5" s="1"/>
  <c r="G21" i="5"/>
  <c r="J21" i="8"/>
  <c r="L21" i="8" s="1"/>
  <c r="J2" i="8"/>
  <c r="H19" i="5"/>
  <c r="J19" i="5" s="1"/>
  <c r="K19" i="5" s="1"/>
  <c r="M21" i="8" l="1"/>
  <c r="V5" i="8" s="1"/>
  <c r="U5" i="8"/>
  <c r="X5" i="8" s="1"/>
  <c r="K21" i="7"/>
  <c r="T5" i="7" s="1"/>
  <c r="S5" i="7"/>
  <c r="V5" i="7" s="1"/>
  <c r="H21" i="5"/>
  <c r="J21" i="5" s="1"/>
  <c r="G22" i="5"/>
  <c r="G23" i="5" s="1"/>
  <c r="H23" i="5" s="1"/>
  <c r="J23" i="5" s="1"/>
  <c r="K23" i="5" s="1"/>
  <c r="H22" i="7"/>
  <c r="J22" i="7" s="1"/>
  <c r="K22" i="7" s="1"/>
  <c r="H2" i="7"/>
  <c r="K21" i="5" l="1"/>
  <c r="T5" i="5" s="1"/>
  <c r="S5" i="5"/>
  <c r="V5" i="5" s="1"/>
  <c r="H22" i="5"/>
  <c r="J22" i="5" s="1"/>
  <c r="K22" i="5" s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<sst xmlns="http://schemas.openxmlformats.org/spreadsheetml/2006/main" count="117" uniqueCount="29">
  <si>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</si>
  <si>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</si>
  <si>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</si>
  <si>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</si>
  <si>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</si>
  <si>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</si>
  <si>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</si>
  <si>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</si>
  <si>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</si>
  <si>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</si>
  <si>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</si>
  <si>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</si>
  <si>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</si>
  <si>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</si>
  <si>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</si>
  <si>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</si>
  <si>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</si>
  <si>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</si>
  <si>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</si>
  <si>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</si>
  <si>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</si>
  <si>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</si>
  <si>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</si>
  <si>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</si>
  <si>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</si>
  <si>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</si>
  <si>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</si>
  <si>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turnover</t>
    <phoneticPr fontId="3" type="noConversion"/>
  </si>
  <si>
    <t>turnover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</si>
</sst>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2761346.2493095547</c:v>
                </c:pt>
                <c:pt idx="16">
                  <c:v>3155905.6052298844</c:v>
                </c:pt>
                <c:pt idx="17">
                  <c:v>3469340.924224162</c:v>
                </c:pt>
                <c:pt idx="18">
                  <c:v>3756910.4972957228</c:v>
                </c:pt>
                <c:pt idx="19">
                  <c:v>3904600.5212148419</c:v>
                </c:pt>
                <c:pt idx="20">
                  <c:v>4084731.4122017911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2461977.3936424926</c:v>
                </c:pt>
                <c:pt idx="16">
                  <c:v>2824700.8222666993</c:v>
                </c:pt>
                <c:pt idx="17">
                  <c:v>3273820.6785529791</c:v>
                </c:pt>
                <c:pt idx="18">
                  <c:v>3575030.9949550489</c:v>
                </c:pt>
                <c:pt idx="19">
                  <c:v>4049072.3250765675</c:v>
                </c:pt>
                <c:pt idx="20">
                  <c:v>4095773.8939387267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-331204.78296318511</c:v>
                </c:pt>
                <c:pt idx="17">
                  <c:v>-195520.24567118287</c:v>
                </c:pt>
                <c:pt idx="18">
                  <c:v>-181879.50234067393</c:v>
                </c:pt>
                <c:pt idx="19">
                  <c:v>144471.80386172561</c:v>
                </c:pt>
                <c:pt idx="20">
                  <c:v>11042.481736935675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023872"/>
        <c:axId val="571684352"/>
      </c:lineChart>
      <c:dateAx>
        <c:axId val="569023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684352"/>
        <c:crosses val="autoZero"/>
        <c:auto val="1"/>
        <c:lblOffset val="100"/>
        <c:baseTimeUnit val="months"/>
      </c:dateAx>
      <c:valAx>
        <c:axId val="5716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'model4(3)turnover&amp;CCI_per_day'!买卖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317811.73146736313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665747.16982557636</c:v>
                </c:pt>
                <c:pt idx="14">
                  <c:v>300031.00550934568</c:v>
                </c:pt>
                <c:pt idx="15">
                  <c:v>1832065.1586837813</c:v>
                </c:pt>
                <c:pt idx="16">
                  <c:v>2955050.5948641114</c:v>
                </c:pt>
                <c:pt idx="17">
                  <c:v>1328925.1361687968</c:v>
                </c:pt>
                <c:pt idx="18">
                  <c:v>970349.54114415869</c:v>
                </c:pt>
                <c:pt idx="19">
                  <c:v>427736.68836834806</c:v>
                </c:pt>
                <c:pt idx="20">
                  <c:v>174190.76894722995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829504"/>
        <c:axId val="573823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'model4(3)turnover&amp;CCI_per_day'!指数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820288"/>
        <c:axId val="573822080"/>
      </c:lineChart>
      <c:dateAx>
        <c:axId val="573820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22080"/>
        <c:crosses val="autoZero"/>
        <c:auto val="1"/>
        <c:lblOffset val="100"/>
        <c:baseTimeUnit val="months"/>
      </c:dateAx>
      <c:valAx>
        <c:axId val="5738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20288"/>
        <c:crosses val="autoZero"/>
        <c:crossBetween val="between"/>
      </c:valAx>
      <c:valAx>
        <c:axId val="5738236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29504"/>
        <c:crosses val="max"/>
        <c:crossBetween val="between"/>
      </c:valAx>
      <c:catAx>
        <c:axId val="57382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57382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538432"/>
        <c:axId val="5695368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194432"/>
        <c:axId val="591312384"/>
      </c:lineChart>
      <c:dateAx>
        <c:axId val="578194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312384"/>
        <c:crosses val="autoZero"/>
        <c:auto val="1"/>
        <c:lblOffset val="100"/>
        <c:baseTimeUnit val="months"/>
      </c:dateAx>
      <c:valAx>
        <c:axId val="5913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194432"/>
        <c:crosses val="autoZero"/>
        <c:crossBetween val="between"/>
      </c:valAx>
      <c:valAx>
        <c:axId val="5695368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538432"/>
        <c:crosses val="max"/>
        <c:crossBetween val="between"/>
      </c:valAx>
      <c:catAx>
        <c:axId val="569538432"/>
        <c:scaling>
          <c:orientation val="minMax"/>
        </c:scaling>
        <c:delete val="1"/>
        <c:axPos val="b"/>
        <c:majorTickMark val="out"/>
        <c:minorTickMark val="none"/>
        <c:tickLblPos val="nextTo"/>
        <c:crossAx val="56953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2840822.0105471406</c:v>
                </c:pt>
                <c:pt idx="16">
                  <c:v>3314293.2376515362</c:v>
                </c:pt>
                <c:pt idx="17">
                  <c:v>3627728.5566458139</c:v>
                </c:pt>
                <c:pt idx="18">
                  <c:v>3915298.1297173747</c:v>
                </c:pt>
                <c:pt idx="19">
                  <c:v>4062988.1536364937</c:v>
                </c:pt>
                <c:pt idx="20">
                  <c:v>4243119.0446234429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2541453.154880079</c:v>
                </c:pt>
                <c:pt idx="16">
                  <c:v>2982060.7504685246</c:v>
                </c:pt>
                <c:pt idx="17">
                  <c:v>3438739.3927607625</c:v>
                </c:pt>
                <c:pt idx="18">
                  <c:v>3740636.8615977974</c:v>
                </c:pt>
                <c:pt idx="19">
                  <c:v>4229795.7364258952</c:v>
                </c:pt>
                <c:pt idx="20">
                  <c:v>4270541.9159216853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-299368.85566706164</c:v>
                </c:pt>
                <c:pt idx="16">
                  <c:v>-332232.4871830116</c:v>
                </c:pt>
                <c:pt idx="17">
                  <c:v>-188989.16388505138</c:v>
                </c:pt>
                <c:pt idx="18">
                  <c:v>-174661.26811957732</c:v>
                </c:pt>
                <c:pt idx="19">
                  <c:v>166807.58278940152</c:v>
                </c:pt>
                <c:pt idx="20">
                  <c:v>27422.87129824236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689216"/>
        <c:axId val="571691008"/>
      </c:lineChart>
      <c:dateAx>
        <c:axId val="571689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691008"/>
        <c:crosses val="autoZero"/>
        <c:auto val="1"/>
        <c:lblOffset val="100"/>
        <c:baseTimeUnit val="months"/>
      </c:dateAx>
      <c:valAx>
        <c:axId val="5716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6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476854.5674255176</c:v>
                </c:pt>
                <c:pt idx="16">
                  <c:v>473471.22710439586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713024"/>
        <c:axId val="5717114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708160"/>
        <c:axId val="571709696"/>
      </c:lineChart>
      <c:dateAx>
        <c:axId val="571708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709696"/>
        <c:crosses val="autoZero"/>
        <c:auto val="1"/>
        <c:lblOffset val="100"/>
        <c:baseTimeUnit val="months"/>
      </c:dateAx>
      <c:valAx>
        <c:axId val="5717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708160"/>
        <c:crosses val="autoZero"/>
        <c:crossBetween val="between"/>
      </c:valAx>
      <c:valAx>
        <c:axId val="5717114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713024"/>
        <c:crosses val="max"/>
        <c:crossBetween val="between"/>
      </c:valAx>
      <c:catAx>
        <c:axId val="571713024"/>
        <c:scaling>
          <c:orientation val="minMax"/>
        </c:scaling>
        <c:delete val="1"/>
        <c:axPos val="b"/>
        <c:majorTickMark val="out"/>
        <c:minorTickMark val="none"/>
        <c:tickLblPos val="nextTo"/>
        <c:crossAx val="571711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453884.17017662968</c:v>
                </c:pt>
                <c:pt idx="8">
                  <c:v>606692.11135508155</c:v>
                </c:pt>
                <c:pt idx="9">
                  <c:v>905710.43023504305</c:v>
                </c:pt>
                <c:pt idx="10">
                  <c:v>1335959.2839917385</c:v>
                </c:pt>
                <c:pt idx="11">
                  <c:v>1780667.2158307</c:v>
                </c:pt>
                <c:pt idx="12">
                  <c:v>1937909.2658485125</c:v>
                </c:pt>
                <c:pt idx="13">
                  <c:v>2193010.887953979</c:v>
                </c:pt>
                <c:pt idx="14">
                  <c:v>2496190.1070616054</c:v>
                </c:pt>
                <c:pt idx="15">
                  <c:v>2973044.6744871233</c:v>
                </c:pt>
                <c:pt idx="16">
                  <c:v>3446515.9015915189</c:v>
                </c:pt>
                <c:pt idx="17">
                  <c:v>3759951.2205857965</c:v>
                </c:pt>
                <c:pt idx="18">
                  <c:v>4047520.7936573573</c:v>
                </c:pt>
                <c:pt idx="19">
                  <c:v>4195210.8175764764</c:v>
                </c:pt>
                <c:pt idx="20">
                  <c:v>4375341.7085634256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430902.47698604997</c:v>
                </c:pt>
                <c:pt idx="8">
                  <c:v>579357.89497069945</c:v>
                </c:pt>
                <c:pt idx="9">
                  <c:v>819258.04132691398</c:v>
                </c:pt>
                <c:pt idx="10">
                  <c:v>1173994.4598943966</c:v>
                </c:pt>
                <c:pt idx="11">
                  <c:v>1664421.2267078152</c:v>
                </c:pt>
                <c:pt idx="12">
                  <c:v>2040021.1981970037</c:v>
                </c:pt>
                <c:pt idx="13">
                  <c:v>2188896.7966426979</c:v>
                </c:pt>
                <c:pt idx="14">
                  <c:v>2393698.5950288731</c:v>
                </c:pt>
                <c:pt idx="15">
                  <c:v>2654650.9142944538</c:v>
                </c:pt>
                <c:pt idx="16">
                  <c:v>3093794.7451675506</c:v>
                </c:pt>
                <c:pt idx="17">
                  <c:v>3555840.531212152</c:v>
                </c:pt>
                <c:pt idx="18">
                  <c:v>3858225.9151582182</c:v>
                </c:pt>
                <c:pt idx="19">
                  <c:v>4358119.0581027884</c:v>
                </c:pt>
                <c:pt idx="20">
                  <c:v>4394636.5915163374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-22981.69319057971</c:v>
                </c:pt>
                <c:pt idx="8">
                  <c:v>-27334.216384382104</c:v>
                </c:pt>
                <c:pt idx="9">
                  <c:v>-86452.388908129069</c:v>
                </c:pt>
                <c:pt idx="10">
                  <c:v>-161964.82409734186</c:v>
                </c:pt>
                <c:pt idx="11">
                  <c:v>-116245.98912288481</c:v>
                </c:pt>
                <c:pt idx="12">
                  <c:v>102111.93234849116</c:v>
                </c:pt>
                <c:pt idx="13">
                  <c:v>-4114.0913112810813</c:v>
                </c:pt>
                <c:pt idx="14">
                  <c:v>-102491.51203273237</c:v>
                </c:pt>
                <c:pt idx="15">
                  <c:v>-318393.76019266946</c:v>
                </c:pt>
                <c:pt idx="16">
                  <c:v>-352721.15642396826</c:v>
                </c:pt>
                <c:pt idx="17">
                  <c:v>-204110.68937364453</c:v>
                </c:pt>
                <c:pt idx="18">
                  <c:v>-189294.8784991391</c:v>
                </c:pt>
                <c:pt idx="19">
                  <c:v>162908.24052631203</c:v>
                </c:pt>
                <c:pt idx="20">
                  <c:v>19294.882952911779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08000"/>
        <c:axId val="571813888"/>
      </c:lineChart>
      <c:dateAx>
        <c:axId val="571808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13888"/>
        <c:crosses val="autoZero"/>
        <c:auto val="1"/>
        <c:lblOffset val="100"/>
        <c:baseTimeUnit val="months"/>
      </c:dateAx>
      <c:valAx>
        <c:axId val="5718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203388.59680025204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255101.62210546658</c:v>
                </c:pt>
                <c:pt idx="14">
                  <c:v>303179.21910762659</c:v>
                </c:pt>
                <c:pt idx="15">
                  <c:v>476854.5674255176</c:v>
                </c:pt>
                <c:pt idx="16">
                  <c:v>473471.22710439586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848192"/>
        <c:axId val="5718466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43328"/>
        <c:axId val="571844864"/>
      </c:lineChart>
      <c:dateAx>
        <c:axId val="57184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44864"/>
        <c:crosses val="autoZero"/>
        <c:auto val="1"/>
        <c:lblOffset val="100"/>
        <c:baseTimeUnit val="months"/>
      </c:dateAx>
      <c:valAx>
        <c:axId val="5718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43328"/>
        <c:crosses val="autoZero"/>
        <c:crossBetween val="between"/>
      </c:valAx>
      <c:valAx>
        <c:axId val="5718466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48192"/>
        <c:crosses val="max"/>
        <c:crossBetween val="between"/>
      </c:valAx>
      <c:catAx>
        <c:axId val="571848192"/>
        <c:scaling>
          <c:orientation val="minMax"/>
        </c:scaling>
        <c:delete val="1"/>
        <c:axPos val="b"/>
        <c:majorTickMark val="out"/>
        <c:minorTickMark val="none"/>
        <c:tickLblPos val="nextTo"/>
        <c:crossAx val="57184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2251926.9034996843</c:v>
                </c:pt>
                <c:pt idx="8">
                  <c:v>3202357.3468225673</c:v>
                </c:pt>
                <c:pt idx="9">
                  <c:v>5804003.0032127518</c:v>
                </c:pt>
                <c:pt idx="10">
                  <c:v>10294361.706755884</c:v>
                </c:pt>
                <c:pt idx="11">
                  <c:v>15012968.250231147</c:v>
                </c:pt>
                <c:pt idx="12">
                  <c:v>16005066.076396745</c:v>
                </c:pt>
                <c:pt idx="13">
                  <c:v>17876526.551763058</c:v>
                </c:pt>
                <c:pt idx="14">
                  <c:v>20301237.504284184</c:v>
                </c:pt>
                <c:pt idx="15">
                  <c:v>25084120.417524301</c:v>
                </c:pt>
                <c:pt idx="16">
                  <c:v>29816191.036533132</c:v>
                </c:pt>
                <c:pt idx="17">
                  <c:v>32608242.064552907</c:v>
                </c:pt>
                <c:pt idx="18">
                  <c:v>35061910.359311596</c:v>
                </c:pt>
                <c:pt idx="19">
                  <c:v>35964994.453942828</c:v>
                </c:pt>
                <c:pt idx="20">
                  <c:v>37181415.002649464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2169817.3176074922</c:v>
                </c:pt>
                <c:pt idx="8">
                  <c:v>3098330.5506435884</c:v>
                </c:pt>
                <c:pt idx="9">
                  <c:v>5383819.9215691434</c:v>
                </c:pt>
                <c:pt idx="10">
                  <c:v>9377942.6013078354</c:v>
                </c:pt>
                <c:pt idx="11">
                  <c:v>14461754.113661477</c:v>
                </c:pt>
                <c:pt idx="12">
                  <c:v>17351111.190320637</c:v>
                </c:pt>
                <c:pt idx="13">
                  <c:v>18319081.275756035</c:v>
                </c:pt>
                <c:pt idx="14">
                  <c:v>19920462.426406339</c:v>
                </c:pt>
                <c:pt idx="15">
                  <c:v>22906597.565645773</c:v>
                </c:pt>
                <c:pt idx="16">
                  <c:v>27342462.063272424</c:v>
                </c:pt>
                <c:pt idx="17">
                  <c:v>31447908.578783918</c:v>
                </c:pt>
                <c:pt idx="18">
                  <c:v>34032608.133750223</c:v>
                </c:pt>
                <c:pt idx="19">
                  <c:v>38042402.669101261</c:v>
                </c:pt>
                <c:pt idx="20">
                  <c:v>38005209.650892787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-82109.585892192088</c:v>
                </c:pt>
                <c:pt idx="8">
                  <c:v>-104026.79617897887</c:v>
                </c:pt>
                <c:pt idx="9">
                  <c:v>-420183.0816436084</c:v>
                </c:pt>
                <c:pt idx="10">
                  <c:v>-916419.10544804856</c:v>
                </c:pt>
                <c:pt idx="11">
                  <c:v>-551214.13656966947</c:v>
                </c:pt>
                <c:pt idx="12">
                  <c:v>1346045.1139238924</c:v>
                </c:pt>
                <c:pt idx="13">
                  <c:v>442554.72399297729</c:v>
                </c:pt>
                <c:pt idx="14">
                  <c:v>-380775.07787784562</c:v>
                </c:pt>
                <c:pt idx="15">
                  <c:v>-2177522.8518785276</c:v>
                </c:pt>
                <c:pt idx="16">
                  <c:v>-2473728.9732607082</c:v>
                </c:pt>
                <c:pt idx="17">
                  <c:v>-1160333.4857689887</c:v>
                </c:pt>
                <c:pt idx="18">
                  <c:v>-1029302.2255613729</c:v>
                </c:pt>
                <c:pt idx="19">
                  <c:v>2077408.2151584327</c:v>
                </c:pt>
                <c:pt idx="20">
                  <c:v>823794.64824332297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642624"/>
        <c:axId val="573644160"/>
      </c:lineChart>
      <c:dateAx>
        <c:axId val="5736426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644160"/>
        <c:crosses val="autoZero"/>
        <c:auto val="1"/>
        <c:lblOffset val="100"/>
        <c:baseTimeUnit val="months"/>
      </c:dateAx>
      <c:valAx>
        <c:axId val="5736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64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21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2435260.8123425301</c:v>
                </c:pt>
                <c:pt idx="8">
                  <c:v>3512846.3134526005</c:v>
                </c:pt>
                <c:pt idx="9">
                  <c:v>6797752.4630579948</c:v>
                </c:pt>
                <c:pt idx="10">
                  <c:v>13043035.935528781</c:v>
                </c:pt>
                <c:pt idx="11">
                  <c:v>19359778.47368915</c:v>
                </c:pt>
                <c:pt idx="12">
                  <c:v>20533858.701588433</c:v>
                </c:pt>
                <c:pt idx="13">
                  <c:v>22870263.792218249</c:v>
                </c:pt>
                <c:pt idx="14">
                  <c:v>26039820.652168576</c:v>
                </c:pt>
                <c:pt idx="15">
                  <c:v>32911779.058585145</c:v>
                </c:pt>
                <c:pt idx="16">
                  <c:v>39799800.572337106</c:v>
                </c:pt>
                <c:pt idx="17">
                  <c:v>43677649.068272717</c:v>
                </c:pt>
                <c:pt idx="18">
                  <c:v>47071381.196546718</c:v>
                </c:pt>
                <c:pt idx="19">
                  <c:v>48215974.50904078</c:v>
                </c:pt>
                <c:pt idx="20">
                  <c:v>49810234.706238389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768832"/>
        <c:axId val="5737015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698432"/>
        <c:axId val="573699968"/>
      </c:lineChart>
      <c:dateAx>
        <c:axId val="573698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699968"/>
        <c:crosses val="autoZero"/>
        <c:auto val="1"/>
        <c:lblOffset val="100"/>
        <c:baseTimeUnit val="months"/>
      </c:dateAx>
      <c:valAx>
        <c:axId val="5736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698432"/>
        <c:crosses val="autoZero"/>
        <c:crossBetween val="between"/>
      </c:valAx>
      <c:valAx>
        <c:axId val="5737015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768832"/>
        <c:crosses val="max"/>
        <c:crossBetween val="between"/>
      </c:valAx>
      <c:catAx>
        <c:axId val="57376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5737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'model4(3)turnover&amp;CCI_per_day'!资金</c:f>
              <c:numCache>
                <c:formatCode>0.00_ </c:formatCode>
                <c:ptCount val="21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499278.49483393121</c:v>
                </c:pt>
                <c:pt idx="8">
                  <c:v>598358.79442543502</c:v>
                </c:pt>
                <c:pt idx="9">
                  <c:v>1063751.5314711765</c:v>
                </c:pt>
                <c:pt idx="10">
                  <c:v>2680154.4071520055</c:v>
                </c:pt>
                <c:pt idx="11">
                  <c:v>3470564.9195595356</c:v>
                </c:pt>
                <c:pt idx="12">
                  <c:v>3893481.2264201744</c:v>
                </c:pt>
                <c:pt idx="13">
                  <c:v>4559228.3962457506</c:v>
                </c:pt>
                <c:pt idx="14">
                  <c:v>4859259.4017550964</c:v>
                </c:pt>
                <c:pt idx="15">
                  <c:v>6691324.5604388779</c:v>
                </c:pt>
                <c:pt idx="16">
                  <c:v>9646375.1553029902</c:v>
                </c:pt>
                <c:pt idx="17">
                  <c:v>10975300.291471787</c:v>
                </c:pt>
                <c:pt idx="18">
                  <c:v>11945649.832615945</c:v>
                </c:pt>
                <c:pt idx="19">
                  <c:v>12373386.520984294</c:v>
                </c:pt>
                <c:pt idx="20">
                  <c:v>12547577.289931525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'model4(3)turnover&amp;CCI_per_day'!资产</c:f>
              <c:numCache>
                <c:formatCode>0.00_ </c:formatCode>
                <c:ptCount val="21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482518.6726745746</c:v>
                </c:pt>
                <c:pt idx="8">
                  <c:v>576725.07660191669</c:v>
                </c:pt>
                <c:pt idx="9">
                  <c:v>983268.29615027865</c:v>
                </c:pt>
                <c:pt idx="10">
                  <c:v>2509041.6268755305</c:v>
                </c:pt>
                <c:pt idx="11">
                  <c:v>3397161.6805133354</c:v>
                </c:pt>
                <c:pt idx="12">
                  <c:v>4265756.7323671244</c:v>
                </c:pt>
                <c:pt idx="13">
                  <c:v>4709381.5164156565</c:v>
                </c:pt>
                <c:pt idx="14">
                  <c:v>4797754.8469314398</c:v>
                </c:pt>
                <c:pt idx="15">
                  <c:v>6197081.2891686596</c:v>
                </c:pt>
                <c:pt idx="16">
                  <c:v>9071997.1801644098</c:v>
                </c:pt>
                <c:pt idx="17">
                  <c:v>10836695.807812983</c:v>
                </c:pt>
                <c:pt idx="18">
                  <c:v>11852197.665036507</c:v>
                </c:pt>
                <c:pt idx="19">
                  <c:v>13361877.473565781</c:v>
                </c:pt>
                <c:pt idx="20">
                  <c:v>13095753.496201664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'model4(3)turnover&amp;CCI_per_day'!金额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-16759.822159356612</c:v>
                </c:pt>
                <c:pt idx="8">
                  <c:v>-21633.717823518324</c:v>
                </c:pt>
                <c:pt idx="9">
                  <c:v>-80483.235320897889</c:v>
                </c:pt>
                <c:pt idx="10">
                  <c:v>-171112.78027647501</c:v>
                </c:pt>
                <c:pt idx="11">
                  <c:v>-73403.239046200179</c:v>
                </c:pt>
                <c:pt idx="12">
                  <c:v>372275.50594695006</c:v>
                </c:pt>
                <c:pt idx="13">
                  <c:v>150153.12016990595</c:v>
                </c:pt>
                <c:pt idx="14">
                  <c:v>-61504.554823656566</c:v>
                </c:pt>
                <c:pt idx="15">
                  <c:v>-494243.27127021831</c:v>
                </c:pt>
                <c:pt idx="16">
                  <c:v>-574377.97513858043</c:v>
                </c:pt>
                <c:pt idx="17">
                  <c:v>-138604.48365880363</c:v>
                </c:pt>
                <c:pt idx="18">
                  <c:v>-93452.167579438537</c:v>
                </c:pt>
                <c:pt idx="19">
                  <c:v>988490.9525814876</c:v>
                </c:pt>
                <c:pt idx="20">
                  <c:v>548176.20627013966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789312"/>
        <c:axId val="573790848"/>
      </c:lineChart>
      <c:dateAx>
        <c:axId val="5737893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790848"/>
        <c:crosses val="autoZero"/>
        <c:auto val="1"/>
        <c:lblOffset val="100"/>
        <c:baseTimeUnit val="months"/>
      </c:dateAx>
      <c:valAx>
        <c:axId val="5737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7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K18">
            <v>44895</v>
          </cell>
          <cell r="L18">
            <v>44866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K19">
            <v>44925</v>
          </cell>
          <cell r="L19">
            <v>44896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K20">
            <v>44957</v>
          </cell>
          <cell r="L20">
            <v>44929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K21">
            <v>44985</v>
          </cell>
          <cell r="L21">
            <v>44958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K22">
            <v>45016</v>
          </cell>
          <cell r="L22">
            <v>44986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0.69499999284744263</v>
          </cell>
          <cell r="O312">
            <v>0.67799997329711914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  <cell r="N313">
            <v>0.69499999284744263</v>
          </cell>
          <cell r="O313">
            <v>0.67799997329711914</v>
          </cell>
          <cell r="P313">
            <v>0.6839999953905741</v>
          </cell>
          <cell r="Q313">
            <v>0.71971427826654344</v>
          </cell>
          <cell r="R313">
            <v>-3.5714282875969339E-2</v>
          </cell>
          <cell r="S313">
            <v>1.4149665021571991E-2</v>
          </cell>
          <cell r="T313">
            <v>2.1224497532357987E-4</v>
          </cell>
          <cell r="U313">
            <v>-168.26915606139005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  <cell r="N314">
            <v>0.69499999284744263</v>
          </cell>
          <cell r="O314">
            <v>0.67799997329711914</v>
          </cell>
          <cell r="P314">
            <v>0.68333333730697632</v>
          </cell>
          <cell r="Q314">
            <v>0.71419046890167959</v>
          </cell>
          <cell r="R314">
            <v>-3.0857131594703269E-2</v>
          </cell>
          <cell r="S314">
            <v>1.3095242636544371E-2</v>
          </cell>
          <cell r="T314">
            <v>1.9642863954816555E-4</v>
          </cell>
          <cell r="U314">
            <v>-157.09079727723159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  <cell r="N315">
            <v>0.70200002193450928</v>
          </cell>
          <cell r="O315">
            <v>0.67799997329711914</v>
          </cell>
          <cell r="P315">
            <v>0.6940000057220459</v>
          </cell>
          <cell r="Q315">
            <v>0.71069046996888663</v>
          </cell>
          <cell r="R315">
            <v>-1.669046424684073E-2</v>
          </cell>
          <cell r="S315">
            <v>1.2119049117678693E-2</v>
          </cell>
          <cell r="T315">
            <v>1.8178573676518039E-4</v>
          </cell>
          <cell r="U315">
            <v>-91.813937351974118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  <cell r="N316">
            <v>0.72200000286102295</v>
          </cell>
          <cell r="O316">
            <v>0.67799997329711914</v>
          </cell>
          <cell r="P316">
            <v>0.70866668224334717</v>
          </cell>
          <cell r="Q316">
            <v>0.70897618645713456</v>
          </cell>
          <cell r="R316">
            <v>-3.0950421378739268E-4</v>
          </cell>
          <cell r="S316">
            <v>1.0792514499352868E-2</v>
          </cell>
          <cell r="T316">
            <v>1.61887717490293E-4</v>
          </cell>
          <cell r="U316">
            <v>-1.9118449415778005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  <cell r="N317">
            <v>0.7279999852180481</v>
          </cell>
          <cell r="O317">
            <v>0.67799997329711914</v>
          </cell>
          <cell r="P317">
            <v>0.71799999475479126</v>
          </cell>
          <cell r="Q317">
            <v>0.70821428157034383</v>
          </cell>
          <cell r="R317">
            <v>9.785713184447431E-3</v>
          </cell>
          <cell r="S317">
            <v>1.0312925390645726E-2</v>
          </cell>
          <cell r="T317">
            <v>1.5469388085968588E-4</v>
          </cell>
          <cell r="U317">
            <v>63.258566725877806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  <cell r="N318">
            <v>0.72899997234344482</v>
          </cell>
          <cell r="O318">
            <v>0.67799997329711914</v>
          </cell>
          <cell r="P318">
            <v>0.72566666205724084</v>
          </cell>
          <cell r="Q318">
            <v>0.70788094685191205</v>
          </cell>
          <cell r="R318">
            <v>1.7785715205328789E-2</v>
          </cell>
          <cell r="S318">
            <v>1.0122448408684743E-2</v>
          </cell>
          <cell r="T318">
            <v>1.5183672613027115E-4</v>
          </cell>
          <cell r="U318">
            <v>117.13710943733865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  <cell r="N319">
            <v>0.74199998378753662</v>
          </cell>
          <cell r="O319">
            <v>0.67799997329711914</v>
          </cell>
          <cell r="P319">
            <v>0.73366665840148926</v>
          </cell>
          <cell r="Q319">
            <v>0.70871427939051679</v>
          </cell>
          <cell r="R319">
            <v>2.495237901097247E-2</v>
          </cell>
          <cell r="S319">
            <v>1.0605438023197395E-2</v>
          </cell>
          <cell r="T319">
            <v>1.5908157034796093E-4</v>
          </cell>
          <cell r="U319">
            <v>156.85273257231398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  <cell r="N320">
            <v>0.74199998378753662</v>
          </cell>
          <cell r="O320">
            <v>0.67799997329711914</v>
          </cell>
          <cell r="P320">
            <v>0.72733332713445031</v>
          </cell>
          <cell r="Q320">
            <v>0.70947618427730752</v>
          </cell>
          <cell r="R320">
            <v>1.7857142857142794E-2</v>
          </cell>
          <cell r="S320">
            <v>1.121768335095878E-2</v>
          </cell>
          <cell r="T320">
            <v>1.6826525026438169E-4</v>
          </cell>
          <cell r="U320">
            <v>106.12495942617562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  <cell r="N321">
            <v>0.74199998378753662</v>
          </cell>
          <cell r="O321">
            <v>0.67799997329711914</v>
          </cell>
          <cell r="P321">
            <v>0.71666665871938073</v>
          </cell>
          <cell r="Q321">
            <v>0.71002380337033955</v>
          </cell>
          <cell r="R321">
            <v>6.6428553490411879E-3</v>
          </cell>
          <cell r="S321">
            <v>1.1591834275900921E-2</v>
          </cell>
          <cell r="T321">
            <v>1.7387751413851382E-4</v>
          </cell>
          <cell r="U321">
            <v>38.204223139223025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  <cell r="N322">
            <v>0.74199998378753662</v>
          </cell>
          <cell r="O322">
            <v>0.67799997329711914</v>
          </cell>
          <cell r="P322">
            <v>0.71466666460037231</v>
          </cell>
          <cell r="Q322">
            <v>0.71023809058325627</v>
          </cell>
          <cell r="R322">
            <v>4.4285740171160493E-3</v>
          </cell>
          <cell r="S322">
            <v>1.1775509029829601E-2</v>
          </cell>
          <cell r="T322">
            <v>1.7663263544744401E-4</v>
          </cell>
          <cell r="U322">
            <v>25.072229749036072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  <cell r="N323">
            <v>0.74199998378753662</v>
          </cell>
          <cell r="O323">
            <v>0.67799997329711914</v>
          </cell>
          <cell r="P323">
            <v>0.7066666682561239</v>
          </cell>
          <cell r="Q323">
            <v>0.70945237647919424</v>
          </cell>
          <cell r="R323">
            <v>-2.7857082230703378E-3</v>
          </cell>
          <cell r="S323">
            <v>1.1530608546977152E-2</v>
          </cell>
          <cell r="T323">
            <v>1.7295912820465727E-4</v>
          </cell>
          <cell r="U323">
            <v>-16.106164803132529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  <cell r="N324">
            <v>0.74199998378753662</v>
          </cell>
          <cell r="O324">
            <v>0.67799997329711914</v>
          </cell>
          <cell r="P324">
            <v>0.69866667191187537</v>
          </cell>
          <cell r="Q324">
            <v>0.70859523472331809</v>
          </cell>
          <cell r="R324">
            <v>-9.9285628114427205E-3</v>
          </cell>
          <cell r="S324">
            <v>1.2224488517865053E-2</v>
          </cell>
          <cell r="T324">
            <v>1.833673277679758E-4</v>
          </cell>
          <cell r="U324">
            <v>-54.145757220205809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  <cell r="N325">
            <v>0.74199998378753662</v>
          </cell>
          <cell r="O325">
            <v>0.67799997329711914</v>
          </cell>
          <cell r="P325">
            <v>0.71100000540415442</v>
          </cell>
          <cell r="Q325">
            <v>0.70869047443071975</v>
          </cell>
          <cell r="R325">
            <v>2.3095309734346703E-3</v>
          </cell>
          <cell r="S325">
            <v>1.2309521436691293E-2</v>
          </cell>
          <cell r="T325">
            <v>1.846428215503694E-4</v>
          </cell>
          <cell r="U325">
            <v>12.508100526424444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  <cell r="N326">
            <v>0.74199998378753662</v>
          </cell>
          <cell r="O326">
            <v>0.67799997329711914</v>
          </cell>
          <cell r="P326">
            <v>0.7096666693687439</v>
          </cell>
          <cell r="Q326">
            <v>0.70942857151939742</v>
          </cell>
          <cell r="R326">
            <v>2.3809784934647471E-4</v>
          </cell>
          <cell r="S326">
            <v>1.1605438326491817E-2</v>
          </cell>
          <cell r="T326">
            <v>1.7408157489737724E-4</v>
          </cell>
          <cell r="U326">
            <v>1.3677372202476665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  <cell r="N327">
            <v>0.74199998378753662</v>
          </cell>
          <cell r="O327">
            <v>0.67799997329711914</v>
          </cell>
          <cell r="P327">
            <v>0.68866668144861853</v>
          </cell>
          <cell r="Q327">
            <v>0.7097619062378292</v>
          </cell>
          <cell r="R327">
            <v>-2.1095224789210665E-2</v>
          </cell>
          <cell r="S327">
            <v>1.1238089629582004E-2</v>
          </cell>
          <cell r="T327">
            <v>1.6857134444373006E-4</v>
          </cell>
          <cell r="U327">
            <v>-125.14122645710022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  <cell r="N328">
            <v>0.70499998331069946</v>
          </cell>
          <cell r="O328">
            <v>0.68400001525878906</v>
          </cell>
          <cell r="P328">
            <v>0.68566664059956872</v>
          </cell>
          <cell r="Q328">
            <v>0.70992857075872884</v>
          </cell>
          <cell r="R328">
            <v>-2.4261930159160117E-2</v>
          </cell>
          <cell r="S328">
            <v>1.1071425108682547E-2</v>
          </cell>
          <cell r="T328">
            <v>1.660713766302382E-4</v>
          </cell>
          <cell r="U328">
            <v>-146.0933885866429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  <cell r="F329">
            <v>4066501.25</v>
          </cell>
          <cell r="G329">
            <v>2806.73095703125</v>
          </cell>
          <cell r="H329">
            <v>327</v>
          </cell>
          <cell r="I329">
            <v>5440388.4340596329</v>
          </cell>
          <cell r="N329">
            <v>0.70499998331069946</v>
          </cell>
          <cell r="O329">
            <v>0.68400001525878906</v>
          </cell>
          <cell r="P329">
            <v>0.69799999396006263</v>
          </cell>
          <cell r="Q329">
            <v>0.71021428420430144</v>
          </cell>
          <cell r="R329">
            <v>-1.2214290244238812E-2</v>
          </cell>
          <cell r="S329">
            <v>1.0785711663109923E-2</v>
          </cell>
          <cell r="T329">
            <v>1.6178567494664885E-4</v>
          </cell>
          <cell r="U329">
            <v>-75.496735098868612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  <cell r="F330">
            <v>3588100</v>
          </cell>
          <cell r="G330">
            <v>2554.7890625</v>
          </cell>
          <cell r="H330">
            <v>328</v>
          </cell>
          <cell r="I330">
            <v>5434741.213224085</v>
          </cell>
          <cell r="N330">
            <v>0.72200000286102295</v>
          </cell>
          <cell r="O330">
            <v>0.68400001525878906</v>
          </cell>
          <cell r="P330">
            <v>0.71466666460037231</v>
          </cell>
          <cell r="Q330">
            <v>0.71064285437266039</v>
          </cell>
          <cell r="R330">
            <v>4.0238102277119214E-3</v>
          </cell>
          <cell r="S330">
            <v>1.0931971527281259E-2</v>
          </cell>
          <cell r="T330">
            <v>1.6397957290921887E-4</v>
          </cell>
          <cell r="U330">
            <v>24.538484619297996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  <cell r="F331">
            <v>2969101</v>
          </cell>
          <cell r="G331">
            <v>2118.14306640625</v>
          </cell>
          <cell r="H331">
            <v>329</v>
          </cell>
          <cell r="I331">
            <v>5427246.8660714282</v>
          </cell>
          <cell r="N331">
            <v>0.72200000286102295</v>
          </cell>
          <cell r="O331">
            <v>0.68400001525878906</v>
          </cell>
          <cell r="P331">
            <v>0.71266665061314904</v>
          </cell>
          <cell r="Q331">
            <v>0.71026190121968591</v>
          </cell>
          <cell r="R331">
            <v>2.4047493934631348E-3</v>
          </cell>
          <cell r="S331">
            <v>1.0605440253303169E-2</v>
          </cell>
          <cell r="T331">
            <v>1.5908160379954754E-4</v>
          </cell>
          <cell r="U331">
            <v>15.116451783408374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  <cell r="F332">
            <v>3661902</v>
          </cell>
          <cell r="G332">
            <v>2657.242919921875</v>
          </cell>
          <cell r="H332">
            <v>330</v>
          </cell>
          <cell r="I332">
            <v>5421897.3361742422</v>
          </cell>
          <cell r="N332">
            <v>0.73799997568130493</v>
          </cell>
          <cell r="O332">
            <v>0.68400001525878906</v>
          </cell>
          <cell r="P332">
            <v>0.72999999920527137</v>
          </cell>
          <cell r="Q332">
            <v>0.71057142530168804</v>
          </cell>
          <cell r="R332">
            <v>1.9428573903583324E-2</v>
          </cell>
          <cell r="S332">
            <v>1.0870746609305046E-2</v>
          </cell>
          <cell r="T332">
            <v>1.630611991395757E-4</v>
          </cell>
          <cell r="U332">
            <v>119.14896987206026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  <cell r="F333">
            <v>2424500</v>
          </cell>
          <cell r="G333">
            <v>1782.22900390625</v>
          </cell>
          <cell r="H333">
            <v>331</v>
          </cell>
          <cell r="I333">
            <v>5412841.7550981874</v>
          </cell>
          <cell r="N333">
            <v>0.73900002241134644</v>
          </cell>
          <cell r="O333">
            <v>0.68400001525878906</v>
          </cell>
          <cell r="P333">
            <v>0.7346666852633158</v>
          </cell>
          <cell r="Q333">
            <v>0.71064285579181852</v>
          </cell>
          <cell r="R333">
            <v>2.4023829471497282E-2</v>
          </cell>
          <cell r="S333">
            <v>1.0931972743702587E-2</v>
          </cell>
          <cell r="T333">
            <v>1.639795911555388E-4</v>
          </cell>
          <cell r="U333">
            <v>146.50499676334766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  <cell r="F334">
            <v>2755801</v>
          </cell>
          <cell r="G334">
            <v>2007.2960205078125</v>
          </cell>
          <cell r="H334">
            <v>332</v>
          </cell>
          <cell r="I334">
            <v>5404838.620293675</v>
          </cell>
          <cell r="N334">
            <v>0.73900002241134644</v>
          </cell>
          <cell r="O334">
            <v>0.68400001525878906</v>
          </cell>
          <cell r="P334">
            <v>0.72899999221165979</v>
          </cell>
          <cell r="Q334">
            <v>0.71076190329733346</v>
          </cell>
          <cell r="R334">
            <v>1.8238088914326323E-2</v>
          </cell>
          <cell r="S334">
            <v>1.1034013462715415E-2</v>
          </cell>
          <cell r="T334">
            <v>1.6551020194073123E-4</v>
          </cell>
          <cell r="U334">
            <v>110.19314036519232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  <cell r="F335">
            <v>2908406</v>
          </cell>
          <cell r="G335">
            <v>2104.299072265625</v>
          </cell>
          <cell r="H335">
            <v>333</v>
          </cell>
          <cell r="I335">
            <v>5397341.8256381378</v>
          </cell>
          <cell r="N335">
            <v>0.73900002241134644</v>
          </cell>
          <cell r="O335">
            <v>0.68400001525878906</v>
          </cell>
          <cell r="P335">
            <v>0.72433334589004517</v>
          </cell>
          <cell r="Q335">
            <v>0.71130952380952384</v>
          </cell>
          <cell r="R335">
            <v>1.302382208052133E-2</v>
          </cell>
          <cell r="S335">
            <v>1.1547619388217023E-2</v>
          </cell>
          <cell r="T335">
            <v>1.7321429082325533E-4</v>
          </cell>
          <cell r="U335">
            <v>75.189073711075025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  <cell r="F336">
            <v>3683300</v>
          </cell>
          <cell r="G336">
            <v>2612.735107421875</v>
          </cell>
          <cell r="H336">
            <v>334</v>
          </cell>
          <cell r="I336">
            <v>5392209.9638847308</v>
          </cell>
          <cell r="N336">
            <v>0.73900002241134644</v>
          </cell>
          <cell r="O336">
            <v>0.68400001525878906</v>
          </cell>
          <cell r="P336">
            <v>0.71133333444595337</v>
          </cell>
          <cell r="Q336">
            <v>0.71107142879849394</v>
          </cell>
          <cell r="R336">
            <v>2.6190564745942613E-4</v>
          </cell>
          <cell r="S336">
            <v>1.1309524377187099E-2</v>
          </cell>
          <cell r="T336">
            <v>1.6964286565780646E-4</v>
          </cell>
          <cell r="U336">
            <v>1.5438647917427113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  <cell r="F337">
            <v>3560304</v>
          </cell>
          <cell r="G337">
            <v>2588.037109375</v>
          </cell>
          <cell r="H337">
            <v>335</v>
          </cell>
          <cell r="I337">
            <v>5386741.5878731348</v>
          </cell>
          <cell r="N337">
            <v>0.73900002241134644</v>
          </cell>
          <cell r="O337">
            <v>0.68400001525878906</v>
          </cell>
          <cell r="P337">
            <v>0.72666668891906738</v>
          </cell>
          <cell r="Q337">
            <v>0.71250000170298988</v>
          </cell>
          <cell r="R337">
            <v>1.41666872160775E-2</v>
          </cell>
          <cell r="S337">
            <v>1.2071430683135995E-2</v>
          </cell>
          <cell r="T337">
            <v>1.8107146024703993E-4</v>
          </cell>
          <cell r="U337">
            <v>78.238101116264076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  <cell r="F338">
            <v>3003903</v>
          </cell>
          <cell r="G338">
            <v>2189.81298828125</v>
          </cell>
          <cell r="H338">
            <v>336</v>
          </cell>
          <cell r="I338">
            <v>5379649.8063616073</v>
          </cell>
          <cell r="N338">
            <v>0.73900002241134644</v>
          </cell>
          <cell r="O338">
            <v>0.68400001525878906</v>
          </cell>
          <cell r="P338">
            <v>0.72633334000905359</v>
          </cell>
          <cell r="Q338">
            <v>0.71447619228135972</v>
          </cell>
          <cell r="R338">
            <v>1.1857147727693862E-2</v>
          </cell>
          <cell r="S338">
            <v>1.2047624304181057E-2</v>
          </cell>
          <cell r="T338">
            <v>1.8071436456271585E-4</v>
          </cell>
          <cell r="U338">
            <v>65.612646545199837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  <cell r="F339">
            <v>5722604</v>
          </cell>
          <cell r="G339">
            <v>4205.744140625</v>
          </cell>
          <cell r="H339">
            <v>337</v>
          </cell>
          <cell r="I339">
            <v>5380667.4745919881</v>
          </cell>
          <cell r="N339">
            <v>0.74299997091293335</v>
          </cell>
          <cell r="O339">
            <v>0.68400001525878906</v>
          </cell>
          <cell r="P339">
            <v>0.73599998156229651</v>
          </cell>
          <cell r="Q339">
            <v>0.71626190486408425</v>
          </cell>
          <cell r="R339">
            <v>1.9738076698212259E-2</v>
          </cell>
          <cell r="S339">
            <v>1.3309528430302935E-2</v>
          </cell>
          <cell r="T339">
            <v>1.9964292645454401E-4</v>
          </cell>
          <cell r="U339">
            <v>98.866897258723327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  <cell r="F340">
            <v>1012900</v>
          </cell>
          <cell r="G340">
            <v>748.44000244140625</v>
          </cell>
          <cell r="H340">
            <v>338</v>
          </cell>
          <cell r="I340">
            <v>5367745.0856139055</v>
          </cell>
          <cell r="N340">
            <v>0.74500000476837158</v>
          </cell>
          <cell r="O340">
            <v>0.68400001525878906</v>
          </cell>
          <cell r="P340">
            <v>0.73766668637593591</v>
          </cell>
          <cell r="Q340">
            <v>0.71826190607888363</v>
          </cell>
          <cell r="R340">
            <v>1.9404780297052282E-2</v>
          </cell>
          <cell r="S340">
            <v>1.4081638686510975E-2</v>
          </cell>
          <cell r="T340">
            <v>2.1122458029766461E-4</v>
          </cell>
          <cell r="U340">
            <v>91.868002624062171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  <cell r="F341">
            <v>3281900</v>
          </cell>
          <cell r="G341">
            <v>2381.821044921875</v>
          </cell>
          <cell r="H341">
            <v>339</v>
          </cell>
          <cell r="I341">
            <v>5361592.1502581118</v>
          </cell>
          <cell r="N341">
            <v>0.74500000476837158</v>
          </cell>
          <cell r="O341">
            <v>0.68400001525878906</v>
          </cell>
          <cell r="P341">
            <v>0.72733334700266516</v>
          </cell>
          <cell r="Q341">
            <v>0.7210238107613155</v>
          </cell>
          <cell r="R341">
            <v>6.309536241349667E-3</v>
          </cell>
          <cell r="S341">
            <v>1.1826538512495901E-2</v>
          </cell>
          <cell r="T341">
            <v>1.7739807768743851E-4</v>
          </cell>
          <cell r="U341">
            <v>35.567106045346073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  <cell r="F342">
            <v>2393401</v>
          </cell>
          <cell r="G342">
            <v>1758.56494140625</v>
          </cell>
          <cell r="H342">
            <v>340</v>
          </cell>
          <cell r="I342">
            <v>5352862.1762867644</v>
          </cell>
          <cell r="N342">
            <v>0.74500000476837158</v>
          </cell>
          <cell r="O342">
            <v>0.68400001525878906</v>
          </cell>
          <cell r="P342">
            <v>0.73366667826970422</v>
          </cell>
          <cell r="Q342">
            <v>0.72445238488061092</v>
          </cell>
          <cell r="R342">
            <v>9.2142933890932976E-3</v>
          </cell>
          <cell r="S342">
            <v>8.7517049847816806E-3</v>
          </cell>
          <cell r="T342">
            <v>1.312755747717252E-4</v>
          </cell>
          <cell r="U342">
            <v>70.190463116356653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  <cell r="F343">
            <v>3153102</v>
          </cell>
          <cell r="G343">
            <v>2289.886962890625</v>
          </cell>
          <cell r="H343">
            <v>341</v>
          </cell>
          <cell r="I343">
            <v>5346411.2666788856</v>
          </cell>
          <cell r="N343">
            <v>0.74500000476837158</v>
          </cell>
          <cell r="O343">
            <v>0.68400001525878906</v>
          </cell>
          <cell r="P343">
            <v>0.72633332014083862</v>
          </cell>
          <cell r="Q343">
            <v>0.72647619389352347</v>
          </cell>
          <cell r="R343">
            <v>-1.428737526848467E-4</v>
          </cell>
          <cell r="S343">
            <v>6.1700725231040787E-3</v>
          </cell>
          <cell r="T343">
            <v>9.2551087846561177E-5</v>
          </cell>
          <cell r="U343">
            <v>-1.5437285072403966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  <cell r="F344">
            <v>3219613</v>
          </cell>
          <cell r="G344">
            <v>2322.748046875</v>
          </cell>
          <cell r="H344">
            <v>342</v>
          </cell>
          <cell r="I344">
            <v>5340192.5582967838</v>
          </cell>
          <cell r="N344">
            <v>0.74500000476837158</v>
          </cell>
          <cell r="O344">
            <v>0.68400001525878906</v>
          </cell>
          <cell r="P344">
            <v>0.718666672706604</v>
          </cell>
          <cell r="Q344">
            <v>0.7267619087582543</v>
          </cell>
          <cell r="R344">
            <v>-8.0952360516503008E-3</v>
          </cell>
          <cell r="S344">
            <v>5.8571440832955414E-3</v>
          </cell>
          <cell r="T344">
            <v>8.7857161249433113E-5</v>
          </cell>
          <cell r="U344">
            <v>-92.140878859804204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  <cell r="F345">
            <v>2462800</v>
          </cell>
          <cell r="G345">
            <v>1759.5560302734375</v>
          </cell>
          <cell r="H345">
            <v>343</v>
          </cell>
          <cell r="I345">
            <v>5331803.6587099126</v>
          </cell>
          <cell r="N345">
            <v>0.74500000476837158</v>
          </cell>
          <cell r="O345">
            <v>0.68400001525878906</v>
          </cell>
          <cell r="P345">
            <v>0.71566667159398401</v>
          </cell>
          <cell r="Q345">
            <v>0.72697619597117114</v>
          </cell>
          <cell r="R345">
            <v>-1.130952437718713E-2</v>
          </cell>
          <cell r="S345">
            <v>5.6428568703787586E-3</v>
          </cell>
          <cell r="T345">
            <v>8.4642853055681371E-5</v>
          </cell>
          <cell r="U345">
            <v>-133.61464044397562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  <cell r="F346">
            <v>2647100</v>
          </cell>
          <cell r="G346">
            <v>1893.616943359375</v>
          </cell>
          <cell r="H346">
            <v>344</v>
          </cell>
          <cell r="I346">
            <v>5323999.2876090119</v>
          </cell>
          <cell r="N346">
            <v>0.74500000476837158</v>
          </cell>
          <cell r="O346">
            <v>0.68400001525878906</v>
          </cell>
          <cell r="P346">
            <v>0.71566667159398401</v>
          </cell>
          <cell r="Q346">
            <v>0.7259523868560791</v>
          </cell>
          <cell r="R346">
            <v>-1.0285715262095096E-2</v>
          </cell>
          <cell r="S346">
            <v>6.2993197214035734E-3</v>
          </cell>
          <cell r="T346">
            <v>9.4489795821053597E-5</v>
          </cell>
          <cell r="U346">
            <v>-108.8553020219703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  <cell r="F347">
            <v>1362800</v>
          </cell>
          <cell r="G347">
            <v>968.49102783203125</v>
          </cell>
          <cell r="H347">
            <v>345</v>
          </cell>
          <cell r="I347">
            <v>5312517.5505434787</v>
          </cell>
          <cell r="N347">
            <v>0.74500000476837158</v>
          </cell>
          <cell r="O347">
            <v>0.68400001525878906</v>
          </cell>
          <cell r="P347">
            <v>0.71200001239776611</v>
          </cell>
          <cell r="Q347">
            <v>0.72433333879425421</v>
          </cell>
          <cell r="R347">
            <v>-1.2333326396488098E-2</v>
          </cell>
          <cell r="S347">
            <v>6.904761604711286E-3</v>
          </cell>
          <cell r="T347">
            <v>1.0357142407066929E-4</v>
          </cell>
          <cell r="U347">
            <v>-119.08039796838915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  <cell r="F348">
            <v>2657600</v>
          </cell>
          <cell r="G348">
            <v>1855.81494140625</v>
          </cell>
          <cell r="H348">
            <v>346</v>
          </cell>
          <cell r="I348">
            <v>5304844.3784320811</v>
          </cell>
          <cell r="N348">
            <v>0.74500000476837158</v>
          </cell>
          <cell r="O348">
            <v>0.68400001525878906</v>
          </cell>
          <cell r="P348">
            <v>0.70299998919169104</v>
          </cell>
          <cell r="Q348">
            <v>0.72247619572139921</v>
          </cell>
          <cell r="R348">
            <v>-1.9476206529708162E-2</v>
          </cell>
          <cell r="S348">
            <v>8.3605460569161159E-3</v>
          </cell>
          <cell r="T348">
            <v>1.2540819085374172E-4</v>
          </cell>
          <cell r="U348">
            <v>-155.30250773191074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  <cell r="F349">
            <v>2146700</v>
          </cell>
          <cell r="G349">
            <v>1530.8990478515625</v>
          </cell>
          <cell r="H349">
            <v>347</v>
          </cell>
          <cell r="I349">
            <v>5295743.0978025934</v>
          </cell>
          <cell r="N349">
            <v>0.74500000476837158</v>
          </cell>
          <cell r="O349">
            <v>0.68400001525878906</v>
          </cell>
          <cell r="P349">
            <v>0.71566667159398401</v>
          </cell>
          <cell r="Q349">
            <v>0.72185714755739483</v>
          </cell>
          <cell r="R349">
            <v>-6.1904759634108242E-3</v>
          </cell>
          <cell r="S349">
            <v>8.7142870539710614E-3</v>
          </cell>
          <cell r="T349">
            <v>1.3071430580956591E-4</v>
          </cell>
          <cell r="U349">
            <v>-47.358825226288232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  <cell r="F350">
            <v>2516800</v>
          </cell>
          <cell r="G350">
            <v>1814.135986328125</v>
          </cell>
          <cell r="H350">
            <v>348</v>
          </cell>
          <cell r="I350">
            <v>5287757.6291307472</v>
          </cell>
          <cell r="N350">
            <v>0.74000000953674316</v>
          </cell>
          <cell r="O350">
            <v>0.72899997234344482</v>
          </cell>
          <cell r="P350">
            <v>0.72099999586741126</v>
          </cell>
          <cell r="Q350">
            <v>0.72254762337321321</v>
          </cell>
          <cell r="R350">
            <v>-1.5476275058019517E-3</v>
          </cell>
          <cell r="S350">
            <v>8.0238112381526405E-3</v>
          </cell>
          <cell r="T350">
            <v>1.203571685722896E-4</v>
          </cell>
          <cell r="U350">
            <v>-12.858623413630797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  <cell r="F351">
            <v>1514200</v>
          </cell>
          <cell r="G351">
            <v>1115.52001953125</v>
          </cell>
          <cell r="H351">
            <v>349</v>
          </cell>
          <cell r="I351">
            <v>5276945.1430873927</v>
          </cell>
          <cell r="N351">
            <v>0.74000000953674316</v>
          </cell>
          <cell r="O351">
            <v>0.72899997234344482</v>
          </cell>
          <cell r="P351">
            <v>0.734333336353302</v>
          </cell>
          <cell r="Q351">
            <v>0.72309524104708711</v>
          </cell>
          <cell r="R351">
            <v>1.123809530621489E-2</v>
          </cell>
          <cell r="S351">
            <v>8.5714289120265418E-3</v>
          </cell>
          <cell r="T351">
            <v>1.2857143368039811E-4</v>
          </cell>
          <cell r="U351">
            <v>87.407404463968732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  <cell r="F352">
            <v>2813797</v>
          </cell>
          <cell r="G352">
            <v>2058.468017578125</v>
          </cell>
          <cell r="H352">
            <v>350</v>
          </cell>
          <cell r="I352">
            <v>5269907.5769642862</v>
          </cell>
          <cell r="N352">
            <v>0.74000000953674316</v>
          </cell>
          <cell r="O352">
            <v>0.72899997234344482</v>
          </cell>
          <cell r="P352">
            <v>0.73099998633066809</v>
          </cell>
          <cell r="Q352">
            <v>0.72342857292720242</v>
          </cell>
          <cell r="R352">
            <v>7.5714134034656766E-3</v>
          </cell>
          <cell r="S352">
            <v>8.9047607921418637E-3</v>
          </cell>
          <cell r="T352">
            <v>1.3357141188212796E-4</v>
          </cell>
          <cell r="U352">
            <v>56.684385504191425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  <cell r="F353">
            <v>3264301</v>
          </cell>
          <cell r="G353">
            <v>2391.455078125</v>
          </cell>
          <cell r="H353">
            <v>351</v>
          </cell>
          <cell r="I353">
            <v>5264193.5981125357</v>
          </cell>
          <cell r="N353">
            <v>0.74000000953674316</v>
          </cell>
          <cell r="O353">
            <v>0.72899997234344482</v>
          </cell>
          <cell r="P353">
            <v>0.73333334922790527</v>
          </cell>
          <cell r="Q353">
            <v>0.7232380991890317</v>
          </cell>
          <cell r="R353">
            <v>1.0095250038873571E-2</v>
          </cell>
          <cell r="S353">
            <v>8.7142870539710614E-3</v>
          </cell>
          <cell r="T353">
            <v>1.3071430580956591E-4</v>
          </cell>
          <cell r="U353">
            <v>77.231409189297636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  <cell r="F354">
            <v>1767300</v>
          </cell>
          <cell r="G354">
            <v>1305.98095703125</v>
          </cell>
          <cell r="H354">
            <v>352</v>
          </cell>
          <cell r="I354">
            <v>5254259.2412997158</v>
          </cell>
          <cell r="N354">
            <v>0.74599999189376831</v>
          </cell>
          <cell r="O354">
            <v>0.72899997234344482</v>
          </cell>
          <cell r="P354">
            <v>0.73966666062672937</v>
          </cell>
          <cell r="Q354">
            <v>0.72338095449265982</v>
          </cell>
          <cell r="R354">
            <v>1.6285706134069544E-2</v>
          </cell>
          <cell r="S354">
            <v>8.8571423575991657E-3</v>
          </cell>
          <cell r="T354">
            <v>1.3285713536398747E-4</v>
          </cell>
          <cell r="U354">
            <v>122.5805907183814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  <cell r="F355">
            <v>2062507</v>
          </cell>
          <cell r="G355">
            <v>1538.0469970703125</v>
          </cell>
          <cell r="H355">
            <v>353</v>
          </cell>
          <cell r="I355">
            <v>5245217.4502478754</v>
          </cell>
          <cell r="N355">
            <v>0.75199997425079346</v>
          </cell>
          <cell r="O355">
            <v>0.72899997234344482</v>
          </cell>
          <cell r="P355">
            <v>0.74599999189376831</v>
          </cell>
          <cell r="Q355">
            <v>0.72471428627059586</v>
          </cell>
          <cell r="R355">
            <v>2.1285705623172446E-2</v>
          </cell>
          <cell r="S355">
            <v>1.0190474135535104E-2</v>
          </cell>
          <cell r="T355">
            <v>1.5285711203302655E-4</v>
          </cell>
          <cell r="U355">
            <v>139.25230785842285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  <cell r="F356">
            <v>3449804</v>
          </cell>
          <cell r="G356">
            <v>2575.367919921875</v>
          </cell>
          <cell r="H356">
            <v>354</v>
          </cell>
          <cell r="I356">
            <v>5240145.6608403958</v>
          </cell>
          <cell r="N356">
            <v>0.75199997425079346</v>
          </cell>
          <cell r="O356">
            <v>0.72899997234344482</v>
          </cell>
          <cell r="P356">
            <v>0.74466667572657264</v>
          </cell>
          <cell r="Q356">
            <v>0.72550000037465778</v>
          </cell>
          <cell r="R356">
            <v>1.9166675351914852E-2</v>
          </cell>
          <cell r="S356">
            <v>1.0976188239597133E-2</v>
          </cell>
          <cell r="T356">
            <v>1.64642823593957E-4</v>
          </cell>
          <cell r="U356">
            <v>116.41367011041919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  <cell r="F357">
            <v>4098100</v>
          </cell>
          <cell r="G357">
            <v>3059.9140625</v>
          </cell>
          <cell r="H357">
            <v>355</v>
          </cell>
          <cell r="I357">
            <v>5236928.6308098594</v>
          </cell>
          <cell r="N357">
            <v>0.75199997425079346</v>
          </cell>
          <cell r="O357">
            <v>0.72899997234344482</v>
          </cell>
          <cell r="P357">
            <v>0.74833333492279053</v>
          </cell>
          <cell r="Q357">
            <v>0.72707143000194008</v>
          </cell>
          <cell r="R357">
            <v>2.126190492085045E-2</v>
          </cell>
          <cell r="S357">
            <v>1.2547617866879412E-2</v>
          </cell>
          <cell r="T357">
            <v>1.8821426800319117E-4</v>
          </cell>
          <cell r="U357">
            <v>112.96648838806394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  <cell r="F358">
            <v>1660900</v>
          </cell>
          <cell r="G358">
            <v>1239.9219970703125</v>
          </cell>
          <cell r="H358">
            <v>356</v>
          </cell>
          <cell r="I358">
            <v>5226883.606566011</v>
          </cell>
          <cell r="N358">
            <v>0.75199997425079346</v>
          </cell>
          <cell r="O358">
            <v>0.72899997234344482</v>
          </cell>
          <cell r="P358">
            <v>0.74666666984558105</v>
          </cell>
          <cell r="Q358">
            <v>0.72907142979758122</v>
          </cell>
          <cell r="R358">
            <v>1.7595240047999838E-2</v>
          </cell>
          <cell r="S358">
            <v>1.3061223792381029E-2</v>
          </cell>
          <cell r="T358">
            <v>1.9591835688571543E-4</v>
          </cell>
          <cell r="U358">
            <v>89.809042540427313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  <cell r="F359">
            <v>3002001</v>
          </cell>
          <cell r="G359">
            <v>2222.159912109375</v>
          </cell>
          <cell r="H359">
            <v>357</v>
          </cell>
          <cell r="I359">
            <v>5220651.4424019605</v>
          </cell>
          <cell r="N359">
            <v>0.75199997425079346</v>
          </cell>
          <cell r="O359">
            <v>0.72899997234344482</v>
          </cell>
          <cell r="P359">
            <v>0.74033331871032715</v>
          </cell>
          <cell r="Q359">
            <v>0.73083333316303445</v>
          </cell>
          <cell r="R359">
            <v>9.4999855472926997E-3</v>
          </cell>
          <cell r="S359">
            <v>1.24047607386193E-2</v>
          </cell>
          <cell r="T359">
            <v>1.8607141107928951E-4</v>
          </cell>
          <cell r="U359">
            <v>51.055589314817027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  <cell r="F360">
            <v>4652100</v>
          </cell>
          <cell r="G360">
            <v>3427.55908203125</v>
          </cell>
          <cell r="H360">
            <v>358</v>
          </cell>
          <cell r="I360">
            <v>5219063.3098812848</v>
          </cell>
          <cell r="N360">
            <v>0.75199997425079346</v>
          </cell>
          <cell r="O360">
            <v>0.72899997234344482</v>
          </cell>
          <cell r="P360">
            <v>0.73666667938232422</v>
          </cell>
          <cell r="Q360">
            <v>0.73233333371934428</v>
          </cell>
          <cell r="R360">
            <v>4.3333456629799372E-3</v>
          </cell>
          <cell r="S360">
            <v>1.1285716173600207E-2</v>
          </cell>
          <cell r="T360">
            <v>1.6928574260400309E-4</v>
          </cell>
          <cell r="U360">
            <v>25.597818199708609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  <cell r="F361">
            <v>3350200</v>
          </cell>
          <cell r="G361">
            <v>2474.9130859375</v>
          </cell>
          <cell r="H361">
            <v>359</v>
          </cell>
          <cell r="I361">
            <v>5213857.5625</v>
          </cell>
          <cell r="N361">
            <v>0.75199997425079346</v>
          </cell>
          <cell r="O361">
            <v>0.72899997234344482</v>
          </cell>
          <cell r="P361">
            <v>0.74033331871032715</v>
          </cell>
          <cell r="Q361">
            <v>0.73435714131309859</v>
          </cell>
          <cell r="R361">
            <v>5.9761773972285548E-3</v>
          </cell>
          <cell r="S361">
            <v>9.6870741876615395E-3</v>
          </cell>
          <cell r="T361">
            <v>1.4530611281492309E-4</v>
          </cell>
          <cell r="U361">
            <v>41.128189870720945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  <cell r="F362">
            <v>2607600</v>
          </cell>
          <cell r="G362">
            <v>1922.4029541015625</v>
          </cell>
          <cell r="H362">
            <v>360</v>
          </cell>
          <cell r="I362">
            <v>5206617.9581597224</v>
          </cell>
          <cell r="N362">
            <v>0.75199997425079346</v>
          </cell>
          <cell r="O362">
            <v>0.72899997234344482</v>
          </cell>
          <cell r="P362">
            <v>0.73633333047231042</v>
          </cell>
          <cell r="Q362">
            <v>0.73673809426171455</v>
          </cell>
          <cell r="R362">
            <v>-4.0476378940412783E-4</v>
          </cell>
          <cell r="S362">
            <v>6.9761872291564941E-3</v>
          </cell>
          <cell r="T362">
            <v>1.0464280843734741E-4</v>
          </cell>
          <cell r="U362">
            <v>-3.8680516649786907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  <cell r="F363">
            <v>3066702</v>
          </cell>
          <cell r="G363">
            <v>2247.702880859375</v>
          </cell>
          <cell r="H363">
            <v>361</v>
          </cell>
          <cell r="I363">
            <v>5200690.2131232684</v>
          </cell>
          <cell r="N363">
            <v>0.75199997425079346</v>
          </cell>
          <cell r="O363">
            <v>0.72600001096725464</v>
          </cell>
          <cell r="P363">
            <v>0.73100000619888306</v>
          </cell>
          <cell r="Q363">
            <v>0.7378333324477786</v>
          </cell>
          <cell r="R363">
            <v>-6.8333262488955437E-3</v>
          </cell>
          <cell r="S363">
            <v>5.8809490430922762E-3</v>
          </cell>
          <cell r="T363">
            <v>8.8214235646384139E-5</v>
          </cell>
          <cell r="U363">
            <v>-77.462851645483127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  <cell r="F364">
            <v>3940700</v>
          </cell>
          <cell r="G364">
            <v>2847.77294921875</v>
          </cell>
          <cell r="H364">
            <v>362</v>
          </cell>
          <cell r="I364">
            <v>5197209.5771754142</v>
          </cell>
          <cell r="N364">
            <v>0.75199997425079346</v>
          </cell>
          <cell r="O364">
            <v>0.7160000205039978</v>
          </cell>
          <cell r="P364">
            <v>0.72099999586741126</v>
          </cell>
          <cell r="Q364">
            <v>0.73783333244777871</v>
          </cell>
          <cell r="R364">
            <v>-1.6833336580367453E-2</v>
          </cell>
          <cell r="S364">
            <v>5.8809490430922762E-3</v>
          </cell>
          <cell r="T364">
            <v>8.8214235646384139E-5</v>
          </cell>
          <cell r="U364">
            <v>-190.82335699019848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  <cell r="F365">
            <v>2461800</v>
          </cell>
          <cell r="G365">
            <v>1768.2430419921875</v>
          </cell>
          <cell r="H365">
            <v>363</v>
          </cell>
          <cell r="I365">
            <v>5189674.013601928</v>
          </cell>
          <cell r="N365">
            <v>0.75199997425079346</v>
          </cell>
          <cell r="O365">
            <v>0.71299999952316284</v>
          </cell>
          <cell r="P365">
            <v>0.71633332967758179</v>
          </cell>
          <cell r="Q365">
            <v>0.73654761768522714</v>
          </cell>
          <cell r="R365">
            <v>-2.0214288007645353E-2</v>
          </cell>
          <cell r="S365">
            <v>7.1836726195147315E-3</v>
          </cell>
          <cell r="T365">
            <v>1.0775508929272096E-4</v>
          </cell>
          <cell r="U365">
            <v>-187.59474044638802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  <cell r="F366">
            <v>3196400</v>
          </cell>
          <cell r="G366">
            <v>2294.62109375</v>
          </cell>
          <cell r="H366">
            <v>364</v>
          </cell>
          <cell r="I366">
            <v>5184197.9860920329</v>
          </cell>
          <cell r="N366">
            <v>0.75199997425079346</v>
          </cell>
          <cell r="O366">
            <v>0.71100002527236938</v>
          </cell>
          <cell r="P366">
            <v>0.71533334255218506</v>
          </cell>
          <cell r="Q366">
            <v>0.73542857170104969</v>
          </cell>
          <cell r="R366">
            <v>-2.0095229148864635E-2</v>
          </cell>
          <cell r="S366">
            <v>8.5918335687546876E-3</v>
          </cell>
          <cell r="T366">
            <v>1.288775035313203E-4</v>
          </cell>
          <cell r="U366">
            <v>-155.92503422430912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  <cell r="F367">
            <v>3038001</v>
          </cell>
          <cell r="G367">
            <v>2157.553955078125</v>
          </cell>
          <cell r="H367">
            <v>365</v>
          </cell>
          <cell r="I367">
            <v>5178317.9943493148</v>
          </cell>
          <cell r="N367">
            <v>0.75199997425079346</v>
          </cell>
          <cell r="O367">
            <v>0.7070000171661377</v>
          </cell>
          <cell r="P367">
            <v>0.70999999841054284</v>
          </cell>
          <cell r="Q367">
            <v>0.73376190378552397</v>
          </cell>
          <cell r="R367">
            <v>-2.3761905374981129E-2</v>
          </cell>
          <cell r="S367">
            <v>1.0734692317287924E-2</v>
          </cell>
          <cell r="T367">
            <v>1.6102038475931886E-4</v>
          </cell>
          <cell r="U367">
            <v>-147.5707899375513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  <cell r="F368">
            <v>5080404</v>
          </cell>
          <cell r="G368">
            <v>3635.52587890625</v>
          </cell>
          <cell r="H368">
            <v>366</v>
          </cell>
          <cell r="I368">
            <v>5178050.4697745899</v>
          </cell>
          <cell r="N368">
            <v>0.75199997425079346</v>
          </cell>
          <cell r="O368">
            <v>0.7070000171661377</v>
          </cell>
          <cell r="P368">
            <v>0.71566667159398401</v>
          </cell>
          <cell r="Q368">
            <v>0.73204761885461356</v>
          </cell>
          <cell r="R368">
            <v>-1.6380947260629553E-2</v>
          </cell>
          <cell r="S368">
            <v>1.1850338403870453E-2</v>
          </cell>
          <cell r="T368">
            <v>1.7775507605805678E-4</v>
          </cell>
          <cell r="U368">
            <v>-92.154596222497489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  <cell r="F369">
            <v>6773900</v>
          </cell>
          <cell r="G369">
            <v>4913.7880859375</v>
          </cell>
          <cell r="H369">
            <v>367</v>
          </cell>
          <cell r="I369">
            <v>5182398.8336171666</v>
          </cell>
          <cell r="N369">
            <v>0.75199997425079346</v>
          </cell>
          <cell r="O369">
            <v>0.7070000171661377</v>
          </cell>
          <cell r="P369">
            <v>0.72599999109903968</v>
          </cell>
          <cell r="Q369">
            <v>0.73061904736927574</v>
          </cell>
          <cell r="R369">
            <v>-4.619056270236066E-3</v>
          </cell>
          <cell r="S369">
            <v>1.1340136430701435E-2</v>
          </cell>
          <cell r="T369">
            <v>1.7010204646052151E-4</v>
          </cell>
          <cell r="U369">
            <v>-27.154619043975401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  <cell r="F370">
            <v>2380500</v>
          </cell>
          <cell r="G370">
            <v>1714.72998046875</v>
          </cell>
          <cell r="H370">
            <v>368</v>
          </cell>
          <cell r="I370">
            <v>5174784.9780910322</v>
          </cell>
          <cell r="N370">
            <v>0.75199997425079346</v>
          </cell>
          <cell r="O370">
            <v>0.7070000171661377</v>
          </cell>
          <cell r="P370">
            <v>0.72066666682561242</v>
          </cell>
          <cell r="Q370">
            <v>0.72890476101920731</v>
          </cell>
          <cell r="R370">
            <v>-8.2380941935948915E-3</v>
          </cell>
          <cell r="S370">
            <v>1.1047618729727609E-2</v>
          </cell>
          <cell r="T370">
            <v>1.6571428094591412E-4</v>
          </cell>
          <cell r="U370">
            <v>-49.712638805605678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  <cell r="F371">
            <v>3941701.25</v>
          </cell>
          <cell r="G371">
            <v>2847.658935546875</v>
          </cell>
          <cell r="H371">
            <v>369</v>
          </cell>
          <cell r="I371">
            <v>5171443.2877710024</v>
          </cell>
          <cell r="N371">
            <v>0.75199997425079346</v>
          </cell>
          <cell r="O371">
            <v>0.7070000171661377</v>
          </cell>
          <cell r="P371">
            <v>0.72200000286102295</v>
          </cell>
          <cell r="Q371">
            <v>0.72702380872908101</v>
          </cell>
          <cell r="R371">
            <v>-5.0238058680580622E-3</v>
          </cell>
          <cell r="S371">
            <v>9.8843529921810759E-3</v>
          </cell>
          <cell r="T371">
            <v>1.4826529488271614E-4</v>
          </cell>
          <cell r="U371">
            <v>-33.883896241747578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  <cell r="F372">
            <v>2041800</v>
          </cell>
          <cell r="G372">
            <v>1479.02197265625</v>
          </cell>
          <cell r="H372">
            <v>370</v>
          </cell>
          <cell r="I372">
            <v>5162984.7923986483</v>
          </cell>
          <cell r="N372">
            <v>0.72899997234344482</v>
          </cell>
          <cell r="O372">
            <v>0.7149999737739563</v>
          </cell>
          <cell r="P372">
            <v>0.72366666793823242</v>
          </cell>
          <cell r="Q372">
            <v>0.7253809514499846</v>
          </cell>
          <cell r="R372">
            <v>-1.7142835117521793E-3</v>
          </cell>
          <cell r="S372">
            <v>8.340133696186294E-3</v>
          </cell>
          <cell r="T372">
            <v>1.2510200544279442E-4</v>
          </cell>
          <cell r="U372">
            <v>-13.703085779356849</v>
          </cell>
        </row>
        <row r="373">
          <cell r="A373">
            <v>44929</v>
          </cell>
          <cell r="B373">
            <v>0.72000002861022949</v>
          </cell>
          <cell r="C373">
            <v>0.72899997234344482</v>
          </cell>
          <cell r="D373">
            <v>0.7149999737739563</v>
          </cell>
          <cell r="E373">
            <v>0.72899997234344482</v>
          </cell>
          <cell r="F373">
            <v>1565200</v>
          </cell>
          <cell r="G373">
            <v>1129.6409912109375</v>
          </cell>
          <cell r="H373">
            <v>371</v>
          </cell>
          <cell r="I373">
            <v>5153287.2592654983</v>
          </cell>
          <cell r="N373">
            <v>0.72899997234344482</v>
          </cell>
          <cell r="O373">
            <v>0.7149999737739563</v>
          </cell>
          <cell r="P373">
            <v>0.72433330615361535</v>
          </cell>
          <cell r="Q373">
            <v>0.7242380934102195</v>
          </cell>
          <cell r="R373">
            <v>9.5212743395856059E-5</v>
          </cell>
          <cell r="S373">
            <v>7.0340102221690083E-3</v>
          </cell>
          <cell r="T373">
            <v>1.0551015333253512E-4</v>
          </cell>
          <cell r="U373">
            <v>0.90240361129772195</v>
          </cell>
        </row>
        <row r="374">
          <cell r="A374">
            <v>44930</v>
          </cell>
          <cell r="B374">
            <v>0.72500002384185791</v>
          </cell>
          <cell r="C374">
            <v>0.7279999852180481</v>
          </cell>
          <cell r="D374">
            <v>0.72000002861022949</v>
          </cell>
          <cell r="E374">
            <v>0.72500002384185791</v>
          </cell>
          <cell r="F374">
            <v>1636900</v>
          </cell>
          <cell r="G374">
            <v>1184.56201171875</v>
          </cell>
          <cell r="H374">
            <v>372</v>
          </cell>
          <cell r="I374">
            <v>5143834.6053427421</v>
          </cell>
          <cell r="N374">
            <v>0.72899997234344482</v>
          </cell>
          <cell r="O374">
            <v>0.7149999737739563</v>
          </cell>
          <cell r="P374">
            <v>0.72433334589004517</v>
          </cell>
          <cell r="Q374">
            <v>0.72335714101791382</v>
          </cell>
          <cell r="R374">
            <v>9.7620487213134766E-4</v>
          </cell>
          <cell r="S374">
            <v>6.0714256195794946E-3</v>
          </cell>
          <cell r="T374">
            <v>9.1071384293692418E-5</v>
          </cell>
          <cell r="U374">
            <v>10.719117532936846</v>
          </cell>
        </row>
        <row r="375">
          <cell r="A375">
            <v>44931</v>
          </cell>
          <cell r="B375">
            <v>0.72899997234344482</v>
          </cell>
          <cell r="C375">
            <v>0.74400001764297485</v>
          </cell>
          <cell r="D375">
            <v>0.7279999852180481</v>
          </cell>
          <cell r="E375">
            <v>0.74199998378753662</v>
          </cell>
          <cell r="F375">
            <v>1151000</v>
          </cell>
          <cell r="G375">
            <v>847.927001953125</v>
          </cell>
          <cell r="H375">
            <v>373</v>
          </cell>
          <cell r="I375">
            <v>5133129.9549262738</v>
          </cell>
          <cell r="N375">
            <v>0.74400001764297485</v>
          </cell>
          <cell r="O375">
            <v>0.7149999737739563</v>
          </cell>
          <cell r="P375">
            <v>0.73799999554951989</v>
          </cell>
          <cell r="Q375">
            <v>0.72319047507785617</v>
          </cell>
          <cell r="R375">
            <v>1.4809520471663729E-2</v>
          </cell>
          <cell r="S375">
            <v>5.9047596795218328E-3</v>
          </cell>
          <cell r="T375">
            <v>8.8571395192827494E-5</v>
          </cell>
          <cell r="U375">
            <v>167.20432640156722</v>
          </cell>
        </row>
        <row r="376">
          <cell r="A376">
            <v>44932</v>
          </cell>
          <cell r="B376">
            <v>0.74000000953674316</v>
          </cell>
          <cell r="C376">
            <v>0.75099998712539673</v>
          </cell>
          <cell r="D376">
            <v>0.74000000953674316</v>
          </cell>
          <cell r="E376">
            <v>0.74500000476837158</v>
          </cell>
          <cell r="F376">
            <v>2536002</v>
          </cell>
          <cell r="G376">
            <v>1894.322998046875</v>
          </cell>
          <cell r="H376">
            <v>374</v>
          </cell>
          <cell r="I376">
            <v>5126185.7625334226</v>
          </cell>
          <cell r="N376">
            <v>0.75099998712539673</v>
          </cell>
          <cell r="O376">
            <v>0.7149999737739563</v>
          </cell>
          <cell r="P376">
            <v>0.74533333381017053</v>
          </cell>
          <cell r="Q376">
            <v>0.72383333245913195</v>
          </cell>
          <cell r="R376">
            <v>2.1500001351038578E-2</v>
          </cell>
          <cell r="S376">
            <v>6.571426278068916E-3</v>
          </cell>
          <cell r="T376">
            <v>9.8571394171033733E-5</v>
          </cell>
          <cell r="U376">
            <v>218.11603185538169</v>
          </cell>
        </row>
        <row r="377">
          <cell r="A377">
            <v>44935</v>
          </cell>
          <cell r="B377">
            <v>0.74599999189376831</v>
          </cell>
          <cell r="C377">
            <v>0.75199997425079346</v>
          </cell>
          <cell r="D377">
            <v>0.74599999189376831</v>
          </cell>
          <cell r="E377">
            <v>0.74699997901916504</v>
          </cell>
          <cell r="F377">
            <v>2679501</v>
          </cell>
          <cell r="G377">
            <v>2000.68994140625</v>
          </cell>
          <cell r="H377">
            <v>375</v>
          </cell>
          <cell r="I377">
            <v>5119661.2698333338</v>
          </cell>
          <cell r="N377">
            <v>0.75199997425079346</v>
          </cell>
          <cell r="O377">
            <v>0.7149999737739563</v>
          </cell>
          <cell r="P377">
            <v>0.74833331505457557</v>
          </cell>
          <cell r="Q377">
            <v>0.72507142594882423</v>
          </cell>
          <cell r="R377">
            <v>2.3261889105751332E-2</v>
          </cell>
          <cell r="S377">
            <v>8.1972759597155574E-3</v>
          </cell>
          <cell r="T377">
            <v>1.2295913939573336E-4</v>
          </cell>
          <cell r="U377">
            <v>189.18389653724685</v>
          </cell>
        </row>
        <row r="378">
          <cell r="A378">
            <v>44936</v>
          </cell>
          <cell r="B378">
            <v>0.74599999189376831</v>
          </cell>
          <cell r="C378">
            <v>0.75499999523162842</v>
          </cell>
          <cell r="D378">
            <v>0.74400001764297485</v>
          </cell>
          <cell r="E378">
            <v>0.75300002098083496</v>
          </cell>
          <cell r="F378">
            <v>1321912</v>
          </cell>
          <cell r="G378">
            <v>988.56402587890625</v>
          </cell>
          <cell r="H378">
            <v>376</v>
          </cell>
          <cell r="I378">
            <v>5109560.872839096</v>
          </cell>
          <cell r="N378">
            <v>0.75499999523162842</v>
          </cell>
          <cell r="O378">
            <v>0.7149999737739563</v>
          </cell>
          <cell r="P378">
            <v>0.75066667795181274</v>
          </cell>
          <cell r="Q378">
            <v>0.72719047466913855</v>
          </cell>
          <cell r="R378">
            <v>2.3476203282674191E-2</v>
          </cell>
          <cell r="S378">
            <v>1.051020338421774E-2</v>
          </cell>
          <cell r="T378">
            <v>1.576530507632661E-4</v>
          </cell>
          <cell r="U378">
            <v>148.91055497509126</v>
          </cell>
        </row>
        <row r="379">
          <cell r="A379">
            <v>44937</v>
          </cell>
          <cell r="B379">
            <v>0.75199997425079346</v>
          </cell>
          <cell r="C379">
            <v>0.75599998235702515</v>
          </cell>
          <cell r="D379">
            <v>0.74699997901916504</v>
          </cell>
          <cell r="E379">
            <v>0.74800002574920654</v>
          </cell>
          <cell r="F379">
            <v>2797004</v>
          </cell>
          <cell r="G379">
            <v>2105.48388671875</v>
          </cell>
          <cell r="H379">
            <v>377</v>
          </cell>
          <cell r="I379">
            <v>5103426.7697281167</v>
          </cell>
          <cell r="N379">
            <v>0.75599998235702515</v>
          </cell>
          <cell r="O379">
            <v>0.7149999737739563</v>
          </cell>
          <cell r="P379">
            <v>0.75033332904179895</v>
          </cell>
          <cell r="Q379">
            <v>0.72961904605229688</v>
          </cell>
          <cell r="R379">
            <v>2.0714282989502064E-2</v>
          </cell>
          <cell r="S379">
            <v>1.2081631592341808E-2</v>
          </cell>
          <cell r="T379">
            <v>1.8122447388512711E-4</v>
          </cell>
          <cell r="U379">
            <v>114.30179680164083</v>
          </cell>
        </row>
        <row r="380">
          <cell r="A380">
            <v>44938</v>
          </cell>
          <cell r="B380">
            <v>0.75099998712539673</v>
          </cell>
          <cell r="C380">
            <v>0.75599998235702515</v>
          </cell>
          <cell r="D380">
            <v>0.74900001287460327</v>
          </cell>
          <cell r="E380">
            <v>0.75199997425079346</v>
          </cell>
          <cell r="F380">
            <v>2889600</v>
          </cell>
          <cell r="G380">
            <v>2174.404052734375</v>
          </cell>
          <cell r="H380">
            <v>378</v>
          </cell>
          <cell r="I380">
            <v>5097570.0851521166</v>
          </cell>
          <cell r="N380">
            <v>0.75599998235702515</v>
          </cell>
          <cell r="O380">
            <v>0.7149999737739563</v>
          </cell>
          <cell r="P380">
            <v>0.75233332316080725</v>
          </cell>
          <cell r="Q380">
            <v>0.73226190181005557</v>
          </cell>
          <cell r="R380">
            <v>2.0071421350751684E-2</v>
          </cell>
          <cell r="S380">
            <v>1.306122338690723E-2</v>
          </cell>
          <cell r="T380">
            <v>1.9591835080360844E-4</v>
          </cell>
          <cell r="U380">
            <v>102.4478884618194</v>
          </cell>
        </row>
        <row r="381">
          <cell r="A381">
            <v>44939</v>
          </cell>
          <cell r="B381">
            <v>0.77399998903274536</v>
          </cell>
          <cell r="C381">
            <v>0.77399998903274536</v>
          </cell>
          <cell r="D381">
            <v>0.74299997091293335</v>
          </cell>
          <cell r="E381">
            <v>0.75900000333786011</v>
          </cell>
          <cell r="F381">
            <v>2609100</v>
          </cell>
          <cell r="G381">
            <v>1971.1600341796875</v>
          </cell>
          <cell r="H381">
            <v>379</v>
          </cell>
          <cell r="I381">
            <v>5091004.2010224275</v>
          </cell>
          <cell r="N381">
            <v>0.77399998903274536</v>
          </cell>
          <cell r="O381">
            <v>0.7149999737739563</v>
          </cell>
          <cell r="P381">
            <v>0.75866665442784631</v>
          </cell>
          <cell r="Q381">
            <v>0.73573809152557745</v>
          </cell>
          <cell r="R381">
            <v>2.2928562902268856E-2</v>
          </cell>
          <cell r="S381">
            <v>1.3357141188212804E-2</v>
          </cell>
          <cell r="T381">
            <v>2.0035711782319206E-4</v>
          </cell>
          <cell r="U381">
            <v>114.43847441697822</v>
          </cell>
        </row>
        <row r="382">
          <cell r="A382">
            <v>44942</v>
          </cell>
          <cell r="B382">
            <v>0.76099997758865356</v>
          </cell>
          <cell r="C382">
            <v>0.77799999713897705</v>
          </cell>
          <cell r="D382">
            <v>0.76099997758865356</v>
          </cell>
          <cell r="E382">
            <v>0.77300000190734863</v>
          </cell>
          <cell r="F382">
            <v>3660307</v>
          </cell>
          <cell r="G382">
            <v>2824.14404296875</v>
          </cell>
          <cell r="H382">
            <v>380</v>
          </cell>
          <cell r="I382">
            <v>5087239.2083881581</v>
          </cell>
          <cell r="N382">
            <v>0.77799999713897705</v>
          </cell>
          <cell r="O382">
            <v>0.7149999737739563</v>
          </cell>
          <cell r="P382">
            <v>0.77066665887832642</v>
          </cell>
          <cell r="Q382">
            <v>0.73966666204588749</v>
          </cell>
          <cell r="R382">
            <v>3.0999996832438925E-2</v>
          </cell>
          <cell r="S382">
            <v>1.4095236857732134E-2</v>
          </cell>
          <cell r="T382">
            <v>2.1142855286598199E-4</v>
          </cell>
          <cell r="U382">
            <v>146.62161951271011</v>
          </cell>
        </row>
        <row r="383">
          <cell r="A383">
            <v>44943</v>
          </cell>
          <cell r="B383">
            <v>0.79500001668930054</v>
          </cell>
          <cell r="C383">
            <v>0.79500001668930054</v>
          </cell>
          <cell r="D383">
            <v>0.77300000190734863</v>
          </cell>
          <cell r="E383">
            <v>0.77499997615814209</v>
          </cell>
          <cell r="F383">
            <v>1479900</v>
          </cell>
          <cell r="G383">
            <v>1148.1639404296875</v>
          </cell>
          <cell r="H383">
            <v>381</v>
          </cell>
          <cell r="I383">
            <v>5077771.1264763782</v>
          </cell>
          <cell r="N383">
            <v>0.79500001668930054</v>
          </cell>
          <cell r="O383">
            <v>0.7149999737739563</v>
          </cell>
          <cell r="P383">
            <v>0.78099999825159705</v>
          </cell>
          <cell r="Q383">
            <v>0.74359523398535587</v>
          </cell>
          <cell r="R383">
            <v>3.7404764266241175E-2</v>
          </cell>
          <cell r="S383">
            <v>1.5510202670583919E-2</v>
          </cell>
          <cell r="T383">
            <v>2.3265304005875878E-4</v>
          </cell>
          <cell r="U383">
            <v>160.77487857796416</v>
          </cell>
        </row>
        <row r="384">
          <cell r="A384">
            <v>44944</v>
          </cell>
          <cell r="B384">
            <v>0.77600002288818359</v>
          </cell>
          <cell r="C384">
            <v>0.78100001811981201</v>
          </cell>
          <cell r="D384">
            <v>0.77499997615814209</v>
          </cell>
          <cell r="E384">
            <v>0.77600002288818359</v>
          </cell>
          <cell r="F384">
            <v>5034005</v>
          </cell>
          <cell r="G384">
            <v>3914.56298828125</v>
          </cell>
          <cell r="H384">
            <v>382</v>
          </cell>
          <cell r="I384">
            <v>5077656.5554646598</v>
          </cell>
          <cell r="N384">
            <v>0.79500001668930054</v>
          </cell>
          <cell r="O384">
            <v>0.7149999737739563</v>
          </cell>
          <cell r="P384">
            <v>0.77733333905537927</v>
          </cell>
          <cell r="Q384">
            <v>0.74764285343033932</v>
          </cell>
          <cell r="R384">
            <v>2.9690485625039953E-2</v>
          </cell>
          <cell r="S384">
            <v>1.5455781197061329E-2</v>
          </cell>
          <cell r="T384">
            <v>2.3183671795591992E-4</v>
          </cell>
          <cell r="U384">
            <v>128.06636449488181</v>
          </cell>
        </row>
        <row r="385">
          <cell r="A385">
            <v>44945</v>
          </cell>
          <cell r="B385">
            <v>0.77399998903274536</v>
          </cell>
          <cell r="C385">
            <v>0.78299999237060547</v>
          </cell>
          <cell r="D385">
            <v>0.77399998903274536</v>
          </cell>
          <cell r="E385">
            <v>0.78200000524520874</v>
          </cell>
          <cell r="F385">
            <v>1876500</v>
          </cell>
          <cell r="G385">
            <v>1461.1739501953125</v>
          </cell>
          <cell r="H385">
            <v>383</v>
          </cell>
          <cell r="I385">
            <v>5069298.4443537863</v>
          </cell>
          <cell r="N385">
            <v>0.79500001668930054</v>
          </cell>
          <cell r="O385">
            <v>0.7149999737739563</v>
          </cell>
          <cell r="P385">
            <v>0.77966666221618652</v>
          </cell>
          <cell r="Q385">
            <v>0.75176190052713665</v>
          </cell>
          <cell r="R385">
            <v>2.7904761689049873E-2</v>
          </cell>
          <cell r="S385">
            <v>1.5585033261046108E-2</v>
          </cell>
          <cell r="T385">
            <v>2.3377549891569161E-4</v>
          </cell>
          <cell r="U385">
            <v>119.36563847999057</v>
          </cell>
        </row>
        <row r="386">
          <cell r="A386">
            <v>44946</v>
          </cell>
          <cell r="B386">
            <v>0.78299999237060547</v>
          </cell>
          <cell r="C386">
            <v>0.78799998760223389</v>
          </cell>
          <cell r="D386">
            <v>0.78299999237060547</v>
          </cell>
          <cell r="E386">
            <v>0.78700000047683716</v>
          </cell>
          <cell r="F386">
            <v>6181202</v>
          </cell>
          <cell r="G386">
            <v>4860.455078125</v>
          </cell>
          <cell r="H386">
            <v>384</v>
          </cell>
          <cell r="I386">
            <v>5072194.0265299482</v>
          </cell>
          <cell r="N386">
            <v>0.79500001668930054</v>
          </cell>
          <cell r="O386">
            <v>0.7149999737739563</v>
          </cell>
          <cell r="P386">
            <v>0.78599999348322547</v>
          </cell>
          <cell r="Q386">
            <v>0.75621428092320753</v>
          </cell>
          <cell r="R386">
            <v>2.9785712560017941E-2</v>
          </cell>
          <cell r="S386">
            <v>1.6578231539045047E-2</v>
          </cell>
          <cell r="T386">
            <v>2.4867347308567571E-4</v>
          </cell>
          <cell r="U386">
            <v>119.77840736456776</v>
          </cell>
        </row>
        <row r="387">
          <cell r="A387">
            <v>44956</v>
          </cell>
          <cell r="B387">
            <v>0.78700000047683716</v>
          </cell>
          <cell r="C387">
            <v>0.81000000238418579</v>
          </cell>
          <cell r="D387">
            <v>0.78700000047683716</v>
          </cell>
          <cell r="E387">
            <v>0.79799997806549072</v>
          </cell>
          <cell r="F387">
            <v>2619200</v>
          </cell>
          <cell r="G387">
            <v>2099.212890625</v>
          </cell>
          <cell r="H387">
            <v>385</v>
          </cell>
          <cell r="I387">
            <v>5065822.6134740263</v>
          </cell>
          <cell r="N387">
            <v>0.81000000238418579</v>
          </cell>
          <cell r="O387">
            <v>0.7149999737739563</v>
          </cell>
          <cell r="P387">
            <v>0.79833332697550452</v>
          </cell>
          <cell r="Q387">
            <v>0.76149999669619972</v>
          </cell>
          <cell r="R387">
            <v>3.6833330279304799E-2</v>
          </cell>
          <cell r="S387">
            <v>1.7714285526145877E-2</v>
          </cell>
          <cell r="T387">
            <v>2.6571428289218815E-4</v>
          </cell>
          <cell r="U387">
            <v>138.62006166318761</v>
          </cell>
        </row>
        <row r="388">
          <cell r="A388">
            <v>44957</v>
          </cell>
          <cell r="B388">
            <v>0.80000001192092896</v>
          </cell>
          <cell r="C388">
            <v>0.80000001192092896</v>
          </cell>
          <cell r="D388">
            <v>0.78799998760223389</v>
          </cell>
          <cell r="E388">
            <v>0.78899997472763062</v>
          </cell>
          <cell r="F388">
            <v>2396100</v>
          </cell>
          <cell r="G388">
            <v>1900.77001953125</v>
          </cell>
          <cell r="H388">
            <v>386</v>
          </cell>
          <cell r="I388">
            <v>5058906.2336463733</v>
          </cell>
          <cell r="N388">
            <v>0.80000001192092896</v>
          </cell>
          <cell r="O388">
            <v>0.78799998760223389</v>
          </cell>
          <cell r="P388">
            <v>0.79233332475026452</v>
          </cell>
          <cell r="Q388">
            <v>0.76635713804335825</v>
          </cell>
          <cell r="R388">
            <v>2.5976186706906268E-2</v>
          </cell>
          <cell r="S388">
            <v>1.7261905329568037E-2</v>
          </cell>
          <cell r="T388">
            <v>2.5892857994352057E-4</v>
          </cell>
          <cell r="U388">
            <v>100.32182122410893</v>
          </cell>
        </row>
        <row r="389">
          <cell r="A389">
            <v>44958</v>
          </cell>
          <cell r="B389">
            <v>0.78799998760223389</v>
          </cell>
          <cell r="C389">
            <v>0.80000001192092896</v>
          </cell>
          <cell r="D389">
            <v>0.78799998760223389</v>
          </cell>
          <cell r="E389">
            <v>0.79900002479553223</v>
          </cell>
          <cell r="F389">
            <v>2298500</v>
          </cell>
          <cell r="G389">
            <v>1828.115966796875</v>
          </cell>
          <cell r="H389">
            <v>387</v>
          </cell>
          <cell r="I389">
            <v>5051773.4010012923</v>
          </cell>
          <cell r="N389">
            <v>0.80000001192092896</v>
          </cell>
          <cell r="O389">
            <v>0.78799998760223389</v>
          </cell>
          <cell r="P389">
            <v>0.79566667477289832</v>
          </cell>
          <cell r="Q389">
            <v>0.77047618655931382</v>
          </cell>
          <cell r="R389">
            <v>2.5190488213584494E-2</v>
          </cell>
          <cell r="S389">
            <v>1.674149798698165E-2</v>
          </cell>
          <cell r="T389">
            <v>2.5112246980472474E-4</v>
          </cell>
          <cell r="U389">
            <v>100.31156603856621</v>
          </cell>
        </row>
        <row r="390">
          <cell r="A390">
            <v>44959</v>
          </cell>
          <cell r="B390">
            <v>0.80099999904632568</v>
          </cell>
          <cell r="C390">
            <v>0.80199998617172241</v>
          </cell>
          <cell r="D390">
            <v>0.79400002956390381</v>
          </cell>
          <cell r="E390">
            <v>0.79500001668930054</v>
          </cell>
          <cell r="F390">
            <v>1222000</v>
          </cell>
          <cell r="G390">
            <v>974.9000244140625</v>
          </cell>
          <cell r="H390">
            <v>388</v>
          </cell>
          <cell r="I390">
            <v>5041902.8509987118</v>
          </cell>
          <cell r="N390">
            <v>0.80199998617172241</v>
          </cell>
          <cell r="O390">
            <v>0.78799998760223389</v>
          </cell>
          <cell r="P390">
            <v>0.79700001080830896</v>
          </cell>
          <cell r="Q390">
            <v>0.77416666348775232</v>
          </cell>
          <cell r="R390">
            <v>2.2833347320556641E-2</v>
          </cell>
          <cell r="S390">
            <v>1.6285717487335198E-2</v>
          </cell>
          <cell r="T390">
            <v>2.4428576231002794E-4</v>
          </cell>
          <cell r="U390">
            <v>93.469824457384391</v>
          </cell>
        </row>
        <row r="391">
          <cell r="A391">
            <v>44960</v>
          </cell>
          <cell r="B391">
            <v>0.79199999570846558</v>
          </cell>
          <cell r="C391">
            <v>0.79199999570846558</v>
          </cell>
          <cell r="D391">
            <v>0.78100001811981201</v>
          </cell>
          <cell r="E391">
            <v>0.79100000858306885</v>
          </cell>
          <cell r="F391">
            <v>2231500</v>
          </cell>
          <cell r="G391">
            <v>1757.35205078125</v>
          </cell>
          <cell r="H391">
            <v>389</v>
          </cell>
          <cell r="I391">
            <v>5034678.1650064271</v>
          </cell>
          <cell r="N391">
            <v>0.80199998617172241</v>
          </cell>
          <cell r="O391">
            <v>0.78100001811981201</v>
          </cell>
          <cell r="P391">
            <v>0.78800000747044885</v>
          </cell>
          <cell r="Q391">
            <v>0.77699999866031466</v>
          </cell>
          <cell r="R391">
            <v>1.1000008810134188E-2</v>
          </cell>
          <cell r="S391">
            <v>1.4619049977283083E-2</v>
          </cell>
          <cell r="T391">
            <v>2.1928574965924625E-4</v>
          </cell>
          <cell r="U391">
            <v>50.162898534115342</v>
          </cell>
        </row>
        <row r="392">
          <cell r="A392">
            <v>44963</v>
          </cell>
          <cell r="B392">
            <v>0.78299999237060547</v>
          </cell>
          <cell r="C392">
            <v>0.7850000262260437</v>
          </cell>
          <cell r="D392">
            <v>0.77600002288818359</v>
          </cell>
          <cell r="E392">
            <v>0.77700001001358032</v>
          </cell>
          <cell r="F392">
            <v>653500</v>
          </cell>
          <cell r="G392">
            <v>509.80899047851562</v>
          </cell>
          <cell r="H392">
            <v>390</v>
          </cell>
          <cell r="I392">
            <v>5023444.3748397436</v>
          </cell>
          <cell r="N392">
            <v>0.80199998617172241</v>
          </cell>
          <cell r="O392">
            <v>0.77600002288818359</v>
          </cell>
          <cell r="P392">
            <v>0.77933335304260254</v>
          </cell>
          <cell r="Q392">
            <v>0.77904761830965685</v>
          </cell>
          <cell r="R392">
            <v>2.8573473294568608E-4</v>
          </cell>
          <cell r="S392">
            <v>1.2272112426303652E-2</v>
          </cell>
          <cell r="T392">
            <v>1.8408168639455478E-4</v>
          </cell>
          <cell r="U392">
            <v>1.5522170539727207</v>
          </cell>
        </row>
        <row r="393">
          <cell r="A393">
            <v>44964</v>
          </cell>
          <cell r="B393">
            <v>0.78299999237060547</v>
          </cell>
          <cell r="C393">
            <v>0.7839999794960022</v>
          </cell>
          <cell r="D393">
            <v>0.77700001001358032</v>
          </cell>
          <cell r="E393">
            <v>0.77999997138977051</v>
          </cell>
          <cell r="F393">
            <v>1518500</v>
          </cell>
          <cell r="G393">
            <v>1184.8780517578125</v>
          </cell>
          <cell r="H393">
            <v>391</v>
          </cell>
          <cell r="I393">
            <v>5014480.3227301789</v>
          </cell>
          <cell r="N393">
            <v>0.80199998617172241</v>
          </cell>
          <cell r="O393">
            <v>0.77600002288818359</v>
          </cell>
          <cell r="P393">
            <v>0.78033332029978431</v>
          </cell>
          <cell r="Q393">
            <v>0.78119047482808435</v>
          </cell>
          <cell r="R393">
            <v>-8.5715452830004146E-4</v>
          </cell>
          <cell r="S393">
            <v>1.0027212756020689E-2</v>
          </cell>
          <cell r="T393">
            <v>1.5040819134031034E-4</v>
          </cell>
          <cell r="U393">
            <v>-5.6988553659332428</v>
          </cell>
        </row>
        <row r="394">
          <cell r="A394">
            <v>44965</v>
          </cell>
          <cell r="B394">
            <v>0.77999997138977051</v>
          </cell>
          <cell r="C394">
            <v>0.78100001811981201</v>
          </cell>
          <cell r="D394">
            <v>0.77600002288818359</v>
          </cell>
          <cell r="E394">
            <v>0.77700001001358032</v>
          </cell>
          <cell r="F394">
            <v>1171112</v>
          </cell>
          <cell r="G394">
            <v>912.447021484375</v>
          </cell>
          <cell r="H394">
            <v>392</v>
          </cell>
          <cell r="I394">
            <v>5004675.8117028065</v>
          </cell>
          <cell r="N394">
            <v>0.80199998617172241</v>
          </cell>
          <cell r="O394">
            <v>0.77600002288818359</v>
          </cell>
          <cell r="P394">
            <v>0.77800001700719201</v>
          </cell>
          <cell r="Q394">
            <v>0.78302381010282607</v>
          </cell>
          <cell r="R394">
            <v>-5.0237930956340549E-3</v>
          </cell>
          <cell r="S394">
            <v>8.4557825205277392E-3</v>
          </cell>
          <cell r="T394">
            <v>1.2683673780791607E-4</v>
          </cell>
          <cell r="U394">
            <v>-39.608343627082093</v>
          </cell>
        </row>
        <row r="395">
          <cell r="A395">
            <v>44966</v>
          </cell>
          <cell r="B395">
            <v>0.77399998903274536</v>
          </cell>
          <cell r="C395">
            <v>0.78799998760223389</v>
          </cell>
          <cell r="D395">
            <v>0.77399998903274536</v>
          </cell>
          <cell r="E395">
            <v>0.78799998760223389</v>
          </cell>
          <cell r="F395">
            <v>1557100</v>
          </cell>
          <cell r="G395">
            <v>1221.449951171875</v>
          </cell>
          <cell r="H395">
            <v>393</v>
          </cell>
          <cell r="I395">
            <v>4995903.354166667</v>
          </cell>
          <cell r="N395">
            <v>0.80199998617172241</v>
          </cell>
          <cell r="O395">
            <v>0.77399998903274536</v>
          </cell>
          <cell r="P395">
            <v>0.78333332141240442</v>
          </cell>
          <cell r="Q395">
            <v>0.78478571488743742</v>
          </cell>
          <cell r="R395">
            <v>-1.4523934750330092E-3</v>
          </cell>
          <cell r="S395">
            <v>6.9455784194323534E-3</v>
          </cell>
          <cell r="T395">
            <v>1.041836762914853E-4</v>
          </cell>
          <cell r="U395">
            <v>-13.940700949825382</v>
          </cell>
        </row>
        <row r="396">
          <cell r="A396">
            <v>44967</v>
          </cell>
          <cell r="B396">
            <v>0.78799998760223389</v>
          </cell>
          <cell r="C396">
            <v>0.78799998760223389</v>
          </cell>
          <cell r="D396">
            <v>0.77899998426437378</v>
          </cell>
          <cell r="E396">
            <v>0.7839999794960022</v>
          </cell>
          <cell r="F396">
            <v>2219900</v>
          </cell>
          <cell r="G396">
            <v>1734.8929443359375</v>
          </cell>
          <cell r="H396">
            <v>394</v>
          </cell>
          <cell r="I396">
            <v>4988857.6603743657</v>
          </cell>
          <cell r="N396">
            <v>0.80199998617172241</v>
          </cell>
          <cell r="O396">
            <v>0.77399998903274536</v>
          </cell>
          <cell r="P396">
            <v>0.78366665045420325</v>
          </cell>
          <cell r="Q396">
            <v>0.7857142857142857</v>
          </cell>
          <cell r="R396">
            <v>-2.0476352600824477E-3</v>
          </cell>
          <cell r="S396">
            <v>6.1496605678480476E-3</v>
          </cell>
          <cell r="T396">
            <v>9.224490851772071E-5</v>
          </cell>
          <cell r="U396">
            <v>-22.197813331768732</v>
          </cell>
        </row>
        <row r="397">
          <cell r="A397">
            <v>44970</v>
          </cell>
          <cell r="B397">
            <v>0.78100001811981201</v>
          </cell>
          <cell r="C397">
            <v>0.79000002145767212</v>
          </cell>
          <cell r="D397">
            <v>0.78100001811981201</v>
          </cell>
          <cell r="E397">
            <v>0.78899997472763062</v>
          </cell>
          <cell r="F397">
            <v>2053500</v>
          </cell>
          <cell r="G397">
            <v>1613.4949951171875</v>
          </cell>
          <cell r="H397">
            <v>395</v>
          </cell>
          <cell r="I397">
            <v>4981426.375158228</v>
          </cell>
          <cell r="N397">
            <v>0.80199998617172241</v>
          </cell>
          <cell r="O397">
            <v>0.77399998903274536</v>
          </cell>
          <cell r="P397">
            <v>0.78666667143503821</v>
          </cell>
          <cell r="Q397">
            <v>0.78611904808453148</v>
          </cell>
          <cell r="R397">
            <v>5.4762335050673183E-4</v>
          </cell>
          <cell r="S397">
            <v>5.8979611007534682E-3</v>
          </cell>
          <cell r="T397">
            <v>8.846941651130202E-5</v>
          </cell>
          <cell r="U397">
            <v>6.1899735761993258</v>
          </cell>
        </row>
        <row r="398">
          <cell r="A398">
            <v>44971</v>
          </cell>
          <cell r="B398">
            <v>0.79199999570846558</v>
          </cell>
          <cell r="C398">
            <v>0.79199999570846558</v>
          </cell>
          <cell r="D398">
            <v>0.78299999237060547</v>
          </cell>
          <cell r="E398">
            <v>0.78700000047683716</v>
          </cell>
          <cell r="F398">
            <v>1283308</v>
          </cell>
          <cell r="G398">
            <v>1008.1619873046875</v>
          </cell>
          <cell r="H398">
            <v>396</v>
          </cell>
          <cell r="I398">
            <v>4972087.6923926771</v>
          </cell>
          <cell r="N398">
            <v>0.80199998617172241</v>
          </cell>
          <cell r="O398">
            <v>0.77399998903274536</v>
          </cell>
          <cell r="P398">
            <v>0.7873333295186361</v>
          </cell>
          <cell r="Q398">
            <v>0.78683333311762116</v>
          </cell>
          <cell r="R398">
            <v>4.9999640101494602E-4</v>
          </cell>
          <cell r="S398">
            <v>5.3809536557619187E-3</v>
          </cell>
          <cell r="T398">
            <v>8.0714304836428777E-5</v>
          </cell>
          <cell r="U398">
            <v>6.1946442087088718</v>
          </cell>
        </row>
        <row r="399">
          <cell r="A399">
            <v>44972</v>
          </cell>
          <cell r="B399">
            <v>0.78799998760223389</v>
          </cell>
          <cell r="C399">
            <v>0.79100000858306885</v>
          </cell>
          <cell r="D399">
            <v>0.7839999794960022</v>
          </cell>
          <cell r="E399">
            <v>0.78600001335144043</v>
          </cell>
          <cell r="F399">
            <v>854601</v>
          </cell>
          <cell r="G399">
            <v>671.81597900390625</v>
          </cell>
          <cell r="H399">
            <v>397</v>
          </cell>
          <cell r="I399">
            <v>4961716.1893891692</v>
          </cell>
          <cell r="N399">
            <v>0.80199998617172241</v>
          </cell>
          <cell r="O399">
            <v>0.77399998903274536</v>
          </cell>
          <cell r="P399">
            <v>0.78700000047683716</v>
          </cell>
          <cell r="Q399">
            <v>0.787357142993382</v>
          </cell>
          <cell r="R399">
            <v>-3.5714251654483942E-4</v>
          </cell>
          <cell r="S399">
            <v>4.9353756872164067E-3</v>
          </cell>
          <cell r="T399">
            <v>7.4030635308246096E-5</v>
          </cell>
          <cell r="U399">
            <v>-4.8242530279225928</v>
          </cell>
        </row>
        <row r="400">
          <cell r="A400">
            <v>44973</v>
          </cell>
          <cell r="B400">
            <v>0.79100000858306885</v>
          </cell>
          <cell r="C400">
            <v>0.79199999570846558</v>
          </cell>
          <cell r="D400">
            <v>0.7720000147819519</v>
          </cell>
          <cell r="E400">
            <v>0.77799999713897705</v>
          </cell>
          <cell r="F400">
            <v>1755000</v>
          </cell>
          <cell r="G400">
            <v>1372.9659423828125</v>
          </cell>
          <cell r="H400">
            <v>398</v>
          </cell>
          <cell r="I400">
            <v>4953659.1135364324</v>
          </cell>
          <cell r="N400">
            <v>0.80199998617172241</v>
          </cell>
          <cell r="O400">
            <v>0.7720000147819519</v>
          </cell>
          <cell r="P400">
            <v>0.78066666920979821</v>
          </cell>
          <cell r="Q400">
            <v>0.78697619125956586</v>
          </cell>
          <cell r="R400">
            <v>-6.3095220497676463E-3</v>
          </cell>
          <cell r="S400">
            <v>5.2619051365625346E-3</v>
          </cell>
          <cell r="T400">
            <v>7.8928577048438018E-5</v>
          </cell>
          <cell r="U400">
            <v>-79.939640187552456</v>
          </cell>
        </row>
        <row r="401">
          <cell r="A401">
            <v>44974</v>
          </cell>
          <cell r="B401">
            <v>0.77499997615814209</v>
          </cell>
          <cell r="C401">
            <v>0.77499997615814209</v>
          </cell>
          <cell r="D401">
            <v>0.75999999046325684</v>
          </cell>
          <cell r="E401">
            <v>0.76099997758865356</v>
          </cell>
          <cell r="F401">
            <v>3067106</v>
          </cell>
          <cell r="G401">
            <v>2349.093017578125</v>
          </cell>
          <cell r="H401">
            <v>399</v>
          </cell>
          <cell r="I401">
            <v>4948930.9102443606</v>
          </cell>
          <cell r="N401">
            <v>0.80199998617172241</v>
          </cell>
          <cell r="O401">
            <v>0.75999999046325684</v>
          </cell>
          <cell r="P401">
            <v>0.7653333147366842</v>
          </cell>
          <cell r="Q401">
            <v>0.78461904752822165</v>
          </cell>
          <cell r="R401">
            <v>-1.9285732791537447E-2</v>
          </cell>
          <cell r="S401">
            <v>5.9523837906973699E-3</v>
          </cell>
          <cell r="T401">
            <v>8.9285756860460545E-5</v>
          </cell>
          <cell r="U401">
            <v>-216.00010426834353</v>
          </cell>
        </row>
        <row r="402">
          <cell r="A402">
            <v>44977</v>
          </cell>
          <cell r="B402">
            <v>0.75800001621246338</v>
          </cell>
          <cell r="C402">
            <v>0.77499997615814209</v>
          </cell>
          <cell r="D402">
            <v>0.75599998235702515</v>
          </cell>
          <cell r="E402">
            <v>0.77399998903274536</v>
          </cell>
          <cell r="F402">
            <v>956200</v>
          </cell>
          <cell r="G402">
            <v>735.38299560546875</v>
          </cell>
          <cell r="H402">
            <v>400</v>
          </cell>
          <cell r="I402">
            <v>4938949.08296875</v>
          </cell>
          <cell r="N402">
            <v>0.80199998617172241</v>
          </cell>
          <cell r="O402">
            <v>0.75599998235702515</v>
          </cell>
          <cell r="P402">
            <v>0.7683333158493042</v>
          </cell>
          <cell r="Q402">
            <v>0.78290476117815289</v>
          </cell>
          <cell r="R402">
            <v>-1.4571445328848687E-2</v>
          </cell>
          <cell r="S402">
            <v>6.4897967033645731E-3</v>
          </cell>
          <cell r="T402">
            <v>9.7346950550468591E-5</v>
          </cell>
          <cell r="U402">
            <v>-149.68568862662278</v>
          </cell>
        </row>
        <row r="403">
          <cell r="A403">
            <v>44978</v>
          </cell>
          <cell r="B403">
            <v>0.77399998903274536</v>
          </cell>
          <cell r="C403">
            <v>0.77700001001358032</v>
          </cell>
          <cell r="D403">
            <v>0.76999998092651367</v>
          </cell>
          <cell r="E403">
            <v>0.77399998903274536</v>
          </cell>
          <cell r="F403">
            <v>1222500</v>
          </cell>
          <cell r="G403">
            <v>944.00799560546875</v>
          </cell>
          <cell r="H403">
            <v>401</v>
          </cell>
          <cell r="I403">
            <v>4929681.1301433919</v>
          </cell>
          <cell r="N403">
            <v>0.80199998617172241</v>
          </cell>
          <cell r="O403">
            <v>0.75599998235702515</v>
          </cell>
          <cell r="P403">
            <v>0.77366665999094641</v>
          </cell>
          <cell r="Q403">
            <v>0.78133333155087059</v>
          </cell>
          <cell r="R403">
            <v>-7.6666715599241764E-3</v>
          </cell>
          <cell r="S403">
            <v>6.2380958171117896E-3</v>
          </cell>
          <cell r="T403">
            <v>9.3571437256676846E-5</v>
          </cell>
          <cell r="U403">
            <v>-81.933886928482721</v>
          </cell>
        </row>
        <row r="404">
          <cell r="A404">
            <v>44979</v>
          </cell>
          <cell r="B404">
            <v>0.76999998092651367</v>
          </cell>
          <cell r="C404">
            <v>0.77100002765655518</v>
          </cell>
          <cell r="D404">
            <v>0.76700001955032349</v>
          </cell>
          <cell r="E404">
            <v>0.76800000667572021</v>
          </cell>
          <cell r="F404">
            <v>1488800</v>
          </cell>
          <cell r="G404">
            <v>1145.47900390625</v>
          </cell>
          <cell r="H404">
            <v>402</v>
          </cell>
          <cell r="I404">
            <v>4921121.7243470149</v>
          </cell>
          <cell r="N404">
            <v>0.80199998617172241</v>
          </cell>
          <cell r="O404">
            <v>0.75599998235702515</v>
          </cell>
          <cell r="P404">
            <v>0.76866668462753296</v>
          </cell>
          <cell r="Q404">
            <v>0.77930952253795804</v>
          </cell>
          <cell r="R404">
            <v>-1.0642837910425085E-2</v>
          </cell>
          <cell r="S404">
            <v>6.0782314968757922E-3</v>
          </cell>
          <cell r="T404">
            <v>9.1173472453136878E-5</v>
          </cell>
          <cell r="U404">
            <v>-116.73173812586219</v>
          </cell>
        </row>
        <row r="405">
          <cell r="A405">
            <v>44980</v>
          </cell>
          <cell r="B405">
            <v>0.7720000147819519</v>
          </cell>
          <cell r="C405">
            <v>0.77399998903274536</v>
          </cell>
          <cell r="D405">
            <v>0.76700001955032349</v>
          </cell>
          <cell r="E405">
            <v>0.76700001955032349</v>
          </cell>
          <cell r="F405">
            <v>1037301.9375</v>
          </cell>
          <cell r="G405">
            <v>799.7540283203125</v>
          </cell>
          <cell r="H405">
            <v>403</v>
          </cell>
          <cell r="I405">
            <v>4911484.4544044668</v>
          </cell>
          <cell r="N405">
            <v>0.80199998617172241</v>
          </cell>
          <cell r="O405">
            <v>0.75599998235702515</v>
          </cell>
          <cell r="P405">
            <v>0.76933334271113074</v>
          </cell>
          <cell r="Q405">
            <v>0.77797618934086377</v>
          </cell>
          <cell r="R405">
            <v>-8.6428466297330253E-3</v>
          </cell>
          <cell r="S405">
            <v>6.3639469698173311E-3</v>
          </cell>
          <cell r="T405">
            <v>9.5459204547259957E-5</v>
          </cell>
          <cell r="U405">
            <v>-90.539688348797455</v>
          </cell>
        </row>
        <row r="406">
          <cell r="A406">
            <v>44981</v>
          </cell>
          <cell r="B406">
            <v>0.76800000667572021</v>
          </cell>
          <cell r="C406">
            <v>0.76899999380111694</v>
          </cell>
          <cell r="D406">
            <v>0.76099997758865356</v>
          </cell>
          <cell r="E406">
            <v>0.76499998569488525</v>
          </cell>
          <cell r="F406">
            <v>1018601</v>
          </cell>
          <cell r="G406">
            <v>779.92901611328125</v>
          </cell>
          <cell r="H406">
            <v>404</v>
          </cell>
          <cell r="I406">
            <v>4901848.6042698016</v>
          </cell>
          <cell r="N406">
            <v>0.80199998617172241</v>
          </cell>
          <cell r="O406">
            <v>0.75599998235702515</v>
          </cell>
          <cell r="P406">
            <v>0.76499998569488525</v>
          </cell>
          <cell r="Q406">
            <v>0.77695237738745537</v>
          </cell>
          <cell r="R406">
            <v>-1.1952391692570119E-2</v>
          </cell>
          <cell r="S406">
            <v>7.3401372448927971E-3</v>
          </cell>
          <cell r="T406">
            <v>1.1010205867339195E-4</v>
          </cell>
          <cell r="U406">
            <v>-108.55738608871825</v>
          </cell>
        </row>
        <row r="407">
          <cell r="A407">
            <v>44984</v>
          </cell>
          <cell r="B407">
            <v>0.75900000333786011</v>
          </cell>
          <cell r="C407">
            <v>0.76099997758865356</v>
          </cell>
          <cell r="D407">
            <v>0.75599998235702515</v>
          </cell>
          <cell r="E407">
            <v>0.75700002908706665</v>
          </cell>
          <cell r="F407">
            <v>2463800</v>
          </cell>
          <cell r="G407">
            <v>1870.217041015625</v>
          </cell>
          <cell r="H407">
            <v>405</v>
          </cell>
          <cell r="I407">
            <v>4895828.7311728392</v>
          </cell>
          <cell r="N407">
            <v>0.80199998617172241</v>
          </cell>
          <cell r="O407">
            <v>0.75599998235702515</v>
          </cell>
          <cell r="P407">
            <v>0.75799999634424842</v>
          </cell>
          <cell r="Q407">
            <v>0.77535713996206013</v>
          </cell>
          <cell r="R407">
            <v>-1.735714361781171E-2</v>
          </cell>
          <cell r="S407">
            <v>8.4523828256697995E-3</v>
          </cell>
          <cell r="T407">
            <v>1.2678574238504699E-4</v>
          </cell>
          <cell r="U407">
            <v>-136.90138410909205</v>
          </cell>
        </row>
        <row r="408">
          <cell r="A408">
            <v>44985</v>
          </cell>
          <cell r="B408">
            <v>0.7630000114440918</v>
          </cell>
          <cell r="C408">
            <v>0.7630000114440918</v>
          </cell>
          <cell r="D408">
            <v>0.75900000333786011</v>
          </cell>
          <cell r="E408">
            <v>0.7630000114440918</v>
          </cell>
          <cell r="F408">
            <v>699600</v>
          </cell>
          <cell r="G408">
            <v>532.60498046875</v>
          </cell>
          <cell r="H408">
            <v>406</v>
          </cell>
          <cell r="I408">
            <v>4885493.1924261088</v>
          </cell>
          <cell r="N408">
            <v>0</v>
          </cell>
          <cell r="O408">
            <v>0</v>
          </cell>
          <cell r="P408">
            <v>0.76166667540868127</v>
          </cell>
          <cell r="Q408">
            <v>0.77419047270502361</v>
          </cell>
          <cell r="R408">
            <v>-1.2523797296342343E-2</v>
          </cell>
          <cell r="S408">
            <v>9.0748294681107945E-3</v>
          </cell>
          <cell r="T408">
            <v>1.3612244202166192E-4</v>
          </cell>
          <cell r="U408">
            <v>-92.003912876830128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24.68000031</v>
          </cell>
          <cell r="D347">
            <v>33.152985469652158</v>
          </cell>
        </row>
        <row r="348">
          <cell r="B348" t="str">
            <v xml:space="preserve">2022/9/2
</v>
          </cell>
          <cell r="C348">
            <v>24.6341</v>
          </cell>
          <cell r="D348">
            <v>33.128364413381483</v>
          </cell>
        </row>
        <row r="349">
          <cell r="B349" t="str">
            <v xml:space="preserve">2022/9/5
</v>
          </cell>
          <cell r="C349">
            <v>24.469999309999999</v>
          </cell>
          <cell r="D349">
            <v>33.103412352564824</v>
          </cell>
        </row>
        <row r="350">
          <cell r="B350" t="str">
            <v xml:space="preserve">2022/9/6
</v>
          </cell>
          <cell r="C350">
            <v>24.540000920000001</v>
          </cell>
          <cell r="D350">
            <v>33.078804848448264</v>
          </cell>
        </row>
        <row r="351">
          <cell r="B351" t="str">
            <v xml:space="preserve">2022/9/7
</v>
          </cell>
          <cell r="C351">
            <v>24.780000690000001</v>
          </cell>
          <cell r="D351">
            <v>33.055026039971331</v>
          </cell>
        </row>
        <row r="352">
          <cell r="B352" t="str">
            <v xml:space="preserve">2022/9/8
</v>
          </cell>
          <cell r="C352">
            <v>24.440000529999999</v>
          </cell>
          <cell r="D352">
            <v>33.030411681371412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33.006878029857532</v>
          </cell>
        </row>
        <row r="354">
          <cell r="B354" t="str">
            <v xml:space="preserve">2022/9/13
</v>
          </cell>
          <cell r="C354">
            <v>24.93</v>
          </cell>
          <cell r="D354">
            <v>32.983932353636348</v>
          </cell>
        </row>
        <row r="355">
          <cell r="B355" t="str">
            <v xml:space="preserve">2022/9/14
</v>
          </cell>
          <cell r="C355">
            <v>24.52</v>
          </cell>
          <cell r="D355">
            <v>32.959955208158625</v>
          </cell>
        </row>
        <row r="356">
          <cell r="B356" t="str">
            <v xml:space="preserve">2022/9/15
</v>
          </cell>
          <cell r="C356">
            <v>23.94</v>
          </cell>
          <cell r="D356">
            <v>32.934475108700553</v>
          </cell>
        </row>
        <row r="357">
          <cell r="B357" t="str">
            <v xml:space="preserve">2022/9/16
</v>
          </cell>
          <cell r="C357">
            <v>23.5</v>
          </cell>
          <cell r="D357">
            <v>32.90789912247886</v>
          </cell>
        </row>
        <row r="358">
          <cell r="B358" t="str">
            <v xml:space="preserve">2022/9/19
</v>
          </cell>
          <cell r="C358">
            <v>23.5</v>
          </cell>
          <cell r="D358">
            <v>32.881472439550549</v>
          </cell>
        </row>
        <row r="359">
          <cell r="B359" t="str">
            <v xml:space="preserve">2022/9/20
</v>
          </cell>
          <cell r="C359">
            <v>23.5</v>
          </cell>
          <cell r="D359">
            <v>32.85519380526609</v>
          </cell>
        </row>
        <row r="360">
          <cell r="B360" t="str">
            <v xml:space="preserve">2022/9/21
</v>
          </cell>
          <cell r="C360">
            <v>23.33</v>
          </cell>
          <cell r="D360">
            <v>32.8285871186592</v>
          </cell>
        </row>
        <row r="361">
          <cell r="B361" t="str">
            <v xml:space="preserve">2022/9/22
</v>
          </cell>
          <cell r="C361">
            <v>23.05</v>
          </cell>
          <cell r="D361">
            <v>32.801348714428954</v>
          </cell>
        </row>
        <row r="362">
          <cell r="B362" t="str">
            <v xml:space="preserve">2022/9/23
</v>
          </cell>
          <cell r="C362">
            <v>22.91</v>
          </cell>
          <cell r="D362">
            <v>32.773872745777759</v>
          </cell>
        </row>
        <row r="363">
          <cell r="B363" t="str">
            <v xml:space="preserve">2022/9/26
</v>
          </cell>
          <cell r="C363">
            <v>23</v>
          </cell>
          <cell r="D363">
            <v>32.746798306038762</v>
          </cell>
        </row>
        <row r="364">
          <cell r="B364" t="str">
            <v xml:space="preserve">2022/9/27
</v>
          </cell>
          <cell r="C364">
            <v>23.46</v>
          </cell>
          <cell r="D364">
            <v>32.721144167071806</v>
          </cell>
        </row>
        <row r="365">
          <cell r="B365" t="str">
            <v xml:space="preserve">2022/9/28
</v>
          </cell>
          <cell r="C365">
            <v>22.93</v>
          </cell>
          <cell r="D365">
            <v>32.694171318126706</v>
          </cell>
        </row>
        <row r="366">
          <cell r="B366" t="str">
            <v xml:space="preserve">2022/9/29
</v>
          </cell>
          <cell r="C366">
            <v>23.030000690000001</v>
          </cell>
          <cell r="D366">
            <v>32.66762139881866</v>
          </cell>
        </row>
        <row r="367">
          <cell r="B367">
            <v>44834</v>
          </cell>
          <cell r="C367">
            <v>22.61</v>
          </cell>
          <cell r="D367">
            <v>32.640066271698615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32.611104344508178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32.582845203978181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32.556587472663026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32.530282358590767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32.506281594432416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32.482598892857126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32.459392982876324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32.435614449812313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32.411455051871634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32.387264505466646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32.361846248590403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32.336324109389899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32.312101030555532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32.287425299815283</v>
          </cell>
        </row>
        <row r="382">
          <cell r="B382">
            <v>44862</v>
          </cell>
          <cell r="C382">
            <v>22.13999939</v>
          </cell>
          <cell r="D382">
            <v>32.260721547421028</v>
          </cell>
        </row>
        <row r="383">
          <cell r="B383">
            <v>44865</v>
          </cell>
          <cell r="C383">
            <v>22.239999770000001</v>
          </cell>
          <cell r="D383">
            <v>32.234420440393677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32.208335571335049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32.183248534281958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32.157979656692682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32.134712179038935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32.111539350932617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32.088072842764831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32.064031418505131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32.038982493753188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32.015472284384586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31.992133479028105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31.970342324132627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31.947847812264605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31.925162919923835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31.902643521873394</v>
          </cell>
        </row>
        <row r="398">
          <cell r="B398" t="str">
            <v xml:space="preserve">2022/11/21
</v>
          </cell>
          <cell r="C398">
            <v>23</v>
          </cell>
          <cell r="D398">
            <v>31.880162098838358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31.856912319294686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31.833502994170832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31.810135819323285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31.786510481299977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31.762603973266813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31.740060184179082</v>
          </cell>
        </row>
        <row r="405">
          <cell r="B405">
            <v>44895</v>
          </cell>
          <cell r="C405">
            <v>22.809999470000001</v>
          </cell>
          <cell r="D405">
            <v>31.717901224590552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31.696743053440571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31.675343689580224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31.654517718201948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31.634383765773933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31.614814196789194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31.595291421638123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31.576376077073149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31.556968836934285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31.537000465776678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31.51698351661015</v>
          </cell>
        </row>
        <row r="416">
          <cell r="B416" t="str">
            <v xml:space="preserve">2022/12/15
</v>
          </cell>
          <cell r="C416">
            <v>23.5</v>
          </cell>
          <cell r="D416">
            <v>31.497618822125581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31.477986006602389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31.457798540048056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31.436820603693025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31.415703809449742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31.394544609999983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31.373248077023792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31.352860316555802</v>
          </cell>
        </row>
        <row r="424">
          <cell r="B424" t="str">
            <v xml:space="preserve">2022/12/27
</v>
          </cell>
          <cell r="C424">
            <v>23</v>
          </cell>
          <cell r="D424">
            <v>31.333066808696664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31.312728588203292</v>
          </cell>
        </row>
        <row r="426">
          <cell r="B426">
            <v>44924</v>
          </cell>
          <cell r="C426">
            <v>22.760000229999999</v>
          </cell>
          <cell r="D426">
            <v>31.292557059056588</v>
          </cell>
        </row>
        <row r="427">
          <cell r="B427">
            <v>44925</v>
          </cell>
          <cell r="C427">
            <v>22.739999770000001</v>
          </cell>
          <cell r="D427">
            <v>31.272433394847042</v>
          </cell>
        </row>
        <row r="428">
          <cell r="B428" t="str">
            <v xml:space="preserve">2023/1/3
</v>
          </cell>
          <cell r="C428">
            <v>22.829999919999999</v>
          </cell>
          <cell r="D428">
            <v>31.252615475892004</v>
          </cell>
        </row>
        <row r="429">
          <cell r="B429" t="str">
            <v xml:space="preserve">2023/1/4
</v>
          </cell>
          <cell r="C429">
            <v>23.409999849999998</v>
          </cell>
          <cell r="D429">
            <v>31.234248694566734</v>
          </cell>
        </row>
        <row r="430">
          <cell r="B430" t="str">
            <v xml:space="preserve">2023/1/5
</v>
          </cell>
          <cell r="C430">
            <v>23.5</v>
          </cell>
          <cell r="D430">
            <v>31.216178020046716</v>
          </cell>
        </row>
        <row r="431">
          <cell r="B431" t="str">
            <v xml:space="preserve">2023/1/6
</v>
          </cell>
          <cell r="C431">
            <v>23.579999919999999</v>
          </cell>
          <cell r="D431">
            <v>31.198378071095561</v>
          </cell>
        </row>
        <row r="432">
          <cell r="B432" t="str">
            <v xml:space="preserve">2023/1/9
</v>
          </cell>
          <cell r="C432">
            <v>23.81999969</v>
          </cell>
          <cell r="D432">
            <v>31.181219051604643</v>
          </cell>
        </row>
        <row r="433">
          <cell r="B433" t="str">
            <v xml:space="preserve">2023/1/10
</v>
          </cell>
          <cell r="C433">
            <v>23.649999619999999</v>
          </cell>
          <cell r="D433">
            <v>31.163745224617159</v>
          </cell>
        </row>
        <row r="434">
          <cell r="B434" t="str">
            <v xml:space="preserve">2023/1/11
</v>
          </cell>
          <cell r="C434">
            <v>23.780000690000001</v>
          </cell>
          <cell r="D434">
            <v>31.146653223379619</v>
          </cell>
        </row>
        <row r="435">
          <cell r="B435" t="str">
            <v xml:space="preserve">2023/1/12
</v>
          </cell>
          <cell r="C435">
            <v>24.100000380000001</v>
          </cell>
          <cell r="D435">
            <v>31.13037919833717</v>
          </cell>
        </row>
        <row r="436">
          <cell r="B436" t="str">
            <v xml:space="preserve">2023/1/13
</v>
          </cell>
          <cell r="C436">
            <v>24.450000760000002</v>
          </cell>
          <cell r="D436">
            <v>31.114986621290313</v>
          </cell>
        </row>
        <row r="437">
          <cell r="B437" t="str">
            <v xml:space="preserve">2023/1/16
</v>
          </cell>
          <cell r="C437">
            <v>24.520000459999999</v>
          </cell>
          <cell r="D437">
            <v>31.099825733563208</v>
          </cell>
        </row>
        <row r="438">
          <cell r="B438" t="str">
            <v xml:space="preserve">2023/1/17
</v>
          </cell>
          <cell r="C438">
            <v>24.530000690000001</v>
          </cell>
          <cell r="D438">
            <v>31.084757327499986</v>
          </cell>
        </row>
        <row r="439">
          <cell r="B439" t="str">
            <v xml:space="preserve">2023/1/18
</v>
          </cell>
          <cell r="C439">
            <v>24.739999770000001</v>
          </cell>
          <cell r="D439">
            <v>31.0702384314874</v>
          </cell>
        </row>
        <row r="440">
          <cell r="B440" t="str">
            <v xml:space="preserve">2023/1/19
</v>
          </cell>
          <cell r="C440">
            <v>24.829999919999999</v>
          </cell>
          <cell r="D440">
            <v>31.055991311598159</v>
          </cell>
        </row>
        <row r="441">
          <cell r="B441" t="str">
            <v xml:space="preserve">2023/1/20
</v>
          </cell>
          <cell r="C441">
            <v>25.170000080000001</v>
          </cell>
          <cell r="D441">
            <v>31.042583586697024</v>
          </cell>
        </row>
        <row r="442">
          <cell r="B442">
            <v>44956</v>
          </cell>
          <cell r="C442">
            <v>24.899999619999999</v>
          </cell>
          <cell r="D442">
            <v>31.028623168590894</v>
          </cell>
        </row>
        <row r="443">
          <cell r="B443">
            <v>44957</v>
          </cell>
          <cell r="C443">
            <v>24.899999619999999</v>
          </cell>
          <cell r="D443">
            <v>31.014726063038534</v>
          </cell>
        </row>
        <row r="444">
          <cell r="B444" t="str">
            <v xml:space="preserve">2023/2/1
</v>
          </cell>
          <cell r="C444">
            <v>25.239999770000001</v>
          </cell>
          <cell r="D444">
            <v>31.001661071425325</v>
          </cell>
        </row>
        <row r="445">
          <cell r="B445" t="str">
            <v xml:space="preserve">2023/2/2
</v>
          </cell>
          <cell r="C445">
            <v>25.129999160000001</v>
          </cell>
          <cell r="D445">
            <v>30.988406755598181</v>
          </cell>
        </row>
        <row r="446">
          <cell r="B446" t="str">
            <v xml:space="preserve">2023/2/3
</v>
          </cell>
          <cell r="C446">
            <v>24.93000031</v>
          </cell>
          <cell r="D446">
            <v>30.974761696036023</v>
          </cell>
        </row>
        <row r="447">
          <cell r="B447" t="str">
            <v xml:space="preserve">2023/2/6
</v>
          </cell>
          <cell r="C447">
            <v>24.600000380000001</v>
          </cell>
          <cell r="D447">
            <v>30.960436389707851</v>
          </cell>
        </row>
        <row r="448">
          <cell r="B448" t="str">
            <v xml:space="preserve">2023/2/7
</v>
          </cell>
          <cell r="C448">
            <v>24.61000061</v>
          </cell>
          <cell r="D448">
            <v>30.94619774446187</v>
          </cell>
        </row>
        <row r="449">
          <cell r="B449" t="str">
            <v xml:space="preserve">2023/2/8
</v>
          </cell>
          <cell r="C449">
            <v>24.5</v>
          </cell>
          <cell r="D449">
            <v>30.931776720425042</v>
          </cell>
        </row>
        <row r="450">
          <cell r="B450" t="str">
            <v xml:space="preserve">2023/2/9
</v>
          </cell>
          <cell r="C450">
            <v>24.870000839999999</v>
          </cell>
          <cell r="D450">
            <v>30.918245970691949</v>
          </cell>
        </row>
        <row r="451">
          <cell r="B451" t="str">
            <v xml:space="preserve">2023/2/10
</v>
          </cell>
          <cell r="C451">
            <v>24.63999939</v>
          </cell>
          <cell r="D451">
            <v>30.904263238886397</v>
          </cell>
        </row>
        <row r="452">
          <cell r="B452" t="str">
            <v xml:space="preserve">2023/2/13
</v>
          </cell>
          <cell r="C452">
            <v>24.879999160000001</v>
          </cell>
          <cell r="D452">
            <v>30.890875985377765</v>
          </cell>
        </row>
        <row r="453">
          <cell r="B453" t="str">
            <v xml:space="preserve">2023/2/14
</v>
          </cell>
          <cell r="C453">
            <v>24.809999470000001</v>
          </cell>
          <cell r="D453">
            <v>30.87739288889134</v>
          </cell>
        </row>
        <row r="454">
          <cell r="B454" t="str">
            <v xml:space="preserve">2023/2/15
</v>
          </cell>
          <cell r="C454">
            <v>24.739999770000001</v>
          </cell>
          <cell r="D454">
            <v>30.86381458553096</v>
          </cell>
        </row>
        <row r="455">
          <cell r="B455" t="str">
            <v xml:space="preserve">2023/2/16
</v>
          </cell>
          <cell r="C455">
            <v>24.489999770000001</v>
          </cell>
          <cell r="D455">
            <v>30.849744354150097</v>
          </cell>
        </row>
        <row r="456">
          <cell r="B456" t="str">
            <v xml:space="preserve">2023/2/17
</v>
          </cell>
          <cell r="C456">
            <v>23.950000760000002</v>
          </cell>
          <cell r="D456">
            <v>30.834546681035228</v>
          </cell>
        </row>
        <row r="457">
          <cell r="B457" t="str">
            <v xml:space="preserve">2023/2/20
</v>
          </cell>
          <cell r="C457">
            <v>24.409999849999998</v>
          </cell>
          <cell r="D457">
            <v>30.820426797890097</v>
          </cell>
        </row>
        <row r="458">
          <cell r="B458" t="str">
            <v xml:space="preserve">2023/2/21
</v>
          </cell>
          <cell r="C458">
            <v>24.399999619999999</v>
          </cell>
          <cell r="D458">
            <v>30.806346913728056</v>
          </cell>
        </row>
        <row r="459">
          <cell r="B459" t="str">
            <v xml:space="preserve">2023/2/22
</v>
          </cell>
          <cell r="C459">
            <v>24.200000760000002</v>
          </cell>
          <cell r="D459">
            <v>30.791891014048126</v>
          </cell>
        </row>
        <row r="460">
          <cell r="B460" t="str">
            <v xml:space="preserve">2023/2/23
</v>
          </cell>
          <cell r="C460">
            <v>24.229999540000001</v>
          </cell>
          <cell r="D460">
            <v>30.777563740087324</v>
          </cell>
        </row>
        <row r="461">
          <cell r="B461" t="str">
            <v xml:space="preserve">2023/2/24
</v>
          </cell>
          <cell r="C461">
            <v>24.020000459999999</v>
          </cell>
          <cell r="D461">
            <v>30.762841379999987</v>
          </cell>
        </row>
        <row r="462">
          <cell r="B462">
            <v>44984</v>
          </cell>
          <cell r="C462">
            <v>23.780000690000001</v>
          </cell>
          <cell r="D462">
            <v>30.747661291543466</v>
          </cell>
        </row>
        <row r="463">
          <cell r="B463">
            <v>44985</v>
          </cell>
          <cell r="C463">
            <v>23.979999540000001</v>
          </cell>
          <cell r="D463">
            <v>30.732980897288492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VLOOKUP(A3,[2]myPEPB!$B:$C,2,FALSE)</f>
        <v>41.45</v>
      </c>
      <c r="D3" s="14">
        <f>VLOOKUP(A3,[2]myPEPB!$B:$D,3,FALSE)</f>
        <v>41.041896551724122</v>
      </c>
      <c r="E3" s="14">
        <v>0</v>
      </c>
      <c r="F3" s="15">
        <f t="shared" ref="F3:F23" si="0">E3/B3</f>
        <v>0</v>
      </c>
      <c r="G3" s="15">
        <f t="shared" ref="G3:G23" si="1">G2+F3</f>
        <v>0</v>
      </c>
      <c r="H3" s="15">
        <f t="shared" ref="H3:H23" si="2">G3*B3</f>
        <v>0</v>
      </c>
      <c r="I3" s="15">
        <f t="shared" ref="I3:I23" si="3">IF(E3&gt;0,I2+E3,I2)</f>
        <v>0</v>
      </c>
      <c r="J3" s="15">
        <f t="shared" ref="J3:J23" si="4">H3+L3</f>
        <v>0</v>
      </c>
      <c r="K3" s="15">
        <f t="shared" ref="K3:K23" si="5">J3-I3</f>
        <v>0</v>
      </c>
      <c r="L3" s="14">
        <f t="shared" ref="L3:L23" si="6">IF(E3&lt;0,L2-E3,L2)</f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VLOOKUP(A4,[2]myPEPB!$B:$C,2,FALSE)</f>
        <v>39.930000305175781</v>
      </c>
      <c r="D4" s="14">
        <f>VLOOKUP(A4,[2]myPEPB!$B:$D,3,FALSE)</f>
        <v>40.930499984741189</v>
      </c>
      <c r="E4" s="14">
        <f t="shared" ref="E4:E23" si="7">IF(C4&lt;D4,$E$2*(D4-C4)^2,-$E$2*(D4-C4)^2)</f>
        <v>3953.9484548014116</v>
      </c>
      <c r="F4" s="15">
        <f t="shared" si="0"/>
        <v>3930.3662572578642</v>
      </c>
      <c r="G4" s="15">
        <f t="shared" si="1"/>
        <v>3930.3662572578642</v>
      </c>
      <c r="H4" s="15">
        <f t="shared" si="2"/>
        <v>3953.9484548014116</v>
      </c>
      <c r="I4" s="15">
        <f t="shared" si="3"/>
        <v>3953.9484548014116</v>
      </c>
      <c r="J4" s="15">
        <f t="shared" si="4"/>
        <v>3953.9484548014116</v>
      </c>
      <c r="K4" s="15">
        <f t="shared" si="5"/>
        <v>0</v>
      </c>
      <c r="L4" s="14">
        <f t="shared" si="6"/>
        <v>0</v>
      </c>
      <c r="M4" s="9"/>
      <c r="P4" s="24">
        <v>44561</v>
      </c>
      <c r="Q4" s="18">
        <f>R4</f>
        <v>245217.81577195294</v>
      </c>
      <c r="R4" s="8">
        <f>VLOOKUP(P4,A:I,9,)</f>
        <v>245217.81577195294</v>
      </c>
      <c r="S4" s="8">
        <f>VLOOKUP(P4,A:J,10,)</f>
        <v>247884.08816460447</v>
      </c>
      <c r="T4" s="8">
        <f>VLOOKUP(P4,A:K,11,)</f>
        <v>2666.2723926515318</v>
      </c>
      <c r="U4" s="8">
        <f>VLOOKUP(P4,A:L,12,)</f>
        <v>0</v>
      </c>
      <c r="V4" s="19">
        <f>(S4-R4)/R4</f>
        <v>1.0873077815565837E-2</v>
      </c>
      <c r="W4" s="19">
        <f>V4</f>
        <v>1.0873077815565837E-2</v>
      </c>
      <c r="Y4" s="24">
        <v>44925</v>
      </c>
      <c r="Z4" s="9">
        <v>3511692.6815237701</v>
      </c>
      <c r="AA4" s="9">
        <f>-Z4</f>
        <v>-3511692.6815237701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VLOOKUP(A5,[2]myPEPB!$B:$C,2,FALSE)</f>
        <v>38.069999694824219</v>
      </c>
      <c r="D5" s="14">
        <f>VLOOKUP(A5,[2]myPEPB!$B:$D,3,FALSE)</f>
        <v>40.654705834482208</v>
      </c>
      <c r="E5" s="14">
        <f t="shared" si="7"/>
        <v>26388.788022123525</v>
      </c>
      <c r="F5" s="15">
        <f t="shared" si="0"/>
        <v>27317.585944227252</v>
      </c>
      <c r="G5" s="15">
        <f t="shared" si="1"/>
        <v>31247.952201485117</v>
      </c>
      <c r="H5" s="15">
        <f t="shared" si="2"/>
        <v>30185.521826634624</v>
      </c>
      <c r="I5" s="15">
        <f t="shared" si="3"/>
        <v>30342.736476924936</v>
      </c>
      <c r="J5" s="15">
        <f t="shared" si="4"/>
        <v>30185.521826634624</v>
      </c>
      <c r="K5" s="15">
        <f t="shared" si="5"/>
        <v>-157.21465029031242</v>
      </c>
      <c r="L5" s="14">
        <f t="shared" si="6"/>
        <v>0</v>
      </c>
      <c r="M5" s="9"/>
      <c r="P5" s="24">
        <v>44925</v>
      </c>
      <c r="Q5" s="18">
        <f>R5-R4</f>
        <v>3511692.6815237701</v>
      </c>
      <c r="R5" s="8">
        <f>VLOOKUP(P5,A:I,9,)</f>
        <v>3756910.4972957228</v>
      </c>
      <c r="S5" s="8">
        <f>VLOOKUP(P5,A:J,10,)</f>
        <v>3575030.9949550489</v>
      </c>
      <c r="T5" s="8">
        <f>VLOOKUP(P5,A:K,11,)</f>
        <v>-181879.50234067393</v>
      </c>
      <c r="U5" s="8">
        <f>VLOOKUP(P5,A:L,12,)</f>
        <v>0</v>
      </c>
      <c r="V5" s="19">
        <f>(S5-R5)/R5</f>
        <v>-4.8411987049357008E-2</v>
      </c>
      <c r="W5" s="19">
        <v>-4.5572950047727101E-2</v>
      </c>
      <c r="Y5" s="24">
        <v>44925</v>
      </c>
      <c r="Z5" s="9"/>
      <c r="AA5" s="9">
        <v>3575030.9949550489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VLOOKUP(A6,[2]myPEPB!$B:$C,2,FALSE)</f>
        <v>35.020000457763672</v>
      </c>
      <c r="D6" s="14">
        <f>VLOOKUP(A6,[2]myPEPB!$B:$D,3,FALSE)</f>
        <v>39.730819672131133</v>
      </c>
      <c r="E6" s="14">
        <f t="shared" si="7"/>
        <v>87657.679798291982</v>
      </c>
      <c r="F6" s="15">
        <f t="shared" si="0"/>
        <v>91215.067427983333</v>
      </c>
      <c r="G6" s="15">
        <f t="shared" si="1"/>
        <v>122463.01962946844</v>
      </c>
      <c r="H6" s="15">
        <f t="shared" si="2"/>
        <v>117686.96186391918</v>
      </c>
      <c r="I6" s="15">
        <f t="shared" si="3"/>
        <v>118000.41627521692</v>
      </c>
      <c r="J6" s="15">
        <f t="shared" si="4"/>
        <v>117686.96186391918</v>
      </c>
      <c r="K6" s="15">
        <f t="shared" si="5"/>
        <v>-313.45441129774554</v>
      </c>
      <c r="L6" s="14">
        <f t="shared" si="6"/>
        <v>0</v>
      </c>
      <c r="M6" s="9"/>
      <c r="Y6" s="9"/>
      <c r="Z6" s="9"/>
      <c r="AA6" s="20">
        <f>IRR(AA3:AA5)</f>
        <v>-4.5572950047727101E-2</v>
      </c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VLOOKUP(A7,[2]myPEPB!$B:$C,2,FALSE)</f>
        <v>36.299999239999998</v>
      </c>
      <c r="D7" s="14">
        <f>VLOOKUP(A7,[2]myPEPB!$B:$D,3,FALSE)</f>
        <v>39.253623134275358</v>
      </c>
      <c r="E7" s="14">
        <f t="shared" si="7"/>
        <v>34459.381729895649</v>
      </c>
      <c r="F7" s="15">
        <f t="shared" si="0"/>
        <v>34702.298831101441</v>
      </c>
      <c r="G7" s="15">
        <f t="shared" si="1"/>
        <v>157165.31846056989</v>
      </c>
      <c r="H7" s="15">
        <f t="shared" si="2"/>
        <v>156065.15665986782</v>
      </c>
      <c r="I7" s="15">
        <f t="shared" si="3"/>
        <v>152459.79800511256</v>
      </c>
      <c r="J7" s="15">
        <f t="shared" si="4"/>
        <v>156065.15665986782</v>
      </c>
      <c r="K7" s="15">
        <f t="shared" si="5"/>
        <v>3605.358654755255</v>
      </c>
      <c r="L7" s="14">
        <f t="shared" si="6"/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VLOOKUP(A8,[2]myPEPB!$B:$C,2,FALSE)</f>
        <v>35.450000000000003</v>
      </c>
      <c r="D8" s="14">
        <f>VLOOKUP(A8,[2]myPEPB!$B:$D,3,FALSE)</f>
        <v>38.695499988749994</v>
      </c>
      <c r="E8" s="14">
        <f t="shared" si="7"/>
        <v>41606.417199055955</v>
      </c>
      <c r="F8" s="15">
        <f t="shared" si="0"/>
        <v>41153.724696748955</v>
      </c>
      <c r="G8" s="15">
        <f t="shared" si="1"/>
        <v>198319.04315731884</v>
      </c>
      <c r="H8" s="15">
        <f t="shared" si="2"/>
        <v>200500.56000818868</v>
      </c>
      <c r="I8" s="15">
        <f t="shared" si="3"/>
        <v>194066.21520416852</v>
      </c>
      <c r="J8" s="15">
        <f t="shared" si="4"/>
        <v>200500.56000818868</v>
      </c>
      <c r="K8" s="15">
        <f t="shared" si="5"/>
        <v>6434.344804020162</v>
      </c>
      <c r="L8" s="14">
        <f t="shared" si="6"/>
        <v>0</v>
      </c>
      <c r="M8" s="9"/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VLOOKUP(A9,[2]myPEPB!$B:$C,2,FALSE)</f>
        <v>34.630000000000003</v>
      </c>
      <c r="D9" s="14">
        <f>VLOOKUP(A9,[2]myPEPB!$B:$D,3,FALSE)</f>
        <v>38.228579205136612</v>
      </c>
      <c r="E9" s="14">
        <f t="shared" si="7"/>
        <v>51151.60056778443</v>
      </c>
      <c r="F9" s="15">
        <f t="shared" si="0"/>
        <v>51564.11431831224</v>
      </c>
      <c r="G9" s="15">
        <f t="shared" si="1"/>
        <v>249883.15747563107</v>
      </c>
      <c r="H9" s="15">
        <f t="shared" si="2"/>
        <v>247884.08816460447</v>
      </c>
      <c r="I9" s="15">
        <f t="shared" si="3"/>
        <v>245217.81577195294</v>
      </c>
      <c r="J9" s="15">
        <f t="shared" si="4"/>
        <v>247884.08816460447</v>
      </c>
      <c r="K9" s="15">
        <f t="shared" si="5"/>
        <v>2666.2723926515318</v>
      </c>
      <c r="L9" s="14">
        <f t="shared" si="6"/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VLOOKUP(A10,[2]myPEPB!$B:$C,2,FALSE)</f>
        <v>31.159999849999998</v>
      </c>
      <c r="D10" s="14">
        <f>VLOOKUP(A10,[2]myPEPB!$B:$D,3,FALSE)</f>
        <v>37.710494996683174</v>
      </c>
      <c r="E10" s="14">
        <f t="shared" si="7"/>
        <v>169490.49733354338</v>
      </c>
      <c r="F10" s="15">
        <f t="shared" si="0"/>
        <v>190225.03086846921</v>
      </c>
      <c r="G10" s="15">
        <f t="shared" si="1"/>
        <v>440108.18834410026</v>
      </c>
      <c r="H10" s="15">
        <f t="shared" si="2"/>
        <v>392136.3838525769</v>
      </c>
      <c r="I10" s="15">
        <f t="shared" si="3"/>
        <v>414708.31310549635</v>
      </c>
      <c r="J10" s="15">
        <f t="shared" si="4"/>
        <v>392136.3838525769</v>
      </c>
      <c r="K10" s="15">
        <f t="shared" si="5"/>
        <v>-22571.92925291945</v>
      </c>
      <c r="L10" s="14">
        <f t="shared" si="6"/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VLOOKUP(A11,[2]myPEPB!$B:$C,2,FALSE)</f>
        <v>30.969999309999999</v>
      </c>
      <c r="D11" s="14">
        <f>VLOOKUP(A11,[2]myPEPB!$B:$D,3,FALSE)</f>
        <v>37.189770586238538</v>
      </c>
      <c r="E11" s="14">
        <f t="shared" si="7"/>
        <v>152807.94117845185</v>
      </c>
      <c r="F11" s="15">
        <f t="shared" si="0"/>
        <v>173251.62827558978</v>
      </c>
      <c r="G11" s="15">
        <f t="shared" si="1"/>
        <v>613359.81661969004</v>
      </c>
      <c r="H11" s="15">
        <f t="shared" si="2"/>
        <v>540983.37609940453</v>
      </c>
      <c r="I11" s="15">
        <f t="shared" si="3"/>
        <v>567516.25428394822</v>
      </c>
      <c r="J11" s="15">
        <f t="shared" si="4"/>
        <v>540983.37609940453</v>
      </c>
      <c r="K11" s="15">
        <f t="shared" si="5"/>
        <v>-26532.87818454369</v>
      </c>
      <c r="L11" s="14">
        <f t="shared" si="6"/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VLOOKUP(A12,[2]myPEPB!$B:$C,2,FALSE)</f>
        <v>27.63999939</v>
      </c>
      <c r="D12" s="14">
        <f>VLOOKUP(A12,[2]myPEPB!$B:$D,3,FALSE)</f>
        <v>36.340622369004151</v>
      </c>
      <c r="E12" s="14">
        <f t="shared" si="7"/>
        <v>299018.3188799615</v>
      </c>
      <c r="F12" s="15">
        <f t="shared" si="0"/>
        <v>377548.38446997904</v>
      </c>
      <c r="G12" s="15">
        <f t="shared" si="1"/>
        <v>990908.20108966902</v>
      </c>
      <c r="H12" s="15">
        <f t="shared" si="2"/>
        <v>784799.29101050121</v>
      </c>
      <c r="I12" s="15">
        <f t="shared" si="3"/>
        <v>866534.57316390972</v>
      </c>
      <c r="J12" s="15">
        <f t="shared" si="4"/>
        <v>784799.29101050121</v>
      </c>
      <c r="K12" s="15">
        <f t="shared" si="5"/>
        <v>-81735.282153408509</v>
      </c>
      <c r="L12" s="14">
        <f t="shared" si="6"/>
        <v>0</v>
      </c>
      <c r="M12" s="9"/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VLOOKUP(A13,[2]myPEPB!$B:$C,2,FALSE)</f>
        <v>25.129999160000001</v>
      </c>
      <c r="D13" s="14">
        <f>VLOOKUP(A13,[2]myPEPB!$B:$D,3,FALSE)</f>
        <v>35.566653817730753</v>
      </c>
      <c r="E13" s="14">
        <f t="shared" si="7"/>
        <v>430248.85375669535</v>
      </c>
      <c r="F13" s="15">
        <f t="shared" si="0"/>
        <v>598398.97718994762</v>
      </c>
      <c r="G13" s="15">
        <f t="shared" si="1"/>
        <v>1589307.1782796166</v>
      </c>
      <c r="H13" s="15">
        <f t="shared" si="2"/>
        <v>1142711.8323850972</v>
      </c>
      <c r="I13" s="15">
        <f t="shared" si="3"/>
        <v>1296783.4269206051</v>
      </c>
      <c r="J13" s="15">
        <f t="shared" si="4"/>
        <v>1142711.8323850972</v>
      </c>
      <c r="K13" s="15">
        <f t="shared" si="5"/>
        <v>-154071.59453550796</v>
      </c>
      <c r="L13" s="14">
        <f t="shared" si="6"/>
        <v>0</v>
      </c>
      <c r="M13" s="9"/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VLOOKUP(A14,[2]myPEPB!$B:$C,2,FALSE)</f>
        <v>24.129999160000001</v>
      </c>
      <c r="D14" s="14">
        <f>VLOOKUP(A14,[2]myPEPB!$B:$D,3,FALSE)</f>
        <v>34.740573439534039</v>
      </c>
      <c r="E14" s="14">
        <f t="shared" si="7"/>
        <v>444707.93183896161</v>
      </c>
      <c r="F14" s="15">
        <f t="shared" si="0"/>
        <v>595325.22667922615</v>
      </c>
      <c r="G14" s="15">
        <f t="shared" si="1"/>
        <v>2184632.4049588428</v>
      </c>
      <c r="H14" s="15">
        <f t="shared" si="2"/>
        <v>1631920.3606688436</v>
      </c>
      <c r="I14" s="15">
        <f t="shared" si="3"/>
        <v>1741491.3587595667</v>
      </c>
      <c r="J14" s="15">
        <f t="shared" si="4"/>
        <v>1631920.3606688436</v>
      </c>
      <c r="K14" s="15">
        <f t="shared" si="5"/>
        <v>-109570.99809072306</v>
      </c>
      <c r="L14" s="14">
        <f t="shared" si="6"/>
        <v>0</v>
      </c>
      <c r="M14" s="9"/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VLOOKUP(A15,[2]myPEPB!$B:$C,2,FALSE)</f>
        <v>27.809999470000001</v>
      </c>
      <c r="D15" s="14">
        <f>VLOOKUP(A15,[2]myPEPB!$B:$D,3,FALSE)</f>
        <v>34.119366627533324</v>
      </c>
      <c r="E15" s="14">
        <f t="shared" si="7"/>
        <v>157242.05001781249</v>
      </c>
      <c r="F15" s="15">
        <f t="shared" si="0"/>
        <v>186085.25999274614</v>
      </c>
      <c r="G15" s="15">
        <f t="shared" si="1"/>
        <v>2370717.664951589</v>
      </c>
      <c r="H15" s="15">
        <f t="shared" si="2"/>
        <v>2003256.4947108692</v>
      </c>
      <c r="I15" s="15">
        <f t="shared" si="3"/>
        <v>1898733.4087773792</v>
      </c>
      <c r="J15" s="15">
        <f t="shared" si="4"/>
        <v>2003256.4947108692</v>
      </c>
      <c r="K15" s="15">
        <f t="shared" si="5"/>
        <v>104523.08593348996</v>
      </c>
      <c r="L15" s="14">
        <f t="shared" si="6"/>
        <v>0</v>
      </c>
      <c r="M15" s="9"/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VLOOKUP(A16,[2]myPEPB!$B:$C,2,FALSE)</f>
        <v>26.329999919999999</v>
      </c>
      <c r="D16" s="14">
        <f>VLOOKUP(A16,[2]myPEPB!$B:$D,3,FALSE)</f>
        <v>33.666137024579427</v>
      </c>
      <c r="E16" s="14">
        <f t="shared" si="7"/>
        <v>212584.68508788882</v>
      </c>
      <c r="F16" s="15">
        <f t="shared" si="0"/>
        <v>265399.10779150203</v>
      </c>
      <c r="G16" s="15">
        <f t="shared" si="1"/>
        <v>2636116.772743091</v>
      </c>
      <c r="H16" s="15">
        <f t="shared" si="2"/>
        <v>2111529.5324532189</v>
      </c>
      <c r="I16" s="15">
        <f t="shared" si="3"/>
        <v>2111318.0938652679</v>
      </c>
      <c r="J16" s="15">
        <f t="shared" si="4"/>
        <v>2111529.5324532189</v>
      </c>
      <c r="K16" s="15">
        <f t="shared" si="5"/>
        <v>211.43858795100823</v>
      </c>
      <c r="L16" s="14">
        <f t="shared" si="6"/>
        <v>0</v>
      </c>
      <c r="M16" s="9"/>
    </row>
    <row r="17" spans="1:13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VLOOKUP(A17,[2]myPEPB!$B:$C,2,FALSE)</f>
        <v>25.18000031</v>
      </c>
      <c r="D17" s="14">
        <f>VLOOKUP(A17,[2]myPEPB!$B:$D,3,FALSE)</f>
        <v>33.177616240465106</v>
      </c>
      <c r="E17" s="14">
        <f t="shared" si="7"/>
        <v>252649.34925635549</v>
      </c>
      <c r="F17" s="15">
        <f t="shared" si="0"/>
        <v>330260.59343891655</v>
      </c>
      <c r="G17" s="15">
        <f t="shared" si="1"/>
        <v>2966377.3661820074</v>
      </c>
      <c r="H17" s="15">
        <f t="shared" si="2"/>
        <v>2269278.6426948672</v>
      </c>
      <c r="I17" s="15">
        <f t="shared" si="3"/>
        <v>2363967.4431216232</v>
      </c>
      <c r="J17" s="15">
        <f t="shared" si="4"/>
        <v>2269278.6426948672</v>
      </c>
      <c r="K17" s="15">
        <f t="shared" si="5"/>
        <v>-94688.800426756032</v>
      </c>
      <c r="L17" s="14">
        <f t="shared" si="6"/>
        <v>0</v>
      </c>
      <c r="M17" s="9"/>
    </row>
    <row r="18" spans="1:13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VLOOKUP(A18,[2]myPEPB!$B:$C,2,FALSE)</f>
        <v>22.61</v>
      </c>
      <c r="D18" s="14">
        <f>VLOOKUP(A18,[2]myPEPB!$B:$D,3,FALSE)</f>
        <v>32.640066271698615</v>
      </c>
      <c r="E18" s="14">
        <f t="shared" si="7"/>
        <v>397378.80618793133</v>
      </c>
      <c r="F18" s="15">
        <f t="shared" si="0"/>
        <v>570946.57704363531</v>
      </c>
      <c r="G18" s="15">
        <f t="shared" si="1"/>
        <v>3537323.9432256427</v>
      </c>
      <c r="H18" s="15">
        <f t="shared" si="2"/>
        <v>2461977.3936424926</v>
      </c>
      <c r="I18" s="15">
        <f t="shared" si="3"/>
        <v>2761346.2493095547</v>
      </c>
      <c r="J18" s="15">
        <f t="shared" si="4"/>
        <v>2461977.3936424926</v>
      </c>
      <c r="K18" s="15">
        <f t="shared" si="5"/>
        <v>-299368.8556670621</v>
      </c>
      <c r="L18" s="14">
        <f t="shared" si="6"/>
        <v>0</v>
      </c>
      <c r="M18" s="9"/>
    </row>
    <row r="19" spans="1:13" ht="12.75">
      <c r="A19" s="12">
        <v>44865</v>
      </c>
      <c r="B19" s="13">
        <f>VLOOKUP(A19,[1]HwabaoWP_szse_innovation_100!$A:$E,5)</f>
        <v>0.68699997663497925</v>
      </c>
      <c r="C19" s="13">
        <f>VLOOKUP(A19,[2]myPEPB!$B:$C,2,FALSE)</f>
        <v>22.239999770000001</v>
      </c>
      <c r="D19" s="14">
        <f>VLOOKUP(A19,[2]myPEPB!$B:$D,3,FALSE)</f>
        <v>32.234420440393677</v>
      </c>
      <c r="E19" s="14">
        <f t="shared" si="7"/>
        <v>394559.35592032992</v>
      </c>
      <c r="F19" s="15">
        <f t="shared" si="0"/>
        <v>574322.22611263557</v>
      </c>
      <c r="G19" s="15">
        <f t="shared" si="1"/>
        <v>4111646.1693382785</v>
      </c>
      <c r="H19" s="15">
        <f t="shared" si="2"/>
        <v>2824700.8222666993</v>
      </c>
      <c r="I19" s="15">
        <f t="shared" si="3"/>
        <v>3155905.6052298844</v>
      </c>
      <c r="J19" s="15">
        <f t="shared" si="4"/>
        <v>2824700.8222666993</v>
      </c>
      <c r="K19" s="15">
        <f t="shared" si="5"/>
        <v>-331204.78296318511</v>
      </c>
      <c r="L19" s="14">
        <f t="shared" si="6"/>
        <v>0</v>
      </c>
    </row>
    <row r="20" spans="1:13" ht="12.75">
      <c r="A20" s="12">
        <v>44895</v>
      </c>
      <c r="B20" s="13">
        <f>VLOOKUP(A20,[1]HwabaoWP_szse_innovation_100!$A:$E,5)</f>
        <v>0.72000002861022949</v>
      </c>
      <c r="C20" s="13">
        <f>VLOOKUP(A20,[2]myPEPB!$B:$C,2,FALSE)</f>
        <v>22.809999470000001</v>
      </c>
      <c r="D20" s="14">
        <f>VLOOKUP(A20,[2]myPEPB!$B:$D,3,FALSE)</f>
        <v>31.717901224590552</v>
      </c>
      <c r="E20" s="14">
        <f t="shared" si="7"/>
        <v>313435.3189942778</v>
      </c>
      <c r="F20" s="15">
        <f t="shared" si="0"/>
        <v>435326.81463816349</v>
      </c>
      <c r="G20" s="15">
        <f t="shared" si="1"/>
        <v>4546972.9839764424</v>
      </c>
      <c r="H20" s="15">
        <f t="shared" si="2"/>
        <v>3273820.6785529791</v>
      </c>
      <c r="I20" s="15">
        <f t="shared" si="3"/>
        <v>3469340.924224162</v>
      </c>
      <c r="J20" s="15">
        <f t="shared" si="4"/>
        <v>3273820.6785529791</v>
      </c>
      <c r="K20" s="15">
        <f t="shared" si="5"/>
        <v>-195520.24567118287</v>
      </c>
      <c r="L20" s="14">
        <f t="shared" si="6"/>
        <v>0</v>
      </c>
    </row>
    <row r="21" spans="1:13" ht="12.75">
      <c r="A21" s="12">
        <v>44925</v>
      </c>
      <c r="B21" s="13">
        <f>VLOOKUP(A21,[1]HwabaoWP_szse_innovation_100!$A:$E,5)</f>
        <v>0.72299998998641968</v>
      </c>
      <c r="C21" s="13">
        <f>VLOOKUP(A21,[2]myPEPB!$B:$C,2,FALSE)</f>
        <v>22.739999770000001</v>
      </c>
      <c r="D21" s="14">
        <f>VLOOKUP(A21,[2]myPEPB!$B:$D,3,FALSE)</f>
        <v>31.272433394847042</v>
      </c>
      <c r="E21" s="14">
        <f t="shared" si="7"/>
        <v>287569.57307156065</v>
      </c>
      <c r="F21" s="15">
        <f t="shared" si="0"/>
        <v>397744.9198539576</v>
      </c>
      <c r="G21" s="15">
        <f t="shared" si="1"/>
        <v>4944717.9038303997</v>
      </c>
      <c r="H21" s="15">
        <f t="shared" si="2"/>
        <v>3575030.9949550489</v>
      </c>
      <c r="I21" s="15">
        <f t="shared" si="3"/>
        <v>3756910.4972957228</v>
      </c>
      <c r="J21" s="15">
        <f t="shared" si="4"/>
        <v>3575030.9949550489</v>
      </c>
      <c r="K21" s="15">
        <f t="shared" si="5"/>
        <v>-181879.50234067393</v>
      </c>
      <c r="L21" s="14">
        <f t="shared" si="6"/>
        <v>0</v>
      </c>
    </row>
    <row r="22" spans="1:13" ht="12.75">
      <c r="A22" s="12">
        <v>44957</v>
      </c>
      <c r="B22" s="13">
        <f>VLOOKUP(A22,[1]HwabaoWP_szse_innovation_100!$A:$E,5)</f>
        <v>0.78899997472763062</v>
      </c>
      <c r="C22" s="13">
        <f>VLOOKUP(A22,[2]myPEPB!$B:$C,2,FALSE)</f>
        <v>24.899999619999999</v>
      </c>
      <c r="D22" s="14">
        <f>VLOOKUP(A22,[2]myPEPB!$B:$D,3,FALSE)</f>
        <v>31.014726063038534</v>
      </c>
      <c r="E22" s="14">
        <f t="shared" si="7"/>
        <v>147690.02391911903</v>
      </c>
      <c r="F22" s="15">
        <f t="shared" si="0"/>
        <v>187186.34809855712</v>
      </c>
      <c r="G22" s="15">
        <f t="shared" si="1"/>
        <v>5131904.2519289572</v>
      </c>
      <c r="H22" s="15">
        <f t="shared" si="2"/>
        <v>4049072.3250765675</v>
      </c>
      <c r="I22" s="15">
        <f t="shared" si="3"/>
        <v>3904600.5212148419</v>
      </c>
      <c r="J22" s="15">
        <f t="shared" si="4"/>
        <v>4049072.3250765675</v>
      </c>
      <c r="K22" s="15">
        <f t="shared" si="5"/>
        <v>144471.80386172561</v>
      </c>
      <c r="L22" s="14">
        <f t="shared" si="6"/>
        <v>0</v>
      </c>
    </row>
    <row r="23" spans="1:13" ht="12.75">
      <c r="A23" s="12">
        <v>44985</v>
      </c>
      <c r="B23" s="13">
        <f>VLOOKUP(A23,[1]HwabaoWP_szse_innovation_100!$A:$E,5)</f>
        <v>0.7630000114440918</v>
      </c>
      <c r="C23" s="13">
        <f>VLOOKUP(A23,[2]myPEPB!$B:$C,2,FALSE)</f>
        <v>23.979999540000001</v>
      </c>
      <c r="D23" s="14">
        <f>VLOOKUP(A23,[2]myPEPB!$B:$D,3,FALSE)</f>
        <v>30.732980897288492</v>
      </c>
      <c r="E23" s="14">
        <f t="shared" si="7"/>
        <v>180130.89098694932</v>
      </c>
      <c r="F23" s="15">
        <f t="shared" si="0"/>
        <v>236082.42239213682</v>
      </c>
      <c r="G23" s="15">
        <f t="shared" si="1"/>
        <v>5367986.6743210936</v>
      </c>
      <c r="H23" s="15">
        <f t="shared" si="2"/>
        <v>4095773.8939387267</v>
      </c>
      <c r="I23" s="15">
        <f t="shared" si="3"/>
        <v>4084731.4122017911</v>
      </c>
      <c r="J23" s="15">
        <f t="shared" si="4"/>
        <v>4095773.8939387267</v>
      </c>
      <c r="K23" s="15">
        <f t="shared" si="5"/>
        <v>11042.481736935675</v>
      </c>
      <c r="L23" s="14">
        <f t="shared" si="6"/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 ca="1"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VLOOKUP(A3,[2]myPEPB!$B:$C,2,FALSE)</f>
        <v>41.45</v>
      </c>
      <c r="D3" s="14">
        <f>VLOOKUP(A3,[2]myPEPB!$B:$D,3,FALSE)</f>
        <v>41.041896551724122</v>
      </c>
      <c r="E3" s="14">
        <v>0</v>
      </c>
      <c r="F3" s="15">
        <f t="shared" ref="F3:F16" si="0">E3/B3</f>
        <v>0</v>
      </c>
      <c r="G3" s="15">
        <f>G2+F3</f>
        <v>0</v>
      </c>
      <c r="H3" s="15">
        <f t="shared" ref="H3:H16" si="1">G3*B3</f>
        <v>0</v>
      </c>
      <c r="I3" s="15">
        <f>IF(E3&gt;0,I2+E3,I2)</f>
        <v>0</v>
      </c>
      <c r="J3" s="15">
        <f t="shared" ref="J3:J16" si="2">H3+L3</f>
        <v>0</v>
      </c>
      <c r="K3" s="15">
        <f t="shared" ref="K3:K16" si="3">J3-I3</f>
        <v>0</v>
      </c>
      <c r="L3" s="14">
        <f>IF(E3&lt;0,L2-E3,L2)</f>
        <v>0</v>
      </c>
      <c r="M3" s="23">
        <f ca="1">MAX(VLOOKUP(A3,[1]HwabaoWP_szse_innovation_100!$A:$C,3),OFFSET([1]HwabaoWP_szse_innovation_100!$N$1,(MATCH(A3,[1]HwabaoWP_szse_innovation_100!$A:$A)-2),))</f>
        <v>1.034</v>
      </c>
      <c r="N3" s="23">
        <f ca="1">MIN(VLOOKUP(A3,[1]HwabaoWP_szse_innovation_100!$A:$D,4),OFFSET([1]HwabaoWP_szse_innovation_100!$O$1,(MATCH(A3,[1]HwabaoWP_szse_innovation_100!$A:$A)-2),))</f>
        <v>1.012</v>
      </c>
      <c r="O3" s="23">
        <f ca="1">(B3+M3+N3)/3</f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f>VLOOKUP(A4,[1]HwabaoWP_szse_innovation_100!$A:$E,5)</f>
        <v>1.006</v>
      </c>
      <c r="C4" s="13">
        <f>VLOOKUP(A4,[2]myPEPB!$B:$C,2,FALSE)</f>
        <v>39.930000305175781</v>
      </c>
      <c r="D4" s="14">
        <f>VLOOKUP(A4,[2]myPEPB!$B:$D,3,FALSE)</f>
        <v>40.930499984741189</v>
      </c>
      <c r="E4" s="14">
        <f t="shared" ref="E4:E15" si="4">IF(C4&lt;D4,$E$2*(D4-C4)^2,-$E$2*(D4-C4)^2)</f>
        <v>3953.9484548014116</v>
      </c>
      <c r="F4" s="15">
        <f t="shared" si="0"/>
        <v>3930.3662572578642</v>
      </c>
      <c r="G4" s="15">
        <f t="shared" ref="G4:G16" si="5">G3+F4</f>
        <v>3930.3662572578642</v>
      </c>
      <c r="H4" s="15">
        <f t="shared" si="1"/>
        <v>3953.9484548014116</v>
      </c>
      <c r="I4" s="15">
        <f t="shared" ref="I4:I16" si="6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16" si="7">IF(E4&lt;0,L3-E4,L3)</f>
        <v>0</v>
      </c>
      <c r="M4" s="23">
        <f ca="1">MAX(VLOOKUP(A4,[1]HwabaoWP_szse_innovation_100!$A:$C,3),OFFSET([1]HwabaoWP_szse_innovation_100!$N$1,(MATCH(A4,[1]HwabaoWP_szse_innovation_100!$A:$A)-2),))</f>
        <v>1.054</v>
      </c>
      <c r="N4" s="23">
        <f ca="1">MIN(VLOOKUP(A4,[1]HwabaoWP_szse_innovation_100!$A:$D,4),OFFSET([1]HwabaoWP_szse_innovation_100!$O$1,(MATCH(A4,[1]HwabaoWP_szse_innovation_100!$A:$A)-2),))</f>
        <v>0.94</v>
      </c>
      <c r="O4" s="23">
        <f t="shared" ref="O4:O16" ca="1" si="8">(B4+M4+N4)/3</f>
        <v>1</v>
      </c>
      <c r="P4" s="23"/>
      <c r="Q4" s="23"/>
      <c r="R4" s="23"/>
      <c r="S4" s="9"/>
      <c r="V4" s="24">
        <v>44561</v>
      </c>
      <c r="W4" s="18">
        <f>X4</f>
        <v>245217.81577195294</v>
      </c>
      <c r="X4" s="8">
        <f>VLOOKUP(V4,A:I,9,)</f>
        <v>245217.81577195294</v>
      </c>
      <c r="Y4" s="8">
        <f>VLOOKUP(V4,A:J,10,)</f>
        <v>247884.08816460447</v>
      </c>
      <c r="Z4" s="8">
        <f>VLOOKUP(V4,A:K,11,)</f>
        <v>2666.2723926515318</v>
      </c>
      <c r="AA4" s="8">
        <f>VLOOKUP(V4,A:L,12,)</f>
        <v>0</v>
      </c>
      <c r="AB4" s="19">
        <f t="shared" ref="AB4" si="9">(Y4-X4)/X4</f>
        <v>1.0873077815565837E-2</v>
      </c>
      <c r="AC4" s="19">
        <f>AG13</f>
        <v>0</v>
      </c>
      <c r="AE4" s="24">
        <v>44925</v>
      </c>
      <c r="AF4" s="9">
        <v>3670080.3139454219</v>
      </c>
      <c r="AG4" s="9">
        <f>-AF4</f>
        <v>-3670080.3139454219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VLOOKUP(A5,[2]myPEPB!$B:$C,2,FALSE)</f>
        <v>38.069999694824219</v>
      </c>
      <c r="D5" s="14">
        <f>VLOOKUP(A5,[2]myPEPB!$B:$D,3,FALSE)</f>
        <v>40.654705834482208</v>
      </c>
      <c r="E5" s="14">
        <f t="shared" si="4"/>
        <v>26388.788022123525</v>
      </c>
      <c r="F5" s="15">
        <f t="shared" si="0"/>
        <v>27317.585944227252</v>
      </c>
      <c r="G5" s="15">
        <f t="shared" si="5"/>
        <v>31247.952201485117</v>
      </c>
      <c r="H5" s="15">
        <f t="shared" si="1"/>
        <v>30185.521826634624</v>
      </c>
      <c r="I5" s="15">
        <f t="shared" si="6"/>
        <v>30342.736476924936</v>
      </c>
      <c r="J5" s="15">
        <f t="shared" si="2"/>
        <v>30185.521826634624</v>
      </c>
      <c r="K5" s="15">
        <f t="shared" si="3"/>
        <v>-157.21465029031242</v>
      </c>
      <c r="L5" s="14">
        <f t="shared" si="7"/>
        <v>0</v>
      </c>
      <c r="M5" s="23">
        <f ca="1">MAX(VLOOKUP(A5,[1]HwabaoWP_szse_innovation_100!$A:$C,3),OFFSET([1]HwabaoWP_szse_innovation_100!$N$1,(MATCH(A5,[1]HwabaoWP_szse_innovation_100!$A:$A)-2),))</f>
        <v>1.0469999999999999</v>
      </c>
      <c r="N5" s="23">
        <f ca="1">MIN(VLOOKUP(A5,[1]HwabaoWP_szse_innovation_100!$A:$D,4),OFFSET([1]HwabaoWP_szse_innovation_100!$O$1,(MATCH(A5,[1]HwabaoWP_szse_innovation_100!$A:$A)-2),))</f>
        <v>0.95699999999999996</v>
      </c>
      <c r="O5" s="23">
        <f t="shared" ca="1" si="8"/>
        <v>0.98999999999999988</v>
      </c>
      <c r="P5" s="23"/>
      <c r="Q5" s="23"/>
      <c r="R5" s="23"/>
      <c r="S5" s="9"/>
      <c r="V5" s="24">
        <v>44925</v>
      </c>
      <c r="W5" s="18">
        <f ca="1">X5-X4</f>
        <v>3670080.3139454219</v>
      </c>
      <c r="X5" s="8">
        <f ca="1">VLOOKUP(V5,A:I,9,)</f>
        <v>3915298.1297173747</v>
      </c>
      <c r="Y5" s="8">
        <f ca="1">VLOOKUP(V5,A:J,10,)</f>
        <v>3740636.8615977974</v>
      </c>
      <c r="Z5" s="8">
        <f ca="1">VLOOKUP(V5,A:K,11,)</f>
        <v>-174661.26811957732</v>
      </c>
      <c r="AA5" s="8">
        <f ca="1">VLOOKUP(V5,A:L,12,)</f>
        <v>0</v>
      </c>
      <c r="AB5" s="19">
        <f t="shared" ref="AB5" ca="1" si="10">(Y5-X5)/X5</f>
        <v>-4.4609953656884159E-2</v>
      </c>
      <c r="AC5" s="19">
        <v>-4.2085065559351986E-2</v>
      </c>
      <c r="AE5" s="24">
        <v>44925</v>
      </c>
      <c r="AF5" s="9"/>
      <c r="AG5" s="9">
        <v>3740636.8615977974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VLOOKUP(A6,[2]myPEPB!$B:$C,2,FALSE)</f>
        <v>35.020000457763672</v>
      </c>
      <c r="D6" s="14">
        <f>VLOOKUP(A6,[2]myPEPB!$B:$D,3,FALSE)</f>
        <v>39.730819672131133</v>
      </c>
      <c r="E6" s="14">
        <f t="shared" si="4"/>
        <v>87657.679798291982</v>
      </c>
      <c r="F6" s="15">
        <f t="shared" si="0"/>
        <v>91215.067427983333</v>
      </c>
      <c r="G6" s="15">
        <f t="shared" si="5"/>
        <v>122463.01962946844</v>
      </c>
      <c r="H6" s="15">
        <f t="shared" si="1"/>
        <v>117686.96186391918</v>
      </c>
      <c r="I6" s="15">
        <f t="shared" si="6"/>
        <v>118000.41627521692</v>
      </c>
      <c r="J6" s="15">
        <f t="shared" si="2"/>
        <v>117686.96186391918</v>
      </c>
      <c r="K6" s="15">
        <f t="shared" si="3"/>
        <v>-313.45441129774554</v>
      </c>
      <c r="L6" s="14">
        <f t="shared" si="7"/>
        <v>0</v>
      </c>
      <c r="M6" s="23">
        <f ca="1">MAX(VLOOKUP(A6,[1]HwabaoWP_szse_innovation_100!$A:$C,3),OFFSET([1]HwabaoWP_szse_innovation_100!$N$1,(MATCH(A6,[1]HwabaoWP_szse_innovation_100!$A:$A)-2),))</f>
        <v>0.98799999999999999</v>
      </c>
      <c r="N6" s="23">
        <f ca="1">MIN(VLOOKUP(A6,[1]HwabaoWP_szse_innovation_100!$A:$D,4),OFFSET([1]HwabaoWP_szse_innovation_100!$O$1,(MATCH(A6,[1]HwabaoWP_szse_innovation_100!$A:$A)-2),))</f>
        <v>0.93700000000000006</v>
      </c>
      <c r="O6" s="23">
        <f t="shared" ca="1" si="8"/>
        <v>0.96200000000000008</v>
      </c>
      <c r="P6" s="23"/>
      <c r="Q6" s="23"/>
      <c r="R6" s="23"/>
      <c r="S6" s="9"/>
      <c r="AE6" s="9"/>
      <c r="AF6" s="9"/>
      <c r="AG6" s="20">
        <f>IRR(AG3:AG5)</f>
        <v>-4.2085065559351986E-2</v>
      </c>
      <c r="AH6" s="9"/>
      <c r="AI6" s="9"/>
      <c r="AJ6" s="20"/>
      <c r="AK6" s="17"/>
    </row>
    <row r="7" spans="1:39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VLOOKUP(A7,[2]myPEPB!$B:$C,2,FALSE)</f>
        <v>36.299999239999998</v>
      </c>
      <c r="D7" s="14">
        <f>VLOOKUP(A7,[2]myPEPB!$B:$D,3,FALSE)</f>
        <v>39.253623134275358</v>
      </c>
      <c r="E7" s="14">
        <f t="shared" si="4"/>
        <v>34459.381729895649</v>
      </c>
      <c r="F7" s="15">
        <f t="shared" si="0"/>
        <v>34702.298831101441</v>
      </c>
      <c r="G7" s="15">
        <f t="shared" si="5"/>
        <v>157165.31846056989</v>
      </c>
      <c r="H7" s="15">
        <f t="shared" si="1"/>
        <v>156065.15665986782</v>
      </c>
      <c r="I7" s="15">
        <f t="shared" si="6"/>
        <v>152459.79800511256</v>
      </c>
      <c r="J7" s="15">
        <f t="shared" si="2"/>
        <v>156065.15665986782</v>
      </c>
      <c r="K7" s="15">
        <f t="shared" si="3"/>
        <v>3605.358654755255</v>
      </c>
      <c r="L7" s="14">
        <f t="shared" si="7"/>
        <v>0</v>
      </c>
      <c r="M7" s="23">
        <f ca="1">MAX(VLOOKUP(A7,[1]HwabaoWP_szse_innovation_100!$A:$C,3),OFFSET([1]HwabaoWP_szse_innovation_100!$N$1,(MATCH(A7,[1]HwabaoWP_szse_innovation_100!$A:$A)-2),))</f>
        <v>1.0049999952316284</v>
      </c>
      <c r="N7" s="23">
        <f ca="1">MIN(VLOOKUP(A7,[1]HwabaoWP_szse_innovation_100!$A:$D,4),OFFSET([1]HwabaoWP_szse_innovation_100!$O$1,(MATCH(A7,[1]HwabaoWP_szse_innovation_100!$A:$A)-2),))</f>
        <v>0.93900001049041748</v>
      </c>
      <c r="O7" s="23">
        <f t="shared" ca="1" si="8"/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VLOOKUP(A8,[2]myPEPB!$B:$C,2,FALSE)</f>
        <v>35.450000000000003</v>
      </c>
      <c r="D8" s="14">
        <f>VLOOKUP(A8,[2]myPEPB!$B:$D,3,FALSE)</f>
        <v>38.695499988749994</v>
      </c>
      <c r="E8" s="14">
        <f t="shared" si="4"/>
        <v>41606.417199055955</v>
      </c>
      <c r="F8" s="15">
        <f t="shared" si="0"/>
        <v>41153.724696748955</v>
      </c>
      <c r="G8" s="15">
        <f t="shared" si="5"/>
        <v>198319.04315731884</v>
      </c>
      <c r="H8" s="15">
        <f t="shared" si="1"/>
        <v>200500.56000818868</v>
      </c>
      <c r="I8" s="15">
        <f t="shared" si="6"/>
        <v>194066.21520416852</v>
      </c>
      <c r="J8" s="15">
        <f t="shared" si="2"/>
        <v>200500.56000818868</v>
      </c>
      <c r="K8" s="15">
        <f t="shared" si="3"/>
        <v>6434.344804020162</v>
      </c>
      <c r="L8" s="14">
        <f t="shared" si="7"/>
        <v>0</v>
      </c>
      <c r="M8" s="23">
        <f ca="1">MAX(VLOOKUP(A8,[1]HwabaoWP_szse_innovation_100!$A:$C,3),OFFSET([1]HwabaoWP_szse_innovation_100!$N$1,(MATCH(A8,[1]HwabaoWP_szse_innovation_100!$A:$A)-2),))</f>
        <v>1.0219999551773071</v>
      </c>
      <c r="N8" s="23">
        <f ca="1">MIN(VLOOKUP(A8,[1]HwabaoWP_szse_innovation_100!$A:$D,4),OFFSET([1]HwabaoWP_szse_innovation_100!$O$1,(MATCH(A8,[1]HwabaoWP_szse_innovation_100!$A:$A)-2),))</f>
        <v>0.98100000619888306</v>
      </c>
      <c r="O8" s="23">
        <f t="shared" ca="1" si="8"/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VLOOKUP(A9,[2]myPEPB!$B:$C,2,FALSE)</f>
        <v>34.630000000000003</v>
      </c>
      <c r="D9" s="14">
        <f>VLOOKUP(A9,[2]myPEPB!$B:$D,3,FALSE)</f>
        <v>38.228579205136612</v>
      </c>
      <c r="E9" s="14">
        <f t="shared" si="4"/>
        <v>51151.60056778443</v>
      </c>
      <c r="F9" s="15">
        <f t="shared" si="0"/>
        <v>51564.11431831224</v>
      </c>
      <c r="G9" s="15">
        <f t="shared" si="5"/>
        <v>249883.15747563107</v>
      </c>
      <c r="H9" s="15">
        <f t="shared" si="1"/>
        <v>247884.08816460447</v>
      </c>
      <c r="I9" s="15">
        <f t="shared" si="6"/>
        <v>245217.81577195294</v>
      </c>
      <c r="J9" s="15">
        <f t="shared" si="2"/>
        <v>247884.08816460447</v>
      </c>
      <c r="K9" s="15">
        <f t="shared" si="3"/>
        <v>2666.2723926515318</v>
      </c>
      <c r="L9" s="14">
        <f t="shared" si="7"/>
        <v>0</v>
      </c>
      <c r="M9" s="23">
        <f ca="1">MAX(VLOOKUP(A9,[1]HwabaoWP_szse_innovation_100!$A:$C,3),OFFSET([1]HwabaoWP_szse_innovation_100!$N$1,(MATCH(A9,[1]HwabaoWP_szse_innovation_100!$A:$A)-2),))</f>
        <v>1.034000039100647</v>
      </c>
      <c r="N9" s="23">
        <f ca="1">MIN(VLOOKUP(A9,[1]HwabaoWP_szse_innovation_100!$A:$D,4),OFFSET([1]HwabaoWP_szse_innovation_100!$O$1,(MATCH(A9,[1]HwabaoWP_szse_innovation_100!$A:$A)-2),))</f>
        <v>0.97600001096725464</v>
      </c>
      <c r="O9" s="23">
        <f t="shared" ca="1" si="8"/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VLOOKUP(A10,[2]myPEPB!$B:$C,2,FALSE)</f>
        <v>31.159999849999998</v>
      </c>
      <c r="D10" s="14">
        <f>VLOOKUP(A10,[2]myPEPB!$B:$D,3,FALSE)</f>
        <v>37.710494996683174</v>
      </c>
      <c r="E10" s="14">
        <f t="shared" si="4"/>
        <v>169490.49733354338</v>
      </c>
      <c r="F10" s="15">
        <f t="shared" si="0"/>
        <v>190225.03086846921</v>
      </c>
      <c r="G10" s="15">
        <f t="shared" si="5"/>
        <v>440108.18834410026</v>
      </c>
      <c r="H10" s="15">
        <f t="shared" si="1"/>
        <v>392136.3838525769</v>
      </c>
      <c r="I10" s="15">
        <f t="shared" si="6"/>
        <v>414708.31310549635</v>
      </c>
      <c r="J10" s="15">
        <f t="shared" si="2"/>
        <v>392136.3838525769</v>
      </c>
      <c r="K10" s="15">
        <f t="shared" si="3"/>
        <v>-22571.92925291945</v>
      </c>
      <c r="L10" s="14">
        <f t="shared" si="7"/>
        <v>0</v>
      </c>
      <c r="M10" s="23">
        <f ca="1">MAX(VLOOKUP(A10,[1]HwabaoWP_szse_innovation_100!$A:$C,3),OFFSET([1]HwabaoWP_szse_innovation_100!$N$1,(MATCH(A10,[1]HwabaoWP_szse_innovation_100!$A:$A)-2),))</f>
        <v>0.99599999189376831</v>
      </c>
      <c r="N10" s="23">
        <f ca="1">MIN(VLOOKUP(A10,[1]HwabaoWP_szse_innovation_100!$A:$D,4),OFFSET([1]HwabaoWP_szse_innovation_100!$O$1,(MATCH(A10,[1]HwabaoWP_szse_innovation_100!$A:$A)-2),))</f>
        <v>0.88499999046325684</v>
      </c>
      <c r="O10" s="23">
        <f t="shared" ca="1" si="8"/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VLOOKUP(A11,[2]myPEPB!$B:$C,2,FALSE)</f>
        <v>30.969999309999999</v>
      </c>
      <c r="D11" s="14">
        <f>VLOOKUP(A11,[2]myPEPB!$B:$D,3,FALSE)</f>
        <v>37.189770586238538</v>
      </c>
      <c r="E11" s="14">
        <f t="shared" si="4"/>
        <v>152807.94117845185</v>
      </c>
      <c r="F11" s="15">
        <f t="shared" si="0"/>
        <v>173251.62827558978</v>
      </c>
      <c r="G11" s="15">
        <f t="shared" si="5"/>
        <v>613359.81661969004</v>
      </c>
      <c r="H11" s="15">
        <f t="shared" si="1"/>
        <v>540983.37609940453</v>
      </c>
      <c r="I11" s="15">
        <f t="shared" si="6"/>
        <v>567516.25428394822</v>
      </c>
      <c r="J11" s="15">
        <f t="shared" si="2"/>
        <v>540983.37609940453</v>
      </c>
      <c r="K11" s="15">
        <f t="shared" si="3"/>
        <v>-26532.87818454369</v>
      </c>
      <c r="L11" s="14">
        <f t="shared" si="7"/>
        <v>0</v>
      </c>
      <c r="M11" s="23">
        <f ca="1">MAX(VLOOKUP(A11,[1]HwabaoWP_szse_innovation_100!$A:$C,3),OFFSET([1]HwabaoWP_szse_innovation_100!$N$1,(MATCH(A11,[1]HwabaoWP_szse_innovation_100!$A:$A)-2),))</f>
        <v>0.91100001335144043</v>
      </c>
      <c r="N11" s="23">
        <f ca="1">MIN(VLOOKUP(A11,[1]HwabaoWP_szse_innovation_100!$A:$D,4),OFFSET([1]HwabaoWP_szse_innovation_100!$O$1,(MATCH(A11,[1]HwabaoWP_szse_innovation_100!$A:$A)-2),))</f>
        <v>0.85000002384185791</v>
      </c>
      <c r="O11" s="23">
        <f t="shared" ca="1" si="8"/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VLOOKUP(A12,[2]myPEPB!$B:$C,2,FALSE)</f>
        <v>27.63999939</v>
      </c>
      <c r="D12" s="14">
        <f>VLOOKUP(A12,[2]myPEPB!$B:$D,3,FALSE)</f>
        <v>36.340622369004151</v>
      </c>
      <c r="E12" s="14">
        <f t="shared" si="4"/>
        <v>299018.3188799615</v>
      </c>
      <c r="F12" s="15">
        <f t="shared" si="0"/>
        <v>377548.38446997904</v>
      </c>
      <c r="G12" s="15">
        <f t="shared" si="5"/>
        <v>990908.20108966902</v>
      </c>
      <c r="H12" s="15">
        <f t="shared" si="1"/>
        <v>784799.29101050121</v>
      </c>
      <c r="I12" s="15">
        <f t="shared" si="6"/>
        <v>866534.57316390972</v>
      </c>
      <c r="J12" s="15">
        <f t="shared" si="2"/>
        <v>784799.29101050121</v>
      </c>
      <c r="K12" s="15">
        <f t="shared" si="3"/>
        <v>-81735.282153408509</v>
      </c>
      <c r="L12" s="14">
        <f t="shared" si="7"/>
        <v>0</v>
      </c>
      <c r="M12" s="23">
        <f ca="1">MAX(VLOOKUP(A12,[1]HwabaoWP_szse_innovation_100!$A:$C,3),OFFSET([1]HwabaoWP_szse_innovation_100!$N$1,(MATCH(A12,[1]HwabaoWP_szse_innovation_100!$A:$A)-2),))</f>
        <v>0.88599997758865356</v>
      </c>
      <c r="N12" s="23">
        <f ca="1">MIN(VLOOKUP(A12,[1]HwabaoWP_szse_innovation_100!$A:$D,4),OFFSET([1]HwabaoWP_szse_innovation_100!$O$1,(MATCH(A12,[1]HwabaoWP_szse_innovation_100!$A:$A)-2),))</f>
        <v>0.75</v>
      </c>
      <c r="O12" s="23">
        <f t="shared" ca="1" si="8"/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VLOOKUP(A13,[2]myPEPB!$B:$C,2,FALSE)</f>
        <v>25.129999160000001</v>
      </c>
      <c r="D13" s="14">
        <f>VLOOKUP(A13,[2]myPEPB!$B:$D,3,FALSE)</f>
        <v>35.566653817730753</v>
      </c>
      <c r="E13" s="14">
        <f t="shared" si="4"/>
        <v>430248.85375669535</v>
      </c>
      <c r="F13" s="15">
        <f t="shared" si="0"/>
        <v>598398.97718994762</v>
      </c>
      <c r="G13" s="15">
        <f t="shared" si="5"/>
        <v>1589307.1782796166</v>
      </c>
      <c r="H13" s="15">
        <f t="shared" si="1"/>
        <v>1142711.8323850972</v>
      </c>
      <c r="I13" s="15">
        <f t="shared" si="6"/>
        <v>1296783.4269206051</v>
      </c>
      <c r="J13" s="15">
        <f t="shared" si="2"/>
        <v>1142711.8323850972</v>
      </c>
      <c r="K13" s="15">
        <f t="shared" si="3"/>
        <v>-154071.59453550796</v>
      </c>
      <c r="L13" s="14">
        <f t="shared" si="7"/>
        <v>0</v>
      </c>
      <c r="M13" s="23">
        <f ca="1">MAX(VLOOKUP(A13,[1]HwabaoWP_szse_innovation_100!$A:$C,3),OFFSET([1]HwabaoWP_szse_innovation_100!$N$1,(MATCH(A13,[1]HwabaoWP_szse_innovation_100!$A:$A)-2),))</f>
        <v>0.80199998617172241</v>
      </c>
      <c r="N13" s="23">
        <f ca="1">MIN(VLOOKUP(A13,[1]HwabaoWP_szse_innovation_100!$A:$D,4),OFFSET([1]HwabaoWP_szse_innovation_100!$O$1,(MATCH(A13,[1]HwabaoWP_szse_innovation_100!$A:$A)-2),))</f>
        <v>0.65399998426437378</v>
      </c>
      <c r="O13" s="23">
        <f t="shared" ca="1" si="8"/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VLOOKUP(A14,[2]myPEPB!$B:$C,2,FALSE)</f>
        <v>24.129999160000001</v>
      </c>
      <c r="D14" s="14">
        <f>VLOOKUP(A14,[2]myPEPB!$B:$D,3,FALSE)</f>
        <v>34.740573439534039</v>
      </c>
      <c r="E14" s="14">
        <f t="shared" si="4"/>
        <v>444707.93183896161</v>
      </c>
      <c r="F14" s="15">
        <f t="shared" si="0"/>
        <v>595325.22667922615</v>
      </c>
      <c r="G14" s="15">
        <f t="shared" si="5"/>
        <v>2184632.4049588428</v>
      </c>
      <c r="H14" s="15">
        <f t="shared" si="1"/>
        <v>1631920.3606688436</v>
      </c>
      <c r="I14" s="15">
        <f t="shared" si="6"/>
        <v>1741491.3587595667</v>
      </c>
      <c r="J14" s="15">
        <f t="shared" si="2"/>
        <v>1631920.3606688436</v>
      </c>
      <c r="K14" s="15">
        <f t="shared" si="3"/>
        <v>-109570.99809072306</v>
      </c>
      <c r="L14" s="14">
        <f t="shared" si="7"/>
        <v>0</v>
      </c>
      <c r="M14" s="23">
        <f ca="1">MAX(VLOOKUP(A14,[1]HwabaoWP_szse_innovation_100!$A:$C,3),OFFSET([1]HwabaoWP_szse_innovation_100!$N$1,(MATCH(A14,[1]HwabaoWP_szse_innovation_100!$A:$A)-2),))</f>
        <v>0.74800002574920654</v>
      </c>
      <c r="N14" s="23">
        <f ca="1">MIN(VLOOKUP(A14,[1]HwabaoWP_szse_innovation_100!$A:$D,4),OFFSET([1]HwabaoWP_szse_innovation_100!$O$1,(MATCH(A14,[1]HwabaoWP_szse_innovation_100!$A:$A)-2),))</f>
        <v>0.68199998140335083</v>
      </c>
      <c r="O14" s="23">
        <f t="shared" ca="1" si="8"/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VLOOKUP(A15,[2]myPEPB!$B:$C,2,FALSE)</f>
        <v>27.809999470000001</v>
      </c>
      <c r="D15" s="14">
        <f>VLOOKUP(A15,[2]myPEPB!$B:$D,3,FALSE)</f>
        <v>34.119366627533324</v>
      </c>
      <c r="E15" s="14">
        <f t="shared" si="4"/>
        <v>157242.05001781249</v>
      </c>
      <c r="F15" s="15">
        <f t="shared" si="0"/>
        <v>186085.25999274614</v>
      </c>
      <c r="G15" s="15">
        <f t="shared" si="5"/>
        <v>2370717.664951589</v>
      </c>
      <c r="H15" s="15">
        <f t="shared" si="1"/>
        <v>2003256.4947108692</v>
      </c>
      <c r="I15" s="15">
        <f t="shared" si="6"/>
        <v>1898733.4087773792</v>
      </c>
      <c r="J15" s="15">
        <f t="shared" si="2"/>
        <v>2003256.4947108692</v>
      </c>
      <c r="K15" s="15">
        <f t="shared" si="3"/>
        <v>104523.08593348996</v>
      </c>
      <c r="L15" s="14">
        <f t="shared" si="7"/>
        <v>0</v>
      </c>
      <c r="M15" s="23">
        <f ca="1">MAX(VLOOKUP(A15,[1]HwabaoWP_szse_innovation_100!$A:$C,3),OFFSET([1]HwabaoWP_szse_innovation_100!$N$1,(MATCH(A15,[1]HwabaoWP_szse_innovation_100!$A:$A)-2),))</f>
        <v>0.86000001430511475</v>
      </c>
      <c r="N15" s="23">
        <f ca="1">MIN(VLOOKUP(A15,[1]HwabaoWP_szse_innovation_100!$A:$D,4),OFFSET([1]HwabaoWP_szse_innovation_100!$O$1,(MATCH(A15,[1]HwabaoWP_szse_innovation_100!$A:$A)-2),))</f>
        <v>0.74400001764297485</v>
      </c>
      <c r="O15" s="23">
        <f t="shared" ca="1" si="8"/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VLOOKUP(A16,[2]myPEPB!$B:$C,2,FALSE)</f>
        <v>26.329999919999999</v>
      </c>
      <c r="D16" s="14">
        <f>VLOOKUP(A16,[2]myPEPB!$B:$D,3,FALSE)</f>
        <v>33.666137024579427</v>
      </c>
      <c r="E16" s="14">
        <f t="shared" ref="E16:E23" ca="1" si="11">IF(C16&lt;D16,$E$2*(D16-C16)^2*U16,-$E$2*(D16-C16)^2*U16)</f>
        <v>212584.68508788882</v>
      </c>
      <c r="F16" s="15">
        <f t="shared" ca="1" si="0"/>
        <v>265399.10779150203</v>
      </c>
      <c r="G16" s="15">
        <f t="shared" ca="1" si="5"/>
        <v>2636116.772743091</v>
      </c>
      <c r="H16" s="15">
        <f t="shared" ca="1" si="1"/>
        <v>2111529.5324532189</v>
      </c>
      <c r="I16" s="15">
        <f t="shared" ca="1" si="6"/>
        <v>2111318.0938652679</v>
      </c>
      <c r="J16" s="15">
        <f t="shared" ca="1" si="2"/>
        <v>2111529.5324532189</v>
      </c>
      <c r="K16" s="15">
        <f t="shared" ca="1" si="3"/>
        <v>211.43858795100823</v>
      </c>
      <c r="L16" s="14">
        <f t="shared" ca="1" si="7"/>
        <v>0</v>
      </c>
      <c r="M16" s="23">
        <f ca="1">MAX(VLOOKUP(A16,[1]HwabaoWP_szse_innovation_100!$A:$C,3),OFFSET([1]HwabaoWP_szse_innovation_100!$N$1,(MATCH(A16,[1]HwabaoWP_szse_innovation_100!$A:$A)-2),))</f>
        <v>0.85799998044967651</v>
      </c>
      <c r="N16" s="23">
        <f ca="1">MIN(VLOOKUP(A16,[1]HwabaoWP_szse_innovation_100!$A:$D,4),OFFSET([1]HwabaoWP_szse_innovation_100!$O$1,(MATCH(A16,[1]HwabaoWP_szse_innovation_100!$A:$A)-2),))</f>
        <v>0.79900002479553223</v>
      </c>
      <c r="O16" s="23">
        <f t="shared" ca="1" si="8"/>
        <v>0.81933333476384484</v>
      </c>
      <c r="P16" s="23">
        <f t="shared" ref="P16:P23" ca="1" si="12">SUM(O3:O16)/14</f>
        <v>0.90447619064648954</v>
      </c>
      <c r="Q16" s="23">
        <f t="shared" ref="Q16:Q23" ca="1" si="13">O16-P16</f>
        <v>-8.5142855882644697E-2</v>
      </c>
      <c r="R16" s="23">
        <f t="shared" ref="R16:R23" ca="1" si="14">AVEDEV(O3:O16)</f>
        <v>9.2884351843879331E-2</v>
      </c>
      <c r="S16" s="9">
        <f t="shared" ref="S16:S23" ca="1" si="15">0.015*R16</f>
        <v>1.3932652776581899E-3</v>
      </c>
      <c r="T16" s="9">
        <f t="shared" ref="T16:T23" ca="1" si="16">Q16/S16</f>
        <v>-61.110297692736168</v>
      </c>
      <c r="U16" s="11">
        <f t="shared" ref="U16:U23" ca="1" si="17">IF(AND(T16&gt;100,C16&gt;D16),1.2,IF(AND(T16&lt;-100,C16&lt;D16),1.2,1))</f>
        <v>1</v>
      </c>
    </row>
    <row r="17" spans="1:21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VLOOKUP(A17,[2]myPEPB!$B:$C,2,FALSE)</f>
        <v>25.18000031</v>
      </c>
      <c r="D17" s="14">
        <f>VLOOKUP(A17,[2]myPEPB!$B:$D,3,FALSE)</f>
        <v>33.177616240465106</v>
      </c>
      <c r="E17" s="14">
        <f t="shared" ca="1" si="11"/>
        <v>252649.34925635549</v>
      </c>
      <c r="F17" s="15">
        <f t="shared" ref="F17:F23" ca="1" si="18">E17/B17</f>
        <v>330260.59343891655</v>
      </c>
      <c r="G17" s="15">
        <f t="shared" ref="G17:G23" ca="1" si="19">G16+F17</f>
        <v>2966377.3661820074</v>
      </c>
      <c r="H17" s="15">
        <f t="shared" ref="H17:H23" ca="1" si="20">G17*B17</f>
        <v>2269278.6426948672</v>
      </c>
      <c r="I17" s="15">
        <f t="shared" ref="I17:I23" ca="1" si="21">IF(E17&gt;0,I16+E17,I16)</f>
        <v>2363967.4431216232</v>
      </c>
      <c r="J17" s="15">
        <f t="shared" ref="J17:J23" ca="1" si="22">H17+L17</f>
        <v>2269278.6426948672</v>
      </c>
      <c r="K17" s="15">
        <f t="shared" ref="K17:K23" ca="1" si="23">J17-I17</f>
        <v>-94688.800426756032</v>
      </c>
      <c r="L17" s="14">
        <f t="shared" ref="L17:L23" ca="1" si="24">IF(E17&lt;0,L16-E17,L16)</f>
        <v>0</v>
      </c>
      <c r="M17" s="23">
        <f ca="1">MAX(VLOOKUP(A17,[1]HwabaoWP_szse_innovation_100!$A:$C,3),OFFSET([1]HwabaoWP_szse_innovation_100!$N$1,(MATCH(A17,[1]HwabaoWP_szse_innovation_100!$A:$A)-2),))</f>
        <v>0.82700002193450928</v>
      </c>
      <c r="N17" s="23">
        <f ca="1">MIN(VLOOKUP(A17,[1]HwabaoWP_szse_innovation_100!$A:$D,4),OFFSET([1]HwabaoWP_szse_innovation_100!$O$1,(MATCH(A17,[1]HwabaoWP_szse_innovation_100!$A:$A)-2),))</f>
        <v>0.7630000114440918</v>
      </c>
      <c r="O17" s="23">
        <f t="shared" ref="O17:O23" ca="1" si="25">(B17+M17+N17)/3</f>
        <v>0.78500000635782874</v>
      </c>
      <c r="P17" s="23">
        <f t="shared" ca="1" si="12"/>
        <v>0.88728571491014396</v>
      </c>
      <c r="Q17" s="23">
        <f t="shared" ca="1" si="13"/>
        <v>-0.10228570855231522</v>
      </c>
      <c r="R17" s="23">
        <f t="shared" ca="1" si="14"/>
        <v>9.2761902434485316E-2</v>
      </c>
      <c r="S17" s="9">
        <f t="shared" ca="1" si="15"/>
        <v>1.3914285365172797E-3</v>
      </c>
      <c r="T17" s="9">
        <f t="shared" ca="1" si="16"/>
        <v>-73.511291358400982</v>
      </c>
      <c r="U17" s="11">
        <f t="shared" ca="1" si="17"/>
        <v>1</v>
      </c>
    </row>
    <row r="18" spans="1:21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VLOOKUP(A18,[2]myPEPB!$B:$C,2,FALSE)</f>
        <v>22.61</v>
      </c>
      <c r="D18" s="14">
        <f>VLOOKUP(A18,[2]myPEPB!$B:$D,3,FALSE)</f>
        <v>32.640066271698615</v>
      </c>
      <c r="E18" s="14">
        <f t="shared" ca="1" si="11"/>
        <v>476854.5674255176</v>
      </c>
      <c r="F18" s="15">
        <f t="shared" ca="1" si="18"/>
        <v>685135.89245236234</v>
      </c>
      <c r="G18" s="15">
        <f t="shared" ca="1" si="19"/>
        <v>3651513.2586343698</v>
      </c>
      <c r="H18" s="15">
        <f t="shared" ca="1" si="20"/>
        <v>2541453.154880079</v>
      </c>
      <c r="I18" s="15">
        <f t="shared" ca="1" si="21"/>
        <v>2840822.0105471406</v>
      </c>
      <c r="J18" s="15">
        <f t="shared" ca="1" si="22"/>
        <v>2541453.154880079</v>
      </c>
      <c r="K18" s="15">
        <f t="shared" ca="1" si="23"/>
        <v>-299368.85566706164</v>
      </c>
      <c r="L18" s="14">
        <f t="shared" ca="1" si="24"/>
        <v>0</v>
      </c>
      <c r="M18" s="23">
        <f ca="1">MAX(VLOOKUP(A18,[1]HwabaoWP_szse_innovation_100!$A:$C,3),OFFSET([1]HwabaoWP_szse_innovation_100!$N$1,(MATCH(A18,[1]HwabaoWP_szse_innovation_100!$A:$A)-2),))</f>
        <v>0.77399998903274536</v>
      </c>
      <c r="N18" s="23">
        <f ca="1">MIN(VLOOKUP(A18,[1]HwabaoWP_szse_innovation_100!$A:$D,4),OFFSET([1]HwabaoWP_szse_innovation_100!$O$1,(MATCH(A18,[1]HwabaoWP_szse_innovation_100!$A:$A)-2),))</f>
        <v>0.69599997997283936</v>
      </c>
      <c r="O18" s="23">
        <f t="shared" ca="1" si="25"/>
        <v>0.72199998299280799</v>
      </c>
      <c r="P18" s="23">
        <f t="shared" ca="1" si="12"/>
        <v>0.86742857083820168</v>
      </c>
      <c r="Q18" s="23">
        <f t="shared" ca="1" si="13"/>
        <v>-0.1454285878453937</v>
      </c>
      <c r="R18" s="23">
        <f t="shared" ca="1" si="14"/>
        <v>9.561904966263543E-2</v>
      </c>
      <c r="S18" s="9">
        <f t="shared" ca="1" si="15"/>
        <v>1.4342857449395315E-3</v>
      </c>
      <c r="T18" s="9">
        <f t="shared" ca="1" si="16"/>
        <v>-101.39443158972821</v>
      </c>
      <c r="U18" s="11">
        <f t="shared" ca="1" si="17"/>
        <v>1.2</v>
      </c>
    </row>
    <row r="19" spans="1:21" ht="12.75">
      <c r="A19" s="12">
        <v>44865</v>
      </c>
      <c r="B19" s="13">
        <f>VLOOKUP(A19,[1]HwabaoWP_szse_innovation_100!$A:$E,5)</f>
        <v>0.68699997663497925</v>
      </c>
      <c r="C19" s="13">
        <f>VLOOKUP(A19,[2]myPEPB!$B:$C,2,FALSE)</f>
        <v>22.239999770000001</v>
      </c>
      <c r="D19" s="14">
        <f>VLOOKUP(A19,[2]myPEPB!$B:$D,3,FALSE)</f>
        <v>32.234420440393677</v>
      </c>
      <c r="E19" s="14">
        <f t="shared" ca="1" si="11"/>
        <v>473471.22710439586</v>
      </c>
      <c r="F19" s="15">
        <f t="shared" ca="1" si="18"/>
        <v>689186.67133516259</v>
      </c>
      <c r="G19" s="15">
        <f t="shared" ca="1" si="19"/>
        <v>4340699.9299695324</v>
      </c>
      <c r="H19" s="15">
        <f t="shared" ca="1" si="20"/>
        <v>2982060.7504685246</v>
      </c>
      <c r="I19" s="15">
        <f t="shared" ca="1" si="21"/>
        <v>3314293.2376515362</v>
      </c>
      <c r="J19" s="15">
        <f t="shared" ca="1" si="22"/>
        <v>2982060.7504685246</v>
      </c>
      <c r="K19" s="15">
        <f t="shared" ca="1" si="23"/>
        <v>-332232.4871830116</v>
      </c>
      <c r="L19" s="14">
        <f t="shared" ca="1" si="24"/>
        <v>0</v>
      </c>
      <c r="M19" s="23">
        <f ca="1">MAX(VLOOKUP(A19,[1]HwabaoWP_szse_innovation_100!$A:$C,3),OFFSET([1]HwabaoWP_szse_innovation_100!$N$1,(MATCH(A19,[1]HwabaoWP_szse_innovation_100!$A:$A)-2),))</f>
        <v>0.74199998378753662</v>
      </c>
      <c r="N19" s="23">
        <f ca="1">MIN(VLOOKUP(A19,[1]HwabaoWP_szse_innovation_100!$A:$D,4),OFFSET([1]HwabaoWP_szse_innovation_100!$O$1,(MATCH(A19,[1]HwabaoWP_szse_innovation_100!$A:$A)-2),))</f>
        <v>0.67799997329711914</v>
      </c>
      <c r="O19" s="23">
        <f t="shared" ca="1" si="25"/>
        <v>0.7023333112398783</v>
      </c>
      <c r="P19" s="23">
        <f t="shared" ca="1" si="12"/>
        <v>0.84688095021247867</v>
      </c>
      <c r="Q19" s="23">
        <f t="shared" ca="1" si="13"/>
        <v>-0.14454763897260037</v>
      </c>
      <c r="R19" s="23">
        <f t="shared" ca="1" si="14"/>
        <v>9.5721091747283951E-2</v>
      </c>
      <c r="S19" s="9">
        <f t="shared" ca="1" si="15"/>
        <v>1.4358163762092592E-3</v>
      </c>
      <c r="T19" s="9">
        <f t="shared" ca="1" si="16"/>
        <v>-100.67278892181521</v>
      </c>
      <c r="U19" s="11">
        <f t="shared" ca="1" si="17"/>
        <v>1.2</v>
      </c>
    </row>
    <row r="20" spans="1:21" ht="12.75">
      <c r="A20" s="12">
        <v>44895</v>
      </c>
      <c r="B20" s="13">
        <f>VLOOKUP(A20,[1]HwabaoWP_szse_innovation_100!$A:$E,5)</f>
        <v>0.72000002861022949</v>
      </c>
      <c r="C20" s="13">
        <f>VLOOKUP(A20,[2]myPEPB!$B:$C,2,FALSE)</f>
        <v>22.809999470000001</v>
      </c>
      <c r="D20" s="14">
        <f>VLOOKUP(A20,[2]myPEPB!$B:$D,3,FALSE)</f>
        <v>31.717901224590552</v>
      </c>
      <c r="E20" s="14">
        <f t="shared" ca="1" si="11"/>
        <v>313435.3189942778</v>
      </c>
      <c r="F20" s="15">
        <f t="shared" ca="1" si="18"/>
        <v>435326.81463816349</v>
      </c>
      <c r="G20" s="15">
        <f t="shared" ca="1" si="19"/>
        <v>4776026.7446076963</v>
      </c>
      <c r="H20" s="15">
        <f t="shared" ca="1" si="20"/>
        <v>3438739.3927607625</v>
      </c>
      <c r="I20" s="15">
        <f t="shared" ca="1" si="21"/>
        <v>3627728.5566458139</v>
      </c>
      <c r="J20" s="15">
        <f t="shared" ca="1" si="22"/>
        <v>3438739.3927607625</v>
      </c>
      <c r="K20" s="15">
        <f t="shared" ca="1" si="23"/>
        <v>-188989.16388505138</v>
      </c>
      <c r="L20" s="14">
        <f t="shared" ca="1" si="24"/>
        <v>0</v>
      </c>
      <c r="M20" s="23">
        <f ca="1">MAX(VLOOKUP(A20,[1]HwabaoWP_szse_innovation_100!$A:$C,3),OFFSET([1]HwabaoWP_szse_innovation_100!$N$1,(MATCH(A20,[1]HwabaoWP_szse_innovation_100!$A:$A)-2),))</f>
        <v>0.74500000476837158</v>
      </c>
      <c r="N20" s="23">
        <f ca="1">MIN(VLOOKUP(A20,[1]HwabaoWP_szse_innovation_100!$A:$D,4),OFFSET([1]HwabaoWP_szse_innovation_100!$O$1,(MATCH(A20,[1]HwabaoWP_szse_innovation_100!$A:$A)-2),))</f>
        <v>0.68400001525878906</v>
      </c>
      <c r="O20" s="23">
        <f t="shared" ca="1" si="25"/>
        <v>0.71633334954579675</v>
      </c>
      <c r="P20" s="23">
        <f t="shared" ca="1" si="12"/>
        <v>0.82933333232289264</v>
      </c>
      <c r="Q20" s="23">
        <f t="shared" ca="1" si="13"/>
        <v>-0.11299998277709589</v>
      </c>
      <c r="R20" s="23">
        <f t="shared" ca="1" si="14"/>
        <v>9.1809525984485135E-2</v>
      </c>
      <c r="S20" s="9">
        <f t="shared" ca="1" si="15"/>
        <v>1.377142889767277E-3</v>
      </c>
      <c r="T20" s="9">
        <f t="shared" ca="1" si="16"/>
        <v>-82.053927458603596</v>
      </c>
      <c r="U20" s="11">
        <f t="shared" ca="1" si="17"/>
        <v>1</v>
      </c>
    </row>
    <row r="21" spans="1:21" ht="12.75">
      <c r="A21" s="12">
        <v>44925</v>
      </c>
      <c r="B21" s="13">
        <f>VLOOKUP(A21,[1]HwabaoWP_szse_innovation_100!$A:$E,5)</f>
        <v>0.72299998998641968</v>
      </c>
      <c r="C21" s="13">
        <f>VLOOKUP(A21,[2]myPEPB!$B:$C,2,FALSE)</f>
        <v>22.739999770000001</v>
      </c>
      <c r="D21" s="14">
        <f>VLOOKUP(A21,[2]myPEPB!$B:$D,3,FALSE)</f>
        <v>31.272433394847042</v>
      </c>
      <c r="E21" s="14">
        <f t="shared" ca="1" si="11"/>
        <v>287569.57307156065</v>
      </c>
      <c r="F21" s="15">
        <f t="shared" ca="1" si="18"/>
        <v>397744.9198539576</v>
      </c>
      <c r="G21" s="15">
        <f t="shared" ca="1" si="19"/>
        <v>5173771.6644616537</v>
      </c>
      <c r="H21" s="15">
        <f t="shared" ca="1" si="20"/>
        <v>3740636.8615977974</v>
      </c>
      <c r="I21" s="15">
        <f t="shared" ca="1" si="21"/>
        <v>3915298.1297173747</v>
      </c>
      <c r="J21" s="15">
        <f t="shared" ca="1" si="22"/>
        <v>3740636.8615977974</v>
      </c>
      <c r="K21" s="15">
        <f t="shared" ca="1" si="23"/>
        <v>-174661.26811957732</v>
      </c>
      <c r="L21" s="14">
        <f t="shared" ca="1" si="24"/>
        <v>0</v>
      </c>
      <c r="M21" s="23">
        <f ca="1">MAX(VLOOKUP(A21,[1]HwabaoWP_szse_innovation_100!$A:$C,3),OFFSET([1]HwabaoWP_szse_innovation_100!$N$1,(MATCH(A21,[1]HwabaoWP_szse_innovation_100!$A:$A)-2),))</f>
        <v>0.75199997425079346</v>
      </c>
      <c r="N21" s="23">
        <f ca="1">MIN(VLOOKUP(A21,[1]HwabaoWP_szse_innovation_100!$A:$D,4),OFFSET([1]HwabaoWP_szse_innovation_100!$O$1,(MATCH(A21,[1]HwabaoWP_szse_innovation_100!$A:$A)-2),))</f>
        <v>0.7070000171661377</v>
      </c>
      <c r="O21" s="23">
        <f t="shared" ca="1" si="25"/>
        <v>0.72733332713445031</v>
      </c>
      <c r="P21" s="23">
        <f t="shared" ca="1" si="12"/>
        <v>0.81135714196023478</v>
      </c>
      <c r="Q21" s="23">
        <f t="shared" ca="1" si="13"/>
        <v>-8.4023814825784471E-2</v>
      </c>
      <c r="R21" s="23">
        <f t="shared" ca="1" si="14"/>
        <v>8.2551026830867819E-2</v>
      </c>
      <c r="S21" s="9">
        <f t="shared" ca="1" si="15"/>
        <v>1.2382654024630172E-3</v>
      </c>
      <c r="T21" s="9">
        <f t="shared" ca="1" si="16"/>
        <v>-67.856062729891207</v>
      </c>
      <c r="U21" s="11">
        <f t="shared" ca="1" si="17"/>
        <v>1</v>
      </c>
    </row>
    <row r="22" spans="1:21" ht="12.75">
      <c r="A22" s="12">
        <v>44957</v>
      </c>
      <c r="B22" s="13">
        <f>VLOOKUP(A22,[1]HwabaoWP_szse_innovation_100!$A:$E,5)</f>
        <v>0.78899997472763062</v>
      </c>
      <c r="C22" s="13">
        <f>VLOOKUP(A22,[2]myPEPB!$B:$C,2,FALSE)</f>
        <v>24.899999619999999</v>
      </c>
      <c r="D22" s="14">
        <f>VLOOKUP(A22,[2]myPEPB!$B:$D,3,FALSE)</f>
        <v>31.014726063038534</v>
      </c>
      <c r="E22" s="14">
        <f t="shared" ca="1" si="11"/>
        <v>147690.02391911903</v>
      </c>
      <c r="F22" s="15">
        <f t="shared" ca="1" si="18"/>
        <v>187186.34809855712</v>
      </c>
      <c r="G22" s="15">
        <f t="shared" ca="1" si="19"/>
        <v>5360958.0125602111</v>
      </c>
      <c r="H22" s="15">
        <f t="shared" ca="1" si="20"/>
        <v>4229795.7364258952</v>
      </c>
      <c r="I22" s="15">
        <f t="shared" ca="1" si="21"/>
        <v>4062988.1536364937</v>
      </c>
      <c r="J22" s="15">
        <f t="shared" ca="1" si="22"/>
        <v>4229795.7364258952</v>
      </c>
      <c r="K22" s="15">
        <f t="shared" ca="1" si="23"/>
        <v>166807.58278940152</v>
      </c>
      <c r="L22" s="14">
        <f t="shared" ca="1" si="24"/>
        <v>0</v>
      </c>
      <c r="M22" s="23">
        <f ca="1">MAX(VLOOKUP(A22,[1]HwabaoWP_szse_innovation_100!$A:$C,3),OFFSET([1]HwabaoWP_szse_innovation_100!$N$1,(MATCH(A22,[1]HwabaoWP_szse_innovation_100!$A:$A)-2),))</f>
        <v>0.81000000238418579</v>
      </c>
      <c r="N22" s="23">
        <f ca="1">MIN(VLOOKUP(A22,[1]HwabaoWP_szse_innovation_100!$A:$D,4),OFFSET([1]HwabaoWP_szse_innovation_100!$O$1,(MATCH(A22,[1]HwabaoWP_szse_innovation_100!$A:$A)-2),))</f>
        <v>0.7149999737739563</v>
      </c>
      <c r="O22" s="23">
        <f t="shared" ca="1" si="25"/>
        <v>0.7713333169619242</v>
      </c>
      <c r="P22" s="23">
        <f t="shared" ca="1" si="12"/>
        <v>0.79469047415824157</v>
      </c>
      <c r="Q22" s="23">
        <f t="shared" ca="1" si="13"/>
        <v>-2.3357157196317369E-2</v>
      </c>
      <c r="R22" s="23">
        <f t="shared" ca="1" si="14"/>
        <v>6.8931978981511113E-2</v>
      </c>
      <c r="S22" s="9">
        <f t="shared" ca="1" si="15"/>
        <v>1.0339796847226666E-3</v>
      </c>
      <c r="T22" s="9">
        <f t="shared" ca="1" si="16"/>
        <v>-22.589570705716731</v>
      </c>
      <c r="U22" s="11">
        <f t="shared" ca="1" si="17"/>
        <v>1</v>
      </c>
    </row>
    <row r="23" spans="1:21" ht="12.75">
      <c r="A23" s="12">
        <v>44985</v>
      </c>
      <c r="B23" s="13">
        <f>VLOOKUP(A23,[1]HwabaoWP_szse_innovation_100!$A:$E,5)</f>
        <v>0.7630000114440918</v>
      </c>
      <c r="C23" s="13">
        <f>VLOOKUP(A23,[2]myPEPB!$B:$C,2,FALSE)</f>
        <v>23.979999540000001</v>
      </c>
      <c r="D23" s="14">
        <f>VLOOKUP(A23,[2]myPEPB!$B:$D,3,FALSE)</f>
        <v>30.732980897288492</v>
      </c>
      <c r="E23" s="14">
        <f t="shared" ca="1" si="11"/>
        <v>180130.89098694932</v>
      </c>
      <c r="F23" s="15">
        <f t="shared" ca="1" si="18"/>
        <v>236082.42239213682</v>
      </c>
      <c r="G23" s="15">
        <f t="shared" ca="1" si="19"/>
        <v>5597040.4349523475</v>
      </c>
      <c r="H23" s="15">
        <f t="shared" ca="1" si="20"/>
        <v>4270541.9159216853</v>
      </c>
      <c r="I23" s="15">
        <f t="shared" ca="1" si="21"/>
        <v>4243119.0446234429</v>
      </c>
      <c r="J23" s="15">
        <f t="shared" ca="1" si="22"/>
        <v>4270541.9159216853</v>
      </c>
      <c r="K23" s="15">
        <f t="shared" ca="1" si="23"/>
        <v>27422.87129824236</v>
      </c>
      <c r="L23" s="14">
        <f t="shared" ca="1" si="24"/>
        <v>0</v>
      </c>
      <c r="M23" s="23">
        <f ca="1">MAX(VLOOKUP(A23,[1]HwabaoWP_szse_innovation_100!$A:$C,3),OFFSET([1]HwabaoWP_szse_innovation_100!$N$1,(MATCH(A23,[1]HwabaoWP_szse_innovation_100!$A:$A)-2),))</f>
        <v>0.80199998617172241</v>
      </c>
      <c r="N23" s="23">
        <f ca="1">MIN(VLOOKUP(A23,[1]HwabaoWP_szse_innovation_100!$A:$D,4),OFFSET([1]HwabaoWP_szse_innovation_100!$O$1,(MATCH(A23,[1]HwabaoWP_szse_innovation_100!$A:$A)-2),))</f>
        <v>0.75599998235702515</v>
      </c>
      <c r="O23" s="23">
        <f t="shared" ca="1" si="25"/>
        <v>0.77366665999094641</v>
      </c>
      <c r="P23" s="23">
        <f t="shared" ca="1" si="12"/>
        <v>0.77847618716103695</v>
      </c>
      <c r="Q23" s="23">
        <f t="shared" ca="1" si="13"/>
        <v>-4.8095271700905329E-3</v>
      </c>
      <c r="R23" s="23">
        <f t="shared" ca="1" si="14"/>
        <v>5.2020414751403191E-2</v>
      </c>
      <c r="S23" s="9">
        <f t="shared" ca="1" si="15"/>
        <v>7.8030622127104785E-4</v>
      </c>
      <c r="T23" s="9">
        <f t="shared" ca="1" si="16"/>
        <v>-6.163640682316041</v>
      </c>
      <c r="U23" s="11">
        <f t="shared" ca="1" si="17"/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VLOOKUP(A3,[2]myPEPB!$B:$C,2,FALSE)</f>
        <v>41.45</v>
      </c>
      <c r="D3" s="14">
        <f>VLOOKUP(A3,[2]myPEPB!$B:$D,3,FALSE)</f>
        <v>41.041896551724122</v>
      </c>
      <c r="E3" s="14">
        <v>0</v>
      </c>
      <c r="F3" s="15">
        <f t="shared" ref="F3:F23" si="0">E3/B3</f>
        <v>0</v>
      </c>
      <c r="G3" s="15">
        <f>G2+F3</f>
        <v>0</v>
      </c>
      <c r="H3" s="15">
        <f t="shared" ref="H3:H23" si="1">G3*B3</f>
        <v>0</v>
      </c>
      <c r="I3" s="15">
        <f>IF(E3&gt;0,I2+E3,I2)</f>
        <v>0</v>
      </c>
      <c r="J3" s="15">
        <f t="shared" ref="J3:J23" si="2">H3+L3</f>
        <v>0</v>
      </c>
      <c r="K3" s="15">
        <f t="shared" ref="K3:K23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VLOOKUP(A4,[2]myPEPB!$B:$C,2,FALSE)</f>
        <v>39.930000305175781</v>
      </c>
      <c r="D4" s="14">
        <f>VLOOKUP(A4,[2]myPEPB!$B:$D,3,FALSE)</f>
        <v>40.930499984741189</v>
      </c>
      <c r="E4" s="14">
        <f>IF(C4&lt;D4,$E$2*(D4-C4)^2*N4,-$E$2*(D4-C4)^2*N4)</f>
        <v>3953.9484548014116</v>
      </c>
      <c r="F4" s="15">
        <f t="shared" si="0"/>
        <v>3930.3662572578642</v>
      </c>
      <c r="G4" s="15">
        <f t="shared" ref="G4:G23" si="4">G3+F4</f>
        <v>3930.3662572578642</v>
      </c>
      <c r="H4" s="15">
        <f t="shared" si="1"/>
        <v>3953.9484548014116</v>
      </c>
      <c r="I4" s="15">
        <f t="shared" ref="I4:I23" si="5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23" si="6">IF(E4&lt;0,L3-E4,L3)</f>
        <v>0</v>
      </c>
      <c r="M4" s="9">
        <f>VLOOKUP(A4,[1]HwabaoWP_szse_innovation_100!$A:$U,21)</f>
        <v>-53.501214932625707</v>
      </c>
      <c r="N4" s="9">
        <f t="shared" ref="N4:N23" si="7">IF(AND(M4&gt;100,C4&gt;D4),1.2,IF(AND(M4&lt;-100,C4&lt;D4),1.2,1))</f>
        <v>1</v>
      </c>
      <c r="P4" s="24">
        <v>44561</v>
      </c>
      <c r="Q4" s="18">
        <f>R4</f>
        <v>250495.57337637764</v>
      </c>
      <c r="R4" s="8">
        <f>VLOOKUP(P4,A:I,9,)</f>
        <v>250495.57337637764</v>
      </c>
      <c r="S4" s="8">
        <f>VLOOKUP(P4,A:J,10,)</f>
        <v>253303.89712736208</v>
      </c>
      <c r="T4" s="8">
        <f>VLOOKUP(P4,A:K,11,)</f>
        <v>2808.3237509844475</v>
      </c>
      <c r="U4" s="8">
        <f>VLOOKUP(P4,A:L,12,)</f>
        <v>0</v>
      </c>
      <c r="V4" s="19">
        <f t="shared" ref="V4" si="8">(S4-R4)/R4</f>
        <v>1.1211071369971281E-2</v>
      </c>
      <c r="W4" s="19">
        <f>V4</f>
        <v>1.1211071369971281E-2</v>
      </c>
      <c r="Y4" s="24">
        <v>44925</v>
      </c>
      <c r="Z4" s="9">
        <v>3797025.2202809798</v>
      </c>
      <c r="AA4" s="9">
        <f>-Z4</f>
        <v>-3797025.2202809798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VLOOKUP(A5,[2]myPEPB!$B:$C,2,FALSE)</f>
        <v>38.069999694824219</v>
      </c>
      <c r="D5" s="14">
        <f>VLOOKUP(A5,[2]myPEPB!$B:$D,3,FALSE)</f>
        <v>40.654705834482208</v>
      </c>
      <c r="E5" s="14">
        <f t="shared" ref="E5:E23" si="9">IF(C5&lt;D5,$E$2*(D5-C5)^2*N5,-$E$2*(D5-C5)^2*N5)</f>
        <v>31666.545626548228</v>
      </c>
      <c r="F5" s="15">
        <f t="shared" si="0"/>
        <v>32781.103133072698</v>
      </c>
      <c r="G5" s="15">
        <f t="shared" si="4"/>
        <v>36711.46939033056</v>
      </c>
      <c r="H5" s="15">
        <f t="shared" si="1"/>
        <v>35463.279431059316</v>
      </c>
      <c r="I5" s="15">
        <f t="shared" si="5"/>
        <v>35620.494081349636</v>
      </c>
      <c r="J5" s="15">
        <f t="shared" si="2"/>
        <v>35463.279431059316</v>
      </c>
      <c r="K5" s="15">
        <f t="shared" si="3"/>
        <v>-157.2146502903197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P5" s="24">
        <v>44925</v>
      </c>
      <c r="Q5" s="18">
        <f>R5-R4</f>
        <v>3797025.2202809798</v>
      </c>
      <c r="R5" s="8">
        <f>VLOOKUP(P5,A:I,9,)</f>
        <v>4047520.7936573573</v>
      </c>
      <c r="S5" s="8">
        <f>VLOOKUP(P5,A:J,10,)</f>
        <v>3858225.9151582182</v>
      </c>
      <c r="T5" s="8">
        <f>VLOOKUP(P5,A:K,11,)</f>
        <v>-189294.8784991391</v>
      </c>
      <c r="U5" s="8">
        <f>VLOOKUP(P5,A:L,12,)</f>
        <v>0</v>
      </c>
      <c r="V5" s="19">
        <f t="shared" ref="V5" si="10">(S5-R5)/R5</f>
        <v>-4.676810525489393E-2</v>
      </c>
      <c r="W5" s="19">
        <v>-4.4156016867989423E-2</v>
      </c>
      <c r="Y5" s="24">
        <v>44925</v>
      </c>
      <c r="Z5" s="9"/>
      <c r="AA5" s="9">
        <v>3858225.9151582182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VLOOKUP(A6,[2]myPEPB!$B:$C,2,FALSE)</f>
        <v>35.020000457763672</v>
      </c>
      <c r="D6" s="14">
        <f>VLOOKUP(A6,[2]myPEPB!$B:$D,3,FALSE)</f>
        <v>39.730819672131133</v>
      </c>
      <c r="E6" s="14">
        <f t="shared" si="9"/>
        <v>87657.679798291982</v>
      </c>
      <c r="F6" s="15">
        <f t="shared" si="0"/>
        <v>91215.067427983333</v>
      </c>
      <c r="G6" s="15">
        <f t="shared" si="4"/>
        <v>127926.53681831389</v>
      </c>
      <c r="H6" s="15">
        <f t="shared" si="1"/>
        <v>122937.40188239964</v>
      </c>
      <c r="I6" s="15">
        <f t="shared" si="5"/>
        <v>123278.17387964162</v>
      </c>
      <c r="J6" s="15">
        <f t="shared" si="2"/>
        <v>122937.40188239964</v>
      </c>
      <c r="K6" s="15">
        <f t="shared" si="3"/>
        <v>-340.77199724197271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>
        <f>IRR(AA3:AA5)</f>
        <v>-4.4156016867989423E-2</v>
      </c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VLOOKUP(A7,[2]myPEPB!$B:$C,2,FALSE)</f>
        <v>36.299999239999998</v>
      </c>
      <c r="D7" s="14">
        <f>VLOOKUP(A7,[2]myPEPB!$B:$D,3,FALSE)</f>
        <v>39.253623134275358</v>
      </c>
      <c r="E7" s="14">
        <f t="shared" si="9"/>
        <v>34459.381729895649</v>
      </c>
      <c r="F7" s="15">
        <f t="shared" si="0"/>
        <v>34702.298831101441</v>
      </c>
      <c r="G7" s="15">
        <f t="shared" si="4"/>
        <v>162628.83564941533</v>
      </c>
      <c r="H7" s="15">
        <f t="shared" si="1"/>
        <v>161490.42906947364</v>
      </c>
      <c r="I7" s="15">
        <f t="shared" si="5"/>
        <v>157737.55560953726</v>
      </c>
      <c r="J7" s="15">
        <f t="shared" si="2"/>
        <v>161490.42906947364</v>
      </c>
      <c r="K7" s="15">
        <f t="shared" si="3"/>
        <v>3752.8734599363816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VLOOKUP(A8,[2]myPEPB!$B:$C,2,FALSE)</f>
        <v>35.450000000000003</v>
      </c>
      <c r="D8" s="14">
        <f>VLOOKUP(A8,[2]myPEPB!$B:$D,3,FALSE)</f>
        <v>38.695499988749994</v>
      </c>
      <c r="E8" s="14">
        <f t="shared" si="9"/>
        <v>41606.417199055955</v>
      </c>
      <c r="F8" s="15">
        <f t="shared" si="0"/>
        <v>41153.724696748955</v>
      </c>
      <c r="G8" s="15">
        <f t="shared" si="4"/>
        <v>203782.56034616427</v>
      </c>
      <c r="H8" s="15">
        <f t="shared" si="1"/>
        <v>206024.17608931765</v>
      </c>
      <c r="I8" s="15">
        <f t="shared" si="5"/>
        <v>199343.97280859321</v>
      </c>
      <c r="J8" s="15">
        <f t="shared" si="2"/>
        <v>206024.17608931765</v>
      </c>
      <c r="K8" s="15">
        <f t="shared" si="3"/>
        <v>6680.2032807244395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VLOOKUP(A9,[2]myPEPB!$B:$C,2,FALSE)</f>
        <v>34.630000000000003</v>
      </c>
      <c r="D9" s="14">
        <f>VLOOKUP(A9,[2]myPEPB!$B:$D,3,FALSE)</f>
        <v>38.228579205136612</v>
      </c>
      <c r="E9" s="14">
        <f t="shared" si="9"/>
        <v>51151.60056778443</v>
      </c>
      <c r="F9" s="15">
        <f t="shared" si="0"/>
        <v>51564.11431831224</v>
      </c>
      <c r="G9" s="15">
        <f t="shared" si="4"/>
        <v>255346.67466447651</v>
      </c>
      <c r="H9" s="15">
        <f t="shared" si="1"/>
        <v>253303.89712736208</v>
      </c>
      <c r="I9" s="15">
        <f t="shared" si="5"/>
        <v>250495.57337637764</v>
      </c>
      <c r="J9" s="15">
        <f t="shared" si="2"/>
        <v>253303.89712736208</v>
      </c>
      <c r="K9" s="15">
        <f t="shared" si="3"/>
        <v>2808.3237509844475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VLOOKUP(A10,[2]myPEPB!$B:$C,2,FALSE)</f>
        <v>31.159999849999998</v>
      </c>
      <c r="D10" s="14">
        <f>VLOOKUP(A10,[2]myPEPB!$B:$D,3,FALSE)</f>
        <v>37.710494996683174</v>
      </c>
      <c r="E10" s="14">
        <f t="shared" si="9"/>
        <v>203388.59680025204</v>
      </c>
      <c r="F10" s="15">
        <f t="shared" si="0"/>
        <v>228270.03704216305</v>
      </c>
      <c r="G10" s="15">
        <f t="shared" si="4"/>
        <v>483616.71170663956</v>
      </c>
      <c r="H10" s="15">
        <f t="shared" si="1"/>
        <v>430902.47698604997</v>
      </c>
      <c r="I10" s="15">
        <f t="shared" si="5"/>
        <v>453884.17017662968</v>
      </c>
      <c r="J10" s="15">
        <f t="shared" si="2"/>
        <v>430902.47698604997</v>
      </c>
      <c r="K10" s="15">
        <f t="shared" si="3"/>
        <v>-22981.69319057971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VLOOKUP(A11,[2]myPEPB!$B:$C,2,FALSE)</f>
        <v>30.969999309999999</v>
      </c>
      <c r="D11" s="14">
        <f>VLOOKUP(A11,[2]myPEPB!$B:$D,3,FALSE)</f>
        <v>37.189770586238538</v>
      </c>
      <c r="E11" s="14">
        <f t="shared" si="9"/>
        <v>152807.94117845185</v>
      </c>
      <c r="F11" s="15">
        <f t="shared" si="0"/>
        <v>173251.62827558978</v>
      </c>
      <c r="G11" s="15">
        <f t="shared" si="4"/>
        <v>656868.33998222928</v>
      </c>
      <c r="H11" s="15">
        <f t="shared" si="1"/>
        <v>579357.89497069945</v>
      </c>
      <c r="I11" s="15">
        <f t="shared" si="5"/>
        <v>606692.11135508155</v>
      </c>
      <c r="J11" s="15">
        <f t="shared" si="2"/>
        <v>579357.89497069945</v>
      </c>
      <c r="K11" s="15">
        <f t="shared" si="3"/>
        <v>-27334.216384382104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VLOOKUP(A12,[2]myPEPB!$B:$C,2,FALSE)</f>
        <v>27.63999939</v>
      </c>
      <c r="D12" s="14">
        <f>VLOOKUP(A12,[2]myPEPB!$B:$D,3,FALSE)</f>
        <v>36.340622369004151</v>
      </c>
      <c r="E12" s="14">
        <f t="shared" si="9"/>
        <v>299018.3188799615</v>
      </c>
      <c r="F12" s="15">
        <f t="shared" si="0"/>
        <v>377548.38446997904</v>
      </c>
      <c r="G12" s="15">
        <f t="shared" si="4"/>
        <v>1034416.7244522083</v>
      </c>
      <c r="H12" s="15">
        <f t="shared" si="1"/>
        <v>819258.04132691398</v>
      </c>
      <c r="I12" s="15">
        <f t="shared" si="5"/>
        <v>905710.43023504305</v>
      </c>
      <c r="J12" s="15">
        <f t="shared" si="2"/>
        <v>819258.04132691398</v>
      </c>
      <c r="K12" s="15">
        <f t="shared" si="3"/>
        <v>-86452.388908129069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VLOOKUP(A13,[2]myPEPB!$B:$C,2,FALSE)</f>
        <v>25.129999160000001</v>
      </c>
      <c r="D13" s="14">
        <f>VLOOKUP(A13,[2]myPEPB!$B:$D,3,FALSE)</f>
        <v>35.566653817730753</v>
      </c>
      <c r="E13" s="14">
        <f t="shared" si="9"/>
        <v>430248.85375669535</v>
      </c>
      <c r="F13" s="15">
        <f t="shared" si="0"/>
        <v>598398.97718994762</v>
      </c>
      <c r="G13" s="15">
        <f t="shared" si="4"/>
        <v>1632815.7016421559</v>
      </c>
      <c r="H13" s="15">
        <f t="shared" si="1"/>
        <v>1173994.4598943966</v>
      </c>
      <c r="I13" s="15">
        <f t="shared" si="5"/>
        <v>1335959.2839917385</v>
      </c>
      <c r="J13" s="15">
        <f t="shared" si="2"/>
        <v>1173994.4598943966</v>
      </c>
      <c r="K13" s="15">
        <f t="shared" si="3"/>
        <v>-161964.82409734186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VLOOKUP(A14,[2]myPEPB!$B:$C,2,FALSE)</f>
        <v>24.129999160000001</v>
      </c>
      <c r="D14" s="14">
        <f>VLOOKUP(A14,[2]myPEPB!$B:$D,3,FALSE)</f>
        <v>34.740573439534039</v>
      </c>
      <c r="E14" s="14">
        <f t="shared" si="9"/>
        <v>444707.93183896161</v>
      </c>
      <c r="F14" s="15">
        <f t="shared" si="0"/>
        <v>595325.22667922615</v>
      </c>
      <c r="G14" s="15">
        <f t="shared" si="4"/>
        <v>2228140.928321382</v>
      </c>
      <c r="H14" s="15">
        <f t="shared" si="1"/>
        <v>1664421.2267078152</v>
      </c>
      <c r="I14" s="15">
        <f t="shared" si="5"/>
        <v>1780667.2158307</v>
      </c>
      <c r="J14" s="15">
        <f t="shared" si="2"/>
        <v>1664421.2267078152</v>
      </c>
      <c r="K14" s="15">
        <f t="shared" si="3"/>
        <v>-116245.98912288481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VLOOKUP(A15,[2]myPEPB!$B:$C,2,FALSE)</f>
        <v>27.809999470000001</v>
      </c>
      <c r="D15" s="14">
        <f>VLOOKUP(A15,[2]myPEPB!$B:$D,3,FALSE)</f>
        <v>34.119366627533324</v>
      </c>
      <c r="E15" s="14">
        <f t="shared" si="9"/>
        <v>157242.05001781249</v>
      </c>
      <c r="F15" s="15">
        <f t="shared" si="0"/>
        <v>186085.25999274614</v>
      </c>
      <c r="G15" s="15">
        <f t="shared" si="4"/>
        <v>2414226.1883141282</v>
      </c>
      <c r="H15" s="15">
        <f t="shared" si="1"/>
        <v>2040021.1981970037</v>
      </c>
      <c r="I15" s="15">
        <f t="shared" si="5"/>
        <v>1937909.2658485125</v>
      </c>
      <c r="J15" s="15">
        <f t="shared" si="2"/>
        <v>2040021.1981970037</v>
      </c>
      <c r="K15" s="15">
        <f t="shared" si="3"/>
        <v>102111.93234849116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VLOOKUP(A16,[2]myPEPB!$B:$C,2,FALSE)</f>
        <v>26.329999919999999</v>
      </c>
      <c r="D16" s="14">
        <f>VLOOKUP(A16,[2]myPEPB!$B:$D,3,FALSE)</f>
        <v>33.666137024579427</v>
      </c>
      <c r="E16" s="14">
        <f t="shared" si="9"/>
        <v>255101.62210546658</v>
      </c>
      <c r="F16" s="15">
        <f t="shared" si="0"/>
        <v>318478.92934980243</v>
      </c>
      <c r="G16" s="15">
        <f t="shared" si="4"/>
        <v>2732705.1176639306</v>
      </c>
      <c r="H16" s="15">
        <f t="shared" si="1"/>
        <v>2188896.7966426979</v>
      </c>
      <c r="I16" s="15">
        <f t="shared" si="5"/>
        <v>2193010.887953979</v>
      </c>
      <c r="J16" s="15">
        <f t="shared" si="2"/>
        <v>2188896.7966426979</v>
      </c>
      <c r="K16" s="15">
        <f t="shared" si="3"/>
        <v>-4114.0913112810813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4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VLOOKUP(A17,[2]myPEPB!$B:$C,2,FALSE)</f>
        <v>25.18000031</v>
      </c>
      <c r="D17" s="14">
        <f>VLOOKUP(A17,[2]myPEPB!$B:$D,3,FALSE)</f>
        <v>33.177616240465106</v>
      </c>
      <c r="E17" s="14">
        <f t="shared" si="9"/>
        <v>303179.21910762659</v>
      </c>
      <c r="F17" s="15">
        <f t="shared" si="0"/>
        <v>396312.71212669986</v>
      </c>
      <c r="G17" s="15">
        <f t="shared" si="4"/>
        <v>3129017.8297906304</v>
      </c>
      <c r="H17" s="15">
        <f t="shared" si="1"/>
        <v>2393698.5950288731</v>
      </c>
      <c r="I17" s="15">
        <f t="shared" si="5"/>
        <v>2496190.1070616054</v>
      </c>
      <c r="J17" s="15">
        <f t="shared" si="2"/>
        <v>2393698.5950288731</v>
      </c>
      <c r="K17" s="15">
        <f t="shared" si="3"/>
        <v>-102491.51203273237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  <row r="18" spans="1:14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VLOOKUP(A18,[2]myPEPB!$B:$C,2,FALSE)</f>
        <v>22.61</v>
      </c>
      <c r="D18" s="14">
        <f>VLOOKUP(A18,[2]myPEPB!$B:$D,3,FALSE)</f>
        <v>32.640066271698615</v>
      </c>
      <c r="E18" s="14">
        <f t="shared" si="9"/>
        <v>476854.5674255176</v>
      </c>
      <c r="F18" s="15">
        <f t="shared" si="0"/>
        <v>685135.89245236234</v>
      </c>
      <c r="G18" s="15">
        <f t="shared" si="4"/>
        <v>3814153.7222429928</v>
      </c>
      <c r="H18" s="15">
        <f t="shared" si="1"/>
        <v>2654650.9142944538</v>
      </c>
      <c r="I18" s="15">
        <f t="shared" si="5"/>
        <v>2973044.6744871233</v>
      </c>
      <c r="J18" s="15">
        <f t="shared" si="2"/>
        <v>2654650.9142944538</v>
      </c>
      <c r="K18" s="15">
        <f t="shared" si="3"/>
        <v>-318393.76019266946</v>
      </c>
      <c r="L18" s="14">
        <f t="shared" si="6"/>
        <v>0</v>
      </c>
      <c r="M18" s="9">
        <f>VLOOKUP(A18,[1]HwabaoWP_szse_innovation_100!$A:$U,21)</f>
        <v>-112.42427728939072</v>
      </c>
      <c r="N18" s="9">
        <f t="shared" si="7"/>
        <v>1.2</v>
      </c>
    </row>
    <row r="19" spans="1:14" ht="12.75">
      <c r="A19" s="12">
        <v>44865</v>
      </c>
      <c r="B19" s="13">
        <f>VLOOKUP(A19,[1]HwabaoWP_szse_innovation_100!$A:$E,5)</f>
        <v>0.68699997663497925</v>
      </c>
      <c r="C19" s="13">
        <f>VLOOKUP(A19,[2]myPEPB!$B:$C,2,FALSE)</f>
        <v>22.239999770000001</v>
      </c>
      <c r="D19" s="14">
        <f>VLOOKUP(A19,[2]myPEPB!$B:$D,3,FALSE)</f>
        <v>32.234420440393677</v>
      </c>
      <c r="E19" s="14">
        <f t="shared" si="9"/>
        <v>473471.22710439586</v>
      </c>
      <c r="F19" s="15">
        <f t="shared" si="0"/>
        <v>689186.67133516259</v>
      </c>
      <c r="G19" s="15">
        <f t="shared" si="4"/>
        <v>4503340.393578155</v>
      </c>
      <c r="H19" s="15">
        <f t="shared" si="1"/>
        <v>3093794.7451675506</v>
      </c>
      <c r="I19" s="15">
        <f t="shared" si="5"/>
        <v>3446515.9015915189</v>
      </c>
      <c r="J19" s="15">
        <f t="shared" si="2"/>
        <v>3093794.7451675506</v>
      </c>
      <c r="K19" s="15">
        <f t="shared" si="3"/>
        <v>-352721.15642396826</v>
      </c>
      <c r="L19" s="14">
        <f t="shared" si="6"/>
        <v>0</v>
      </c>
      <c r="M19" s="9">
        <f>VLOOKUP(A19,[1]HwabaoWP_szse_innovation_100!$A:$U,21)</f>
        <v>-146.0933885866429</v>
      </c>
      <c r="N19" s="9">
        <f t="shared" si="7"/>
        <v>1.2</v>
      </c>
    </row>
    <row r="20" spans="1:14" ht="12.75">
      <c r="A20" s="12">
        <v>44895</v>
      </c>
      <c r="B20" s="13">
        <f>VLOOKUP(A20,[1]HwabaoWP_szse_innovation_100!$A:$E,5)</f>
        <v>0.72000002861022949</v>
      </c>
      <c r="C20" s="13">
        <f>VLOOKUP(A20,[2]myPEPB!$B:$C,2,FALSE)</f>
        <v>22.809999470000001</v>
      </c>
      <c r="D20" s="14">
        <f>VLOOKUP(A20,[2]myPEPB!$B:$D,3,FALSE)</f>
        <v>31.717901224590552</v>
      </c>
      <c r="E20" s="14">
        <f t="shared" si="9"/>
        <v>313435.3189942778</v>
      </c>
      <c r="F20" s="15">
        <f t="shared" si="0"/>
        <v>435326.81463816349</v>
      </c>
      <c r="G20" s="15">
        <f t="shared" si="4"/>
        <v>4938667.2082163189</v>
      </c>
      <c r="H20" s="15">
        <f t="shared" si="1"/>
        <v>3555840.531212152</v>
      </c>
      <c r="I20" s="15">
        <f t="shared" si="5"/>
        <v>3759951.2205857965</v>
      </c>
      <c r="J20" s="15">
        <f t="shared" si="2"/>
        <v>3555840.531212152</v>
      </c>
      <c r="K20" s="15">
        <f t="shared" si="3"/>
        <v>-204110.68937364453</v>
      </c>
      <c r="L20" s="14">
        <f t="shared" si="6"/>
        <v>0</v>
      </c>
      <c r="M20" s="9">
        <f>VLOOKUP(A20,[1]HwabaoWP_szse_innovation_100!$A:$U,21)</f>
        <v>-12.858623413630797</v>
      </c>
      <c r="N20" s="9">
        <f t="shared" si="7"/>
        <v>1</v>
      </c>
    </row>
    <row r="21" spans="1:14" ht="12.75">
      <c r="A21" s="12">
        <v>44925</v>
      </c>
      <c r="B21" s="13">
        <f>VLOOKUP(A21,[1]HwabaoWP_szse_innovation_100!$A:$E,5)</f>
        <v>0.72299998998641968</v>
      </c>
      <c r="C21" s="13">
        <f>VLOOKUP(A21,[2]myPEPB!$B:$C,2,FALSE)</f>
        <v>22.739999770000001</v>
      </c>
      <c r="D21" s="14">
        <f>VLOOKUP(A21,[2]myPEPB!$B:$D,3,FALSE)</f>
        <v>31.272433394847042</v>
      </c>
      <c r="E21" s="14">
        <f t="shared" si="9"/>
        <v>287569.57307156065</v>
      </c>
      <c r="F21" s="15">
        <f t="shared" si="0"/>
        <v>397744.9198539576</v>
      </c>
      <c r="G21" s="15">
        <f t="shared" si="4"/>
        <v>5336412.1280702762</v>
      </c>
      <c r="H21" s="15">
        <f t="shared" si="1"/>
        <v>3858225.9151582182</v>
      </c>
      <c r="I21" s="15">
        <f t="shared" si="5"/>
        <v>4047520.7936573573</v>
      </c>
      <c r="J21" s="15">
        <f t="shared" si="2"/>
        <v>3858225.9151582182</v>
      </c>
      <c r="K21" s="15">
        <f t="shared" si="3"/>
        <v>-189294.8784991391</v>
      </c>
      <c r="L21" s="14">
        <f t="shared" si="6"/>
        <v>0</v>
      </c>
      <c r="M21" s="9">
        <f>VLOOKUP(A21,[1]HwabaoWP_szse_innovation_100!$A:$U,21)</f>
        <v>-13.703085779356849</v>
      </c>
      <c r="N21" s="9">
        <f t="shared" si="7"/>
        <v>1</v>
      </c>
    </row>
    <row r="22" spans="1:14" ht="12.75">
      <c r="A22" s="12">
        <v>44957</v>
      </c>
      <c r="B22" s="13">
        <f>VLOOKUP(A22,[1]HwabaoWP_szse_innovation_100!$A:$E,5)</f>
        <v>0.78899997472763062</v>
      </c>
      <c r="C22" s="13">
        <f>VLOOKUP(A22,[2]myPEPB!$B:$C,2,FALSE)</f>
        <v>24.899999619999999</v>
      </c>
      <c r="D22" s="14">
        <f>VLOOKUP(A22,[2]myPEPB!$B:$D,3,FALSE)</f>
        <v>31.014726063038534</v>
      </c>
      <c r="E22" s="14">
        <f t="shared" si="9"/>
        <v>147690.02391911903</v>
      </c>
      <c r="F22" s="15">
        <f t="shared" si="0"/>
        <v>187186.34809855712</v>
      </c>
      <c r="G22" s="15">
        <f t="shared" si="4"/>
        <v>5523598.4761688337</v>
      </c>
      <c r="H22" s="15">
        <f t="shared" si="1"/>
        <v>4358119.0581027884</v>
      </c>
      <c r="I22" s="15">
        <f t="shared" si="5"/>
        <v>4195210.8175764764</v>
      </c>
      <c r="J22" s="15">
        <f t="shared" si="2"/>
        <v>4358119.0581027884</v>
      </c>
      <c r="K22" s="15">
        <f t="shared" si="3"/>
        <v>162908.24052631203</v>
      </c>
      <c r="L22" s="14">
        <f t="shared" si="6"/>
        <v>0</v>
      </c>
      <c r="M22" s="9">
        <f>VLOOKUP(A22,[1]HwabaoWP_szse_innovation_100!$A:$U,21)</f>
        <v>100.32182122410893</v>
      </c>
      <c r="N22" s="9">
        <f t="shared" si="7"/>
        <v>1</v>
      </c>
    </row>
    <row r="23" spans="1:14" ht="12.75">
      <c r="A23" s="12">
        <v>44985</v>
      </c>
      <c r="B23" s="13">
        <f>VLOOKUP(A23,[1]HwabaoWP_szse_innovation_100!$A:$E,5)</f>
        <v>0.7630000114440918</v>
      </c>
      <c r="C23" s="13">
        <f>VLOOKUP(A23,[2]myPEPB!$B:$C,2,FALSE)</f>
        <v>23.979999540000001</v>
      </c>
      <c r="D23" s="14">
        <f>VLOOKUP(A23,[2]myPEPB!$B:$D,3,FALSE)</f>
        <v>30.732980897288492</v>
      </c>
      <c r="E23" s="14">
        <f t="shared" si="9"/>
        <v>180130.89098694932</v>
      </c>
      <c r="F23" s="15">
        <f t="shared" si="0"/>
        <v>236082.42239213682</v>
      </c>
      <c r="G23" s="15">
        <f t="shared" si="4"/>
        <v>5759680.8985609701</v>
      </c>
      <c r="H23" s="15">
        <f t="shared" si="1"/>
        <v>4394636.5915163374</v>
      </c>
      <c r="I23" s="15">
        <f t="shared" si="5"/>
        <v>4375341.7085634256</v>
      </c>
      <c r="J23" s="15">
        <f t="shared" si="2"/>
        <v>4394636.5915163374</v>
      </c>
      <c r="K23" s="15">
        <f t="shared" si="3"/>
        <v>19294.882952911779</v>
      </c>
      <c r="L23" s="14">
        <f t="shared" si="6"/>
        <v>0</v>
      </c>
      <c r="M23" s="9">
        <f>VLOOKUP(A23,[1]HwabaoWP_szse_innovation_100!$A:$U,21)</f>
        <v>-92.003912876830128</v>
      </c>
      <c r="N23" s="9">
        <f t="shared" si="7"/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VLOOKUP(A3,[2]myPEPB!$B:$C,2,FALSE)</f>
        <v>41.45</v>
      </c>
      <c r="D3" s="14">
        <f>VLOOKUP(A3,[2]myPEPB!$B:$D,3,FALSE)</f>
        <v>41.041896551724122</v>
      </c>
      <c r="E3" s="14">
        <v>0</v>
      </c>
      <c r="F3" s="15">
        <f t="shared" ref="F3:F23" si="0">E3/B3</f>
        <v>0</v>
      </c>
      <c r="G3" s="15">
        <f>G2+F3</f>
        <v>0</v>
      </c>
      <c r="H3" s="15">
        <f t="shared" ref="H3:H23" si="1">G3*B3</f>
        <v>0</v>
      </c>
      <c r="I3" s="15">
        <f>IF(E3&gt;0,I2+E3,I2)</f>
        <v>0</v>
      </c>
      <c r="J3" s="15">
        <f t="shared" ref="J3:J23" si="2">H3+L3</f>
        <v>0</v>
      </c>
      <c r="K3" s="15">
        <f t="shared" ref="K3:K23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VLOOKUP(A4,[2]myPEPB!$B:$C,2,FALSE)</f>
        <v>39.930000305175781</v>
      </c>
      <c r="D4" s="14">
        <f>VLOOKUP(A4,[2]myPEPB!$B:$D,3,FALSE)</f>
        <v>40.930499984741189</v>
      </c>
      <c r="E4" s="14">
        <f>IF(C4&lt;D4,$E$2*(D4-C4)^3*N4,$E$2*(D4-C4)^3*N4)</f>
        <v>3955.9241620469529</v>
      </c>
      <c r="F4" s="15">
        <f t="shared" si="0"/>
        <v>3932.3301809611858</v>
      </c>
      <c r="G4" s="15">
        <f t="shared" ref="G4:G23" si="4">G3+F4</f>
        <v>3932.3301809611858</v>
      </c>
      <c r="H4" s="15">
        <f t="shared" si="1"/>
        <v>3955.9241620469529</v>
      </c>
      <c r="I4" s="15">
        <f t="shared" ref="I4:I23" si="5">IF(E4&gt;0,I3+E4,I3)</f>
        <v>3955.9241620469529</v>
      </c>
      <c r="J4" s="15">
        <f t="shared" si="2"/>
        <v>3955.9241620469529</v>
      </c>
      <c r="K4" s="15">
        <f t="shared" si="3"/>
        <v>0</v>
      </c>
      <c r="L4" s="14">
        <f t="shared" ref="L4:L23" si="6">IF(E4&lt;0,L3-E4,L3)</f>
        <v>0</v>
      </c>
      <c r="M4" s="9">
        <f>VLOOKUP(A4,[1]HwabaoWP_szse_innovation_100!$A:$U,21)</f>
        <v>-53.501214932625707</v>
      </c>
      <c r="N4" s="9">
        <f t="shared" ref="N4:N23" si="7">IF(AND(M4&gt;100,C4&gt;D4),1.2,IF(AND(M4&lt;-100,C4&lt;D4),1.2,1))</f>
        <v>1</v>
      </c>
      <c r="P4" s="24">
        <v>44561</v>
      </c>
      <c r="Q4" s="18">
        <f>R4</f>
        <v>919630.88726893254</v>
      </c>
      <c r="R4" s="8">
        <f>VLOOKUP(P4,A:I,9,)</f>
        <v>919630.88726893254</v>
      </c>
      <c r="S4" s="8">
        <f>VLOOKUP(P4,A:J,10,)</f>
        <v>932459.19498475967</v>
      </c>
      <c r="T4" s="8">
        <f>VLOOKUP(P4,A:K,11,)</f>
        <v>12828.307715827134</v>
      </c>
      <c r="U4" s="8">
        <f>VLOOKUP(P4,A:L,12,)</f>
        <v>0</v>
      </c>
      <c r="V4" s="19">
        <f t="shared" ref="V4" si="8">(S4-R4)/R4</f>
        <v>1.3949409370017912E-2</v>
      </c>
      <c r="W4" s="19">
        <f>AA13</f>
        <v>0</v>
      </c>
      <c r="Y4" s="24">
        <v>44925</v>
      </c>
      <c r="Z4" s="9">
        <v>34142279.472042665</v>
      </c>
      <c r="AA4" s="9">
        <f>-Z4</f>
        <v>-34142279.472042665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VLOOKUP(A5,[2]myPEPB!$B:$C,2,FALSE)</f>
        <v>38.069999694824219</v>
      </c>
      <c r="D5" s="14">
        <f>VLOOKUP(A5,[2]myPEPB!$B:$D,3,FALSE)</f>
        <v>40.654705834482208</v>
      </c>
      <c r="E5" s="14">
        <f t="shared" ref="E5:E23" si="9">IF(C5&lt;D5,$E$2*(D5-C5)^3*N5,$E$2*(D5-C5)^3*N5)</f>
        <v>81848.714902699052</v>
      </c>
      <c r="F5" s="15">
        <f t="shared" si="0"/>
        <v>84729.518532814749</v>
      </c>
      <c r="G5" s="15">
        <f t="shared" si="4"/>
        <v>88661.848713775937</v>
      </c>
      <c r="H5" s="15">
        <f t="shared" si="1"/>
        <v>85647.345857507549</v>
      </c>
      <c r="I5" s="15">
        <f t="shared" si="5"/>
        <v>85804.639064746007</v>
      </c>
      <c r="J5" s="15">
        <f t="shared" si="2"/>
        <v>85647.345857507549</v>
      </c>
      <c r="K5" s="15">
        <f t="shared" si="3"/>
        <v>-157.2932072384574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P5" s="24">
        <v>44925</v>
      </c>
      <c r="Q5" s="18">
        <f>R5-R4</f>
        <v>34142279.472042665</v>
      </c>
      <c r="R5" s="8">
        <f>VLOOKUP(P5,A:I,9,)</f>
        <v>35061910.359311596</v>
      </c>
      <c r="S5" s="8">
        <f>VLOOKUP(P5,A:J,10,)</f>
        <v>34032608.133750223</v>
      </c>
      <c r="T5" s="8">
        <f>VLOOKUP(P5,A:K,11,)</f>
        <v>-1029302.2255613729</v>
      </c>
      <c r="U5" s="8">
        <f>VLOOKUP(P5,A:L,12,)</f>
        <v>0</v>
      </c>
      <c r="V5" s="19">
        <f t="shared" ref="V5" si="10">(S5-R5)/R5</f>
        <v>-2.9356706893981753E-2</v>
      </c>
      <c r="W5" s="19">
        <v>-2.862734196784178E-2</v>
      </c>
      <c r="Y5" s="24">
        <v>44925</v>
      </c>
      <c r="Z5" s="9"/>
      <c r="AA5" s="9">
        <v>34032608.133750223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VLOOKUP(A6,[2]myPEPB!$B:$C,2,FALSE)</f>
        <v>35.020000457763672</v>
      </c>
      <c r="D6" s="14">
        <f>VLOOKUP(A6,[2]myPEPB!$B:$D,3,FALSE)</f>
        <v>39.730819672131133</v>
      </c>
      <c r="E6" s="14">
        <f t="shared" si="9"/>
        <v>412939.48228066432</v>
      </c>
      <c r="F6" s="15">
        <f t="shared" si="0"/>
        <v>429697.69227956748</v>
      </c>
      <c r="G6" s="15">
        <f t="shared" si="4"/>
        <v>518359.5409933434</v>
      </c>
      <c r="H6" s="15">
        <f t="shared" si="1"/>
        <v>498143.51889460301</v>
      </c>
      <c r="I6" s="15">
        <f t="shared" si="5"/>
        <v>498744.12134541036</v>
      </c>
      <c r="J6" s="15">
        <f t="shared" si="2"/>
        <v>498143.51889460301</v>
      </c>
      <c r="K6" s="15">
        <f t="shared" si="3"/>
        <v>-600.60245080734603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>
        <f>IRR(AA3:AA5)</f>
        <v>-2.862734196784178E-2</v>
      </c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VLOOKUP(A7,[2]myPEPB!$B:$C,2,FALSE)</f>
        <v>36.299999239999998</v>
      </c>
      <c r="D7" s="14">
        <f>VLOOKUP(A7,[2]myPEPB!$B:$D,3,FALSE)</f>
        <v>39.253623134275358</v>
      </c>
      <c r="E7" s="14">
        <f t="shared" si="9"/>
        <v>101780.05325937558</v>
      </c>
      <c r="F7" s="15">
        <f t="shared" si="0"/>
        <v>102497.53901382511</v>
      </c>
      <c r="G7" s="15">
        <f t="shared" si="4"/>
        <v>620857.08000716846</v>
      </c>
      <c r="H7" s="15">
        <f t="shared" si="1"/>
        <v>616511.06238820706</v>
      </c>
      <c r="I7" s="15">
        <f t="shared" si="5"/>
        <v>600524.17460478598</v>
      </c>
      <c r="J7" s="15">
        <f t="shared" si="2"/>
        <v>616511.06238820706</v>
      </c>
      <c r="K7" s="15">
        <f t="shared" si="3"/>
        <v>15986.887783421087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VLOOKUP(A8,[2]myPEPB!$B:$C,2,FALSE)</f>
        <v>35.450000000000003</v>
      </c>
      <c r="D8" s="14">
        <f>VLOOKUP(A8,[2]myPEPB!$B:$D,3,FALSE)</f>
        <v>38.695499988749994</v>
      </c>
      <c r="E8" s="14">
        <f t="shared" si="9"/>
        <v>135033.62655146356</v>
      </c>
      <c r="F8" s="15">
        <f t="shared" si="0"/>
        <v>133564.41304031899</v>
      </c>
      <c r="G8" s="15">
        <f t="shared" si="4"/>
        <v>754421.49304748746</v>
      </c>
      <c r="H8" s="15">
        <f t="shared" si="1"/>
        <v>762720.1575304335</v>
      </c>
      <c r="I8" s="15">
        <f t="shared" si="5"/>
        <v>735557.8011562496</v>
      </c>
      <c r="J8" s="15">
        <f t="shared" si="2"/>
        <v>762720.1575304335</v>
      </c>
      <c r="K8" s="15">
        <f t="shared" si="3"/>
        <v>27162.356374183903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VLOOKUP(A9,[2]myPEPB!$B:$C,2,FALSE)</f>
        <v>34.630000000000003</v>
      </c>
      <c r="D9" s="14">
        <f>VLOOKUP(A9,[2]myPEPB!$B:$D,3,FALSE)</f>
        <v>38.228579205136612</v>
      </c>
      <c r="E9" s="14">
        <f t="shared" si="9"/>
        <v>184073.086112683</v>
      </c>
      <c r="F9" s="15">
        <f t="shared" si="0"/>
        <v>185557.54951716529</v>
      </c>
      <c r="G9" s="15">
        <f t="shared" si="4"/>
        <v>939979.04256465274</v>
      </c>
      <c r="H9" s="15">
        <f t="shared" si="1"/>
        <v>932459.19498475967</v>
      </c>
      <c r="I9" s="15">
        <f t="shared" si="5"/>
        <v>919630.88726893254</v>
      </c>
      <c r="J9" s="15">
        <f t="shared" si="2"/>
        <v>932459.19498475967</v>
      </c>
      <c r="K9" s="15">
        <f t="shared" si="3"/>
        <v>12828.307715827134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VLOOKUP(A10,[2]myPEPB!$B:$C,2,FALSE)</f>
        <v>31.159999849999998</v>
      </c>
      <c r="D10" s="14">
        <f>VLOOKUP(A10,[2]myPEPB!$B:$D,3,FALSE)</f>
        <v>37.710494996683174</v>
      </c>
      <c r="E10" s="14">
        <f t="shared" si="9"/>
        <v>1332296.016230752</v>
      </c>
      <c r="F10" s="15">
        <f t="shared" si="0"/>
        <v>1495281.7697778775</v>
      </c>
      <c r="G10" s="15">
        <f t="shared" si="4"/>
        <v>2435260.8123425301</v>
      </c>
      <c r="H10" s="15">
        <f t="shared" si="1"/>
        <v>2169817.3176074922</v>
      </c>
      <c r="I10" s="15">
        <f t="shared" si="5"/>
        <v>2251926.9034996843</v>
      </c>
      <c r="J10" s="15">
        <f t="shared" si="2"/>
        <v>2169817.3176074922</v>
      </c>
      <c r="K10" s="15">
        <f t="shared" si="3"/>
        <v>-82109.585892192088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VLOOKUP(A11,[2]myPEPB!$B:$C,2,FALSE)</f>
        <v>30.969999309999999</v>
      </c>
      <c r="D11" s="14">
        <f>VLOOKUP(A11,[2]myPEPB!$B:$D,3,FALSE)</f>
        <v>37.189770586238538</v>
      </c>
      <c r="E11" s="14">
        <f t="shared" si="9"/>
        <v>950430.4433228831</v>
      </c>
      <c r="F11" s="15">
        <f t="shared" si="0"/>
        <v>1077585.5011100702</v>
      </c>
      <c r="G11" s="15">
        <f t="shared" si="4"/>
        <v>3512846.3134526005</v>
      </c>
      <c r="H11" s="15">
        <f t="shared" si="1"/>
        <v>3098330.5506435884</v>
      </c>
      <c r="I11" s="15">
        <f t="shared" si="5"/>
        <v>3202357.3468225673</v>
      </c>
      <c r="J11" s="15">
        <f t="shared" si="2"/>
        <v>3098330.5506435884</v>
      </c>
      <c r="K11" s="15">
        <f t="shared" si="3"/>
        <v>-104026.79617897887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VLOOKUP(A12,[2]myPEPB!$B:$C,2,FALSE)</f>
        <v>27.63999939</v>
      </c>
      <c r="D12" s="14">
        <f>VLOOKUP(A12,[2]myPEPB!$B:$D,3,FALSE)</f>
        <v>36.340622369004151</v>
      </c>
      <c r="E12" s="14">
        <f t="shared" si="9"/>
        <v>2601645.6563901841</v>
      </c>
      <c r="F12" s="15">
        <f t="shared" si="0"/>
        <v>3284906.1496053939</v>
      </c>
      <c r="G12" s="15">
        <f t="shared" si="4"/>
        <v>6797752.4630579948</v>
      </c>
      <c r="H12" s="15">
        <f t="shared" si="1"/>
        <v>5383819.9215691434</v>
      </c>
      <c r="I12" s="15">
        <f t="shared" si="5"/>
        <v>5804003.0032127518</v>
      </c>
      <c r="J12" s="15">
        <f t="shared" si="2"/>
        <v>5383819.9215691434</v>
      </c>
      <c r="K12" s="15">
        <f t="shared" si="3"/>
        <v>-420183.0816436084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VLOOKUP(A13,[2]myPEPB!$B:$C,2,FALSE)</f>
        <v>25.129999160000001</v>
      </c>
      <c r="D13" s="14">
        <f>VLOOKUP(A13,[2]myPEPB!$B:$D,3,FALSE)</f>
        <v>35.566653817730753</v>
      </c>
      <c r="E13" s="14">
        <f t="shared" si="9"/>
        <v>4490358.7035431322</v>
      </c>
      <c r="F13" s="15">
        <f t="shared" si="0"/>
        <v>6245283.4724707855</v>
      </c>
      <c r="G13" s="15">
        <f t="shared" si="4"/>
        <v>13043035.935528781</v>
      </c>
      <c r="H13" s="15">
        <f t="shared" si="1"/>
        <v>9377942.6013078354</v>
      </c>
      <c r="I13" s="15">
        <f t="shared" si="5"/>
        <v>10294361.706755884</v>
      </c>
      <c r="J13" s="15">
        <f t="shared" si="2"/>
        <v>9377942.6013078354</v>
      </c>
      <c r="K13" s="15">
        <f t="shared" si="3"/>
        <v>-916419.10544804856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VLOOKUP(A14,[2]myPEPB!$B:$C,2,FALSE)</f>
        <v>24.129999160000001</v>
      </c>
      <c r="D14" s="14">
        <f>VLOOKUP(A14,[2]myPEPB!$B:$D,3,FALSE)</f>
        <v>34.740573439534039</v>
      </c>
      <c r="E14" s="14">
        <f t="shared" si="9"/>
        <v>4718606.5434752619</v>
      </c>
      <c r="F14" s="15">
        <f t="shared" si="0"/>
        <v>6316742.5381603679</v>
      </c>
      <c r="G14" s="15">
        <f t="shared" si="4"/>
        <v>19359778.47368915</v>
      </c>
      <c r="H14" s="15">
        <f t="shared" si="1"/>
        <v>14461754.113661477</v>
      </c>
      <c r="I14" s="15">
        <f t="shared" si="5"/>
        <v>15012968.250231147</v>
      </c>
      <c r="J14" s="15">
        <f t="shared" si="2"/>
        <v>14461754.113661477</v>
      </c>
      <c r="K14" s="15">
        <f t="shared" si="3"/>
        <v>-551214.13656966947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VLOOKUP(A15,[2]myPEPB!$B:$C,2,FALSE)</f>
        <v>27.809999470000001</v>
      </c>
      <c r="D15" s="14">
        <f>VLOOKUP(A15,[2]myPEPB!$B:$D,3,FALSE)</f>
        <v>34.119366627533324</v>
      </c>
      <c r="E15" s="14">
        <f t="shared" si="9"/>
        <v>992097.82616559835</v>
      </c>
      <c r="F15" s="15">
        <f t="shared" si="0"/>
        <v>1174080.2278992822</v>
      </c>
      <c r="G15" s="15">
        <f t="shared" si="4"/>
        <v>20533858.701588433</v>
      </c>
      <c r="H15" s="15">
        <f t="shared" si="1"/>
        <v>17351111.190320637</v>
      </c>
      <c r="I15" s="15">
        <f t="shared" si="5"/>
        <v>16005066.076396745</v>
      </c>
      <c r="J15" s="15">
        <f t="shared" si="2"/>
        <v>17351111.190320637</v>
      </c>
      <c r="K15" s="15">
        <f t="shared" si="3"/>
        <v>1346045.1139238924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VLOOKUP(A16,[2]myPEPB!$B:$C,2,FALSE)</f>
        <v>26.329999919999999</v>
      </c>
      <c r="D16" s="14">
        <f>VLOOKUP(A16,[2]myPEPB!$B:$D,3,FALSE)</f>
        <v>33.666137024579427</v>
      </c>
      <c r="E16" s="14">
        <f t="shared" si="9"/>
        <v>1871460.4753663132</v>
      </c>
      <c r="F16" s="15">
        <f t="shared" si="0"/>
        <v>2336405.0906298161</v>
      </c>
      <c r="G16" s="15">
        <f t="shared" si="4"/>
        <v>22870263.792218249</v>
      </c>
      <c r="H16" s="15">
        <f t="shared" si="1"/>
        <v>18319081.275756035</v>
      </c>
      <c r="I16" s="15">
        <f t="shared" si="5"/>
        <v>17876526.551763058</v>
      </c>
      <c r="J16" s="15">
        <f t="shared" si="2"/>
        <v>18319081.275756035</v>
      </c>
      <c r="K16" s="15">
        <f t="shared" si="3"/>
        <v>442554.72399297729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4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VLOOKUP(A17,[2]myPEPB!$B:$C,2,FALSE)</f>
        <v>25.18000031</v>
      </c>
      <c r="D17" s="14">
        <f>VLOOKUP(A17,[2]myPEPB!$B:$D,3,FALSE)</f>
        <v>33.177616240465106</v>
      </c>
      <c r="E17" s="14">
        <f t="shared" si="9"/>
        <v>2424710.9525211253</v>
      </c>
      <c r="F17" s="15">
        <f t="shared" si="0"/>
        <v>3169556.8599503268</v>
      </c>
      <c r="G17" s="15">
        <f t="shared" si="4"/>
        <v>26039820.652168576</v>
      </c>
      <c r="H17" s="15">
        <f t="shared" si="1"/>
        <v>19920462.426406339</v>
      </c>
      <c r="I17" s="15">
        <f t="shared" si="5"/>
        <v>20301237.504284184</v>
      </c>
      <c r="J17" s="15">
        <f t="shared" si="2"/>
        <v>19920462.426406339</v>
      </c>
      <c r="K17" s="15">
        <f t="shared" si="3"/>
        <v>-380775.07787784562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  <row r="18" spans="1:14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VLOOKUP(A18,[2]myPEPB!$B:$C,2,FALSE)</f>
        <v>22.61</v>
      </c>
      <c r="D18" s="14">
        <f>VLOOKUP(A18,[2]myPEPB!$B:$D,3,FALSE)</f>
        <v>32.640066271698615</v>
      </c>
      <c r="E18" s="14">
        <f t="shared" si="9"/>
        <v>4782882.913240117</v>
      </c>
      <c r="F18" s="15">
        <f t="shared" si="0"/>
        <v>6871958.4064165689</v>
      </c>
      <c r="G18" s="15">
        <f t="shared" si="4"/>
        <v>32911779.058585145</v>
      </c>
      <c r="H18" s="15">
        <f t="shared" si="1"/>
        <v>22906597.565645773</v>
      </c>
      <c r="I18" s="15">
        <f t="shared" si="5"/>
        <v>25084120.417524301</v>
      </c>
      <c r="J18" s="15">
        <f t="shared" si="2"/>
        <v>22906597.565645773</v>
      </c>
      <c r="K18" s="15">
        <f t="shared" si="3"/>
        <v>-2177522.8518785276</v>
      </c>
      <c r="L18" s="14">
        <f t="shared" si="6"/>
        <v>0</v>
      </c>
      <c r="M18" s="9">
        <f>VLOOKUP(A18,[1]HwabaoWP_szse_innovation_100!$A:$U,21)</f>
        <v>-112.42427728939072</v>
      </c>
      <c r="N18" s="9">
        <f t="shared" si="7"/>
        <v>1.2</v>
      </c>
    </row>
    <row r="19" spans="1:14" ht="12.75">
      <c r="A19" s="12">
        <v>44865</v>
      </c>
      <c r="B19" s="13">
        <f>VLOOKUP(A19,[1]HwabaoWP_szse_innovation_100!$A:$E,5)</f>
        <v>0.68699997663497925</v>
      </c>
      <c r="C19" s="13">
        <f>VLOOKUP(A19,[2]myPEPB!$B:$C,2,FALSE)</f>
        <v>22.239999770000001</v>
      </c>
      <c r="D19" s="14">
        <f>VLOOKUP(A19,[2]myPEPB!$B:$D,3,FALSE)</f>
        <v>32.234420440393677</v>
      </c>
      <c r="E19" s="14">
        <f t="shared" si="9"/>
        <v>4732070.6190088335</v>
      </c>
      <c r="F19" s="15">
        <f t="shared" si="0"/>
        <v>6888021.5137519641</v>
      </c>
      <c r="G19" s="15">
        <f t="shared" si="4"/>
        <v>39799800.572337106</v>
      </c>
      <c r="H19" s="15">
        <f t="shared" si="1"/>
        <v>27342462.063272424</v>
      </c>
      <c r="I19" s="15">
        <f t="shared" si="5"/>
        <v>29816191.036533132</v>
      </c>
      <c r="J19" s="15">
        <f t="shared" si="2"/>
        <v>27342462.063272424</v>
      </c>
      <c r="K19" s="15">
        <f t="shared" si="3"/>
        <v>-2473728.9732607082</v>
      </c>
      <c r="L19" s="14">
        <f t="shared" si="6"/>
        <v>0</v>
      </c>
      <c r="M19" s="9">
        <f>VLOOKUP(A19,[1]HwabaoWP_szse_innovation_100!$A:$U,21)</f>
        <v>-146.0933885866429</v>
      </c>
      <c r="N19" s="9">
        <f t="shared" si="7"/>
        <v>1.2</v>
      </c>
    </row>
    <row r="20" spans="1:14" ht="12.75">
      <c r="A20" s="12">
        <v>44895</v>
      </c>
      <c r="B20" s="13">
        <f>VLOOKUP(A20,[1]HwabaoWP_szse_innovation_100!$A:$E,5)</f>
        <v>0.72000002861022949</v>
      </c>
      <c r="C20" s="13">
        <f>VLOOKUP(A20,[2]myPEPB!$B:$C,2,FALSE)</f>
        <v>22.809999470000001</v>
      </c>
      <c r="D20" s="14">
        <f>VLOOKUP(A20,[2]myPEPB!$B:$D,3,FALSE)</f>
        <v>31.717901224590552</v>
      </c>
      <c r="E20" s="14">
        <f t="shared" si="9"/>
        <v>2792051.0280197761</v>
      </c>
      <c r="F20" s="15">
        <f t="shared" si="0"/>
        <v>3877848.4959356119</v>
      </c>
      <c r="G20" s="15">
        <f t="shared" si="4"/>
        <v>43677649.068272717</v>
      </c>
      <c r="H20" s="15">
        <f t="shared" si="1"/>
        <v>31447908.578783918</v>
      </c>
      <c r="I20" s="15">
        <f t="shared" si="5"/>
        <v>32608242.064552907</v>
      </c>
      <c r="J20" s="15">
        <f t="shared" si="2"/>
        <v>31447908.578783918</v>
      </c>
      <c r="K20" s="15">
        <f t="shared" si="3"/>
        <v>-1160333.4857689887</v>
      </c>
      <c r="L20" s="14">
        <f t="shared" si="6"/>
        <v>0</v>
      </c>
      <c r="M20" s="9">
        <f>VLOOKUP(A20,[1]HwabaoWP_szse_innovation_100!$A:$U,21)</f>
        <v>-12.858623413630797</v>
      </c>
      <c r="N20" s="9">
        <f t="shared" si="7"/>
        <v>1</v>
      </c>
    </row>
    <row r="21" spans="1:14" ht="12.75">
      <c r="A21" s="12">
        <v>44925</v>
      </c>
      <c r="B21" s="13">
        <f>VLOOKUP(A21,[1]HwabaoWP_szse_innovation_100!$A:$E,5)</f>
        <v>0.72299998998641968</v>
      </c>
      <c r="C21" s="13">
        <f>VLOOKUP(A21,[2]myPEPB!$B:$C,2,FALSE)</f>
        <v>22.739999770000001</v>
      </c>
      <c r="D21" s="14">
        <f>VLOOKUP(A21,[2]myPEPB!$B:$D,3,FALSE)</f>
        <v>31.272433394847042</v>
      </c>
      <c r="E21" s="14">
        <f t="shared" si="9"/>
        <v>2453668.2947586924</v>
      </c>
      <c r="F21" s="15">
        <f t="shared" si="0"/>
        <v>3393732.1282739993</v>
      </c>
      <c r="G21" s="15">
        <f t="shared" si="4"/>
        <v>47071381.196546718</v>
      </c>
      <c r="H21" s="15">
        <f t="shared" si="1"/>
        <v>34032608.133750223</v>
      </c>
      <c r="I21" s="15">
        <f t="shared" si="5"/>
        <v>35061910.359311596</v>
      </c>
      <c r="J21" s="15">
        <f t="shared" si="2"/>
        <v>34032608.133750223</v>
      </c>
      <c r="K21" s="15">
        <f t="shared" si="3"/>
        <v>-1029302.2255613729</v>
      </c>
      <c r="L21" s="14">
        <f t="shared" si="6"/>
        <v>0</v>
      </c>
      <c r="M21" s="9">
        <f>VLOOKUP(A21,[1]HwabaoWP_szse_innovation_100!$A:$U,21)</f>
        <v>-13.703085779356849</v>
      </c>
      <c r="N21" s="9">
        <f t="shared" si="7"/>
        <v>1</v>
      </c>
    </row>
    <row r="22" spans="1:14" ht="12.75">
      <c r="A22" s="12">
        <v>44957</v>
      </c>
      <c r="B22" s="13">
        <f>VLOOKUP(A22,[1]HwabaoWP_szse_innovation_100!$A:$E,5)</f>
        <v>0.78899997472763062</v>
      </c>
      <c r="C22" s="13">
        <f>VLOOKUP(A22,[2]myPEPB!$B:$C,2,FALSE)</f>
        <v>24.899999619999999</v>
      </c>
      <c r="D22" s="14">
        <f>VLOOKUP(A22,[2]myPEPB!$B:$D,3,FALSE)</f>
        <v>31.014726063038534</v>
      </c>
      <c r="E22" s="14">
        <f t="shared" si="9"/>
        <v>903084.09463123081</v>
      </c>
      <c r="F22" s="15">
        <f t="shared" si="0"/>
        <v>1144593.3124940631</v>
      </c>
      <c r="G22" s="15">
        <f t="shared" si="4"/>
        <v>48215974.50904078</v>
      </c>
      <c r="H22" s="15">
        <f t="shared" si="1"/>
        <v>38042402.669101261</v>
      </c>
      <c r="I22" s="15">
        <f t="shared" si="5"/>
        <v>35964994.453942828</v>
      </c>
      <c r="J22" s="15">
        <f t="shared" si="2"/>
        <v>38042402.669101261</v>
      </c>
      <c r="K22" s="15">
        <f t="shared" si="3"/>
        <v>2077408.2151584327</v>
      </c>
      <c r="L22" s="14">
        <f t="shared" si="6"/>
        <v>0</v>
      </c>
      <c r="M22" s="9">
        <f>VLOOKUP(A22,[1]HwabaoWP_szse_innovation_100!$A:$U,21)</f>
        <v>100.32182122410893</v>
      </c>
      <c r="N22" s="9">
        <f t="shared" si="7"/>
        <v>1</v>
      </c>
    </row>
    <row r="23" spans="1:14" ht="12.75">
      <c r="A23" s="12">
        <v>44985</v>
      </c>
      <c r="B23" s="13">
        <f>VLOOKUP(A23,[1]HwabaoWP_szse_innovation_100!$A:$E,5)</f>
        <v>0.7630000114440918</v>
      </c>
      <c r="C23" s="13">
        <f>VLOOKUP(A23,[2]myPEPB!$B:$C,2,FALSE)</f>
        <v>23.979999540000001</v>
      </c>
      <c r="D23" s="14">
        <f>VLOOKUP(A23,[2]myPEPB!$B:$D,3,FALSE)</f>
        <v>30.732980897288492</v>
      </c>
      <c r="E23" s="14">
        <f t="shared" si="9"/>
        <v>1216420.548706634</v>
      </c>
      <c r="F23" s="15">
        <f t="shared" si="0"/>
        <v>1594260.1971976068</v>
      </c>
      <c r="G23" s="15">
        <f t="shared" si="4"/>
        <v>49810234.706238389</v>
      </c>
      <c r="H23" s="15">
        <f t="shared" si="1"/>
        <v>38005209.650892787</v>
      </c>
      <c r="I23" s="15">
        <f t="shared" si="5"/>
        <v>37181415.002649464</v>
      </c>
      <c r="J23" s="15">
        <f t="shared" si="2"/>
        <v>38005209.650892787</v>
      </c>
      <c r="K23" s="15">
        <f t="shared" si="3"/>
        <v>823794.64824332297</v>
      </c>
      <c r="L23" s="14">
        <f t="shared" si="6"/>
        <v>0</v>
      </c>
      <c r="M23" s="9">
        <f>VLOOKUP(A23,[1]HwabaoWP_szse_innovation_100!$A:$U,21)</f>
        <v>-92.003912876830128</v>
      </c>
      <c r="N23" s="9">
        <f t="shared" si="7"/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VLOOKUP(A3,[2]myPEPB!$B:$C,2,FALSE)</f>
        <v>41.45</v>
      </c>
      <c r="D3" s="14">
        <f>VLOOKUP(A3,[2]myPEPB!$B:$D,3,FALSE)</f>
        <v>41.041896551724122</v>
      </c>
      <c r="E3" s="14">
        <f>VLOOKUP(A3,[1]HwabaoWP_szse_innovation_100!$A:$F,6)</f>
        <v>54671327</v>
      </c>
      <c r="F3" s="14">
        <f>VLOOKUP(A3,[1]HwabaoWP_szse_innovation_100!$A:$I,9)</f>
        <v>147407244.66666666</v>
      </c>
      <c r="G3" s="14">
        <v>0</v>
      </c>
      <c r="H3" s="15">
        <f t="shared" ref="H3:H23" si="0">G3/B3</f>
        <v>0</v>
      </c>
      <c r="I3" s="15">
        <f>I2+H3</f>
        <v>0</v>
      </c>
      <c r="J3" s="15">
        <f t="shared" ref="J3:J23" si="1">I3*B3</f>
        <v>0</v>
      </c>
      <c r="K3" s="15">
        <f>IF(G3&gt;0,K2+G3,K2)</f>
        <v>0</v>
      </c>
      <c r="L3" s="15">
        <f t="shared" ref="L3:L23" si="2">J3+N3</f>
        <v>0</v>
      </c>
      <c r="M3" s="15">
        <f t="shared" ref="M3:M23" si="3">L3-K3</f>
        <v>0</v>
      </c>
      <c r="N3" s="14">
        <f>IF(G3&lt;0,N2-G3,N2)</f>
        <v>0</v>
      </c>
      <c r="O3" s="9">
        <f>VLOOKUP(A3,[1]HwabaoWP_szse_innovation_100!$A:$U,21)</f>
        <v>0</v>
      </c>
      <c r="P3" s="9">
        <f>IF(AND(O3&gt;100,C3&gt;D3),1.2,IF(AND(O3&lt;-100,C3&lt;D3),1.2,1))</f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f>VLOOKUP(A4,[1]HwabaoWP_szse_innovation_100!$A:$E,5)</f>
        <v>1.006</v>
      </c>
      <c r="C4" s="13">
        <f>VLOOKUP(A4,[2]myPEPB!$B:$C,2,FALSE)</f>
        <v>39.930000305175781</v>
      </c>
      <c r="D4" s="14">
        <f>VLOOKUP(A4,[2]myPEPB!$B:$D,3,FALSE)</f>
        <v>40.930499984741189</v>
      </c>
      <c r="E4" s="14">
        <f>VLOOKUP(A4,[1]HwabaoWP_szse_innovation_100!$A:$F,6)</f>
        <v>9153472</v>
      </c>
      <c r="F4" s="14">
        <f>VLOOKUP(A4,[1]HwabaoWP_szse_innovation_100!$A:$I,9)</f>
        <v>34298297.880000003</v>
      </c>
      <c r="G4" s="14">
        <f>IF(C4&lt;D4,$G$2*(D4-C4)^3*P4*E4/F4,$G$2*(D4-C4)^3*P4*E4/F4)</f>
        <v>1055.7503809113296</v>
      </c>
      <c r="H4" s="15">
        <f t="shared" si="0"/>
        <v>1049.4536589575841</v>
      </c>
      <c r="I4" s="15">
        <f t="shared" ref="I4:I23" si="4">I3+H4</f>
        <v>1049.4536589575841</v>
      </c>
      <c r="J4" s="15">
        <f t="shared" si="1"/>
        <v>1055.7503809113296</v>
      </c>
      <c r="K4" s="15">
        <f t="shared" ref="K4:K23" si="5">IF(G4&gt;0,K3+G4,K3)</f>
        <v>1055.7503809113296</v>
      </c>
      <c r="L4" s="15">
        <f t="shared" si="2"/>
        <v>1055.7503809113296</v>
      </c>
      <c r="M4" s="15">
        <f t="shared" si="3"/>
        <v>0</v>
      </c>
      <c r="N4" s="14">
        <f t="shared" ref="N4:N23" si="6">IF(G4&lt;0,N3-G4,N3)</f>
        <v>0</v>
      </c>
      <c r="O4" s="9">
        <f>VLOOKUP(A4,[1]HwabaoWP_szse_innovation_100!$A:$U,21)</f>
        <v>-53.501214932625707</v>
      </c>
      <c r="P4" s="9">
        <f t="shared" ref="P4:P23" si="7">IF(AND(O4&gt;100,C4&gt;D4),1.2,IF(AND(O4&lt;-100,C4&lt;D4),1.2,1))</f>
        <v>1</v>
      </c>
      <c r="R4" s="24">
        <v>44561</v>
      </c>
      <c r="S4" s="18">
        <f>T4</f>
        <v>181466.76336656811</v>
      </c>
      <c r="T4" s="8">
        <f>VLOOKUP(R4,A:K,11,)</f>
        <v>181466.76336656811</v>
      </c>
      <c r="U4" s="8">
        <f>VLOOKUP(R4,A:L,12,)</f>
        <v>183377.42759977028</v>
      </c>
      <c r="V4" s="8">
        <f>VLOOKUP(R4,A:M,13,)</f>
        <v>1910.6642332021729</v>
      </c>
      <c r="W4" s="8">
        <f>VLOOKUP(R4,A:N,14,)</f>
        <v>0</v>
      </c>
      <c r="X4" s="19">
        <f t="shared" ref="X4" si="8">(U4-T4)/T4</f>
        <v>1.0529003756696624E-2</v>
      </c>
      <c r="Y4" s="19">
        <f>AC13</f>
        <v>0</v>
      </c>
      <c r="AA4" s="24">
        <v>44925</v>
      </c>
      <c r="AB4" s="9">
        <v>11764183.069249377</v>
      </c>
      <c r="AC4" s="9">
        <f>-AB4</f>
        <v>-11764183.069249377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VLOOKUP(A5,[2]myPEPB!$B:$C,2,FALSE)</f>
        <v>38.069999694824219</v>
      </c>
      <c r="D5" s="14">
        <f>VLOOKUP(A5,[2]myPEPB!$B:$D,3,FALSE)</f>
        <v>40.654705834482208</v>
      </c>
      <c r="E5" s="14">
        <f>VLOOKUP(A5,[1]HwabaoWP_szse_innovation_100!$A:$F,6)</f>
        <v>4459339</v>
      </c>
      <c r="F5" s="14">
        <f>VLOOKUP(A5,[1]HwabaoWP_szse_innovation_100!$A:$I,9)</f>
        <v>21490456.638297871</v>
      </c>
      <c r="G5" s="14">
        <f t="shared" ref="G5:G23" si="9">IF(C5&lt;D5,$G$2*(D5-C5)^3*P5*E5/F5,$G$2*(D5-C5)^3*P5*E5/F5)</f>
        <v>16983.872079062337</v>
      </c>
      <c r="H5" s="15">
        <f t="shared" si="0"/>
        <v>17581.648114971365</v>
      </c>
      <c r="I5" s="15">
        <f t="shared" si="4"/>
        <v>18631.101773928949</v>
      </c>
      <c r="J5" s="15">
        <f t="shared" si="1"/>
        <v>17997.644313615365</v>
      </c>
      <c r="K5" s="15">
        <f t="shared" si="5"/>
        <v>18039.622459973667</v>
      </c>
      <c r="L5" s="15">
        <f t="shared" si="2"/>
        <v>17997.644313615365</v>
      </c>
      <c r="M5" s="15">
        <f t="shared" si="3"/>
        <v>-41.978146358302183</v>
      </c>
      <c r="N5" s="14">
        <f t="shared" si="6"/>
        <v>0</v>
      </c>
      <c r="O5" s="9">
        <f>VLOOKUP(A5,[1]HwabaoWP_szse_innovation_100!$A:$U,21)</f>
        <v>-120.73806658644138</v>
      </c>
      <c r="P5" s="9">
        <f t="shared" si="7"/>
        <v>1.2</v>
      </c>
      <c r="R5" s="24">
        <v>44925</v>
      </c>
      <c r="S5" s="18">
        <f>T5-T4</f>
        <v>11764183.069249377</v>
      </c>
      <c r="T5" s="8">
        <f>VLOOKUP(R5,A:K,11,)</f>
        <v>11945649.832615945</v>
      </c>
      <c r="U5" s="8">
        <f>VLOOKUP(R5,A:L,12,)</f>
        <v>11852197.665036507</v>
      </c>
      <c r="V5" s="8">
        <f>VLOOKUP(R5,A:M,13,)</f>
        <v>-93452.167579438537</v>
      </c>
      <c r="W5" s="8">
        <f>VLOOKUP(R5,A:N,14,)</f>
        <v>0</v>
      </c>
      <c r="X5" s="19">
        <f t="shared" ref="X5" si="10">(U5-T5)/T5</f>
        <v>-7.8231129230224312E-3</v>
      </c>
      <c r="Y5" s="19">
        <v>-7.7069388592168053E-3</v>
      </c>
      <c r="AA5" s="24">
        <v>44925</v>
      </c>
      <c r="AB5" s="9"/>
      <c r="AC5" s="9">
        <v>11852197.665036507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VLOOKUP(A6,[2]myPEPB!$B:$C,2,FALSE)</f>
        <v>35.020000457763672</v>
      </c>
      <c r="D6" s="14">
        <f>VLOOKUP(A6,[2]myPEPB!$B:$D,3,FALSE)</f>
        <v>39.730819672131133</v>
      </c>
      <c r="E6" s="14">
        <f>VLOOKUP(A6,[1]HwabaoWP_szse_innovation_100!$A:$F,6)</f>
        <v>2614711</v>
      </c>
      <c r="F6" s="14">
        <f>VLOOKUP(A6,[1]HwabaoWP_szse_innovation_100!$A:$I,9)</f>
        <v>16286261.656716418</v>
      </c>
      <c r="G6" s="14">
        <f t="shared" si="9"/>
        <v>66296.209001915733</v>
      </c>
      <c r="H6" s="15">
        <f t="shared" si="0"/>
        <v>68986.689908341039</v>
      </c>
      <c r="I6" s="15">
        <f t="shared" si="4"/>
        <v>87617.791682269992</v>
      </c>
      <c r="J6" s="15">
        <f t="shared" si="1"/>
        <v>84200.697806661454</v>
      </c>
      <c r="K6" s="15">
        <f t="shared" si="5"/>
        <v>84335.831461889407</v>
      </c>
      <c r="L6" s="15">
        <f t="shared" si="2"/>
        <v>84200.697806661454</v>
      </c>
      <c r="M6" s="15">
        <f t="shared" si="3"/>
        <v>-135.13365522795357</v>
      </c>
      <c r="N6" s="14">
        <f t="shared" si="6"/>
        <v>0</v>
      </c>
      <c r="O6" s="9">
        <f>VLOOKUP(A6,[1]HwabaoWP_szse_innovation_100!$A:$U,21)</f>
        <v>-30.243784697079619</v>
      </c>
      <c r="P6" s="9">
        <f t="shared" si="7"/>
        <v>1</v>
      </c>
      <c r="AA6" s="9"/>
      <c r="AB6" s="9"/>
      <c r="AC6" s="20">
        <f>IRR(AC3:AC5)</f>
        <v>-7.7069388592168053E-3</v>
      </c>
      <c r="AD6" s="9"/>
      <c r="AE6" s="9"/>
      <c r="AF6" s="20"/>
      <c r="AG6" s="17"/>
    </row>
    <row r="7" spans="1:35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VLOOKUP(A7,[2]myPEPB!$B:$C,2,FALSE)</f>
        <v>36.299999239999998</v>
      </c>
      <c r="D7" s="14">
        <f>VLOOKUP(A7,[2]myPEPB!$B:$D,3,FALSE)</f>
        <v>39.253623134275358</v>
      </c>
      <c r="E7" s="14">
        <f>VLOOKUP(A7,[1]HwabaoWP_szse_innovation_100!$A:$F,6)</f>
        <v>3805620</v>
      </c>
      <c r="F7" s="14">
        <f>VLOOKUP(A7,[1]HwabaoWP_szse_innovation_100!$A:$I,9)</f>
        <v>13885339.653614458</v>
      </c>
      <c r="G7" s="14">
        <f t="shared" si="9"/>
        <v>27895.335364311264</v>
      </c>
      <c r="H7" s="15">
        <f t="shared" si="0"/>
        <v>28091.980041716575</v>
      </c>
      <c r="I7" s="15">
        <f t="shared" si="4"/>
        <v>115709.77172398657</v>
      </c>
      <c r="J7" s="15">
        <f t="shared" si="1"/>
        <v>114899.79995626083</v>
      </c>
      <c r="K7" s="15">
        <f t="shared" si="5"/>
        <v>112231.16682620067</v>
      </c>
      <c r="L7" s="15">
        <f t="shared" si="2"/>
        <v>114899.79995626083</v>
      </c>
      <c r="M7" s="15">
        <f t="shared" si="3"/>
        <v>2668.6331300601596</v>
      </c>
      <c r="N7" s="14">
        <f t="shared" si="6"/>
        <v>0</v>
      </c>
      <c r="O7" s="9">
        <f>VLOOKUP(A7,[1]HwabaoWP_szse_innovation_100!$A:$U,21)</f>
        <v>67.867888185983432</v>
      </c>
      <c r="P7" s="9">
        <f t="shared" si="7"/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VLOOKUP(A8,[2]myPEPB!$B:$C,2,FALSE)</f>
        <v>35.450000000000003</v>
      </c>
      <c r="D8" s="14">
        <f>VLOOKUP(A8,[2]myPEPB!$B:$D,3,FALSE)</f>
        <v>38.695499988749994</v>
      </c>
      <c r="E8" s="14">
        <f>VLOOKUP(A8,[1]HwabaoWP_szse_innovation_100!$A:$F,6)</f>
        <v>3040778</v>
      </c>
      <c r="F8" s="14">
        <f>VLOOKUP(A8,[1]HwabaoWP_szse_innovation_100!$A:$I,9)</f>
        <v>12014868.042857142</v>
      </c>
      <c r="G8" s="14">
        <f t="shared" si="9"/>
        <v>34174.930545493</v>
      </c>
      <c r="H8" s="15">
        <f t="shared" si="0"/>
        <v>33803.095240597817</v>
      </c>
      <c r="I8" s="15">
        <f t="shared" si="4"/>
        <v>149512.86696458439</v>
      </c>
      <c r="J8" s="15">
        <f t="shared" si="1"/>
        <v>151157.51406207148</v>
      </c>
      <c r="K8" s="15">
        <f t="shared" si="5"/>
        <v>146406.09737169367</v>
      </c>
      <c r="L8" s="15">
        <f t="shared" si="2"/>
        <v>151157.51406207148</v>
      </c>
      <c r="M8" s="15">
        <f t="shared" si="3"/>
        <v>4751.4166903778096</v>
      </c>
      <c r="N8" s="14">
        <f t="shared" si="6"/>
        <v>0</v>
      </c>
      <c r="O8" s="9">
        <f>VLOOKUP(A8,[1]HwabaoWP_szse_innovation_100!$A:$U,21)</f>
        <v>63.430477831424852</v>
      </c>
      <c r="P8" s="9">
        <f t="shared" si="7"/>
        <v>1</v>
      </c>
    </row>
    <row r="9" spans="1:35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VLOOKUP(A9,[2]myPEPB!$B:$C,2,FALSE)</f>
        <v>34.630000000000003</v>
      </c>
      <c r="D9" s="14">
        <f>VLOOKUP(A9,[2]myPEPB!$B:$D,3,FALSE)</f>
        <v>38.228579205136612</v>
      </c>
      <c r="E9" s="14">
        <f>VLOOKUP(A9,[1]HwabaoWP_szse_innovation_100!$A:$F,6)</f>
        <v>1988017</v>
      </c>
      <c r="F9" s="14">
        <f>VLOOKUP(A9,[1]HwabaoWP_szse_innovation_100!$A:$I,9)</f>
        <v>10437349.492675781</v>
      </c>
      <c r="G9" s="14">
        <f t="shared" si="9"/>
        <v>35060.665994874435</v>
      </c>
      <c r="H9" s="15">
        <f t="shared" si="0"/>
        <v>35343.413878909516</v>
      </c>
      <c r="I9" s="15">
        <f t="shared" si="4"/>
        <v>184856.28084349391</v>
      </c>
      <c r="J9" s="15">
        <f t="shared" si="1"/>
        <v>183377.42759977028</v>
      </c>
      <c r="K9" s="15">
        <f t="shared" si="5"/>
        <v>181466.76336656811</v>
      </c>
      <c r="L9" s="15">
        <f t="shared" si="2"/>
        <v>183377.42759977028</v>
      </c>
      <c r="M9" s="15">
        <f t="shared" si="3"/>
        <v>1910.6642332021729</v>
      </c>
      <c r="N9" s="14">
        <f t="shared" si="6"/>
        <v>0</v>
      </c>
      <c r="O9" s="9">
        <f>VLOOKUP(A9,[1]HwabaoWP_szse_innovation_100!$A:$U,21)</f>
        <v>-25.534304137796351</v>
      </c>
      <c r="P9" s="9">
        <f t="shared" si="7"/>
        <v>1</v>
      </c>
      <c r="AA9" s="17"/>
      <c r="AB9" s="9"/>
      <c r="AC9" s="9"/>
    </row>
    <row r="10" spans="1:35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VLOOKUP(A10,[2]myPEPB!$B:$C,2,FALSE)</f>
        <v>31.159999849999998</v>
      </c>
      <c r="D10" s="14">
        <f>VLOOKUP(A10,[2]myPEPB!$B:$D,3,FALSE)</f>
        <v>37.710494996683174</v>
      </c>
      <c r="E10" s="14">
        <f>VLOOKUP(A10,[1]HwabaoWP_szse_innovation_100!$A:$F,6)</f>
        <v>2257005</v>
      </c>
      <c r="F10" s="14">
        <f>VLOOKUP(A10,[1]HwabaoWP_szse_innovation_100!$A:$I,9)</f>
        <v>9461572.5990646258</v>
      </c>
      <c r="G10" s="14">
        <f t="shared" si="9"/>
        <v>317811.73146736313</v>
      </c>
      <c r="H10" s="15">
        <f t="shared" si="0"/>
        <v>356691.06752202666</v>
      </c>
      <c r="I10" s="15">
        <f t="shared" si="4"/>
        <v>541547.34836552059</v>
      </c>
      <c r="J10" s="15">
        <f t="shared" si="1"/>
        <v>482518.6726745746</v>
      </c>
      <c r="K10" s="15">
        <f t="shared" si="5"/>
        <v>499278.49483393121</v>
      </c>
      <c r="L10" s="15">
        <f t="shared" si="2"/>
        <v>482518.6726745746</v>
      </c>
      <c r="M10" s="15">
        <f t="shared" si="3"/>
        <v>-16759.822159356612</v>
      </c>
      <c r="N10" s="14">
        <f t="shared" si="6"/>
        <v>0</v>
      </c>
      <c r="O10" s="9">
        <f>VLOOKUP(A10,[1]HwabaoWP_szse_innovation_100!$A:$U,21)</f>
        <v>-185.45991285326798</v>
      </c>
      <c r="P10" s="9">
        <f t="shared" si="7"/>
        <v>1.2</v>
      </c>
      <c r="AA10" s="17"/>
      <c r="AB10" s="9"/>
      <c r="AC10" s="9"/>
    </row>
    <row r="11" spans="1:35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VLOOKUP(A11,[2]myPEPB!$B:$C,2,FALSE)</f>
        <v>30.969999309999999</v>
      </c>
      <c r="D11" s="14">
        <f>VLOOKUP(A11,[2]myPEPB!$B:$D,3,FALSE)</f>
        <v>37.189770586238538</v>
      </c>
      <c r="E11" s="14">
        <f>VLOOKUP(A11,[1]HwabaoWP_szse_innovation_100!$A:$F,6)</f>
        <v>906904</v>
      </c>
      <c r="F11" s="14">
        <f>VLOOKUP(A11,[1]HwabaoWP_szse_innovation_100!$A:$I,9)</f>
        <v>8699501.0544478521</v>
      </c>
      <c r="G11" s="14">
        <f t="shared" si="9"/>
        <v>99080.299591503761</v>
      </c>
      <c r="H11" s="15">
        <f t="shared" si="0"/>
        <v>112335.93687526176</v>
      </c>
      <c r="I11" s="15">
        <f t="shared" si="4"/>
        <v>653883.28524078231</v>
      </c>
      <c r="J11" s="15">
        <f t="shared" si="1"/>
        <v>576725.07660191669</v>
      </c>
      <c r="K11" s="15">
        <f t="shared" si="5"/>
        <v>598358.79442543502</v>
      </c>
      <c r="L11" s="15">
        <f t="shared" si="2"/>
        <v>576725.07660191669</v>
      </c>
      <c r="M11" s="15">
        <f t="shared" si="3"/>
        <v>-21633.717823518324</v>
      </c>
      <c r="N11" s="14">
        <f t="shared" si="6"/>
        <v>0</v>
      </c>
      <c r="O11" s="9">
        <f>VLOOKUP(A11,[1]HwabaoWP_szse_innovation_100!$A:$U,21)</f>
        <v>53.846247309070314</v>
      </c>
      <c r="P11" s="9">
        <f t="shared" si="7"/>
        <v>1</v>
      </c>
      <c r="AA11" s="17"/>
      <c r="AB11" s="9"/>
      <c r="AC11" s="9"/>
    </row>
    <row r="12" spans="1:35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VLOOKUP(A12,[2]myPEPB!$B:$C,2,FALSE)</f>
        <v>27.63999939</v>
      </c>
      <c r="D12" s="14">
        <f>VLOOKUP(A12,[2]myPEPB!$B:$D,3,FALSE)</f>
        <v>36.340622369004151</v>
      </c>
      <c r="E12" s="14">
        <f>VLOOKUP(A12,[1]HwabaoWP_szse_innovation_100!$A:$F,6)</f>
        <v>1401901</v>
      </c>
      <c r="F12" s="14">
        <f>VLOOKUP(A12,[1]HwabaoWP_szse_innovation_100!$A:$I,9)</f>
        <v>7836928.591733871</v>
      </c>
      <c r="G12" s="14">
        <f t="shared" si="9"/>
        <v>465392.73704574164</v>
      </c>
      <c r="H12" s="15">
        <f t="shared" si="0"/>
        <v>587617.09541353618</v>
      </c>
      <c r="I12" s="15">
        <f t="shared" si="4"/>
        <v>1241500.3806543185</v>
      </c>
      <c r="J12" s="15">
        <f t="shared" si="1"/>
        <v>983268.29615027865</v>
      </c>
      <c r="K12" s="15">
        <f t="shared" si="5"/>
        <v>1063751.5314711765</v>
      </c>
      <c r="L12" s="15">
        <f t="shared" si="2"/>
        <v>983268.29615027865</v>
      </c>
      <c r="M12" s="15">
        <f t="shared" si="3"/>
        <v>-80483.235320897889</v>
      </c>
      <c r="N12" s="14">
        <f t="shared" si="6"/>
        <v>0</v>
      </c>
      <c r="O12" s="9">
        <f>VLOOKUP(A12,[1]HwabaoWP_szse_innovation_100!$A:$U,21)</f>
        <v>-13.27465112839349</v>
      </c>
      <c r="P12" s="9">
        <f t="shared" si="7"/>
        <v>1</v>
      </c>
      <c r="AA12" s="17"/>
    </row>
    <row r="13" spans="1:35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VLOOKUP(A13,[2]myPEPB!$B:$C,2,FALSE)</f>
        <v>25.129999160000001</v>
      </c>
      <c r="D13" s="14">
        <f>VLOOKUP(A13,[2]myPEPB!$B:$D,3,FALSE)</f>
        <v>35.566653817730753</v>
      </c>
      <c r="E13" s="14">
        <f>VLOOKUP(A13,[1]HwabaoWP_szse_innovation_100!$A:$F,6)</f>
        <v>2631500</v>
      </c>
      <c r="F13" s="14">
        <f>VLOOKUP(A13,[1]HwabaoWP_szse_innovation_100!$A:$I,9)</f>
        <v>7310293.186280488</v>
      </c>
      <c r="G13" s="14">
        <f t="shared" si="9"/>
        <v>1616402.8756808292</v>
      </c>
      <c r="H13" s="15">
        <f t="shared" si="0"/>
        <v>2248126.4484234462</v>
      </c>
      <c r="I13" s="15">
        <f t="shared" si="4"/>
        <v>3489626.8290777644</v>
      </c>
      <c r="J13" s="15">
        <f t="shared" si="1"/>
        <v>2509041.6268755305</v>
      </c>
      <c r="K13" s="15">
        <f t="shared" si="5"/>
        <v>2680154.4071520055</v>
      </c>
      <c r="L13" s="15">
        <f t="shared" si="2"/>
        <v>2509041.6268755305</v>
      </c>
      <c r="M13" s="15">
        <f t="shared" si="3"/>
        <v>-171112.78027647501</v>
      </c>
      <c r="N13" s="14">
        <f t="shared" si="6"/>
        <v>0</v>
      </c>
      <c r="O13" s="9">
        <f>VLOOKUP(A13,[1]HwabaoWP_szse_innovation_100!$A:$U,21)</f>
        <v>-29.745409510831923</v>
      </c>
      <c r="P13" s="9">
        <f t="shared" si="7"/>
        <v>1</v>
      </c>
      <c r="AC13" s="10"/>
    </row>
    <row r="14" spans="1:35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VLOOKUP(A14,[2]myPEPB!$B:$C,2,FALSE)</f>
        <v>24.129999160000001</v>
      </c>
      <c r="D14" s="14">
        <f>VLOOKUP(A14,[2]myPEPB!$B:$D,3,FALSE)</f>
        <v>34.740573439534039</v>
      </c>
      <c r="E14" s="14">
        <f>VLOOKUP(A14,[1]HwabaoWP_szse_innovation_100!$A:$F,6)</f>
        <v>1147010</v>
      </c>
      <c r="F14" s="14">
        <f>VLOOKUP(A14,[1]HwabaoWP_szse_innovation_100!$A:$I,9)</f>
        <v>6847440.4204799104</v>
      </c>
      <c r="G14" s="14">
        <f t="shared" si="9"/>
        <v>790410.51240753022</v>
      </c>
      <c r="H14" s="15">
        <f t="shared" si="0"/>
        <v>1058113.1654720588</v>
      </c>
      <c r="I14" s="15">
        <f t="shared" si="4"/>
        <v>4547739.994549823</v>
      </c>
      <c r="J14" s="15">
        <f t="shared" si="1"/>
        <v>3397161.6805133354</v>
      </c>
      <c r="K14" s="15">
        <f t="shared" si="5"/>
        <v>3470564.9195595356</v>
      </c>
      <c r="L14" s="15">
        <f t="shared" si="2"/>
        <v>3397161.6805133354</v>
      </c>
      <c r="M14" s="15">
        <f t="shared" si="3"/>
        <v>-73403.239046200179</v>
      </c>
      <c r="N14" s="14">
        <f t="shared" si="6"/>
        <v>0</v>
      </c>
      <c r="O14" s="9">
        <f>VLOOKUP(A14,[1]HwabaoWP_szse_innovation_100!$A:$U,21)</f>
        <v>121.48316506417596</v>
      </c>
      <c r="P14" s="9">
        <f t="shared" si="7"/>
        <v>1</v>
      </c>
    </row>
    <row r="15" spans="1:35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VLOOKUP(A15,[2]myPEPB!$B:$C,2,FALSE)</f>
        <v>27.809999470000001</v>
      </c>
      <c r="D15" s="14">
        <f>VLOOKUP(A15,[2]myPEPB!$B:$D,3,FALSE)</f>
        <v>34.119366627533324</v>
      </c>
      <c r="E15" s="14">
        <f>VLOOKUP(A15,[1]HwabaoWP_szse_innovation_100!$A:$F,6)</f>
        <v>2764909</v>
      </c>
      <c r="F15" s="14">
        <f>VLOOKUP(A15,[1]HwabaoWP_szse_innovation_100!$A:$I,9)</f>
        <v>6486059.213010204</v>
      </c>
      <c r="G15" s="14">
        <f t="shared" si="9"/>
        <v>422916.30686063902</v>
      </c>
      <c r="H15" s="15">
        <f t="shared" si="0"/>
        <v>500492.65389518265</v>
      </c>
      <c r="I15" s="15">
        <f t="shared" si="4"/>
        <v>5048232.6484450055</v>
      </c>
      <c r="J15" s="15">
        <f t="shared" si="1"/>
        <v>4265756.7323671244</v>
      </c>
      <c r="K15" s="15">
        <f t="shared" si="5"/>
        <v>3893481.2264201744</v>
      </c>
      <c r="L15" s="15">
        <f t="shared" si="2"/>
        <v>4265756.7323671244</v>
      </c>
      <c r="M15" s="15">
        <f t="shared" si="3"/>
        <v>372275.50594695006</v>
      </c>
      <c r="N15" s="14">
        <f t="shared" si="6"/>
        <v>0</v>
      </c>
      <c r="O15" s="9">
        <f>VLOOKUP(A15,[1]HwabaoWP_szse_innovation_100!$A:$U,21)</f>
        <v>82.073682168853153</v>
      </c>
      <c r="P15" s="9">
        <f t="shared" si="7"/>
        <v>1</v>
      </c>
    </row>
    <row r="16" spans="1:35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VLOOKUP(A16,[2]myPEPB!$B:$C,2,FALSE)</f>
        <v>26.329999919999999</v>
      </c>
      <c r="D16" s="14">
        <f>VLOOKUP(A16,[2]myPEPB!$B:$D,3,FALSE)</f>
        <v>33.666137024579427</v>
      </c>
      <c r="E16" s="14">
        <f>VLOOKUP(A16,[1]HwabaoWP_szse_innovation_100!$A:$F,6)</f>
        <v>2184000</v>
      </c>
      <c r="F16" s="14">
        <f>VLOOKUP(A16,[1]HwabaoWP_szse_innovation_100!$A:$I,9)</f>
        <v>6139372.2173402254</v>
      </c>
      <c r="G16" s="14">
        <f t="shared" si="9"/>
        <v>665747.16982557636</v>
      </c>
      <c r="H16" s="15">
        <f t="shared" si="0"/>
        <v>831145.03198279405</v>
      </c>
      <c r="I16" s="15">
        <f t="shared" si="4"/>
        <v>5879377.6804277999</v>
      </c>
      <c r="J16" s="15">
        <f t="shared" si="1"/>
        <v>4709381.5164156565</v>
      </c>
      <c r="K16" s="15">
        <f t="shared" si="5"/>
        <v>4559228.3962457506</v>
      </c>
      <c r="L16" s="15">
        <f t="shared" si="2"/>
        <v>4709381.5164156565</v>
      </c>
      <c r="M16" s="15">
        <f t="shared" si="3"/>
        <v>150153.12016990595</v>
      </c>
      <c r="N16" s="14">
        <f t="shared" si="6"/>
        <v>0</v>
      </c>
      <c r="O16" s="9">
        <f>VLOOKUP(A16,[1]HwabaoWP_szse_innovation_100!$A:$U,21)</f>
        <v>-127.3183196634585</v>
      </c>
      <c r="P16" s="9">
        <f t="shared" si="7"/>
        <v>1.2</v>
      </c>
    </row>
    <row r="17" spans="1:16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VLOOKUP(A17,[2]myPEPB!$B:$C,2,FALSE)</f>
        <v>25.18000031</v>
      </c>
      <c r="D17" s="14">
        <f>VLOOKUP(A17,[2]myPEPB!$B:$D,3,FALSE)</f>
        <v>33.177616240465106</v>
      </c>
      <c r="E17" s="14">
        <f>VLOOKUP(A17,[1]HwabaoWP_szse_innovation_100!$A:$F,6)</f>
        <v>719700</v>
      </c>
      <c r="F17" s="14">
        <f>VLOOKUP(A17,[1]HwabaoWP_szse_innovation_100!$A:$I,9)</f>
        <v>5816280.4526384082</v>
      </c>
      <c r="G17" s="14">
        <f t="shared" si="9"/>
        <v>300031.00550934568</v>
      </c>
      <c r="H17" s="15">
        <f t="shared" si="0"/>
        <v>392197.40015656798</v>
      </c>
      <c r="I17" s="15">
        <f t="shared" si="4"/>
        <v>6271575.0805843677</v>
      </c>
      <c r="J17" s="15">
        <f t="shared" si="1"/>
        <v>4797754.8469314398</v>
      </c>
      <c r="K17" s="15">
        <f t="shared" si="5"/>
        <v>4859259.4017550964</v>
      </c>
      <c r="L17" s="15">
        <f t="shared" si="2"/>
        <v>4797754.8469314398</v>
      </c>
      <c r="M17" s="15">
        <f t="shared" si="3"/>
        <v>-61504.554823656566</v>
      </c>
      <c r="N17" s="14">
        <f t="shared" si="6"/>
        <v>0</v>
      </c>
      <c r="O17" s="9">
        <f>VLOOKUP(A17,[1]HwabaoWP_szse_innovation_100!$A:$U,21)</f>
        <v>-140.34722331220857</v>
      </c>
      <c r="P17" s="9">
        <f t="shared" si="7"/>
        <v>1.2</v>
      </c>
    </row>
    <row r="18" spans="1:16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VLOOKUP(A18,[2]myPEPB!$B:$C,2,FALSE)</f>
        <v>22.61</v>
      </c>
      <c r="D18" s="14">
        <f>VLOOKUP(A18,[2]myPEPB!$B:$D,3,FALSE)</f>
        <v>32.640066271698615</v>
      </c>
      <c r="E18" s="14">
        <f>VLOOKUP(A18,[1]HwabaoWP_szse_innovation_100!$A:$F,6)</f>
        <v>2128200</v>
      </c>
      <c r="F18" s="14">
        <f>VLOOKUP(A18,[1]HwabaoWP_szse_innovation_100!$A:$I,9)</f>
        <v>5555987.6610887097</v>
      </c>
      <c r="G18" s="14">
        <f t="shared" si="9"/>
        <v>1832065.1586837813</v>
      </c>
      <c r="H18" s="15">
        <f t="shared" si="0"/>
        <v>2632277.6025873963</v>
      </c>
      <c r="I18" s="15">
        <f t="shared" si="4"/>
        <v>8903852.683171764</v>
      </c>
      <c r="J18" s="15">
        <f t="shared" si="1"/>
        <v>6197081.2891686596</v>
      </c>
      <c r="K18" s="15">
        <f t="shared" si="5"/>
        <v>6691324.5604388779</v>
      </c>
      <c r="L18" s="15">
        <f t="shared" si="2"/>
        <v>6197081.2891686596</v>
      </c>
      <c r="M18" s="15">
        <f t="shared" si="3"/>
        <v>-494243.27127021831</v>
      </c>
      <c r="N18" s="14">
        <f t="shared" si="6"/>
        <v>0</v>
      </c>
      <c r="O18" s="9">
        <f>VLOOKUP(A18,[1]HwabaoWP_szse_innovation_100!$A:$U,21)</f>
        <v>-112.42427728939072</v>
      </c>
      <c r="P18" s="9">
        <f t="shared" si="7"/>
        <v>1.2</v>
      </c>
    </row>
    <row r="19" spans="1:16" ht="12.75">
      <c r="A19" s="12">
        <v>44865</v>
      </c>
      <c r="B19" s="13">
        <f>VLOOKUP(A19,[1]HwabaoWP_szse_innovation_100!$A:$E,5)</f>
        <v>0.68699997663497925</v>
      </c>
      <c r="C19" s="13">
        <f>VLOOKUP(A19,[2]myPEPB!$B:$C,2,FALSE)</f>
        <v>22.239999770000001</v>
      </c>
      <c r="D19" s="14">
        <f>VLOOKUP(A19,[2]myPEPB!$B:$D,3,FALSE)</f>
        <v>32.234420440393677</v>
      </c>
      <c r="E19" s="14">
        <f>VLOOKUP(A19,[1]HwabaoWP_szse_innovation_100!$A:$F,6)</f>
        <v>3400007.75</v>
      </c>
      <c r="F19" s="14">
        <f>VLOOKUP(A19,[1]HwabaoWP_szse_innovation_100!$A:$I,9)</f>
        <v>5444602.8119248468</v>
      </c>
      <c r="G19" s="14">
        <f t="shared" si="9"/>
        <v>2955050.5948641114</v>
      </c>
      <c r="H19" s="15">
        <f t="shared" si="0"/>
        <v>4301383.83604954</v>
      </c>
      <c r="I19" s="15">
        <f t="shared" si="4"/>
        <v>13205236.519221304</v>
      </c>
      <c r="J19" s="15">
        <f t="shared" si="1"/>
        <v>9071997.1801644098</v>
      </c>
      <c r="K19" s="15">
        <f t="shared" si="5"/>
        <v>9646375.1553029902</v>
      </c>
      <c r="L19" s="15">
        <f t="shared" si="2"/>
        <v>9071997.1801644098</v>
      </c>
      <c r="M19" s="15">
        <f t="shared" si="3"/>
        <v>-574377.97513858043</v>
      </c>
      <c r="N19" s="14">
        <f t="shared" si="6"/>
        <v>0</v>
      </c>
      <c r="O19" s="9">
        <f>VLOOKUP(A19,[1]HwabaoWP_szse_innovation_100!$A:$U,21)</f>
        <v>-146.0933885866429</v>
      </c>
      <c r="P19" s="9">
        <f t="shared" si="7"/>
        <v>1.2</v>
      </c>
    </row>
    <row r="20" spans="1:16" ht="12.75">
      <c r="A20" s="12">
        <v>44895</v>
      </c>
      <c r="B20" s="13">
        <f>VLOOKUP(A20,[1]HwabaoWP_szse_innovation_100!$A:$E,5)</f>
        <v>0.72000002861022949</v>
      </c>
      <c r="C20" s="13">
        <f>VLOOKUP(A20,[2]myPEPB!$B:$C,2,FALSE)</f>
        <v>22.809999470000001</v>
      </c>
      <c r="D20" s="14">
        <f>VLOOKUP(A20,[2]myPEPB!$B:$D,3,FALSE)</f>
        <v>31.717901224590552</v>
      </c>
      <c r="E20" s="14">
        <f>VLOOKUP(A20,[1]HwabaoWP_szse_innovation_100!$A:$F,6)</f>
        <v>2516800</v>
      </c>
      <c r="F20" s="14">
        <f>VLOOKUP(A20,[1]HwabaoWP_szse_innovation_100!$A:$I,9)</f>
        <v>5287757.6291307472</v>
      </c>
      <c r="G20" s="14">
        <f t="shared" si="9"/>
        <v>1328925.1361687968</v>
      </c>
      <c r="H20" s="15">
        <f t="shared" si="0"/>
        <v>1845729.2824473034</v>
      </c>
      <c r="I20" s="15">
        <f t="shared" si="4"/>
        <v>15050965.801668607</v>
      </c>
      <c r="J20" s="15">
        <f t="shared" si="1"/>
        <v>10836695.807812983</v>
      </c>
      <c r="K20" s="15">
        <f t="shared" si="5"/>
        <v>10975300.291471787</v>
      </c>
      <c r="L20" s="15">
        <f t="shared" si="2"/>
        <v>10836695.807812983</v>
      </c>
      <c r="M20" s="15">
        <f t="shared" si="3"/>
        <v>-138604.48365880363</v>
      </c>
      <c r="N20" s="14">
        <f t="shared" si="6"/>
        <v>0</v>
      </c>
      <c r="O20" s="9">
        <f>VLOOKUP(A20,[1]HwabaoWP_szse_innovation_100!$A:$U,21)</f>
        <v>-12.858623413630797</v>
      </c>
      <c r="P20" s="9">
        <f t="shared" si="7"/>
        <v>1</v>
      </c>
    </row>
    <row r="21" spans="1:16" ht="12.75">
      <c r="A21" s="12">
        <v>44925</v>
      </c>
      <c r="B21" s="13">
        <f>VLOOKUP(A21,[1]HwabaoWP_szse_innovation_100!$A:$E,5)</f>
        <v>0.72299998998641968</v>
      </c>
      <c r="C21" s="13">
        <f>VLOOKUP(A21,[2]myPEPB!$B:$C,2,FALSE)</f>
        <v>22.739999770000001</v>
      </c>
      <c r="D21" s="14">
        <f>VLOOKUP(A21,[2]myPEPB!$B:$D,3,FALSE)</f>
        <v>31.272433394847042</v>
      </c>
      <c r="E21" s="14">
        <f>VLOOKUP(A21,[1]HwabaoWP_szse_innovation_100!$A:$F,6)</f>
        <v>2041800</v>
      </c>
      <c r="F21" s="14">
        <f>VLOOKUP(A21,[1]HwabaoWP_szse_innovation_100!$A:$I,9)</f>
        <v>5162984.7923986483</v>
      </c>
      <c r="G21" s="14">
        <f t="shared" si="9"/>
        <v>970349.54114415869</v>
      </c>
      <c r="H21" s="15">
        <f t="shared" si="0"/>
        <v>1342115.5665055888</v>
      </c>
      <c r="I21" s="15">
        <f t="shared" si="4"/>
        <v>16393081.368174195</v>
      </c>
      <c r="J21" s="15">
        <f t="shared" si="1"/>
        <v>11852197.665036507</v>
      </c>
      <c r="K21" s="15">
        <f t="shared" si="5"/>
        <v>11945649.832615945</v>
      </c>
      <c r="L21" s="15">
        <f t="shared" si="2"/>
        <v>11852197.665036507</v>
      </c>
      <c r="M21" s="15">
        <f t="shared" si="3"/>
        <v>-93452.167579438537</v>
      </c>
      <c r="N21" s="14">
        <f t="shared" si="6"/>
        <v>0</v>
      </c>
      <c r="O21" s="9">
        <f>VLOOKUP(A21,[1]HwabaoWP_szse_innovation_100!$A:$U,21)</f>
        <v>-13.703085779356849</v>
      </c>
      <c r="P21" s="9">
        <f t="shared" si="7"/>
        <v>1</v>
      </c>
    </row>
    <row r="22" spans="1:16" ht="12.75">
      <c r="A22" s="12">
        <v>44957</v>
      </c>
      <c r="B22" s="13">
        <f>VLOOKUP(A22,[1]HwabaoWP_szse_innovation_100!$A:$E,5)</f>
        <v>0.78899997472763062</v>
      </c>
      <c r="C22" s="13">
        <f>VLOOKUP(A22,[2]myPEPB!$B:$C,2,FALSE)</f>
        <v>24.899999619999999</v>
      </c>
      <c r="D22" s="14">
        <f>VLOOKUP(A22,[2]myPEPB!$B:$D,3,FALSE)</f>
        <v>31.014726063038534</v>
      </c>
      <c r="E22" s="14">
        <f>VLOOKUP(A22,[1]HwabaoWP_szse_innovation_100!$A:$F,6)</f>
        <v>2396100</v>
      </c>
      <c r="F22" s="14">
        <f>VLOOKUP(A22,[1]HwabaoWP_szse_innovation_100!$A:$I,9)</f>
        <v>5058906.2336463733</v>
      </c>
      <c r="G22" s="14">
        <f t="shared" si="9"/>
        <v>427736.68836834806</v>
      </c>
      <c r="H22" s="15">
        <f t="shared" si="0"/>
        <v>542125.09767951048</v>
      </c>
      <c r="I22" s="15">
        <f t="shared" si="4"/>
        <v>16935206.465853706</v>
      </c>
      <c r="J22" s="15">
        <f t="shared" si="1"/>
        <v>13361877.473565781</v>
      </c>
      <c r="K22" s="15">
        <f t="shared" si="5"/>
        <v>12373386.520984294</v>
      </c>
      <c r="L22" s="15">
        <f t="shared" si="2"/>
        <v>13361877.473565781</v>
      </c>
      <c r="M22" s="15">
        <f t="shared" si="3"/>
        <v>988490.9525814876</v>
      </c>
      <c r="N22" s="14">
        <f t="shared" si="6"/>
        <v>0</v>
      </c>
      <c r="O22" s="9">
        <f>VLOOKUP(A22,[1]HwabaoWP_szse_innovation_100!$A:$U,21)</f>
        <v>100.32182122410893</v>
      </c>
      <c r="P22" s="9">
        <f t="shared" si="7"/>
        <v>1</v>
      </c>
    </row>
    <row r="23" spans="1:16" ht="12.75">
      <c r="A23" s="12">
        <v>44985</v>
      </c>
      <c r="B23" s="13">
        <f>VLOOKUP(A23,[1]HwabaoWP_szse_innovation_100!$A:$E,5)</f>
        <v>0.7630000114440918</v>
      </c>
      <c r="C23" s="13">
        <f>VLOOKUP(A23,[2]myPEPB!$B:$C,2,FALSE)</f>
        <v>23.979999540000001</v>
      </c>
      <c r="D23" s="14">
        <f>VLOOKUP(A23,[2]myPEPB!$B:$D,3,FALSE)</f>
        <v>30.732980897288492</v>
      </c>
      <c r="E23" s="14">
        <f>VLOOKUP(A23,[1]HwabaoWP_szse_innovation_100!$A:$F,6)</f>
        <v>699600</v>
      </c>
      <c r="F23" s="14">
        <f>VLOOKUP(A23,[1]HwabaoWP_szse_innovation_100!$A:$I,9)</f>
        <v>4885493.1924261088</v>
      </c>
      <c r="G23" s="14">
        <f t="shared" si="9"/>
        <v>174190.76894722995</v>
      </c>
      <c r="H23" s="15">
        <f t="shared" si="0"/>
        <v>228297.20358397876</v>
      </c>
      <c r="I23" s="15">
        <f t="shared" si="4"/>
        <v>17163503.669437684</v>
      </c>
      <c r="J23" s="15">
        <f t="shared" si="1"/>
        <v>13095753.496201664</v>
      </c>
      <c r="K23" s="15">
        <f t="shared" si="5"/>
        <v>12547577.289931525</v>
      </c>
      <c r="L23" s="15">
        <f t="shared" si="2"/>
        <v>13095753.496201664</v>
      </c>
      <c r="M23" s="15">
        <f t="shared" si="3"/>
        <v>548176.20627013966</v>
      </c>
      <c r="N23" s="14">
        <f t="shared" si="6"/>
        <v>0</v>
      </c>
      <c r="O23" s="9">
        <f>VLOOKUP(A23,[1]HwabaoWP_szse_innovation_100!$A:$U,21)</f>
        <v>-92.003912876830128</v>
      </c>
      <c r="P23" s="9">
        <f t="shared" si="7"/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2023-03-30T04:11:26Z</dcterms:modified>
</cp:coreProperties>
</file>