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3"/>
  </bookViews>
  <sheets>
    <sheet name="model4(1)" sheetId="14" r:id="rId1"/>
    <sheet name="model4(1)&amp;RSI" sheetId="11" r:id="rId2"/>
    <sheet name="model4(3)&amp;RSI" sheetId="15" r:id="rId3"/>
    <sheet name="model4(3)turnover&amp;RSI" sheetId="13" r:id="rId4"/>
    <sheet name="model4(1)&amp;KDJ" sheetId="10" r:id="rId5"/>
    <sheet name="model4(3)turnover" sheetId="9" r:id="rId6"/>
    <sheet name="model4(3)" sheetId="8" r:id="rId7"/>
  </sheets>
  <externalReferences>
    <externalReference r:id="rId8"/>
    <externalReference r:id="rId9"/>
    <externalReference r:id="rId10"/>
  </externalReference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'model4(3)turnover'!$S$1:$S$24</definedName>
    <definedName name="_xlnm._FilterDatabase" localSheetId="3" hidden="1">'model4(3)turnover&amp;RSI'!$S$1:$S$23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OFFSET('model4(3)turnover'!M1,0,0,COUNTA('model4(3)turnover'!M:M)-1)</definedName>
    <definedName name="金额" localSheetId="3">OFFSET('model4(3)turnover&amp;RSI'!M1,0,0,COUNTA('model4(3)turnover&amp;RSI'!M:M)-1)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OFFSET('model4(3)turnover'!G1,0,0,COUNTA('model4(3)turnover'!G:G)-2)</definedName>
    <definedName name="买卖" localSheetId="3">OFFSET('model4(3)turnover&amp;RSI'!G1,0,0,COUNTA('model4(3)turnover&amp;RSI'!G:G)-2)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OFFSET('model4(3)turnover'!A1,0,0,COUNTA('model4(3)turnover'!A:A)-1)</definedName>
    <definedName name="时间" localSheetId="3">OFFSET('model4(3)turnover&amp;RSI'!A1,0,0,COUNTA('model4(3)turnover&amp;RSI'!A:A)-1)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OFFSET('model4(3)turnover'!B1,0,0,COUNTA('model4(3)turnover'!B:B)-1)</definedName>
    <definedName name="指数" localSheetId="3">OFFSET('model4(3)turnover&amp;RSI'!B1,0,0,COUNTA('model4(3)turnover&amp;RSI'!B:B)-1)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OFFSET('model4(3)turnover'!L1,0,0,COUNTA('model4(3)turnover'!L:L)-1)</definedName>
    <definedName name="资产" localSheetId="3">OFFSET('model4(3)turnover&amp;RSI'!L1,0,0,COUNTA('model4(3)turnover&amp;RSI'!L:L)-1)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OFFSET('model4(3)turnover'!K1,0,0,COUNTA('model4(3)turnover'!K:K)-1)</definedName>
    <definedName name="资金" localSheetId="3">OFFSET('model4(3)turnover&amp;RSI'!K1,0,0,COUNTA('model4(3)turnover&amp;RSI'!K:K)-1)</definedName>
  </definedNames>
  <calcPr calcId="145621"/>
</workbook>
</file>

<file path=xl/calcChain.xml><?xml version="1.0" encoding="utf-8"?>
<calcChain xmlns="http://schemas.openxmlformats.org/spreadsheetml/2006/main">
  <c r="AD6" i="13" l="1"/>
  <c r="AD4" i="13"/>
  <c r="AD3" i="13"/>
  <c r="AA6" i="8" l="1"/>
  <c r="AA4" i="8"/>
  <c r="AA3" i="8"/>
  <c r="AD6" i="9"/>
  <c r="AD4" i="9"/>
  <c r="AD3" i="9"/>
  <c r="AD6" i="10"/>
  <c r="AD4" i="10"/>
  <c r="AD3" i="10"/>
  <c r="AB6" i="15"/>
  <c r="AB4" i="15"/>
  <c r="AB3" i="15"/>
  <c r="AB6" i="11"/>
  <c r="AB4" i="11"/>
  <c r="AB3" i="11"/>
  <c r="AA6" i="14"/>
  <c r="AA4" i="14"/>
  <c r="AA3" i="14"/>
  <c r="D23" i="8" l="1"/>
  <c r="C23" i="8"/>
  <c r="E23" i="8" s="1"/>
  <c r="B23" i="8"/>
  <c r="F23" i="9"/>
  <c r="E23" i="9"/>
  <c r="D23" i="9"/>
  <c r="C23" i="9"/>
  <c r="B23" i="9"/>
  <c r="Q23" i="10"/>
  <c r="P23" i="10"/>
  <c r="O23" i="10"/>
  <c r="N23" i="10"/>
  <c r="M23" i="10"/>
  <c r="D23" i="10"/>
  <c r="C23" i="10"/>
  <c r="E23" i="10" s="1"/>
  <c r="B23" i="10"/>
  <c r="R23" i="13"/>
  <c r="Q23" i="13"/>
  <c r="P23" i="13"/>
  <c r="O23" i="13"/>
  <c r="F23" i="13"/>
  <c r="E23" i="13"/>
  <c r="D23" i="13"/>
  <c r="C23" i="13"/>
  <c r="B23" i="13"/>
  <c r="P23" i="15"/>
  <c r="O23" i="15"/>
  <c r="N23" i="15"/>
  <c r="M23" i="15"/>
  <c r="D23" i="15"/>
  <c r="C23" i="15"/>
  <c r="E23" i="15" s="1"/>
  <c r="B23" i="15"/>
  <c r="P23" i="11"/>
  <c r="O23" i="11"/>
  <c r="N23" i="11"/>
  <c r="M23" i="11"/>
  <c r="D23" i="11"/>
  <c r="C23" i="11"/>
  <c r="E23" i="11" s="1"/>
  <c r="B23" i="11"/>
  <c r="D23" i="14"/>
  <c r="C23" i="14"/>
  <c r="E23" i="14" s="1"/>
  <c r="B23" i="14"/>
  <c r="F23" i="15" l="1"/>
  <c r="F23" i="8"/>
  <c r="F23" i="14"/>
  <c r="F23" i="10"/>
  <c r="G23" i="13"/>
  <c r="G23" i="9"/>
  <c r="H23" i="9"/>
  <c r="H23" i="13"/>
  <c r="F23" i="11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D3" i="8"/>
  <c r="C3" i="8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D3" i="9"/>
  <c r="C3" i="9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D3" i="10"/>
  <c r="C3" i="10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D3" i="13"/>
  <c r="C3" i="13"/>
  <c r="C4" i="15"/>
  <c r="D4" i="15"/>
  <c r="C5" i="15"/>
  <c r="D5" i="15"/>
  <c r="C6" i="15"/>
  <c r="D6" i="15"/>
  <c r="C7" i="15"/>
  <c r="D7" i="15"/>
  <c r="C8" i="15"/>
  <c r="D8" i="15"/>
  <c r="C9" i="15"/>
  <c r="D9" i="15"/>
  <c r="C10" i="15"/>
  <c r="D10" i="15"/>
  <c r="C11" i="15"/>
  <c r="D11" i="15"/>
  <c r="C12" i="15"/>
  <c r="D12" i="15"/>
  <c r="C13" i="15"/>
  <c r="D13" i="15"/>
  <c r="C14" i="15"/>
  <c r="D14" i="15"/>
  <c r="C15" i="15"/>
  <c r="D15" i="15"/>
  <c r="C16" i="15"/>
  <c r="D16" i="15"/>
  <c r="C17" i="15"/>
  <c r="D17" i="15"/>
  <c r="C18" i="15"/>
  <c r="D18" i="15"/>
  <c r="C19" i="15"/>
  <c r="D19" i="15"/>
  <c r="C20" i="15"/>
  <c r="D20" i="15"/>
  <c r="C21" i="15"/>
  <c r="D21" i="15"/>
  <c r="C22" i="15"/>
  <c r="D22" i="15"/>
  <c r="D3" i="15"/>
  <c r="C3" i="15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D3" i="11"/>
  <c r="C3" i="11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D3" i="14"/>
  <c r="C3" i="14"/>
  <c r="E22" i="8" l="1"/>
  <c r="B22" i="8"/>
  <c r="F22" i="8" s="1"/>
  <c r="F22" i="9"/>
  <c r="E22" i="9"/>
  <c r="B22" i="9"/>
  <c r="P22" i="10"/>
  <c r="Q22" i="10" s="1"/>
  <c r="E22" i="10" s="1"/>
  <c r="O22" i="10"/>
  <c r="N22" i="10"/>
  <c r="M22" i="10"/>
  <c r="B22" i="10"/>
  <c r="Q22" i="13"/>
  <c r="P22" i="13"/>
  <c r="O22" i="13"/>
  <c r="F22" i="13"/>
  <c r="E22" i="13"/>
  <c r="B22" i="13"/>
  <c r="O22" i="15"/>
  <c r="N22" i="15"/>
  <c r="M22" i="15"/>
  <c r="B22" i="15"/>
  <c r="O22" i="11"/>
  <c r="N22" i="11"/>
  <c r="M22" i="11"/>
  <c r="B22" i="11"/>
  <c r="E22" i="14"/>
  <c r="B22" i="14"/>
  <c r="G22" i="9" l="1"/>
  <c r="F22" i="14"/>
  <c r="H22" i="9"/>
  <c r="F22" i="10"/>
  <c r="E21" i="8"/>
  <c r="B21" i="8"/>
  <c r="F21" i="9"/>
  <c r="E21" i="9"/>
  <c r="B21" i="9"/>
  <c r="P21" i="10"/>
  <c r="Q21" i="10" s="1"/>
  <c r="E21" i="10" s="1"/>
  <c r="O21" i="10"/>
  <c r="N21" i="10"/>
  <c r="M21" i="10"/>
  <c r="B21" i="10"/>
  <c r="Q21" i="13"/>
  <c r="R22" i="13" s="1"/>
  <c r="G22" i="13" s="1"/>
  <c r="H22" i="13" s="1"/>
  <c r="P21" i="13"/>
  <c r="O21" i="13"/>
  <c r="F21" i="13"/>
  <c r="E21" i="13"/>
  <c r="B21" i="13"/>
  <c r="O21" i="15"/>
  <c r="P22" i="15" s="1"/>
  <c r="E22" i="15" s="1"/>
  <c r="F22" i="15" s="1"/>
  <c r="N21" i="15"/>
  <c r="M21" i="15"/>
  <c r="B21" i="15"/>
  <c r="O21" i="11"/>
  <c r="P22" i="11" s="1"/>
  <c r="E22" i="11" s="1"/>
  <c r="F22" i="11" s="1"/>
  <c r="N21" i="11"/>
  <c r="M21" i="11"/>
  <c r="B21" i="11"/>
  <c r="E21" i="14"/>
  <c r="B21" i="14"/>
  <c r="F21" i="8" l="1"/>
  <c r="F21" i="10"/>
  <c r="F21" i="14"/>
  <c r="G21" i="9"/>
  <c r="H21" i="9" s="1"/>
  <c r="E20" i="8"/>
  <c r="B20" i="8"/>
  <c r="F20" i="9"/>
  <c r="E20" i="9"/>
  <c r="B20" i="9"/>
  <c r="P20" i="10"/>
  <c r="Q20" i="10" s="1"/>
  <c r="E20" i="10" s="1"/>
  <c r="O20" i="10"/>
  <c r="N20" i="10"/>
  <c r="M20" i="10"/>
  <c r="B20" i="10"/>
  <c r="Q20" i="13"/>
  <c r="R21" i="13" s="1"/>
  <c r="G21" i="13" s="1"/>
  <c r="H21" i="13" s="1"/>
  <c r="P20" i="13"/>
  <c r="O20" i="13"/>
  <c r="F20" i="13"/>
  <c r="E20" i="13"/>
  <c r="B20" i="13"/>
  <c r="O20" i="15"/>
  <c r="P21" i="15" s="1"/>
  <c r="E21" i="15" s="1"/>
  <c r="F21" i="15" s="1"/>
  <c r="N20" i="15"/>
  <c r="M20" i="15"/>
  <c r="B20" i="15"/>
  <c r="O20" i="11"/>
  <c r="P21" i="11" s="1"/>
  <c r="E21" i="11" s="1"/>
  <c r="F21" i="11" s="1"/>
  <c r="N20" i="11"/>
  <c r="M20" i="11"/>
  <c r="B20" i="11"/>
  <c r="E20" i="14"/>
  <c r="B20" i="14"/>
  <c r="F20" i="8" l="1"/>
  <c r="F20" i="14"/>
  <c r="G20" i="9"/>
  <c r="H20" i="9" s="1"/>
  <c r="F20" i="10"/>
  <c r="E19" i="8"/>
  <c r="B19" i="8"/>
  <c r="F19" i="9"/>
  <c r="E19" i="9"/>
  <c r="B19" i="9"/>
  <c r="P19" i="10"/>
  <c r="Q19" i="10" s="1"/>
  <c r="E19" i="10" s="1"/>
  <c r="O19" i="10"/>
  <c r="N19" i="10"/>
  <c r="M19" i="10"/>
  <c r="B19" i="10"/>
  <c r="Q19" i="13"/>
  <c r="R20" i="13" s="1"/>
  <c r="G20" i="13" s="1"/>
  <c r="H20" i="13" s="1"/>
  <c r="P19" i="13"/>
  <c r="O19" i="13"/>
  <c r="F19" i="13"/>
  <c r="E19" i="13"/>
  <c r="B19" i="13"/>
  <c r="O19" i="15"/>
  <c r="P20" i="15" s="1"/>
  <c r="E20" i="15" s="1"/>
  <c r="F20" i="15" s="1"/>
  <c r="N19" i="15"/>
  <c r="M19" i="15"/>
  <c r="B19" i="15"/>
  <c r="O19" i="11"/>
  <c r="P20" i="11" s="1"/>
  <c r="E20" i="11" s="1"/>
  <c r="F20" i="11" s="1"/>
  <c r="N19" i="11"/>
  <c r="M19" i="11"/>
  <c r="B19" i="11"/>
  <c r="E19" i="14"/>
  <c r="B19" i="14"/>
  <c r="F19" i="8" l="1"/>
  <c r="F19" i="10"/>
  <c r="F19" i="14"/>
  <c r="G19" i="9"/>
  <c r="H19" i="9" s="1"/>
  <c r="E18" i="8"/>
  <c r="B18" i="8"/>
  <c r="F18" i="9"/>
  <c r="E18" i="9"/>
  <c r="B18" i="9"/>
  <c r="P18" i="10"/>
  <c r="Q18" i="10" s="1"/>
  <c r="O18" i="10"/>
  <c r="N18" i="10"/>
  <c r="M18" i="10"/>
  <c r="B18" i="10"/>
  <c r="Q18" i="13"/>
  <c r="R19" i="13" s="1"/>
  <c r="G19" i="13" s="1"/>
  <c r="H19" i="13" s="1"/>
  <c r="P18" i="13"/>
  <c r="O18" i="13"/>
  <c r="F18" i="13"/>
  <c r="E18" i="13"/>
  <c r="B18" i="13"/>
  <c r="O18" i="15"/>
  <c r="P19" i="15" s="1"/>
  <c r="E19" i="15" s="1"/>
  <c r="F19" i="15" s="1"/>
  <c r="N18" i="15"/>
  <c r="M18" i="15"/>
  <c r="B18" i="15"/>
  <c r="O18" i="11"/>
  <c r="P19" i="11" s="1"/>
  <c r="E19" i="11" s="1"/>
  <c r="F19" i="11" s="1"/>
  <c r="N18" i="11"/>
  <c r="M18" i="11"/>
  <c r="B18" i="11"/>
  <c r="E18" i="14"/>
  <c r="B18" i="14"/>
  <c r="F18" i="14" l="1"/>
  <c r="E18" i="10"/>
  <c r="F18" i="10" s="1"/>
  <c r="G18" i="9"/>
  <c r="H18" i="9" s="1"/>
  <c r="F18" i="8"/>
  <c r="M4" i="11"/>
  <c r="P17" i="10" l="1"/>
  <c r="O17" i="10"/>
  <c r="N17" i="10"/>
  <c r="M17" i="10"/>
  <c r="P16" i="10"/>
  <c r="O16" i="10"/>
  <c r="N16" i="10"/>
  <c r="M16" i="10"/>
  <c r="P15" i="10"/>
  <c r="O15" i="10"/>
  <c r="N15" i="10"/>
  <c r="M15" i="10"/>
  <c r="P14" i="10"/>
  <c r="O14" i="10"/>
  <c r="N14" i="10"/>
  <c r="M14" i="10"/>
  <c r="P13" i="10"/>
  <c r="O13" i="10"/>
  <c r="N13" i="10"/>
  <c r="M13" i="10"/>
  <c r="P12" i="10"/>
  <c r="O12" i="10"/>
  <c r="N12" i="10"/>
  <c r="M12" i="10"/>
  <c r="P11" i="10"/>
  <c r="O11" i="10"/>
  <c r="N11" i="10"/>
  <c r="M11" i="10"/>
  <c r="P10" i="10"/>
  <c r="O10" i="10"/>
  <c r="N10" i="10"/>
  <c r="M10" i="10"/>
  <c r="P9" i="10"/>
  <c r="O9" i="10"/>
  <c r="N9" i="10"/>
  <c r="M9" i="10"/>
  <c r="P8" i="10"/>
  <c r="O8" i="10"/>
  <c r="N8" i="10"/>
  <c r="M8" i="10"/>
  <c r="P7" i="10"/>
  <c r="O7" i="10"/>
  <c r="N7" i="10"/>
  <c r="M7" i="10"/>
  <c r="P6" i="10"/>
  <c r="O6" i="10"/>
  <c r="N6" i="10"/>
  <c r="M6" i="10"/>
  <c r="P5" i="10"/>
  <c r="O5" i="10"/>
  <c r="N5" i="10"/>
  <c r="M5" i="10"/>
  <c r="P4" i="10"/>
  <c r="O4" i="10"/>
  <c r="N4" i="10"/>
  <c r="M4" i="10"/>
  <c r="P3" i="10"/>
  <c r="O3" i="10"/>
  <c r="N3" i="10"/>
  <c r="M3" i="10"/>
  <c r="Q17" i="13"/>
  <c r="R18" i="13" s="1"/>
  <c r="G18" i="13" s="1"/>
  <c r="H18" i="13" s="1"/>
  <c r="P17" i="13"/>
  <c r="O17" i="13"/>
  <c r="Q16" i="13"/>
  <c r="P16" i="13"/>
  <c r="O16" i="13"/>
  <c r="Q15" i="13"/>
  <c r="P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8" i="13"/>
  <c r="P8" i="13"/>
  <c r="O8" i="13"/>
  <c r="Q7" i="13"/>
  <c r="P7" i="13"/>
  <c r="O7" i="13"/>
  <c r="Q6" i="13"/>
  <c r="P6" i="13"/>
  <c r="O6" i="13"/>
  <c r="Q5" i="13"/>
  <c r="P5" i="13"/>
  <c r="O5" i="13"/>
  <c r="Q4" i="13"/>
  <c r="P4" i="13"/>
  <c r="O4" i="13"/>
  <c r="O17" i="15"/>
  <c r="P18" i="15" s="1"/>
  <c r="E18" i="15" s="1"/>
  <c r="N17" i="15"/>
  <c r="M17" i="15"/>
  <c r="O16" i="15"/>
  <c r="N16" i="15"/>
  <c r="M16" i="15"/>
  <c r="O15" i="15"/>
  <c r="N15" i="15"/>
  <c r="M15" i="15"/>
  <c r="O14" i="15"/>
  <c r="N14" i="15"/>
  <c r="M14" i="15"/>
  <c r="O13" i="15"/>
  <c r="N13" i="15"/>
  <c r="M13" i="15"/>
  <c r="O12" i="15"/>
  <c r="N12" i="15"/>
  <c r="M12" i="15"/>
  <c r="O11" i="15"/>
  <c r="N11" i="15"/>
  <c r="M11" i="15"/>
  <c r="O10" i="15"/>
  <c r="N10" i="15"/>
  <c r="M10" i="15"/>
  <c r="O9" i="15"/>
  <c r="N9" i="15"/>
  <c r="M9" i="15"/>
  <c r="O8" i="15"/>
  <c r="N8" i="15"/>
  <c r="M8" i="15"/>
  <c r="O7" i="15"/>
  <c r="N7" i="15"/>
  <c r="M7" i="15"/>
  <c r="O6" i="15"/>
  <c r="N6" i="15"/>
  <c r="M6" i="15"/>
  <c r="O5" i="15"/>
  <c r="N5" i="15"/>
  <c r="M5" i="15"/>
  <c r="O4" i="15"/>
  <c r="N4" i="15"/>
  <c r="M4" i="15"/>
  <c r="O17" i="11"/>
  <c r="P18" i="11" s="1"/>
  <c r="E18" i="11" s="1"/>
  <c r="N17" i="11"/>
  <c r="M17" i="11"/>
  <c r="O16" i="11"/>
  <c r="N16" i="11"/>
  <c r="M16" i="11"/>
  <c r="O15" i="11"/>
  <c r="N15" i="11"/>
  <c r="M15" i="11"/>
  <c r="O14" i="11"/>
  <c r="N14" i="11"/>
  <c r="M14" i="11"/>
  <c r="O13" i="11"/>
  <c r="N13" i="11"/>
  <c r="M13" i="11"/>
  <c r="O12" i="11"/>
  <c r="N12" i="11"/>
  <c r="M12" i="11"/>
  <c r="O11" i="11"/>
  <c r="N11" i="11"/>
  <c r="M11" i="11"/>
  <c r="O10" i="11"/>
  <c r="N10" i="11"/>
  <c r="M10" i="11"/>
  <c r="O9" i="11"/>
  <c r="N9" i="11"/>
  <c r="M9" i="11"/>
  <c r="O8" i="11"/>
  <c r="N8" i="11"/>
  <c r="M8" i="11"/>
  <c r="O7" i="11"/>
  <c r="N7" i="11"/>
  <c r="M7" i="11"/>
  <c r="O6" i="11"/>
  <c r="N6" i="11"/>
  <c r="M6" i="11"/>
  <c r="O5" i="11"/>
  <c r="N5" i="11"/>
  <c r="M5" i="11"/>
  <c r="O4" i="11"/>
  <c r="N4" i="11"/>
  <c r="F18" i="11" l="1"/>
  <c r="F18" i="15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F17" i="9"/>
  <c r="E17" i="9"/>
  <c r="B17" i="9"/>
  <c r="F16" i="9"/>
  <c r="E16" i="9"/>
  <c r="B16" i="9"/>
  <c r="F15" i="9"/>
  <c r="E15" i="9"/>
  <c r="B15" i="9"/>
  <c r="F14" i="9"/>
  <c r="E14" i="9"/>
  <c r="B14" i="9"/>
  <c r="F13" i="9"/>
  <c r="E13" i="9"/>
  <c r="B13" i="9"/>
  <c r="F12" i="9"/>
  <c r="E12" i="9"/>
  <c r="B12" i="9"/>
  <c r="F11" i="9"/>
  <c r="E11" i="9"/>
  <c r="B11" i="9"/>
  <c r="F10" i="9"/>
  <c r="E10" i="9"/>
  <c r="B10" i="9"/>
  <c r="F9" i="9"/>
  <c r="E9" i="9"/>
  <c r="B9" i="9"/>
  <c r="F8" i="9"/>
  <c r="E8" i="9"/>
  <c r="B8" i="9"/>
  <c r="F7" i="9"/>
  <c r="E7" i="9"/>
  <c r="B7" i="9"/>
  <c r="F6" i="9"/>
  <c r="E6" i="9"/>
  <c r="B6" i="9"/>
  <c r="F5" i="9"/>
  <c r="E5" i="9"/>
  <c r="B5" i="9"/>
  <c r="F4" i="9"/>
  <c r="E4" i="9"/>
  <c r="B4" i="9"/>
  <c r="F3" i="9"/>
  <c r="E3" i="9"/>
  <c r="B3" i="9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F17" i="13"/>
  <c r="E17" i="13"/>
  <c r="B17" i="13"/>
  <c r="F16" i="13"/>
  <c r="E16" i="13"/>
  <c r="B16" i="13"/>
  <c r="F15" i="13"/>
  <c r="E15" i="13"/>
  <c r="B15" i="13"/>
  <c r="F14" i="13"/>
  <c r="E14" i="13"/>
  <c r="B14" i="13"/>
  <c r="F13" i="13"/>
  <c r="E13" i="13"/>
  <c r="B13" i="13"/>
  <c r="F12" i="13"/>
  <c r="E12" i="13"/>
  <c r="B12" i="13"/>
  <c r="F11" i="13"/>
  <c r="E11" i="13"/>
  <c r="B11" i="13"/>
  <c r="F10" i="13"/>
  <c r="E10" i="13"/>
  <c r="B10" i="13"/>
  <c r="F9" i="13"/>
  <c r="E9" i="13"/>
  <c r="B9" i="13"/>
  <c r="F8" i="13"/>
  <c r="E8" i="13"/>
  <c r="B8" i="13"/>
  <c r="F7" i="13"/>
  <c r="E7" i="13"/>
  <c r="B7" i="13"/>
  <c r="F6" i="13"/>
  <c r="E6" i="13"/>
  <c r="B6" i="13"/>
  <c r="F5" i="13"/>
  <c r="E5" i="13"/>
  <c r="B5" i="13"/>
  <c r="F4" i="13"/>
  <c r="E4" i="13"/>
  <c r="B4" i="13"/>
  <c r="F3" i="13"/>
  <c r="E3" i="13"/>
  <c r="B3" i="13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G17" i="9" l="1"/>
  <c r="Q17" i="10"/>
  <c r="E17" i="8"/>
  <c r="E17" i="14"/>
  <c r="F17" i="14" l="1"/>
  <c r="E17" i="10"/>
  <c r="F17" i="8"/>
  <c r="H17" i="9"/>
  <c r="R17" i="13"/>
  <c r="G17" i="13" s="1"/>
  <c r="H17" i="13" s="1"/>
  <c r="P17" i="15"/>
  <c r="E17" i="15" s="1"/>
  <c r="F17" i="15" s="1"/>
  <c r="P17" i="11"/>
  <c r="E17" i="11" s="1"/>
  <c r="F17" i="11" s="1"/>
  <c r="Q16" i="10"/>
  <c r="E16" i="8"/>
  <c r="E16" i="14"/>
  <c r="G16" i="9" l="1"/>
  <c r="H16" i="9" s="1"/>
  <c r="F17" i="10"/>
  <c r="E16" i="10"/>
  <c r="F16" i="10" s="1"/>
  <c r="F16" i="14"/>
  <c r="F16" i="8"/>
  <c r="R16" i="13"/>
  <c r="G16" i="13" s="1"/>
  <c r="H16" i="13" s="1"/>
  <c r="P16" i="15"/>
  <c r="E16" i="15" s="1"/>
  <c r="F16" i="15" s="1"/>
  <c r="P16" i="11"/>
  <c r="E16" i="11" s="1"/>
  <c r="F16" i="11" s="1"/>
  <c r="Q15" i="10"/>
  <c r="E15" i="8"/>
  <c r="E15" i="14"/>
  <c r="E15" i="10" l="1"/>
  <c r="F15" i="14"/>
  <c r="F15" i="8"/>
  <c r="G15" i="9"/>
  <c r="H15" i="9" s="1"/>
  <c r="F15" i="10"/>
  <c r="R15" i="13"/>
  <c r="G15" i="13" s="1"/>
  <c r="H15" i="13" s="1"/>
  <c r="P15" i="15"/>
  <c r="E15" i="15" s="1"/>
  <c r="F15" i="15" s="1"/>
  <c r="P15" i="11"/>
  <c r="E15" i="11" s="1"/>
  <c r="F15" i="11" s="1"/>
  <c r="Q14" i="10"/>
  <c r="E14" i="8"/>
  <c r="E14" i="14" l="1"/>
  <c r="E14" i="10"/>
  <c r="F14" i="10" s="1"/>
  <c r="F14" i="14"/>
  <c r="F14" i="8"/>
  <c r="G14" i="9"/>
  <c r="H14" i="9" s="1"/>
  <c r="R14" i="13"/>
  <c r="G14" i="13" s="1"/>
  <c r="H14" i="13" s="1"/>
  <c r="P14" i="15"/>
  <c r="E14" i="15" s="1"/>
  <c r="F14" i="15" s="1"/>
  <c r="P14" i="11"/>
  <c r="E14" i="11" s="1"/>
  <c r="F14" i="11" s="1"/>
  <c r="Q13" i="10"/>
  <c r="E13" i="8"/>
  <c r="E13" i="14" l="1"/>
  <c r="E13" i="10"/>
  <c r="F13" i="10" s="1"/>
  <c r="F13" i="14"/>
  <c r="F13" i="8"/>
  <c r="G13" i="9"/>
  <c r="H13" i="9" s="1"/>
  <c r="R13" i="13"/>
  <c r="G13" i="13" s="1"/>
  <c r="H13" i="13" s="1"/>
  <c r="P13" i="15"/>
  <c r="E13" i="15" s="1"/>
  <c r="F13" i="15" s="1"/>
  <c r="P13" i="11"/>
  <c r="E13" i="11" s="1"/>
  <c r="F13" i="11" s="1"/>
  <c r="Q12" i="10"/>
  <c r="E12" i="8" l="1"/>
  <c r="F12" i="8" s="1"/>
  <c r="G12" i="9"/>
  <c r="H12" i="9" s="1"/>
  <c r="E12" i="10"/>
  <c r="F12" i="10" s="1"/>
  <c r="E12" i="14"/>
  <c r="F12" i="14" s="1"/>
  <c r="R12" i="13" l="1"/>
  <c r="G12" i="13" s="1"/>
  <c r="H12" i="13" s="1"/>
  <c r="P12" i="15"/>
  <c r="E12" i="15" s="1"/>
  <c r="P12" i="11"/>
  <c r="E12" i="11" s="1"/>
  <c r="E11" i="8" l="1"/>
  <c r="F11" i="8" s="1"/>
  <c r="F12" i="11"/>
  <c r="F12" i="15"/>
  <c r="G11" i="9"/>
  <c r="H11" i="9" s="1"/>
  <c r="E11" i="14"/>
  <c r="F11" i="14" s="1"/>
  <c r="R11" i="13"/>
  <c r="G11" i="13" s="1"/>
  <c r="P11" i="15"/>
  <c r="E11" i="15" s="1"/>
  <c r="F11" i="15" s="1"/>
  <c r="P11" i="11"/>
  <c r="E11" i="11" s="1"/>
  <c r="F11" i="11" s="1"/>
  <c r="E10" i="8" l="1"/>
  <c r="F10" i="8" s="1"/>
  <c r="G10" i="9"/>
  <c r="H10" i="9" s="1"/>
  <c r="H11" i="13"/>
  <c r="E10" i="14"/>
  <c r="F10" i="14" s="1"/>
  <c r="R10" i="13"/>
  <c r="G10" i="13" s="1"/>
  <c r="H10" i="13" s="1"/>
  <c r="P10" i="15"/>
  <c r="E10" i="15" s="1"/>
  <c r="F10" i="15" s="1"/>
  <c r="P10" i="11"/>
  <c r="E10" i="11" s="1"/>
  <c r="E9" i="14"/>
  <c r="E9" i="8" l="1"/>
  <c r="F9" i="8" s="1"/>
  <c r="F10" i="11"/>
  <c r="F9" i="14"/>
  <c r="G9" i="9"/>
  <c r="H9" i="9" s="1"/>
  <c r="R9" i="13"/>
  <c r="G9" i="13" s="1"/>
  <c r="H9" i="13" s="1"/>
  <c r="P9" i="15"/>
  <c r="E9" i="15" s="1"/>
  <c r="F9" i="15" s="1"/>
  <c r="P9" i="11"/>
  <c r="E9" i="11" s="1"/>
  <c r="F9" i="11" s="1"/>
  <c r="E8" i="8" l="1"/>
  <c r="F8" i="8" s="1"/>
  <c r="E8" i="14"/>
  <c r="F8" i="14" s="1"/>
  <c r="G8" i="9"/>
  <c r="H8" i="9" s="1"/>
  <c r="R8" i="13"/>
  <c r="G8" i="13" s="1"/>
  <c r="H8" i="13" s="1"/>
  <c r="P8" i="15"/>
  <c r="E8" i="15" s="1"/>
  <c r="F8" i="15" s="1"/>
  <c r="P8" i="11"/>
  <c r="E8" i="11" s="1"/>
  <c r="F8" i="11" s="1"/>
  <c r="E7" i="8" l="1"/>
  <c r="F7" i="8" s="1"/>
  <c r="E7" i="14"/>
  <c r="F7" i="14" s="1"/>
  <c r="G7" i="9"/>
  <c r="H7" i="9" s="1"/>
  <c r="R7" i="13"/>
  <c r="G7" i="13" s="1"/>
  <c r="H7" i="13" s="1"/>
  <c r="L3" i="8" l="1"/>
  <c r="I3" i="8"/>
  <c r="N3" i="9"/>
  <c r="K3" i="9"/>
  <c r="L3" i="10" l="1"/>
  <c r="I3" i="10" l="1"/>
  <c r="R6" i="13" l="1"/>
  <c r="R5" i="13"/>
  <c r="N3" i="13"/>
  <c r="K3" i="13"/>
  <c r="G4" i="13"/>
  <c r="G6" i="13"/>
  <c r="P7" i="15"/>
  <c r="E7" i="15" s="1"/>
  <c r="F7" i="15" s="1"/>
  <c r="P6" i="15"/>
  <c r="P5" i="15"/>
  <c r="L3" i="15"/>
  <c r="I3" i="15"/>
  <c r="F3" i="15"/>
  <c r="G3" i="15" s="1"/>
  <c r="P7" i="11"/>
  <c r="E7" i="11" s="1"/>
  <c r="F7" i="11" s="1"/>
  <c r="E5" i="15" l="1"/>
  <c r="E6" i="15"/>
  <c r="G5" i="13"/>
  <c r="E4" i="15"/>
  <c r="F4" i="15" s="1"/>
  <c r="G4" i="15" s="1"/>
  <c r="H3" i="15"/>
  <c r="J3" i="15" s="1"/>
  <c r="K3" i="15" s="1"/>
  <c r="F5" i="15"/>
  <c r="L4" i="15" l="1"/>
  <c r="L5" i="15" s="1"/>
  <c r="I4" i="15"/>
  <c r="I5" i="15" s="1"/>
  <c r="G5" i="15"/>
  <c r="H4" i="15"/>
  <c r="J4" i="15" s="1"/>
  <c r="K4" i="15" s="1"/>
  <c r="L6" i="15"/>
  <c r="L7" i="15" s="1"/>
  <c r="L8" i="15" s="1"/>
  <c r="L9" i="15" s="1"/>
  <c r="F6" i="15"/>
  <c r="I6" i="15"/>
  <c r="I7" i="15" s="1"/>
  <c r="I8" i="15" s="1"/>
  <c r="I9" i="15" s="1"/>
  <c r="L10" i="15" l="1"/>
  <c r="L11" i="15" s="1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V4" i="15"/>
  <c r="I10" i="15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S4" i="15"/>
  <c r="G6" i="15"/>
  <c r="G7" i="15" s="1"/>
  <c r="H5" i="15"/>
  <c r="J5" i="15" s="1"/>
  <c r="K5" i="15" s="1"/>
  <c r="I22" i="15" l="1"/>
  <c r="I23" i="15" s="1"/>
  <c r="S5" i="15"/>
  <c r="L22" i="15"/>
  <c r="L23" i="15" s="1"/>
  <c r="V5" i="15"/>
  <c r="R4" i="15"/>
  <c r="R5" i="15"/>
  <c r="H7" i="15"/>
  <c r="J7" i="15" s="1"/>
  <c r="K7" i="15" s="1"/>
  <c r="G8" i="15"/>
  <c r="H6" i="15"/>
  <c r="J6" i="15" s="1"/>
  <c r="K6" i="15" s="1"/>
  <c r="H8" i="15" l="1"/>
  <c r="J8" i="15" s="1"/>
  <c r="K8" i="15" s="1"/>
  <c r="G9" i="15"/>
  <c r="G10" i="15" s="1"/>
  <c r="E4" i="11"/>
  <c r="L3" i="11"/>
  <c r="H10" i="15" l="1"/>
  <c r="J10" i="15" s="1"/>
  <c r="K10" i="15" s="1"/>
  <c r="G11" i="15"/>
  <c r="H9" i="15"/>
  <c r="J9" i="15" s="1"/>
  <c r="I3" i="11"/>
  <c r="F3" i="14"/>
  <c r="G3" i="14" s="1"/>
  <c r="I3" i="14"/>
  <c r="L3" i="14"/>
  <c r="H11" i="15" l="1"/>
  <c r="J11" i="15" s="1"/>
  <c r="K11" i="15" s="1"/>
  <c r="G12" i="15"/>
  <c r="G13" i="15" s="1"/>
  <c r="K9" i="15"/>
  <c r="U4" i="15" s="1"/>
  <c r="T4" i="15"/>
  <c r="E5" i="14"/>
  <c r="E6" i="14"/>
  <c r="F6" i="14" s="1"/>
  <c r="E4" i="14"/>
  <c r="I4" i="14" s="1"/>
  <c r="I5" i="14" s="1"/>
  <c r="F5" i="14"/>
  <c r="H3" i="14"/>
  <c r="J3" i="14" s="1"/>
  <c r="K3" i="14" s="1"/>
  <c r="L4" i="14" l="1"/>
  <c r="L5" i="14" s="1"/>
  <c r="L6" i="14" s="1"/>
  <c r="L7" i="14" s="1"/>
  <c r="L8" i="14" s="1"/>
  <c r="L9" i="14" s="1"/>
  <c r="H13" i="15"/>
  <c r="J13" i="15" s="1"/>
  <c r="K13" i="15" s="1"/>
  <c r="G14" i="15"/>
  <c r="H12" i="15"/>
  <c r="J12" i="15" s="1"/>
  <c r="K12" i="15" s="1"/>
  <c r="W4" i="15"/>
  <c r="X4" i="15" s="1"/>
  <c r="I6" i="14"/>
  <c r="I7" i="14" s="1"/>
  <c r="I8" i="14" s="1"/>
  <c r="I9" i="14" s="1"/>
  <c r="F4" i="14"/>
  <c r="G4" i="14" s="1"/>
  <c r="G5" i="14" s="1"/>
  <c r="U4" i="14" l="1"/>
  <c r="L10" i="14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H14" i="15"/>
  <c r="J14" i="15" s="1"/>
  <c r="K14" i="15" s="1"/>
  <c r="G15" i="15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R4" i="14"/>
  <c r="H4" i="14"/>
  <c r="J4" i="14" s="1"/>
  <c r="K4" i="14" s="1"/>
  <c r="H5" i="14"/>
  <c r="J5" i="14" s="1"/>
  <c r="K5" i="14" s="1"/>
  <c r="G6" i="14"/>
  <c r="G7" i="14" s="1"/>
  <c r="L22" i="14" l="1"/>
  <c r="L23" i="14" s="1"/>
  <c r="U5" i="14"/>
  <c r="I22" i="14"/>
  <c r="I23" i="14" s="1"/>
  <c r="R5" i="14"/>
  <c r="Q4" i="14"/>
  <c r="Q5" i="14"/>
  <c r="H15" i="15"/>
  <c r="J15" i="15" s="1"/>
  <c r="K15" i="15" s="1"/>
  <c r="G16" i="15"/>
  <c r="G8" i="14"/>
  <c r="H7" i="14"/>
  <c r="J7" i="14" s="1"/>
  <c r="K7" i="14" s="1"/>
  <c r="H6" i="14"/>
  <c r="J6" i="14" s="1"/>
  <c r="K6" i="14" s="1"/>
  <c r="H16" i="15" l="1"/>
  <c r="J16" i="15" s="1"/>
  <c r="K16" i="15" s="1"/>
  <c r="G17" i="15"/>
  <c r="G18" i="15" s="1"/>
  <c r="G9" i="14"/>
  <c r="H8" i="14"/>
  <c r="J8" i="14" s="1"/>
  <c r="K8" i="14" s="1"/>
  <c r="E6" i="8"/>
  <c r="H18" i="15" l="1"/>
  <c r="J18" i="15" s="1"/>
  <c r="K18" i="15" s="1"/>
  <c r="G19" i="15"/>
  <c r="H17" i="15"/>
  <c r="J17" i="15" s="1"/>
  <c r="K17" i="15" s="1"/>
  <c r="H9" i="14"/>
  <c r="J9" i="14" s="1"/>
  <c r="G10" i="14"/>
  <c r="G11" i="14" s="1"/>
  <c r="G6" i="9"/>
  <c r="H6" i="9" s="1"/>
  <c r="F6" i="8"/>
  <c r="H6" i="13"/>
  <c r="E5" i="8"/>
  <c r="H19" i="15" l="1"/>
  <c r="J19" i="15" s="1"/>
  <c r="K19" i="15" s="1"/>
  <c r="G20" i="15"/>
  <c r="G21" i="15" s="1"/>
  <c r="H11" i="14"/>
  <c r="J11" i="14" s="1"/>
  <c r="K11" i="14" s="1"/>
  <c r="G12" i="14"/>
  <c r="K9" i="14"/>
  <c r="T4" i="14" s="1"/>
  <c r="S4" i="14"/>
  <c r="H10" i="14"/>
  <c r="J10" i="14" s="1"/>
  <c r="K10" i="14" s="1"/>
  <c r="F5" i="8"/>
  <c r="G5" i="9"/>
  <c r="H5" i="9" s="1"/>
  <c r="H5" i="13"/>
  <c r="H21" i="15" l="1"/>
  <c r="J21" i="15" s="1"/>
  <c r="G22" i="15"/>
  <c r="H20" i="15"/>
  <c r="J20" i="15" s="1"/>
  <c r="K20" i="15" s="1"/>
  <c r="H12" i="14"/>
  <c r="J12" i="14" s="1"/>
  <c r="K12" i="14" s="1"/>
  <c r="G13" i="14"/>
  <c r="V4" i="14"/>
  <c r="W4" i="14" s="1"/>
  <c r="E4" i="8"/>
  <c r="F4" i="8" s="1"/>
  <c r="G4" i="9"/>
  <c r="H4" i="9" s="1"/>
  <c r="H4" i="13"/>
  <c r="F4" i="11"/>
  <c r="K21" i="15" l="1"/>
  <c r="U5" i="15" s="1"/>
  <c r="T5" i="15"/>
  <c r="W5" i="15" s="1"/>
  <c r="H22" i="15"/>
  <c r="J22" i="15" s="1"/>
  <c r="K22" i="15" s="1"/>
  <c r="G23" i="15"/>
  <c r="G14" i="14"/>
  <c r="H13" i="14"/>
  <c r="J13" i="14" s="1"/>
  <c r="K13" i="14" s="1"/>
  <c r="F3" i="10"/>
  <c r="G3" i="10" s="1"/>
  <c r="F3" i="8"/>
  <c r="G3" i="8" s="1"/>
  <c r="H3" i="13"/>
  <c r="I3" i="13" s="1"/>
  <c r="H3" i="9"/>
  <c r="I3" i="9" s="1"/>
  <c r="F3" i="11"/>
  <c r="G3" i="11" s="1"/>
  <c r="H23" i="15" l="1"/>
  <c r="J23" i="15" s="1"/>
  <c r="K23" i="15" s="1"/>
  <c r="H2" i="15"/>
  <c r="H14" i="14"/>
  <c r="J14" i="14" s="1"/>
  <c r="K14" i="14" s="1"/>
  <c r="G15" i="14"/>
  <c r="P6" i="11"/>
  <c r="E6" i="11" s="1"/>
  <c r="F6" i="11" s="1"/>
  <c r="P5" i="11"/>
  <c r="E5" i="11" s="1"/>
  <c r="F5" i="11" s="1"/>
  <c r="G16" i="14" l="1"/>
  <c r="H15" i="14"/>
  <c r="J15" i="14" s="1"/>
  <c r="K15" i="14" s="1"/>
  <c r="N4" i="13"/>
  <c r="N5" i="13" s="1"/>
  <c r="N6" i="13" s="1"/>
  <c r="N7" i="13" s="1"/>
  <c r="N8" i="13" s="1"/>
  <c r="K4" i="13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l="1"/>
  <c r="K23" i="13" s="1"/>
  <c r="U5" i="13"/>
  <c r="G17" i="14"/>
  <c r="G18" i="14" s="1"/>
  <c r="H16" i="14"/>
  <c r="J16" i="14" s="1"/>
  <c r="K16" i="14" s="1"/>
  <c r="U4" i="13"/>
  <c r="N9" i="13"/>
  <c r="T5" i="13" l="1"/>
  <c r="H18" i="14"/>
  <c r="J18" i="14" s="1"/>
  <c r="K18" i="14" s="1"/>
  <c r="G19" i="14"/>
  <c r="H17" i="14"/>
  <c r="J17" i="14" s="1"/>
  <c r="K17" i="14" s="1"/>
  <c r="N10" i="13"/>
  <c r="N11" i="13" s="1"/>
  <c r="N12" i="13" s="1"/>
  <c r="N13" i="13" s="1"/>
  <c r="N14" i="13" s="1"/>
  <c r="N15" i="13" s="1"/>
  <c r="N16" i="13" s="1"/>
  <c r="X4" i="13"/>
  <c r="L4" i="11"/>
  <c r="L5" i="11" s="1"/>
  <c r="L6" i="11" s="1"/>
  <c r="L7" i="11" s="1"/>
  <c r="L8" i="11" s="1"/>
  <c r="L9" i="11" s="1"/>
  <c r="I4" i="11"/>
  <c r="I5" i="11" s="1"/>
  <c r="I6" i="11" s="1"/>
  <c r="I7" i="11" s="1"/>
  <c r="I8" i="11" s="1"/>
  <c r="I9" i="11" s="1"/>
  <c r="H19" i="14" l="1"/>
  <c r="J19" i="14" s="1"/>
  <c r="K19" i="14" s="1"/>
  <c r="G20" i="14"/>
  <c r="G21" i="14" s="1"/>
  <c r="N17" i="13"/>
  <c r="N18" i="13" s="1"/>
  <c r="N19" i="13" s="1"/>
  <c r="N20" i="13" s="1"/>
  <c r="N21" i="13" s="1"/>
  <c r="I10" i="1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S4" i="11"/>
  <c r="L10" i="1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V4" i="11"/>
  <c r="L22" i="11" l="1"/>
  <c r="L23" i="11" s="1"/>
  <c r="V5" i="11"/>
  <c r="I22" i="11"/>
  <c r="I23" i="11" s="1"/>
  <c r="S5" i="11"/>
  <c r="R4" i="11"/>
  <c r="R5" i="11"/>
  <c r="N22" i="13"/>
  <c r="N23" i="13" s="1"/>
  <c r="X5" i="13"/>
  <c r="H21" i="14"/>
  <c r="J21" i="14" s="1"/>
  <c r="G22" i="14"/>
  <c r="H20" i="14"/>
  <c r="J20" i="14" s="1"/>
  <c r="K20" i="14" s="1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l="1"/>
  <c r="I23" i="8" s="1"/>
  <c r="R5" i="8"/>
  <c r="K21" i="14"/>
  <c r="T5" i="14" s="1"/>
  <c r="S5" i="14"/>
  <c r="V5" i="14" s="1"/>
  <c r="H22" i="14"/>
  <c r="J22" i="14" s="1"/>
  <c r="K22" i="14" s="1"/>
  <c r="G23" i="14"/>
  <c r="R4" i="8"/>
  <c r="L4" i="8"/>
  <c r="L5" i="8" s="1"/>
  <c r="L6" i="8" s="1"/>
  <c r="L7" i="8" s="1"/>
  <c r="L8" i="8" s="1"/>
  <c r="L9" i="8" s="1"/>
  <c r="K4" i="9"/>
  <c r="K5" i="9" s="1"/>
  <c r="K6" i="9" s="1"/>
  <c r="K7" i="9" s="1"/>
  <c r="K8" i="9" s="1"/>
  <c r="K9" i="9" s="1"/>
  <c r="Q4" i="8" l="1"/>
  <c r="Q5" i="8"/>
  <c r="H23" i="14"/>
  <c r="J23" i="14" s="1"/>
  <c r="K23" i="14" s="1"/>
  <c r="H2" i="14"/>
  <c r="L10" i="8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U4" i="8"/>
  <c r="K10" i="9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U4" i="9"/>
  <c r="T4" i="13"/>
  <c r="N4" i="9"/>
  <c r="N5" i="9" s="1"/>
  <c r="N6" i="9" s="1"/>
  <c r="N7" i="9" s="1"/>
  <c r="L22" i="8" l="1"/>
  <c r="L23" i="8" s="1"/>
  <c r="U5" i="8"/>
  <c r="K22" i="9"/>
  <c r="K23" i="9" s="1"/>
  <c r="U5" i="9"/>
  <c r="T5" i="9" s="1"/>
  <c r="N8" i="9"/>
  <c r="N9" i="9" s="1"/>
  <c r="N10" i="9" l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X4" i="9"/>
  <c r="N22" i="9" l="1"/>
  <c r="N23" i="9" s="1"/>
  <c r="X5" i="9"/>
  <c r="T4" i="9"/>
  <c r="J3" i="13" l="1"/>
  <c r="L3" i="13" s="1"/>
  <c r="M3" i="13" s="1"/>
  <c r="I4" i="13"/>
  <c r="J4" i="13" l="1"/>
  <c r="L4" i="13" s="1"/>
  <c r="M4" i="13" s="1"/>
  <c r="I5" i="13"/>
  <c r="I6" i="13" s="1"/>
  <c r="I7" i="13" s="1"/>
  <c r="J7" i="13" l="1"/>
  <c r="L7" i="13" s="1"/>
  <c r="M7" i="13" s="1"/>
  <c r="I8" i="13"/>
  <c r="J6" i="13"/>
  <c r="L6" i="13" s="1"/>
  <c r="M6" i="13" s="1"/>
  <c r="J5" i="13"/>
  <c r="L5" i="13" s="1"/>
  <c r="M5" i="13" s="1"/>
  <c r="G4" i="11"/>
  <c r="J8" i="13" l="1"/>
  <c r="L8" i="13" s="1"/>
  <c r="M8" i="13" s="1"/>
  <c r="I9" i="13"/>
  <c r="I10" i="13" s="1"/>
  <c r="H4" i="11"/>
  <c r="J4" i="11" s="1"/>
  <c r="K4" i="11" s="1"/>
  <c r="G5" i="11"/>
  <c r="H3" i="11"/>
  <c r="J3" i="11" s="1"/>
  <c r="K3" i="11" s="1"/>
  <c r="J10" i="13" l="1"/>
  <c r="L10" i="13" s="1"/>
  <c r="M10" i="13" s="1"/>
  <c r="I11" i="13"/>
  <c r="J9" i="13"/>
  <c r="L9" i="13" s="1"/>
  <c r="H5" i="11"/>
  <c r="J5" i="11" s="1"/>
  <c r="K5" i="11" s="1"/>
  <c r="G6" i="11"/>
  <c r="G7" i="11" s="1"/>
  <c r="J11" i="13" l="1"/>
  <c r="L11" i="13" s="1"/>
  <c r="M11" i="13" s="1"/>
  <c r="I12" i="13"/>
  <c r="I13" i="13" s="1"/>
  <c r="M9" i="13"/>
  <c r="W4" i="13" s="1"/>
  <c r="V4" i="13"/>
  <c r="Y4" i="13" s="1"/>
  <c r="Z4" i="13" s="1"/>
  <c r="H7" i="11"/>
  <c r="J7" i="11" s="1"/>
  <c r="K7" i="11" s="1"/>
  <c r="G8" i="11"/>
  <c r="H6" i="11"/>
  <c r="J6" i="11" s="1"/>
  <c r="K6" i="11" s="1"/>
  <c r="J13" i="13" l="1"/>
  <c r="L13" i="13" s="1"/>
  <c r="M13" i="13" s="1"/>
  <c r="I14" i="13"/>
  <c r="J12" i="13"/>
  <c r="L12" i="13" s="1"/>
  <c r="M12" i="13" s="1"/>
  <c r="H8" i="11"/>
  <c r="J8" i="11" s="1"/>
  <c r="K8" i="11" s="1"/>
  <c r="G9" i="11"/>
  <c r="G10" i="11" s="1"/>
  <c r="H3" i="8"/>
  <c r="J3" i="8" s="1"/>
  <c r="K3" i="8" s="1"/>
  <c r="G4" i="8"/>
  <c r="J3" i="9"/>
  <c r="L3" i="9" s="1"/>
  <c r="M3" i="9" s="1"/>
  <c r="I4" i="9"/>
  <c r="J14" i="13" l="1"/>
  <c r="L14" i="13" s="1"/>
  <c r="M14" i="13" s="1"/>
  <c r="I15" i="13"/>
  <c r="H10" i="11"/>
  <c r="J10" i="11" s="1"/>
  <c r="K10" i="11" s="1"/>
  <c r="G11" i="11"/>
  <c r="H9" i="11"/>
  <c r="J9" i="11" s="1"/>
  <c r="J4" i="9"/>
  <c r="L4" i="9" s="1"/>
  <c r="M4" i="9" s="1"/>
  <c r="I5" i="9"/>
  <c r="I6" i="9" s="1"/>
  <c r="H4" i="8"/>
  <c r="J4" i="8" s="1"/>
  <c r="K4" i="8" s="1"/>
  <c r="G5" i="8"/>
  <c r="G6" i="8" s="1"/>
  <c r="J15" i="13" l="1"/>
  <c r="L15" i="13" s="1"/>
  <c r="M15" i="13" s="1"/>
  <c r="I16" i="13"/>
  <c r="H11" i="11"/>
  <c r="J11" i="11" s="1"/>
  <c r="K11" i="11" s="1"/>
  <c r="G12" i="11"/>
  <c r="G13" i="11" s="1"/>
  <c r="K9" i="11"/>
  <c r="U4" i="11" s="1"/>
  <c r="T4" i="11"/>
  <c r="W4" i="11" s="1"/>
  <c r="X4" i="11" s="1"/>
  <c r="H6" i="8"/>
  <c r="J6" i="8" s="1"/>
  <c r="K6" i="8" s="1"/>
  <c r="G7" i="8"/>
  <c r="J6" i="9"/>
  <c r="L6" i="9" s="1"/>
  <c r="M6" i="9" s="1"/>
  <c r="I7" i="9"/>
  <c r="H5" i="8"/>
  <c r="J5" i="8" s="1"/>
  <c r="K5" i="8" s="1"/>
  <c r="J5" i="9"/>
  <c r="L5" i="9" s="1"/>
  <c r="M5" i="9" s="1"/>
  <c r="J16" i="13" l="1"/>
  <c r="L16" i="13" s="1"/>
  <c r="M16" i="13" s="1"/>
  <c r="I17" i="13"/>
  <c r="I18" i="13" s="1"/>
  <c r="H13" i="11"/>
  <c r="J13" i="11" s="1"/>
  <c r="K13" i="11" s="1"/>
  <c r="G14" i="11"/>
  <c r="H12" i="11"/>
  <c r="J12" i="11" s="1"/>
  <c r="K12" i="11" s="1"/>
  <c r="I8" i="9"/>
  <c r="J7" i="9"/>
  <c r="L7" i="9" s="1"/>
  <c r="M7" i="9" s="1"/>
  <c r="G8" i="8"/>
  <c r="H7" i="8"/>
  <c r="J7" i="8" s="1"/>
  <c r="K7" i="8" s="1"/>
  <c r="J18" i="13" l="1"/>
  <c r="L18" i="13" s="1"/>
  <c r="M18" i="13" s="1"/>
  <c r="I19" i="13"/>
  <c r="H14" i="11"/>
  <c r="J14" i="11" s="1"/>
  <c r="K14" i="11" s="1"/>
  <c r="G15" i="11"/>
  <c r="J17" i="13"/>
  <c r="L17" i="13" s="1"/>
  <c r="M17" i="13" s="1"/>
  <c r="G9" i="8"/>
  <c r="H8" i="8"/>
  <c r="J8" i="8" s="1"/>
  <c r="K8" i="8" s="1"/>
  <c r="I9" i="9"/>
  <c r="J8" i="9"/>
  <c r="L8" i="9" s="1"/>
  <c r="M8" i="9" s="1"/>
  <c r="J19" i="13" l="1"/>
  <c r="L19" i="13" s="1"/>
  <c r="M19" i="13" s="1"/>
  <c r="I20" i="13"/>
  <c r="I21" i="13" s="1"/>
  <c r="H15" i="11"/>
  <c r="J15" i="11" s="1"/>
  <c r="K15" i="11" s="1"/>
  <c r="G16" i="11"/>
  <c r="J9" i="9"/>
  <c r="L9" i="9" s="1"/>
  <c r="I10" i="9"/>
  <c r="I11" i="9" s="1"/>
  <c r="H9" i="8"/>
  <c r="J9" i="8" s="1"/>
  <c r="G10" i="8"/>
  <c r="G11" i="8" s="1"/>
  <c r="J21" i="13" l="1"/>
  <c r="L21" i="13" s="1"/>
  <c r="I22" i="13"/>
  <c r="J20" i="13"/>
  <c r="L20" i="13" s="1"/>
  <c r="M20" i="13" s="1"/>
  <c r="H16" i="11"/>
  <c r="J16" i="11" s="1"/>
  <c r="K16" i="11" s="1"/>
  <c r="G17" i="11"/>
  <c r="G18" i="11" s="1"/>
  <c r="H11" i="8"/>
  <c r="J11" i="8" s="1"/>
  <c r="K11" i="8" s="1"/>
  <c r="G12" i="8"/>
  <c r="J11" i="9"/>
  <c r="L11" i="9" s="1"/>
  <c r="M11" i="9" s="1"/>
  <c r="I12" i="9"/>
  <c r="K9" i="8"/>
  <c r="T4" i="8" s="1"/>
  <c r="S4" i="8"/>
  <c r="V4" i="8" s="1"/>
  <c r="W4" i="8" s="1"/>
  <c r="M9" i="9"/>
  <c r="W4" i="9" s="1"/>
  <c r="V4" i="9"/>
  <c r="Y4" i="9" s="1"/>
  <c r="Z4" i="9" s="1"/>
  <c r="H10" i="8"/>
  <c r="J10" i="8" s="1"/>
  <c r="K10" i="8" s="1"/>
  <c r="J10" i="9"/>
  <c r="L10" i="9" s="1"/>
  <c r="M10" i="9" s="1"/>
  <c r="M21" i="13" l="1"/>
  <c r="W5" i="13" s="1"/>
  <c r="V5" i="13"/>
  <c r="Y5" i="13" s="1"/>
  <c r="J22" i="13"/>
  <c r="L22" i="13" s="1"/>
  <c r="M22" i="13" s="1"/>
  <c r="I23" i="13"/>
  <c r="H18" i="11"/>
  <c r="J18" i="11" s="1"/>
  <c r="K18" i="11" s="1"/>
  <c r="G19" i="11"/>
  <c r="H17" i="11"/>
  <c r="J17" i="11" s="1"/>
  <c r="K17" i="11" s="1"/>
  <c r="J12" i="9"/>
  <c r="L12" i="9" s="1"/>
  <c r="M12" i="9" s="1"/>
  <c r="I13" i="9"/>
  <c r="H12" i="8"/>
  <c r="J12" i="8" s="1"/>
  <c r="K12" i="8" s="1"/>
  <c r="G13" i="8"/>
  <c r="H3" i="10"/>
  <c r="J3" i="10" s="1"/>
  <c r="K3" i="10" s="1"/>
  <c r="J23" i="13" l="1"/>
  <c r="L23" i="13" s="1"/>
  <c r="M23" i="13" s="1"/>
  <c r="J2" i="13"/>
  <c r="H19" i="11"/>
  <c r="J19" i="11" s="1"/>
  <c r="K19" i="11" s="1"/>
  <c r="G20" i="11"/>
  <c r="G21" i="11" s="1"/>
  <c r="G14" i="8"/>
  <c r="H13" i="8"/>
  <c r="J13" i="8" s="1"/>
  <c r="K13" i="8" s="1"/>
  <c r="I14" i="9"/>
  <c r="J13" i="9"/>
  <c r="L13" i="9" s="1"/>
  <c r="M13" i="9" s="1"/>
  <c r="H21" i="11" l="1"/>
  <c r="J21" i="11" s="1"/>
  <c r="G22" i="11"/>
  <c r="H20" i="11"/>
  <c r="J20" i="11" s="1"/>
  <c r="K20" i="11" s="1"/>
  <c r="J14" i="9"/>
  <c r="L14" i="9" s="1"/>
  <c r="M14" i="9" s="1"/>
  <c r="I15" i="9"/>
  <c r="H14" i="8"/>
  <c r="J14" i="8" s="1"/>
  <c r="K14" i="8" s="1"/>
  <c r="G15" i="8"/>
  <c r="K21" i="11" l="1"/>
  <c r="U5" i="11" s="1"/>
  <c r="T5" i="11"/>
  <c r="W5" i="11" s="1"/>
  <c r="H22" i="11"/>
  <c r="J22" i="11" s="1"/>
  <c r="K22" i="11" s="1"/>
  <c r="G23" i="11"/>
  <c r="G16" i="8"/>
  <c r="H15" i="8"/>
  <c r="J15" i="8" s="1"/>
  <c r="K15" i="8" s="1"/>
  <c r="I16" i="9"/>
  <c r="J15" i="9"/>
  <c r="L15" i="9" s="1"/>
  <c r="M15" i="9" s="1"/>
  <c r="H23" i="11" l="1"/>
  <c r="J23" i="11" s="1"/>
  <c r="K23" i="11" s="1"/>
  <c r="H2" i="11"/>
  <c r="I17" i="9"/>
  <c r="I18" i="9" s="1"/>
  <c r="J16" i="9"/>
  <c r="L16" i="9" s="1"/>
  <c r="M16" i="9" s="1"/>
  <c r="G17" i="8"/>
  <c r="G18" i="8" s="1"/>
  <c r="H16" i="8"/>
  <c r="J16" i="8" s="1"/>
  <c r="K16" i="8" s="1"/>
  <c r="H18" i="8" l="1"/>
  <c r="J18" i="8" s="1"/>
  <c r="K18" i="8" s="1"/>
  <c r="G19" i="8"/>
  <c r="J18" i="9"/>
  <c r="L18" i="9" s="1"/>
  <c r="M18" i="9" s="1"/>
  <c r="I19" i="9"/>
  <c r="H17" i="8"/>
  <c r="J17" i="8" s="1"/>
  <c r="K17" i="8" s="1"/>
  <c r="J17" i="9"/>
  <c r="L17" i="9" s="1"/>
  <c r="M17" i="9" s="1"/>
  <c r="J19" i="9" l="1"/>
  <c r="L19" i="9" s="1"/>
  <c r="M19" i="9" s="1"/>
  <c r="I20" i="9"/>
  <c r="I21" i="9" s="1"/>
  <c r="H19" i="8"/>
  <c r="J19" i="8" s="1"/>
  <c r="K19" i="8" s="1"/>
  <c r="G20" i="8"/>
  <c r="G21" i="8" s="1"/>
  <c r="Q3" i="10"/>
  <c r="H21" i="8" l="1"/>
  <c r="J21" i="8" s="1"/>
  <c r="G22" i="8"/>
  <c r="J21" i="9"/>
  <c r="L21" i="9" s="1"/>
  <c r="I22" i="9"/>
  <c r="H20" i="8"/>
  <c r="J20" i="8" s="1"/>
  <c r="K20" i="8" s="1"/>
  <c r="J20" i="9"/>
  <c r="L20" i="9" s="1"/>
  <c r="M20" i="9" s="1"/>
  <c r="Q4" i="10"/>
  <c r="E4" i="10" s="1"/>
  <c r="M21" i="9" l="1"/>
  <c r="W5" i="9" s="1"/>
  <c r="V5" i="9"/>
  <c r="Y5" i="9" s="1"/>
  <c r="K21" i="8"/>
  <c r="T5" i="8" s="1"/>
  <c r="S5" i="8"/>
  <c r="V5" i="8" s="1"/>
  <c r="J22" i="9"/>
  <c r="L22" i="9" s="1"/>
  <c r="M22" i="9" s="1"/>
  <c r="I23" i="9"/>
  <c r="H22" i="8"/>
  <c r="J22" i="8" s="1"/>
  <c r="K22" i="8" s="1"/>
  <c r="G23" i="8"/>
  <c r="F4" i="10"/>
  <c r="G4" i="10" s="1"/>
  <c r="I4" i="10"/>
  <c r="L4" i="10"/>
  <c r="Q5" i="10"/>
  <c r="E5" i="10" s="1"/>
  <c r="H23" i="8" l="1"/>
  <c r="J23" i="8" s="1"/>
  <c r="K23" i="8" s="1"/>
  <c r="H2" i="8"/>
  <c r="J23" i="9"/>
  <c r="L23" i="9" s="1"/>
  <c r="M23" i="9" s="1"/>
  <c r="J2" i="9"/>
  <c r="F5" i="10"/>
  <c r="L5" i="10"/>
  <c r="I5" i="10"/>
  <c r="Q6" i="10"/>
  <c r="E6" i="10" s="1"/>
  <c r="G5" i="10"/>
  <c r="H4" i="10"/>
  <c r="J4" i="10" s="1"/>
  <c r="K4" i="10" s="1"/>
  <c r="H5" i="10" l="1"/>
  <c r="J5" i="10" s="1"/>
  <c r="K5" i="10" s="1"/>
  <c r="Q7" i="10"/>
  <c r="E7" i="10" s="1"/>
  <c r="Q8" i="10"/>
  <c r="E8" i="10" s="1"/>
  <c r="F8" i="10" s="1"/>
  <c r="F6" i="10"/>
  <c r="G6" i="10" s="1"/>
  <c r="I6" i="10"/>
  <c r="L6" i="10"/>
  <c r="H6" i="10" l="1"/>
  <c r="J6" i="10" s="1"/>
  <c r="K6" i="10" s="1"/>
  <c r="Q9" i="10"/>
  <c r="E9" i="10" s="1"/>
  <c r="F7" i="10"/>
  <c r="G7" i="10" s="1"/>
  <c r="L7" i="10"/>
  <c r="L8" i="10" s="1"/>
  <c r="I7" i="10"/>
  <c r="I8" i="10" s="1"/>
  <c r="G8" i="10" l="1"/>
  <c r="H7" i="10"/>
  <c r="J7" i="10" s="1"/>
  <c r="K7" i="10" s="1"/>
  <c r="Q10" i="10"/>
  <c r="E10" i="10" s="1"/>
  <c r="F9" i="10"/>
  <c r="I9" i="10"/>
  <c r="U4" i="10" s="1"/>
  <c r="L9" i="10"/>
  <c r="X4" i="10" s="1"/>
  <c r="T4" i="10" l="1"/>
  <c r="F10" i="10"/>
  <c r="I10" i="10"/>
  <c r="L10" i="10"/>
  <c r="G9" i="10"/>
  <c r="H8" i="10"/>
  <c r="J8" i="10" s="1"/>
  <c r="K8" i="10" s="1"/>
  <c r="H9" i="10" l="1"/>
  <c r="J9" i="10" s="1"/>
  <c r="G10" i="10"/>
  <c r="H10" i="10" s="1"/>
  <c r="J10" i="10" s="1"/>
  <c r="K10" i="10" s="1"/>
  <c r="Q11" i="10"/>
  <c r="E11" i="10" s="1"/>
  <c r="L11" i="10" l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I11" i="10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F11" i="10"/>
  <c r="G11" i="10" s="1"/>
  <c r="G12" i="10" s="1"/>
  <c r="K9" i="10"/>
  <c r="W4" i="10" s="1"/>
  <c r="V4" i="10"/>
  <c r="Y4" i="10" s="1"/>
  <c r="Z4" i="10" s="1"/>
  <c r="I22" i="10" l="1"/>
  <c r="I23" i="10" s="1"/>
  <c r="U5" i="10"/>
  <c r="T5" i="10" s="1"/>
  <c r="L22" i="10"/>
  <c r="L23" i="10" s="1"/>
  <c r="X5" i="10"/>
  <c r="H12" i="10"/>
  <c r="J12" i="10" s="1"/>
  <c r="G13" i="10"/>
  <c r="K12" i="10"/>
  <c r="H11" i="10"/>
  <c r="J11" i="10" s="1"/>
  <c r="K11" i="10" s="1"/>
  <c r="H13" i="10" l="1"/>
  <c r="J13" i="10" s="1"/>
  <c r="K13" i="10" s="1"/>
  <c r="G14" i="10"/>
  <c r="H14" i="10" l="1"/>
  <c r="J14" i="10" s="1"/>
  <c r="K14" i="10" s="1"/>
  <c r="G15" i="10"/>
  <c r="H15" i="10" l="1"/>
  <c r="J15" i="10" s="1"/>
  <c r="K15" i="10" s="1"/>
  <c r="G16" i="10"/>
  <c r="H16" i="10" l="1"/>
  <c r="J16" i="10" s="1"/>
  <c r="K16" i="10" s="1"/>
  <c r="G17" i="10"/>
  <c r="H17" i="10" l="1"/>
  <c r="J17" i="10" s="1"/>
  <c r="K17" i="10" s="1"/>
  <c r="G18" i="10"/>
  <c r="H18" i="10" l="1"/>
  <c r="J18" i="10" s="1"/>
  <c r="K18" i="10" s="1"/>
  <c r="G19" i="10"/>
  <c r="G20" i="10" s="1"/>
  <c r="H20" i="10" l="1"/>
  <c r="J20" i="10" s="1"/>
  <c r="K20" i="10" s="1"/>
  <c r="G21" i="10"/>
  <c r="H19" i="10"/>
  <c r="J19" i="10" s="1"/>
  <c r="K19" i="10" s="1"/>
  <c r="H21" i="10" l="1"/>
  <c r="J21" i="10" s="1"/>
  <c r="G22" i="10"/>
  <c r="G23" i="10" s="1"/>
  <c r="H23" i="10" s="1"/>
  <c r="J23" i="10" s="1"/>
  <c r="K23" i="10" s="1"/>
  <c r="K21" i="10" l="1"/>
  <c r="W5" i="10" s="1"/>
  <c r="V5" i="10"/>
  <c r="Y5" i="10" s="1"/>
  <c r="H22" i="10"/>
  <c r="J22" i="10" s="1"/>
  <c r="K22" i="10" s="1"/>
  <c r="H2" i="10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<sst xmlns="http://schemas.openxmlformats.org/spreadsheetml/2006/main" count="162" uniqueCount="27">
  <si>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</si>
  <si>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</si>
  <si>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</si>
  <si>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</si>
  <si>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</si>
  <si>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</si>
  <si>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</si>
  <si>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</si>
  <si>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</si>
  <si>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</si>
  <si>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</si>
  <si>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</si>
  <si>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</si>
  <si>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</si>
  <si>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</si>
  <si>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</si>
  <si>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</si>
  <si>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</si>
  <si>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</si>
  <si>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turnover</t>
  </si>
  <si>
    <t>turnover mean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</si>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</sst>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2761346.2493095547</c:v>
                </c:pt>
                <c:pt idx="16">
                  <c:v>3155905.6052298844</c:v>
                </c:pt>
                <c:pt idx="17">
                  <c:v>3469340.924224162</c:v>
                </c:pt>
                <c:pt idx="18">
                  <c:v>3756910.4972957228</c:v>
                </c:pt>
                <c:pt idx="19">
                  <c:v>3904600.5212148419</c:v>
                </c:pt>
                <c:pt idx="20">
                  <c:v>4084731.4122017911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2461977.3936424926</c:v>
                </c:pt>
                <c:pt idx="16">
                  <c:v>2824700.8222666993</c:v>
                </c:pt>
                <c:pt idx="17">
                  <c:v>3273820.6785529791</c:v>
                </c:pt>
                <c:pt idx="18">
                  <c:v>3575030.9949550489</c:v>
                </c:pt>
                <c:pt idx="19">
                  <c:v>4049072.3250765675</c:v>
                </c:pt>
                <c:pt idx="20">
                  <c:v>4095773.8939387267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  <c:pt idx="16">
                  <c:v>-331204.78296318511</c:v>
                </c:pt>
                <c:pt idx="17">
                  <c:v>-195520.24567118287</c:v>
                </c:pt>
                <c:pt idx="18">
                  <c:v>-181879.50234067393</c:v>
                </c:pt>
                <c:pt idx="19">
                  <c:v>144471.80386172561</c:v>
                </c:pt>
                <c:pt idx="20">
                  <c:v>11042.481736935675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22848"/>
        <c:axId val="571824384"/>
      </c:lineChart>
      <c:dateAx>
        <c:axId val="571822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824384"/>
        <c:crosses val="autoZero"/>
        <c:auto val="1"/>
        <c:lblOffset val="100"/>
        <c:baseTimeUnit val="days"/>
      </c:dateAx>
      <c:valAx>
        <c:axId val="5718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82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358821.98265595379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397378.80618793133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  <c:pt idx="20">
                  <c:v>180130.89098694932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816192"/>
        <c:axId val="5718146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07232"/>
        <c:axId val="571808768"/>
      </c:lineChart>
      <c:dateAx>
        <c:axId val="571807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808768"/>
        <c:crosses val="autoZero"/>
        <c:auto val="1"/>
        <c:lblOffset val="100"/>
        <c:baseTimeUnit val="months"/>
      </c:dateAx>
      <c:valAx>
        <c:axId val="5718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807232"/>
        <c:crosses val="autoZero"/>
        <c:crossBetween val="between"/>
      </c:valAx>
      <c:valAx>
        <c:axId val="5718146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816192"/>
        <c:crosses val="max"/>
        <c:crossBetween val="between"/>
      </c:valAx>
      <c:catAx>
        <c:axId val="571816192"/>
        <c:scaling>
          <c:orientation val="minMax"/>
        </c:scaling>
        <c:delete val="1"/>
        <c:axPos val="b"/>
        <c:majorTickMark val="out"/>
        <c:minorTickMark val="none"/>
        <c:tickLblPos val="nextTo"/>
        <c:crossAx val="57181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'model4(3)turnover'!资金</c:f>
              <c:numCache>
                <c:formatCode>0.00_ </c:formatCode>
                <c:ptCount val="21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443479.22757619375</c:v>
                </c:pt>
                <c:pt idx="8">
                  <c:v>542559.52716769755</c:v>
                </c:pt>
                <c:pt idx="9">
                  <c:v>1007952.2642134392</c:v>
                </c:pt>
                <c:pt idx="10">
                  <c:v>2624355.1398942685</c:v>
                </c:pt>
                <c:pt idx="11">
                  <c:v>3414765.6523017986</c:v>
                </c:pt>
                <c:pt idx="12">
                  <c:v>3837681.9591624374</c:v>
                </c:pt>
                <c:pt idx="13">
                  <c:v>4392471.2673504176</c:v>
                </c:pt>
                <c:pt idx="14">
                  <c:v>4642497.1052748719</c:v>
                </c:pt>
                <c:pt idx="15">
                  <c:v>6169218.0708446894</c:v>
                </c:pt>
                <c:pt idx="16">
                  <c:v>8631760.2332314495</c:v>
                </c:pt>
                <c:pt idx="17">
                  <c:v>9960685.3694002461</c:v>
                </c:pt>
                <c:pt idx="18">
                  <c:v>10931034.910544405</c:v>
                </c:pt>
                <c:pt idx="19">
                  <c:v>11358771.598912753</c:v>
                </c:pt>
                <c:pt idx="20">
                  <c:v>11532962.367859984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'model4(3)turnover'!资产</c:f>
              <c:numCache>
                <c:formatCode>0.00_ </c:formatCode>
                <c:ptCount val="21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426939.1760979183</c:v>
                </c:pt>
                <c:pt idx="8">
                  <c:v>521706.98558886215</c:v>
                </c:pt>
                <c:pt idx="9">
                  <c:v>933864.29795389576</c:v>
                </c:pt>
                <c:pt idx="10">
                  <c:v>2464191.2809153222</c:v>
                </c:pt>
                <c:pt idx="11">
                  <c:v>3350564.728725289</c:v>
                </c:pt>
                <c:pt idx="12">
                  <c:v>4213046.6564635765</c:v>
                </c:pt>
                <c:pt idx="13">
                  <c:v>4548458.2473000102</c:v>
                </c:pt>
                <c:pt idx="14">
                  <c:v>4594058.9193989662</c:v>
                </c:pt>
                <c:pt idx="15">
                  <c:v>5706413.7442452544</c:v>
                </c:pt>
                <c:pt idx="16">
                  <c:v>8095166.0442423308</c:v>
                </c:pt>
                <c:pt idx="17">
                  <c:v>9812942.5767630897</c:v>
                </c:pt>
                <c:pt idx="18">
                  <c:v>10824178.850611808</c:v>
                </c:pt>
                <c:pt idx="19">
                  <c:v>12240014.638386695</c:v>
                </c:pt>
                <c:pt idx="20">
                  <c:v>12010859.474023988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-20852.5415788354</c:v>
                </c:pt>
                <c:pt idx="9">
                  <c:v>-74087.966259543435</c:v>
                </c:pt>
                <c:pt idx="10">
                  <c:v>-160163.85897894623</c:v>
                </c:pt>
                <c:pt idx="11">
                  <c:v>-64200.92357650958</c:v>
                </c:pt>
                <c:pt idx="12">
                  <c:v>375364.69730113912</c:v>
                </c:pt>
                <c:pt idx="13">
                  <c:v>155986.97994959261</c:v>
                </c:pt>
                <c:pt idx="14">
                  <c:v>-48438.185875905678</c:v>
                </c:pt>
                <c:pt idx="15">
                  <c:v>-462804.32659943495</c:v>
                </c:pt>
                <c:pt idx="16">
                  <c:v>-536594.18898911867</c:v>
                </c:pt>
                <c:pt idx="17">
                  <c:v>-147742.79263715632</c:v>
                </c:pt>
                <c:pt idx="18">
                  <c:v>-106856.05993259698</c:v>
                </c:pt>
                <c:pt idx="19">
                  <c:v>881243.03947394155</c:v>
                </c:pt>
                <c:pt idx="20">
                  <c:v>477897.10616400465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73920"/>
        <c:axId val="571879808"/>
      </c:lineChart>
      <c:dateAx>
        <c:axId val="5718739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879808"/>
        <c:crosses val="autoZero"/>
        <c:auto val="1"/>
        <c:lblOffset val="100"/>
        <c:baseTimeUnit val="days"/>
      </c:dateAx>
      <c:valAx>
        <c:axId val="5718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8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'model4(3)turnover'!买卖</c:f>
              <c:numCache>
                <c:formatCode>0.00_ </c:formatCode>
                <c:ptCount val="21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264843.10955613601</c:v>
                </c:pt>
                <c:pt idx="8">
                  <c:v>99080.299591503761</c:v>
                </c:pt>
                <c:pt idx="9">
                  <c:v>465392.73704574164</c:v>
                </c:pt>
                <c:pt idx="10">
                  <c:v>1616402.8756808292</c:v>
                </c:pt>
                <c:pt idx="11">
                  <c:v>790410.51240753022</c:v>
                </c:pt>
                <c:pt idx="12">
                  <c:v>422916.30686063902</c:v>
                </c:pt>
                <c:pt idx="13">
                  <c:v>554789.30818798032</c:v>
                </c:pt>
                <c:pt idx="14">
                  <c:v>250025.83792445474</c:v>
                </c:pt>
                <c:pt idx="15">
                  <c:v>1526720.9655698179</c:v>
                </c:pt>
                <c:pt idx="16">
                  <c:v>2462542.1623867596</c:v>
                </c:pt>
                <c:pt idx="17">
                  <c:v>1328925.1361687968</c:v>
                </c:pt>
                <c:pt idx="18">
                  <c:v>970349.54114415869</c:v>
                </c:pt>
                <c:pt idx="19">
                  <c:v>427736.68836834806</c:v>
                </c:pt>
                <c:pt idx="20">
                  <c:v>174190.76894722995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910016"/>
        <c:axId val="5719084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05152"/>
        <c:axId val="571906688"/>
      </c:lineChart>
      <c:dateAx>
        <c:axId val="571905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906688"/>
        <c:crosses val="autoZero"/>
        <c:auto val="1"/>
        <c:lblOffset val="100"/>
        <c:baseTimeUnit val="days"/>
      </c:dateAx>
      <c:valAx>
        <c:axId val="5719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905152"/>
        <c:crosses val="autoZero"/>
        <c:crossBetween val="between"/>
      </c:valAx>
      <c:valAx>
        <c:axId val="5719084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910016"/>
        <c:crosses val="max"/>
        <c:crossBetween val="between"/>
      </c:valAx>
      <c:catAx>
        <c:axId val="571910016"/>
        <c:scaling>
          <c:orientation val="minMax"/>
        </c:scaling>
        <c:delete val="1"/>
        <c:axPos val="b"/>
        <c:majorTickMark val="out"/>
        <c:minorTickMark val="none"/>
        <c:tickLblPos val="nextTo"/>
        <c:crossAx val="57190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21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2016236.1149774427</c:v>
                </c:pt>
                <c:pt idx="8">
                  <c:v>2966666.5583003256</c:v>
                </c:pt>
                <c:pt idx="9">
                  <c:v>5568312.2146905102</c:v>
                </c:pt>
                <c:pt idx="10">
                  <c:v>10058670.918233642</c:v>
                </c:pt>
                <c:pt idx="11">
                  <c:v>14777277.461708903</c:v>
                </c:pt>
                <c:pt idx="12">
                  <c:v>15769375.287874501</c:v>
                </c:pt>
                <c:pt idx="13">
                  <c:v>17328925.684013095</c:v>
                </c:pt>
                <c:pt idx="14">
                  <c:v>19349518.144447364</c:v>
                </c:pt>
                <c:pt idx="15">
                  <c:v>23335253.905480795</c:v>
                </c:pt>
                <c:pt idx="16">
                  <c:v>27278646.087988157</c:v>
                </c:pt>
                <c:pt idx="17">
                  <c:v>30070697.116007932</c:v>
                </c:pt>
                <c:pt idx="18">
                  <c:v>32524365.410766624</c:v>
                </c:pt>
                <c:pt idx="19">
                  <c:v>33427449.505397856</c:v>
                </c:pt>
                <c:pt idx="20">
                  <c:v>34643870.054104492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21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1935185.6484507315</c:v>
                </c:pt>
                <c:pt idx="8">
                  <c:v>2866068.8836022676</c:v>
                </c:pt>
                <c:pt idx="9">
                  <c:v>5175258.4326422429</c:v>
                </c:pt>
                <c:pt idx="10">
                  <c:v>9188604.5866968539</c:v>
                </c:pt>
                <c:pt idx="11">
                  <c:v>14265042.713791789</c:v>
                </c:pt>
                <c:pt idx="12">
                  <c:v>17128592.926349465</c:v>
                </c:pt>
                <c:pt idx="13">
                  <c:v>17796239.689789973</c:v>
                </c:pt>
                <c:pt idx="14">
                  <c:v>19017000.855342031</c:v>
                </c:pt>
                <c:pt idx="15">
                  <c:v>21287477.541379735</c:v>
                </c:pt>
                <c:pt idx="16">
                  <c:v>24955600.507737815</c:v>
                </c:pt>
                <c:pt idx="17">
                  <c:v>28946394.100295544</c:v>
                </c:pt>
                <c:pt idx="18">
                  <c:v>31520670.812874004</c:v>
                </c:pt>
                <c:pt idx="19">
                  <c:v>35301159.916489385</c:v>
                </c:pt>
                <c:pt idx="20">
                  <c:v>35354299.234405242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-81050.466526711127</c:v>
                </c:pt>
                <c:pt idx="8">
                  <c:v>-100597.67469805805</c:v>
                </c:pt>
                <c:pt idx="9">
                  <c:v>-393053.78204826731</c:v>
                </c:pt>
                <c:pt idx="10">
                  <c:v>-870066.33153678849</c:v>
                </c:pt>
                <c:pt idx="11">
                  <c:v>-512234.74791711383</c:v>
                </c:pt>
                <c:pt idx="12">
                  <c:v>1359217.6384749636</c:v>
                </c:pt>
                <c:pt idx="13">
                  <c:v>467314.00577687845</c:v>
                </c:pt>
                <c:pt idx="14">
                  <c:v>-332517.28910533339</c:v>
                </c:pt>
                <c:pt idx="15">
                  <c:v>-2047776.3641010597</c:v>
                </c:pt>
                <c:pt idx="16">
                  <c:v>-2323045.5802503414</c:v>
                </c:pt>
                <c:pt idx="17">
                  <c:v>-1124303.0157123879</c:v>
                </c:pt>
                <c:pt idx="18">
                  <c:v>-1003694.5978926197</c:v>
                </c:pt>
                <c:pt idx="19">
                  <c:v>1873710.4110915288</c:v>
                </c:pt>
                <c:pt idx="20">
                  <c:v>710429.18030074984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622912"/>
        <c:axId val="573628800"/>
      </c:lineChart>
      <c:dateAx>
        <c:axId val="573622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628800"/>
        <c:crosses val="autoZero"/>
        <c:auto val="1"/>
        <c:lblOffset val="100"/>
        <c:baseTimeUnit val="days"/>
      </c:dateAx>
      <c:valAx>
        <c:axId val="5736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62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21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1110246.6801922934</c:v>
                </c:pt>
                <c:pt idx="8">
                  <c:v>950430.4433228831</c:v>
                </c:pt>
                <c:pt idx="9">
                  <c:v>2601645.6563901841</c:v>
                </c:pt>
                <c:pt idx="10">
                  <c:v>4490358.7035431322</c:v>
                </c:pt>
                <c:pt idx="11">
                  <c:v>4718606.5434752619</c:v>
                </c:pt>
                <c:pt idx="12">
                  <c:v>992097.82616559835</c:v>
                </c:pt>
                <c:pt idx="13">
                  <c:v>1559550.3961385945</c:v>
                </c:pt>
                <c:pt idx="14">
                  <c:v>2020592.460434271</c:v>
                </c:pt>
                <c:pt idx="15">
                  <c:v>3985735.7610334312</c:v>
                </c:pt>
                <c:pt idx="16">
                  <c:v>3943392.1825073613</c:v>
                </c:pt>
                <c:pt idx="17">
                  <c:v>2792051.0280197761</c:v>
                </c:pt>
                <c:pt idx="18">
                  <c:v>2453668.2947586924</c:v>
                </c:pt>
                <c:pt idx="19">
                  <c:v>903084.09463123081</c:v>
                </c:pt>
                <c:pt idx="20">
                  <c:v>1216420.548706634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667200"/>
        <c:axId val="5736656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654144"/>
        <c:axId val="573655680"/>
      </c:lineChart>
      <c:dateAx>
        <c:axId val="573654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655680"/>
        <c:crosses val="autoZero"/>
        <c:auto val="1"/>
        <c:lblOffset val="100"/>
        <c:baseTimeUnit val="days"/>
      </c:dateAx>
      <c:valAx>
        <c:axId val="5736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654144"/>
        <c:crosses val="autoZero"/>
        <c:crossBetween val="between"/>
      </c:valAx>
      <c:valAx>
        <c:axId val="5736656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667200"/>
        <c:crosses val="max"/>
        <c:crossBetween val="between"/>
      </c:valAx>
      <c:catAx>
        <c:axId val="573667200"/>
        <c:scaling>
          <c:orientation val="minMax"/>
        </c:scaling>
        <c:delete val="1"/>
        <c:axPos val="b"/>
        <c:majorTickMark val="out"/>
        <c:minorTickMark val="none"/>
        <c:tickLblPos val="nextTo"/>
        <c:crossAx val="573665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397378.80618793133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  <c:pt idx="20">
                  <c:v>180130.89098694932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313152"/>
        <c:axId val="5781948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191360"/>
        <c:axId val="578192896"/>
      </c:lineChart>
      <c:dateAx>
        <c:axId val="578191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192896"/>
        <c:crosses val="autoZero"/>
        <c:auto val="1"/>
        <c:lblOffset val="100"/>
        <c:baseTimeUnit val="months"/>
      </c:dateAx>
      <c:valAx>
        <c:axId val="5781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191360"/>
        <c:crosses val="autoZero"/>
        <c:crossBetween val="between"/>
      </c:valAx>
      <c:valAx>
        <c:axId val="5781948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313152"/>
        <c:crosses val="max"/>
        <c:crossBetween val="between"/>
      </c:valAx>
      <c:catAx>
        <c:axId val="591313152"/>
        <c:scaling>
          <c:orientation val="minMax"/>
        </c:scaling>
        <c:delete val="1"/>
        <c:axPos val="b"/>
        <c:majorTickMark val="out"/>
        <c:minorTickMark val="none"/>
        <c:tickLblPos val="nextTo"/>
        <c:crossAx val="578194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552182.0577607411</c:v>
                </c:pt>
                <c:pt idx="8">
                  <c:v>857797.94011764484</c:v>
                </c:pt>
                <c:pt idx="9">
                  <c:v>1455834.5778775678</c:v>
                </c:pt>
                <c:pt idx="10">
                  <c:v>2316332.2853909587</c:v>
                </c:pt>
                <c:pt idx="11">
                  <c:v>3205748.1490688818</c:v>
                </c:pt>
                <c:pt idx="12">
                  <c:v>3520232.2491045068</c:v>
                </c:pt>
                <c:pt idx="13">
                  <c:v>3722187.6999380011</c:v>
                </c:pt>
                <c:pt idx="14">
                  <c:v>3962204.5817315388</c:v>
                </c:pt>
                <c:pt idx="15">
                  <c:v>4339714.4476100737</c:v>
                </c:pt>
                <c:pt idx="16">
                  <c:v>4734273.8035304034</c:v>
                </c:pt>
                <c:pt idx="17">
                  <c:v>5047709.1225246815</c:v>
                </c:pt>
                <c:pt idx="18">
                  <c:v>5320900.2169426642</c:v>
                </c:pt>
                <c:pt idx="19">
                  <c:v>5461205.7396658277</c:v>
                </c:pt>
                <c:pt idx="20">
                  <c:v>5497231.9178632172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517897.01601136196</c:v>
                </c:pt>
                <c:pt idx="8">
                  <c:v>818281.64792394883</c:v>
                </c:pt>
                <c:pt idx="9">
                  <c:v>1332820.1301311103</c:v>
                </c:pt>
                <c:pt idx="10">
                  <c:v>2070469.4936326505</c:v>
                </c:pt>
                <c:pt idx="11">
                  <c:v>3040515.5956402789</c:v>
                </c:pt>
                <c:pt idx="12">
                  <c:v>3753889.5049452391</c:v>
                </c:pt>
                <c:pt idx="13">
                  <c:v>3760376.0284357653</c:v>
                </c:pt>
                <c:pt idx="14">
                  <c:v>3831387.1831490276</c:v>
                </c:pt>
                <c:pt idx="15">
                  <c:v>3863320.9150351929</c:v>
                </c:pt>
                <c:pt idx="16">
                  <c:v>4207923.5150201302</c:v>
                </c:pt>
                <c:pt idx="17">
                  <c:v>4723486.4896567063</c:v>
                </c:pt>
                <c:pt idx="18">
                  <c:v>5016358.5236119805</c:v>
                </c:pt>
                <c:pt idx="19">
                  <c:v>5614588.7912871493</c:v>
                </c:pt>
                <c:pt idx="20">
                  <c:v>5465597.089761504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-34285.041749379132</c:v>
                </c:pt>
                <c:pt idx="8">
                  <c:v>-39516.292193696019</c:v>
                </c:pt>
                <c:pt idx="9">
                  <c:v>-123014.44774645753</c:v>
                </c:pt>
                <c:pt idx="10">
                  <c:v>-245862.79175830819</c:v>
                </c:pt>
                <c:pt idx="11">
                  <c:v>-165232.55342860287</c:v>
                </c:pt>
                <c:pt idx="12">
                  <c:v>233657.25584073225</c:v>
                </c:pt>
                <c:pt idx="13">
                  <c:v>38188.328497764189</c:v>
                </c:pt>
                <c:pt idx="14">
                  <c:v>-130817.39858251112</c:v>
                </c:pt>
                <c:pt idx="15">
                  <c:v>-476393.53257488087</c:v>
                </c:pt>
                <c:pt idx="16">
                  <c:v>-526350.28851027321</c:v>
                </c:pt>
                <c:pt idx="17">
                  <c:v>-324222.63286797516</c:v>
                </c:pt>
                <c:pt idx="18">
                  <c:v>-304541.69333068375</c:v>
                </c:pt>
                <c:pt idx="19">
                  <c:v>153383.05162132159</c:v>
                </c:pt>
                <c:pt idx="20">
                  <c:v>-31634.82810171321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942848"/>
        <c:axId val="346944640"/>
      </c:lineChart>
      <c:dateAx>
        <c:axId val="346942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944640"/>
        <c:crosses val="autoZero"/>
        <c:auto val="1"/>
        <c:lblOffset val="100"/>
        <c:baseTimeUnit val="days"/>
      </c:dateAx>
      <c:valAx>
        <c:axId val="3469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9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161015.97246686619</c:v>
                </c:pt>
                <c:pt idx="8">
                  <c:v>305615.88235690369</c:v>
                </c:pt>
                <c:pt idx="9">
                  <c:v>598036.637759923</c:v>
                </c:pt>
                <c:pt idx="10">
                  <c:v>860497.70751339069</c:v>
                </c:pt>
                <c:pt idx="11">
                  <c:v>889415.86367792322</c:v>
                </c:pt>
                <c:pt idx="12">
                  <c:v>314484.10003562499</c:v>
                </c:pt>
                <c:pt idx="13">
                  <c:v>201955.45083349437</c:v>
                </c:pt>
                <c:pt idx="14">
                  <c:v>240016.8817935377</c:v>
                </c:pt>
                <c:pt idx="15">
                  <c:v>377509.86587853474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273191.09441798262</c:v>
                </c:pt>
                <c:pt idx="19">
                  <c:v>140305.52272316307</c:v>
                </c:pt>
                <c:pt idx="20">
                  <c:v>36026.178197389869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971136"/>
        <c:axId val="3469696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962176"/>
        <c:axId val="346968064"/>
      </c:lineChart>
      <c:dateAx>
        <c:axId val="346962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968064"/>
        <c:crosses val="autoZero"/>
        <c:auto val="1"/>
        <c:lblOffset val="100"/>
        <c:baseTimeUnit val="months"/>
      </c:dateAx>
      <c:valAx>
        <c:axId val="3469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962176"/>
        <c:crosses val="autoZero"/>
        <c:crossBetween val="between"/>
      </c:valAx>
      <c:valAx>
        <c:axId val="3469696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971136"/>
        <c:crosses val="max"/>
        <c:crossBetween val="between"/>
      </c:valAx>
      <c:catAx>
        <c:axId val="346971136"/>
        <c:scaling>
          <c:orientation val="minMax"/>
        </c:scaling>
        <c:delete val="1"/>
        <c:axPos val="b"/>
        <c:majorTickMark val="out"/>
        <c:minorTickMark val="none"/>
        <c:tickLblPos val="nextTo"/>
        <c:crossAx val="346969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21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2534446.9246211494</c:v>
                </c:pt>
                <c:pt idx="8">
                  <c:v>4435307.8112669159</c:v>
                </c:pt>
                <c:pt idx="9">
                  <c:v>9638599.1240472831</c:v>
                </c:pt>
                <c:pt idx="10">
                  <c:v>18619316.531133547</c:v>
                </c:pt>
                <c:pt idx="11">
                  <c:v>28056529.618084073</c:v>
                </c:pt>
                <c:pt idx="12">
                  <c:v>30040725.270415269</c:v>
                </c:pt>
                <c:pt idx="13">
                  <c:v>31522298.146746933</c:v>
                </c:pt>
                <c:pt idx="14">
                  <c:v>33441860.984159492</c:v>
                </c:pt>
                <c:pt idx="15">
                  <c:v>37228309.95714125</c:v>
                </c:pt>
                <c:pt idx="16">
                  <c:v>41171702.139648609</c:v>
                </c:pt>
                <c:pt idx="17">
                  <c:v>43963753.167668387</c:v>
                </c:pt>
                <c:pt idx="18">
                  <c:v>46294738.047689147</c:v>
                </c:pt>
                <c:pt idx="19">
                  <c:v>47152667.937588818</c:v>
                </c:pt>
                <c:pt idx="20">
                  <c:v>47395952.047330149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21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2408504.3280713051</c:v>
                </c:pt>
                <c:pt idx="8">
                  <c:v>4285037.0395261841</c:v>
                </c:pt>
                <c:pt idx="9">
                  <c:v>9051079.5270598251</c:v>
                </c:pt>
                <c:pt idx="10">
                  <c:v>17197543.229327358</c:v>
                </c:pt>
                <c:pt idx="11">
                  <c:v>27304479.784085762</c:v>
                </c:pt>
                <c:pt idx="12">
                  <c:v>32870791.163397416</c:v>
                </c:pt>
                <c:pt idx="13">
                  <c:v>32640747.786464393</c:v>
                </c:pt>
                <c:pt idx="14">
                  <c:v>33093310.17754392</c:v>
                </c:pt>
                <c:pt idx="15">
                  <c:v>33894872.046851009</c:v>
                </c:pt>
                <c:pt idx="16">
                  <c:v>37399968.294967815</c:v>
                </c:pt>
                <c:pt idx="17">
                  <c:v>41988527.240865454</c:v>
                </c:pt>
                <c:pt idx="18">
                  <c:v>44494462.058331147</c:v>
                </c:pt>
                <c:pt idx="19">
                  <c:v>49414126.19109492</c:v>
                </c:pt>
                <c:pt idx="20">
                  <c:v>48029063.649621032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-150270.77174073178</c:v>
                </c:pt>
                <c:pt idx="9">
                  <c:v>-587519.59698745795</c:v>
                </c:pt>
                <c:pt idx="10">
                  <c:v>-1421773.3018061891</c:v>
                </c:pt>
                <c:pt idx="11">
                  <c:v>-752049.83399831131</c:v>
                </c:pt>
                <c:pt idx="12">
                  <c:v>2830065.8929821476</c:v>
                </c:pt>
                <c:pt idx="13">
                  <c:v>1118449.6397174597</c:v>
                </c:pt>
                <c:pt idx="14">
                  <c:v>-348550.80661557242</c:v>
                </c:pt>
                <c:pt idx="15">
                  <c:v>-3333437.9102902412</c:v>
                </c:pt>
                <c:pt idx="16">
                  <c:v>-3771733.8446807936</c:v>
                </c:pt>
                <c:pt idx="17">
                  <c:v>-1975225.9268029332</c:v>
                </c:pt>
                <c:pt idx="18">
                  <c:v>-1800275.9893580005</c:v>
                </c:pt>
                <c:pt idx="19">
                  <c:v>2261458.2535061017</c:v>
                </c:pt>
                <c:pt idx="20">
                  <c:v>633111.60229088366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439744"/>
        <c:axId val="494863488"/>
      </c:lineChart>
      <c:dateAx>
        <c:axId val="4874397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863488"/>
        <c:crosses val="autoZero"/>
        <c:auto val="1"/>
        <c:lblOffset val="100"/>
        <c:baseTimeUnit val="months"/>
      </c:dateAx>
      <c:valAx>
        <c:axId val="4948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4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21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1054734.3461826786</c:v>
                </c:pt>
                <c:pt idx="8">
                  <c:v>1900860.8866457662</c:v>
                </c:pt>
                <c:pt idx="9">
                  <c:v>5203291.3127803681</c:v>
                </c:pt>
                <c:pt idx="10">
                  <c:v>8980717.4070862643</c:v>
                </c:pt>
                <c:pt idx="11">
                  <c:v>9437213.0869505238</c:v>
                </c:pt>
                <c:pt idx="12">
                  <c:v>1984195.6523311967</c:v>
                </c:pt>
                <c:pt idx="13">
                  <c:v>1481572.8763316646</c:v>
                </c:pt>
                <c:pt idx="14">
                  <c:v>1919562.8374125573</c:v>
                </c:pt>
                <c:pt idx="15">
                  <c:v>3786448.9729817593</c:v>
                </c:pt>
                <c:pt idx="16">
                  <c:v>3943392.1825073613</c:v>
                </c:pt>
                <c:pt idx="17">
                  <c:v>2792051.0280197761</c:v>
                </c:pt>
                <c:pt idx="18">
                  <c:v>2330984.8800207577</c:v>
                </c:pt>
                <c:pt idx="19">
                  <c:v>857929.88989966922</c:v>
                </c:pt>
                <c:pt idx="20">
                  <c:v>243284.1097413268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100672"/>
        <c:axId val="4990991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32288"/>
        <c:axId val="499097600"/>
      </c:lineChart>
      <c:dateAx>
        <c:axId val="495532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097600"/>
        <c:crosses val="autoZero"/>
        <c:auto val="1"/>
        <c:lblOffset val="100"/>
        <c:baseTimeUnit val="months"/>
      </c:dateAx>
      <c:valAx>
        <c:axId val="4990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32288"/>
        <c:crosses val="autoZero"/>
        <c:crossBetween val="between"/>
      </c:valAx>
      <c:valAx>
        <c:axId val="4990991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100672"/>
        <c:crosses val="max"/>
        <c:crossBetween val="between"/>
      </c:valAx>
      <c:catAx>
        <c:axId val="499100672"/>
        <c:scaling>
          <c:orientation val="minMax"/>
        </c:scaling>
        <c:delete val="1"/>
        <c:axPos val="b"/>
        <c:majorTickMark val="out"/>
        <c:minorTickMark val="none"/>
        <c:tickLblPos val="nextTo"/>
        <c:crossAx val="499099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'model4(3)turnover&amp;RSI'!资金</c:f>
              <c:numCache>
                <c:formatCode>0.00_ </c:formatCode>
                <c:ptCount val="21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74748.315302172705</c:v>
                </c:pt>
                <c:pt idx="8">
                  <c:v>102340.29746689527</c:v>
                </c:pt>
                <c:pt idx="9">
                  <c:v>231943.33816317774</c:v>
                </c:pt>
                <c:pt idx="10">
                  <c:v>682080.84784644668</c:v>
                </c:pt>
                <c:pt idx="11">
                  <c:v>902195.1677574045</c:v>
                </c:pt>
                <c:pt idx="12">
                  <c:v>1019969.329161633</c:v>
                </c:pt>
                <c:pt idx="13">
                  <c:v>1093356.0161308027</c:v>
                </c:pt>
                <c:pt idx="14">
                  <c:v>1126429.0541853667</c:v>
                </c:pt>
                <c:pt idx="15">
                  <c:v>1328381.384441121</c:v>
                </c:pt>
                <c:pt idx="16">
                  <c:v>1671267.0019886445</c:v>
                </c:pt>
                <c:pt idx="17">
                  <c:v>1856307.2108222744</c:v>
                </c:pt>
                <c:pt idx="18">
                  <c:v>1984663.5741761536</c:v>
                </c:pt>
                <c:pt idx="19">
                  <c:v>2041243.9335869034</c:v>
                </c:pt>
                <c:pt idx="20">
                  <c:v>2046094.8157601175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'model4(3)turnover&amp;RSI'!资产</c:f>
              <c:numCache>
                <c:formatCode>0.00_ </c:formatCode>
                <c:ptCount val="21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71245.738090291794</c:v>
                </c:pt>
                <c:pt idx="8">
                  <c:v>98118.070812136808</c:v>
                </c:pt>
                <c:pt idx="9">
                  <c:v>217709.06008334554</c:v>
                </c:pt>
                <c:pt idx="10">
                  <c:v>647779.94794497034</c:v>
                </c:pt>
                <c:pt idx="11">
                  <c:v>893120.74511078896</c:v>
                </c:pt>
                <c:pt idx="12">
                  <c:v>1128064.7589514125</c:v>
                </c:pt>
                <c:pt idx="13">
                  <c:v>1142711.9417036478</c:v>
                </c:pt>
                <c:pt idx="14">
                  <c:v>1124427.1205732427</c:v>
                </c:pt>
                <c:pt idx="15">
                  <c:v>1224960.5237644389</c:v>
                </c:pt>
                <c:pt idx="16">
                  <c:v>1552006.1282087194</c:v>
                </c:pt>
                <c:pt idx="17">
                  <c:v>1811596.9697041714</c:v>
                </c:pt>
                <c:pt idx="18">
                  <c:v>1947501.5562835776</c:v>
                </c:pt>
                <c:pt idx="19">
                  <c:v>2181862.102109842</c:v>
                </c:pt>
                <c:pt idx="20">
                  <c:v>2114813.9521390004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'model4(3)turnover&amp;RSI'!金额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-4222.2266547584586</c:v>
                </c:pt>
                <c:pt idx="9">
                  <c:v>-14234.278079832206</c:v>
                </c:pt>
                <c:pt idx="10">
                  <c:v>-34300.899901476339</c:v>
                </c:pt>
                <c:pt idx="11">
                  <c:v>-9074.4226466155378</c:v>
                </c:pt>
                <c:pt idx="12">
                  <c:v>108095.42978977947</c:v>
                </c:pt>
                <c:pt idx="13">
                  <c:v>49355.925572845154</c:v>
                </c:pt>
                <c:pt idx="14">
                  <c:v>-2001.9336121240631</c:v>
                </c:pt>
                <c:pt idx="15">
                  <c:v>-103420.86067668209</c:v>
                </c:pt>
                <c:pt idx="16">
                  <c:v>-119260.87377992505</c:v>
                </c:pt>
                <c:pt idx="17">
                  <c:v>-44710.241118103033</c:v>
                </c:pt>
                <c:pt idx="18">
                  <c:v>-37162.017892576056</c:v>
                </c:pt>
                <c:pt idx="19">
                  <c:v>140618.16852293862</c:v>
                </c:pt>
                <c:pt idx="20">
                  <c:v>68719.136378882919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535872"/>
        <c:axId val="569537664"/>
      </c:lineChart>
      <c:dateAx>
        <c:axId val="5695358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537664"/>
        <c:crosses val="autoZero"/>
        <c:auto val="1"/>
        <c:lblOffset val="100"/>
        <c:baseTimeUnit val="months"/>
      </c:dateAx>
      <c:valAx>
        <c:axId val="5695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5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'model4(3)turnover&amp;RSI'!买卖</c:f>
              <c:numCache>
                <c:formatCode>0.00_ </c:formatCode>
                <c:ptCount val="21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35033.044238754694</c:v>
                </c:pt>
                <c:pt idx="8">
                  <c:v>27591.982164722565</c:v>
                </c:pt>
                <c:pt idx="9">
                  <c:v>129603.04069628248</c:v>
                </c:pt>
                <c:pt idx="10">
                  <c:v>450137.50968326896</c:v>
                </c:pt>
                <c:pt idx="11">
                  <c:v>220114.31991095777</c:v>
                </c:pt>
                <c:pt idx="12">
                  <c:v>117774.16140422859</c:v>
                </c:pt>
                <c:pt idx="13">
                  <c:v>73386.686969169547</c:v>
                </c:pt>
                <c:pt idx="14">
                  <c:v>33073.038054563942</c:v>
                </c:pt>
                <c:pt idx="15">
                  <c:v>201952.33025575429</c:v>
                </c:pt>
                <c:pt idx="16">
                  <c:v>342885.61754752346</c:v>
                </c:pt>
                <c:pt idx="17">
                  <c:v>185040.20883362993</c:v>
                </c:pt>
                <c:pt idx="18">
                  <c:v>128356.36335387925</c:v>
                </c:pt>
                <c:pt idx="19">
                  <c:v>56580.359410749836</c:v>
                </c:pt>
                <c:pt idx="20">
                  <c:v>4850.8821732139995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563776"/>
        <c:axId val="5695622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'model4(3)turnover&amp;RSI'!指数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558912"/>
        <c:axId val="569560448"/>
      </c:lineChart>
      <c:dateAx>
        <c:axId val="569558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560448"/>
        <c:crosses val="autoZero"/>
        <c:auto val="1"/>
        <c:lblOffset val="100"/>
        <c:baseTimeUnit val="months"/>
      </c:dateAx>
      <c:valAx>
        <c:axId val="5695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558912"/>
        <c:crosses val="autoZero"/>
        <c:crossBetween val="between"/>
      </c:valAx>
      <c:valAx>
        <c:axId val="5695622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563776"/>
        <c:crosses val="max"/>
        <c:crossBetween val="between"/>
      </c:valAx>
      <c:catAx>
        <c:axId val="569563776"/>
        <c:scaling>
          <c:orientation val="minMax"/>
        </c:scaling>
        <c:delete val="1"/>
        <c:axPos val="b"/>
        <c:majorTickMark val="out"/>
        <c:minorTickMark val="none"/>
        <c:tickLblPos val="nextTo"/>
        <c:crossAx val="56956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926338.23693990195</c:v>
                </c:pt>
                <c:pt idx="10">
                  <c:v>1356587.0906965972</c:v>
                </c:pt>
                <c:pt idx="11">
                  <c:v>1801295.0225355588</c:v>
                </c:pt>
                <c:pt idx="12">
                  <c:v>1958537.0725533713</c:v>
                </c:pt>
                <c:pt idx="13">
                  <c:v>2171121.75764126</c:v>
                </c:pt>
                <c:pt idx="14">
                  <c:v>2423771.1068976154</c:v>
                </c:pt>
                <c:pt idx="15">
                  <c:v>2821149.9130855468</c:v>
                </c:pt>
                <c:pt idx="16">
                  <c:v>3215709.269005877</c:v>
                </c:pt>
                <c:pt idx="17">
                  <c:v>3529144.5880001546</c:v>
                </c:pt>
                <c:pt idx="18">
                  <c:v>3816714.1610717154</c:v>
                </c:pt>
                <c:pt idx="19">
                  <c:v>3964404.1849908344</c:v>
                </c:pt>
                <c:pt idx="20">
                  <c:v>4144535.0759777837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844602.95478649356</c:v>
                </c:pt>
                <c:pt idx="10">
                  <c:v>1197003.2887036589</c:v>
                </c:pt>
                <c:pt idx="11">
                  <c:v>1688326.0877244023</c:v>
                </c:pt>
                <c:pt idx="12">
                  <c:v>2067062.1738466446</c:v>
                </c:pt>
                <c:pt idx="13">
                  <c:v>2172012.7835732978</c:v>
                </c:pt>
                <c:pt idx="14">
                  <c:v>2327043.5444385991</c:v>
                </c:pt>
                <c:pt idx="15">
                  <c:v>2514532.1272484688</c:v>
                </c:pt>
                <c:pt idx="16">
                  <c:v>2876575.9685285888</c:v>
                </c:pt>
                <c:pt idx="17">
                  <c:v>3328187.6480770046</c:v>
                </c:pt>
                <c:pt idx="18">
                  <c:v>3629624.4905932853</c:v>
                </c:pt>
                <c:pt idx="19">
                  <c:v>4108649.458237621</c:v>
                </c:pt>
                <c:pt idx="20">
                  <c:v>4153387.7782729845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-81735.282153408392</c:v>
                </c:pt>
                <c:pt idx="10">
                  <c:v>-159583.80199293839</c:v>
                </c:pt>
                <c:pt idx="11">
                  <c:v>-112968.93481115648</c:v>
                </c:pt>
                <c:pt idx="12">
                  <c:v>108525.10129327327</c:v>
                </c:pt>
                <c:pt idx="13">
                  <c:v>891.02593203773722</c:v>
                </c:pt>
                <c:pt idx="14">
                  <c:v>-96727.562459016219</c:v>
                </c:pt>
                <c:pt idx="15">
                  <c:v>-306617.785837078</c:v>
                </c:pt>
                <c:pt idx="16">
                  <c:v>-339133.3004772882</c:v>
                </c:pt>
                <c:pt idx="17">
                  <c:v>-200956.93992315</c:v>
                </c:pt>
                <c:pt idx="18">
                  <c:v>-187089.67047843011</c:v>
                </c:pt>
                <c:pt idx="19">
                  <c:v>144245.27324678656</c:v>
                </c:pt>
                <c:pt idx="20">
                  <c:v>8852.7022952008992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722752"/>
        <c:axId val="571724544"/>
      </c:lineChart>
      <c:dateAx>
        <c:axId val="571722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724544"/>
        <c:crosses val="autoZero"/>
        <c:auto val="1"/>
        <c:lblOffset val="100"/>
        <c:baseTimeUnit val="months"/>
      </c:dateAx>
      <c:valAx>
        <c:axId val="5717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7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ETF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  <cell r="F313">
            <v>2245002</v>
          </cell>
          <cell r="G313">
            <v>1540.2440185546875</v>
          </cell>
          <cell r="H313">
            <v>311</v>
          </cell>
          <cell r="I313">
            <v>5545341.4049437298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  <cell r="F314">
            <v>1981100</v>
          </cell>
          <cell r="G314">
            <v>1354.720947265625</v>
          </cell>
          <cell r="H314">
            <v>312</v>
          </cell>
          <cell r="I314">
            <v>5533917.554286859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  <cell r="F315">
            <v>3683321</v>
          </cell>
          <cell r="G315">
            <v>2556.885009765625</v>
          </cell>
          <cell r="H315">
            <v>313</v>
          </cell>
          <cell r="I315">
            <v>5528005.1052316297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  <cell r="F316">
            <v>2085700</v>
          </cell>
          <cell r="G316">
            <v>1470.1500244140625</v>
          </cell>
          <cell r="H316">
            <v>314</v>
          </cell>
          <cell r="I316">
            <v>5517042.3501194268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  <cell r="F317">
            <v>2803100</v>
          </cell>
          <cell r="G317">
            <v>2006.97998046875</v>
          </cell>
          <cell r="H317">
            <v>315</v>
          </cell>
          <cell r="I317">
            <v>5508426.6601190474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  <cell r="F318">
            <v>3419204</v>
          </cell>
          <cell r="G318">
            <v>2482.27392578125</v>
          </cell>
          <cell r="H318">
            <v>316</v>
          </cell>
          <cell r="I318">
            <v>5501815.1960047465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  <cell r="F319">
            <v>2292600</v>
          </cell>
          <cell r="G319">
            <v>1672.51904296875</v>
          </cell>
          <cell r="H319">
            <v>317</v>
          </cell>
          <cell r="I319">
            <v>5491691.4887618292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  <cell r="F320">
            <v>4453704</v>
          </cell>
          <cell r="G320">
            <v>3243.928955078125</v>
          </cell>
          <cell r="H320">
            <v>318</v>
          </cell>
          <cell r="I320">
            <v>5488427.3771619499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  <cell r="F321">
            <v>5247100</v>
          </cell>
          <cell r="G321">
            <v>3749.001953125</v>
          </cell>
          <cell r="H321">
            <v>319</v>
          </cell>
          <cell r="I321">
            <v>5487670.8650078373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  <cell r="F322">
            <v>3382502</v>
          </cell>
          <cell r="G322">
            <v>2419.902099609375</v>
          </cell>
          <cell r="H322">
            <v>320</v>
          </cell>
          <cell r="I322">
            <v>5481092.2123046871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  <cell r="F323">
            <v>2591900</v>
          </cell>
          <cell r="G323">
            <v>1839.9659423828125</v>
          </cell>
          <cell r="H323">
            <v>321</v>
          </cell>
          <cell r="I323">
            <v>5472091.6135124611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  <cell r="F324">
            <v>5515601</v>
          </cell>
          <cell r="G324">
            <v>3848.76708984375</v>
          </cell>
          <cell r="H324">
            <v>322</v>
          </cell>
          <cell r="I324">
            <v>5472226.7358307457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  <cell r="F325">
            <v>2935600</v>
          </cell>
          <cell r="G325">
            <v>2079.35595703125</v>
          </cell>
          <cell r="H325">
            <v>323</v>
          </cell>
          <cell r="I325">
            <v>5464373.402283282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  <cell r="F326">
            <v>3527200</v>
          </cell>
          <cell r="G326">
            <v>2511.2080078125</v>
          </cell>
          <cell r="H326">
            <v>324</v>
          </cell>
          <cell r="I326">
            <v>5458394.4720293209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  <cell r="F327">
            <v>3020700</v>
          </cell>
          <cell r="G327">
            <v>2104.006103515625</v>
          </cell>
          <cell r="H327">
            <v>325</v>
          </cell>
          <cell r="I327">
            <v>5450893.8736538459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  <cell r="F328">
            <v>3400007.75</v>
          </cell>
          <cell r="G328">
            <v>2326.47412109375</v>
          </cell>
          <cell r="H328">
            <v>326</v>
          </cell>
          <cell r="I328">
            <v>5444602.8119248468</v>
          </cell>
        </row>
        <row r="329">
          <cell r="A329">
            <v>44866</v>
          </cell>
          <cell r="B329">
            <v>0.68900001049041748</v>
          </cell>
          <cell r="C329">
            <v>0.70499998331069946</v>
          </cell>
          <cell r="D329">
            <v>0.68400001525878906</v>
          </cell>
          <cell r="E329">
            <v>0.70499998331069946</v>
          </cell>
          <cell r="F329">
            <v>4066501.25</v>
          </cell>
          <cell r="G329">
            <v>2806.73095703125</v>
          </cell>
          <cell r="H329">
            <v>327</v>
          </cell>
          <cell r="I329">
            <v>5440388.4340596329</v>
          </cell>
        </row>
        <row r="330">
          <cell r="A330">
            <v>44867</v>
          </cell>
          <cell r="B330">
            <v>0.70499998331069946</v>
          </cell>
          <cell r="C330">
            <v>0.72200000286102295</v>
          </cell>
          <cell r="D330">
            <v>0.70499998331069946</v>
          </cell>
          <cell r="E330">
            <v>0.71700000762939453</v>
          </cell>
          <cell r="F330">
            <v>3588100</v>
          </cell>
          <cell r="G330">
            <v>2554.7890625</v>
          </cell>
          <cell r="H330">
            <v>328</v>
          </cell>
          <cell r="I330">
            <v>5434741.213224085</v>
          </cell>
        </row>
        <row r="331">
          <cell r="A331">
            <v>44868</v>
          </cell>
          <cell r="B331">
            <v>0.71100002527236938</v>
          </cell>
          <cell r="C331">
            <v>0.7149999737739563</v>
          </cell>
          <cell r="D331">
            <v>0.70999997854232788</v>
          </cell>
          <cell r="E331">
            <v>0.71299999952316284</v>
          </cell>
          <cell r="F331">
            <v>2969101</v>
          </cell>
          <cell r="G331">
            <v>2118.14306640625</v>
          </cell>
          <cell r="H331">
            <v>329</v>
          </cell>
          <cell r="I331">
            <v>5427246.8660714282</v>
          </cell>
        </row>
        <row r="332">
          <cell r="A332">
            <v>44869</v>
          </cell>
          <cell r="B332">
            <v>0.7160000205039978</v>
          </cell>
          <cell r="C332">
            <v>0.73799997568130493</v>
          </cell>
          <cell r="D332">
            <v>0.7160000205039978</v>
          </cell>
          <cell r="E332">
            <v>0.73600000143051147</v>
          </cell>
          <cell r="F332">
            <v>3661902</v>
          </cell>
          <cell r="G332">
            <v>2657.242919921875</v>
          </cell>
          <cell r="H332">
            <v>330</v>
          </cell>
          <cell r="I332">
            <v>5421897.3361742422</v>
          </cell>
        </row>
        <row r="333">
          <cell r="A333">
            <v>44872</v>
          </cell>
          <cell r="B333">
            <v>0.73500001430511475</v>
          </cell>
          <cell r="C333">
            <v>0.73900002241134644</v>
          </cell>
          <cell r="D333">
            <v>0.73100000619888306</v>
          </cell>
          <cell r="E333">
            <v>0.73400002717971802</v>
          </cell>
          <cell r="F333">
            <v>2424500</v>
          </cell>
          <cell r="G333">
            <v>1782.22900390625</v>
          </cell>
          <cell r="H333">
            <v>331</v>
          </cell>
          <cell r="I333">
            <v>5412841.7550981874</v>
          </cell>
        </row>
        <row r="334">
          <cell r="A334">
            <v>44873</v>
          </cell>
          <cell r="B334">
            <v>0.73600000143051147</v>
          </cell>
          <cell r="C334">
            <v>0.73600000143051147</v>
          </cell>
          <cell r="D334">
            <v>0.72399997711181641</v>
          </cell>
          <cell r="E334">
            <v>0.72699999809265137</v>
          </cell>
          <cell r="F334">
            <v>2755801</v>
          </cell>
          <cell r="G334">
            <v>2007.2960205078125</v>
          </cell>
          <cell r="H334">
            <v>332</v>
          </cell>
          <cell r="I334">
            <v>5404838.620293675</v>
          </cell>
        </row>
        <row r="335">
          <cell r="A335">
            <v>44874</v>
          </cell>
          <cell r="B335">
            <v>0.73000001907348633</v>
          </cell>
          <cell r="C335">
            <v>0.73000001907348633</v>
          </cell>
          <cell r="D335">
            <v>0.72100001573562622</v>
          </cell>
          <cell r="E335">
            <v>0.72200000286102295</v>
          </cell>
          <cell r="F335">
            <v>2908406</v>
          </cell>
          <cell r="G335">
            <v>2104.299072265625</v>
          </cell>
          <cell r="H335">
            <v>333</v>
          </cell>
          <cell r="I335">
            <v>5397341.8256381378</v>
          </cell>
        </row>
        <row r="336">
          <cell r="A336">
            <v>44875</v>
          </cell>
          <cell r="B336">
            <v>0.72000002861022949</v>
          </cell>
          <cell r="C336">
            <v>0.72000002861022949</v>
          </cell>
          <cell r="D336">
            <v>0.70499998331069946</v>
          </cell>
          <cell r="E336">
            <v>0.70899999141693115</v>
          </cell>
          <cell r="F336">
            <v>3683300</v>
          </cell>
          <cell r="G336">
            <v>2612.735107421875</v>
          </cell>
          <cell r="H336">
            <v>334</v>
          </cell>
          <cell r="I336">
            <v>5392209.9638847308</v>
          </cell>
        </row>
        <row r="337">
          <cell r="A337">
            <v>44876</v>
          </cell>
          <cell r="B337">
            <v>0.72000002861022949</v>
          </cell>
          <cell r="C337">
            <v>0.73400002717971802</v>
          </cell>
          <cell r="D337">
            <v>0.72000002861022949</v>
          </cell>
          <cell r="E337">
            <v>0.72600001096725464</v>
          </cell>
          <cell r="F337">
            <v>3560304</v>
          </cell>
          <cell r="G337">
            <v>2588.037109375</v>
          </cell>
          <cell r="H337">
            <v>335</v>
          </cell>
          <cell r="I337">
            <v>5386741.5878731348</v>
          </cell>
        </row>
        <row r="338">
          <cell r="A338">
            <v>44879</v>
          </cell>
          <cell r="B338">
            <v>0.73400002717971802</v>
          </cell>
          <cell r="C338">
            <v>0.73400002717971802</v>
          </cell>
          <cell r="D338">
            <v>0.72100001573562622</v>
          </cell>
          <cell r="E338">
            <v>0.72399997711181641</v>
          </cell>
          <cell r="F338">
            <v>3003903</v>
          </cell>
          <cell r="G338">
            <v>2189.81298828125</v>
          </cell>
          <cell r="H338">
            <v>336</v>
          </cell>
          <cell r="I338">
            <v>5379649.8063616073</v>
          </cell>
        </row>
        <row r="339">
          <cell r="A339">
            <v>44880</v>
          </cell>
          <cell r="B339">
            <v>0.72500002384185791</v>
          </cell>
          <cell r="C339">
            <v>0.74299997091293335</v>
          </cell>
          <cell r="D339">
            <v>0.72200000286102295</v>
          </cell>
          <cell r="E339">
            <v>0.74299997091293335</v>
          </cell>
          <cell r="F339">
            <v>5722604</v>
          </cell>
          <cell r="G339">
            <v>4205.744140625</v>
          </cell>
          <cell r="H339">
            <v>337</v>
          </cell>
          <cell r="I339">
            <v>5380667.4745919881</v>
          </cell>
        </row>
        <row r="340">
          <cell r="A340">
            <v>44881</v>
          </cell>
          <cell r="B340">
            <v>0.74299997091293335</v>
          </cell>
          <cell r="C340">
            <v>0.74500000476837158</v>
          </cell>
          <cell r="D340">
            <v>0.73400002717971802</v>
          </cell>
          <cell r="E340">
            <v>0.73400002717971802</v>
          </cell>
          <cell r="F340">
            <v>1012900</v>
          </cell>
          <cell r="G340">
            <v>748.44000244140625</v>
          </cell>
          <cell r="H340">
            <v>338</v>
          </cell>
          <cell r="I340">
            <v>5367745.0856139055</v>
          </cell>
        </row>
        <row r="341">
          <cell r="A341">
            <v>44882</v>
          </cell>
          <cell r="B341">
            <v>0.73100000619888306</v>
          </cell>
          <cell r="C341">
            <v>0.73100000619888306</v>
          </cell>
          <cell r="D341">
            <v>0.72100001573562622</v>
          </cell>
          <cell r="E341">
            <v>0.73000001907348633</v>
          </cell>
          <cell r="F341">
            <v>3281900</v>
          </cell>
          <cell r="G341">
            <v>2381.821044921875</v>
          </cell>
          <cell r="H341">
            <v>339</v>
          </cell>
          <cell r="I341">
            <v>5361592.1502581118</v>
          </cell>
        </row>
        <row r="342">
          <cell r="A342">
            <v>44883</v>
          </cell>
          <cell r="B342">
            <v>0.73100000619888306</v>
          </cell>
          <cell r="C342">
            <v>0.73900002241134644</v>
          </cell>
          <cell r="D342">
            <v>0.73100000619888306</v>
          </cell>
          <cell r="E342">
            <v>0.73100000619888306</v>
          </cell>
          <cell r="F342">
            <v>2393401</v>
          </cell>
          <cell r="G342">
            <v>1758.56494140625</v>
          </cell>
          <cell r="H342">
            <v>340</v>
          </cell>
          <cell r="I342">
            <v>5352862.1762867644</v>
          </cell>
        </row>
        <row r="343">
          <cell r="A343">
            <v>44886</v>
          </cell>
          <cell r="B343">
            <v>0.72899997234344482</v>
          </cell>
          <cell r="C343">
            <v>0.72899997234344482</v>
          </cell>
          <cell r="D343">
            <v>0.72100001573562622</v>
          </cell>
          <cell r="E343">
            <v>0.72899997234344482</v>
          </cell>
          <cell r="F343">
            <v>3153102</v>
          </cell>
          <cell r="G343">
            <v>2289.886962890625</v>
          </cell>
          <cell r="H343">
            <v>341</v>
          </cell>
          <cell r="I343">
            <v>5346411.2666788856</v>
          </cell>
        </row>
        <row r="344">
          <cell r="A344">
            <v>44887</v>
          </cell>
          <cell r="B344">
            <v>0.72299998998641968</v>
          </cell>
          <cell r="C344">
            <v>0.72399997711181641</v>
          </cell>
          <cell r="D344">
            <v>0.7160000205039978</v>
          </cell>
          <cell r="E344">
            <v>0.7160000205039978</v>
          </cell>
          <cell r="F344">
            <v>3219613</v>
          </cell>
          <cell r="G344">
            <v>2322.748046875</v>
          </cell>
          <cell r="H344">
            <v>342</v>
          </cell>
          <cell r="I344">
            <v>5340192.5582967838</v>
          </cell>
        </row>
        <row r="345">
          <cell r="A345">
            <v>44888</v>
          </cell>
          <cell r="B345">
            <v>0.7160000205039978</v>
          </cell>
          <cell r="C345">
            <v>0.71899998188018799</v>
          </cell>
          <cell r="D345">
            <v>0.71100002527236938</v>
          </cell>
          <cell r="E345">
            <v>0.71700000762939453</v>
          </cell>
          <cell r="F345">
            <v>2462800</v>
          </cell>
          <cell r="G345">
            <v>1759.5560302734375</v>
          </cell>
          <cell r="H345">
            <v>343</v>
          </cell>
          <cell r="I345">
            <v>5331803.6587099126</v>
          </cell>
        </row>
        <row r="346">
          <cell r="A346">
            <v>44889</v>
          </cell>
          <cell r="B346">
            <v>0.72000002861022949</v>
          </cell>
          <cell r="C346">
            <v>0.72000002861022949</v>
          </cell>
          <cell r="D346">
            <v>0.71299999952316284</v>
          </cell>
          <cell r="E346">
            <v>0.71399998664855957</v>
          </cell>
          <cell r="F346">
            <v>2647100</v>
          </cell>
          <cell r="G346">
            <v>1893.616943359375</v>
          </cell>
          <cell r="H346">
            <v>344</v>
          </cell>
          <cell r="I346">
            <v>5323999.2876090119</v>
          </cell>
        </row>
        <row r="347">
          <cell r="A347">
            <v>44890</v>
          </cell>
          <cell r="B347">
            <v>0.7070000171661377</v>
          </cell>
          <cell r="C347">
            <v>0.72000002861022949</v>
          </cell>
          <cell r="D347">
            <v>0.7070000171661377</v>
          </cell>
          <cell r="E347">
            <v>0.70899999141693115</v>
          </cell>
          <cell r="F347">
            <v>1362800</v>
          </cell>
          <cell r="G347">
            <v>968.49102783203125</v>
          </cell>
          <cell r="H347">
            <v>345</v>
          </cell>
          <cell r="I347">
            <v>5312517.5505434787</v>
          </cell>
        </row>
        <row r="348">
          <cell r="A348">
            <v>44893</v>
          </cell>
          <cell r="B348">
            <v>0.70999997854232788</v>
          </cell>
          <cell r="C348">
            <v>0.70999997854232788</v>
          </cell>
          <cell r="D348">
            <v>0.6940000057220459</v>
          </cell>
          <cell r="E348">
            <v>0.70499998331069946</v>
          </cell>
          <cell r="F348">
            <v>2657600</v>
          </cell>
          <cell r="G348">
            <v>1855.81494140625</v>
          </cell>
          <cell r="H348">
            <v>346</v>
          </cell>
          <cell r="I348">
            <v>5304844.3784320811</v>
          </cell>
        </row>
        <row r="349">
          <cell r="A349">
            <v>44894</v>
          </cell>
          <cell r="B349">
            <v>0.70899999141693115</v>
          </cell>
          <cell r="C349">
            <v>0.72000002861022949</v>
          </cell>
          <cell r="D349">
            <v>0.70800000429153442</v>
          </cell>
          <cell r="E349">
            <v>0.71899998188018799</v>
          </cell>
          <cell r="F349">
            <v>2146700</v>
          </cell>
          <cell r="G349">
            <v>1530.8990478515625</v>
          </cell>
          <cell r="H349">
            <v>347</v>
          </cell>
          <cell r="I349">
            <v>5295743.0978025934</v>
          </cell>
        </row>
        <row r="350">
          <cell r="A350">
            <v>44895</v>
          </cell>
          <cell r="B350">
            <v>0.71899998188018799</v>
          </cell>
          <cell r="C350">
            <v>0.72399997711181641</v>
          </cell>
          <cell r="D350">
            <v>0.71899998188018799</v>
          </cell>
          <cell r="E350">
            <v>0.72000002861022949</v>
          </cell>
          <cell r="F350">
            <v>2516800</v>
          </cell>
          <cell r="G350">
            <v>1814.135986328125</v>
          </cell>
          <cell r="H350">
            <v>348</v>
          </cell>
          <cell r="I350">
            <v>5287757.6291307472</v>
          </cell>
        </row>
        <row r="351">
          <cell r="A351">
            <v>44896</v>
          </cell>
          <cell r="B351">
            <v>0.72899997234344482</v>
          </cell>
          <cell r="C351">
            <v>0.74000000953674316</v>
          </cell>
          <cell r="D351">
            <v>0.72899997234344482</v>
          </cell>
          <cell r="E351">
            <v>0.73400002717971802</v>
          </cell>
          <cell r="F351">
            <v>1514200</v>
          </cell>
          <cell r="G351">
            <v>1115.52001953125</v>
          </cell>
          <cell r="H351">
            <v>349</v>
          </cell>
          <cell r="I351">
            <v>5276945.1430873927</v>
          </cell>
        </row>
        <row r="352">
          <cell r="A352">
            <v>44897</v>
          </cell>
          <cell r="B352">
            <v>0.73299998044967651</v>
          </cell>
          <cell r="C352">
            <v>0.73500001430511475</v>
          </cell>
          <cell r="D352">
            <v>0.72899997234344482</v>
          </cell>
          <cell r="E352">
            <v>0.72899997234344482</v>
          </cell>
          <cell r="F352">
            <v>2813797</v>
          </cell>
          <cell r="G352">
            <v>2058.468017578125</v>
          </cell>
          <cell r="H352">
            <v>350</v>
          </cell>
          <cell r="I352">
            <v>5269907.5769642862</v>
          </cell>
        </row>
        <row r="353">
          <cell r="A353">
            <v>44900</v>
          </cell>
          <cell r="B353">
            <v>0.73199999332427979</v>
          </cell>
          <cell r="C353">
            <v>0.73500001430511475</v>
          </cell>
          <cell r="D353">
            <v>0.73000001907348633</v>
          </cell>
          <cell r="E353">
            <v>0.73500001430511475</v>
          </cell>
          <cell r="F353">
            <v>3264301</v>
          </cell>
          <cell r="G353">
            <v>2391.455078125</v>
          </cell>
          <cell r="H353">
            <v>351</v>
          </cell>
          <cell r="I353">
            <v>5264193.5981125357</v>
          </cell>
        </row>
        <row r="354">
          <cell r="A354">
            <v>44901</v>
          </cell>
          <cell r="B354">
            <v>0.73299998044967651</v>
          </cell>
          <cell r="C354">
            <v>0.74599999189376831</v>
          </cell>
          <cell r="D354">
            <v>0.73299998044967651</v>
          </cell>
          <cell r="E354">
            <v>0.74000000953674316</v>
          </cell>
          <cell r="F354">
            <v>1767300</v>
          </cell>
          <cell r="G354">
            <v>1305.98095703125</v>
          </cell>
          <cell r="H354">
            <v>352</v>
          </cell>
          <cell r="I354">
            <v>5254259.2412997158</v>
          </cell>
        </row>
        <row r="355">
          <cell r="A355">
            <v>44902</v>
          </cell>
          <cell r="B355">
            <v>0.74000000953674316</v>
          </cell>
          <cell r="C355">
            <v>0.75199997425079346</v>
          </cell>
          <cell r="D355">
            <v>0.74000000953674316</v>
          </cell>
          <cell r="E355">
            <v>0.74599999189376831</v>
          </cell>
          <cell r="F355">
            <v>2062507</v>
          </cell>
          <cell r="G355">
            <v>1538.0469970703125</v>
          </cell>
          <cell r="H355">
            <v>353</v>
          </cell>
          <cell r="I355">
            <v>5245217.4502478754</v>
          </cell>
        </row>
        <row r="356">
          <cell r="A356">
            <v>44903</v>
          </cell>
          <cell r="B356">
            <v>0.74199998378753662</v>
          </cell>
          <cell r="C356">
            <v>0.74800002574920654</v>
          </cell>
          <cell r="D356">
            <v>0.74199998378753662</v>
          </cell>
          <cell r="E356">
            <v>0.74400001764297485</v>
          </cell>
          <cell r="F356">
            <v>3449804</v>
          </cell>
          <cell r="G356">
            <v>2575.367919921875</v>
          </cell>
          <cell r="H356">
            <v>354</v>
          </cell>
          <cell r="I356">
            <v>5240145.6608403958</v>
          </cell>
        </row>
        <row r="357">
          <cell r="A357">
            <v>44904</v>
          </cell>
          <cell r="B357">
            <v>0.74400001764297485</v>
          </cell>
          <cell r="C357">
            <v>0.75099998712539673</v>
          </cell>
          <cell r="D357">
            <v>0.74400001764297485</v>
          </cell>
          <cell r="E357">
            <v>0.75</v>
          </cell>
          <cell r="F357">
            <v>4098100</v>
          </cell>
          <cell r="G357">
            <v>3059.9140625</v>
          </cell>
          <cell r="H357">
            <v>355</v>
          </cell>
          <cell r="I357">
            <v>5236928.6308098594</v>
          </cell>
        </row>
        <row r="358">
          <cell r="A358">
            <v>44907</v>
          </cell>
          <cell r="B358">
            <v>0.74500000476837158</v>
          </cell>
          <cell r="C358">
            <v>0.74900001287460327</v>
          </cell>
          <cell r="D358">
            <v>0.74400001764297485</v>
          </cell>
          <cell r="E358">
            <v>0.74699997901916504</v>
          </cell>
          <cell r="F358">
            <v>1660900</v>
          </cell>
          <cell r="G358">
            <v>1239.9219970703125</v>
          </cell>
          <cell r="H358">
            <v>356</v>
          </cell>
          <cell r="I358">
            <v>5226883.606566011</v>
          </cell>
        </row>
        <row r="359">
          <cell r="A359">
            <v>44908</v>
          </cell>
          <cell r="B359">
            <v>0.74599999189376831</v>
          </cell>
          <cell r="C359">
            <v>0.74599999189376831</v>
          </cell>
          <cell r="D359">
            <v>0.7369999885559082</v>
          </cell>
          <cell r="E359">
            <v>0.73799997568130493</v>
          </cell>
          <cell r="F359">
            <v>3002001</v>
          </cell>
          <cell r="G359">
            <v>2222.159912109375</v>
          </cell>
          <cell r="H359">
            <v>357</v>
          </cell>
          <cell r="I359">
            <v>5220651.4424019605</v>
          </cell>
        </row>
        <row r="360">
          <cell r="A360">
            <v>44909</v>
          </cell>
          <cell r="B360">
            <v>0.74000000953674316</v>
          </cell>
          <cell r="C360">
            <v>0.74000000953674316</v>
          </cell>
          <cell r="D360">
            <v>0.73500001430511475</v>
          </cell>
          <cell r="E360">
            <v>0.73500001430511475</v>
          </cell>
          <cell r="F360">
            <v>4652100</v>
          </cell>
          <cell r="G360">
            <v>3427.55908203125</v>
          </cell>
          <cell r="H360">
            <v>358</v>
          </cell>
          <cell r="I360">
            <v>5219063.3098812848</v>
          </cell>
        </row>
        <row r="361">
          <cell r="A361">
            <v>44910</v>
          </cell>
          <cell r="B361">
            <v>0.73900002241134644</v>
          </cell>
          <cell r="C361">
            <v>0.74299997091293335</v>
          </cell>
          <cell r="D361">
            <v>0.73500001430511475</v>
          </cell>
          <cell r="E361">
            <v>0.74299997091293335</v>
          </cell>
          <cell r="F361">
            <v>3350200</v>
          </cell>
          <cell r="G361">
            <v>2474.9130859375</v>
          </cell>
          <cell r="H361">
            <v>359</v>
          </cell>
          <cell r="I361">
            <v>5213857.5625</v>
          </cell>
        </row>
        <row r="362">
          <cell r="A362">
            <v>44911</v>
          </cell>
          <cell r="B362">
            <v>0.73799997568130493</v>
          </cell>
          <cell r="C362">
            <v>0.73799997568130493</v>
          </cell>
          <cell r="D362">
            <v>0.73500001430511475</v>
          </cell>
          <cell r="E362">
            <v>0.73600000143051147</v>
          </cell>
          <cell r="F362">
            <v>2607600</v>
          </cell>
          <cell r="G362">
            <v>1922.4029541015625</v>
          </cell>
          <cell r="H362">
            <v>360</v>
          </cell>
          <cell r="I362">
            <v>5206617.9581597224</v>
          </cell>
        </row>
        <row r="363">
          <cell r="A363">
            <v>44914</v>
          </cell>
          <cell r="B363">
            <v>0.74099999666213989</v>
          </cell>
          <cell r="C363">
            <v>0.74099999666213989</v>
          </cell>
          <cell r="D363">
            <v>0.72600001096725464</v>
          </cell>
          <cell r="E363">
            <v>0.72600001096725464</v>
          </cell>
          <cell r="F363">
            <v>3066702</v>
          </cell>
          <cell r="G363">
            <v>2247.702880859375</v>
          </cell>
          <cell r="H363">
            <v>361</v>
          </cell>
          <cell r="I363">
            <v>5200690.2131232684</v>
          </cell>
        </row>
        <row r="364">
          <cell r="A364">
            <v>44915</v>
          </cell>
          <cell r="B364">
            <v>0.72600001096725464</v>
          </cell>
          <cell r="C364">
            <v>0.7279999852180481</v>
          </cell>
          <cell r="D364">
            <v>0.7160000205039978</v>
          </cell>
          <cell r="E364">
            <v>0.71899998188018799</v>
          </cell>
          <cell r="F364">
            <v>3940700</v>
          </cell>
          <cell r="G364">
            <v>2847.77294921875</v>
          </cell>
          <cell r="H364">
            <v>362</v>
          </cell>
          <cell r="I364">
            <v>5197209.5771754142</v>
          </cell>
        </row>
        <row r="365">
          <cell r="A365">
            <v>44916</v>
          </cell>
          <cell r="B365">
            <v>0.72100001573562622</v>
          </cell>
          <cell r="C365">
            <v>0.72100001573562622</v>
          </cell>
          <cell r="D365">
            <v>0.71299999952316284</v>
          </cell>
          <cell r="E365">
            <v>0.7149999737739563</v>
          </cell>
          <cell r="F365">
            <v>2461800</v>
          </cell>
          <cell r="G365">
            <v>1768.2430419921875</v>
          </cell>
          <cell r="H365">
            <v>363</v>
          </cell>
          <cell r="I365">
            <v>5189674.013601928</v>
          </cell>
        </row>
        <row r="366">
          <cell r="A366">
            <v>44917</v>
          </cell>
          <cell r="B366">
            <v>0.71700000762939453</v>
          </cell>
          <cell r="C366">
            <v>0.72100001573562622</v>
          </cell>
          <cell r="D366">
            <v>0.71100002527236938</v>
          </cell>
          <cell r="E366">
            <v>0.71399998664855957</v>
          </cell>
          <cell r="F366">
            <v>3196400</v>
          </cell>
          <cell r="G366">
            <v>2294.62109375</v>
          </cell>
          <cell r="H366">
            <v>364</v>
          </cell>
          <cell r="I366">
            <v>5184197.9860920329</v>
          </cell>
        </row>
        <row r="367">
          <cell r="A367">
            <v>44918</v>
          </cell>
          <cell r="B367">
            <v>0.70899999141693115</v>
          </cell>
          <cell r="C367">
            <v>0.71299999952316284</v>
          </cell>
          <cell r="D367">
            <v>0.7070000171661377</v>
          </cell>
          <cell r="E367">
            <v>0.70999997854232788</v>
          </cell>
          <cell r="F367">
            <v>3038001</v>
          </cell>
          <cell r="G367">
            <v>2157.553955078125</v>
          </cell>
          <cell r="H367">
            <v>365</v>
          </cell>
          <cell r="I367">
            <v>5178317.9943493148</v>
          </cell>
        </row>
        <row r="368">
          <cell r="A368">
            <v>44921</v>
          </cell>
          <cell r="B368">
            <v>0.7070000171661377</v>
          </cell>
          <cell r="C368">
            <v>0.72100001573562622</v>
          </cell>
          <cell r="D368">
            <v>0.7070000171661377</v>
          </cell>
          <cell r="E368">
            <v>0.71899998188018799</v>
          </cell>
          <cell r="F368">
            <v>5080404</v>
          </cell>
          <cell r="G368">
            <v>3635.52587890625</v>
          </cell>
          <cell r="H368">
            <v>366</v>
          </cell>
          <cell r="I368">
            <v>5178050.4697745899</v>
          </cell>
        </row>
        <row r="369">
          <cell r="A369">
            <v>44922</v>
          </cell>
          <cell r="B369">
            <v>0.72200000286102295</v>
          </cell>
          <cell r="C369">
            <v>0.73000001907348633</v>
          </cell>
          <cell r="D369">
            <v>0.71899998188018799</v>
          </cell>
          <cell r="E369">
            <v>0.72899997234344482</v>
          </cell>
          <cell r="F369">
            <v>6773900</v>
          </cell>
          <cell r="G369">
            <v>4913.7880859375</v>
          </cell>
          <cell r="H369">
            <v>367</v>
          </cell>
          <cell r="I369">
            <v>5182398.8336171666</v>
          </cell>
        </row>
        <row r="370">
          <cell r="A370">
            <v>44923</v>
          </cell>
          <cell r="B370">
            <v>0.72399997711181641</v>
          </cell>
          <cell r="C370">
            <v>0.72399997711181641</v>
          </cell>
          <cell r="D370">
            <v>0.71700000762939453</v>
          </cell>
          <cell r="E370">
            <v>0.72100001573562622</v>
          </cell>
          <cell r="F370">
            <v>2380500</v>
          </cell>
          <cell r="G370">
            <v>1714.72998046875</v>
          </cell>
          <cell r="H370">
            <v>368</v>
          </cell>
          <cell r="I370">
            <v>5174784.9780910322</v>
          </cell>
        </row>
        <row r="371">
          <cell r="A371">
            <v>44924</v>
          </cell>
          <cell r="B371">
            <v>0.71700000762939453</v>
          </cell>
          <cell r="C371">
            <v>0.72600001096725464</v>
          </cell>
          <cell r="D371">
            <v>0.71700000762939453</v>
          </cell>
          <cell r="E371">
            <v>0.72299998998641968</v>
          </cell>
          <cell r="F371">
            <v>3941701.25</v>
          </cell>
          <cell r="G371">
            <v>2847.658935546875</v>
          </cell>
          <cell r="H371">
            <v>369</v>
          </cell>
          <cell r="I371">
            <v>5171443.2877710024</v>
          </cell>
        </row>
        <row r="372">
          <cell r="A372">
            <v>44925</v>
          </cell>
          <cell r="B372">
            <v>0.72500002384185791</v>
          </cell>
          <cell r="C372">
            <v>0.72699999809265137</v>
          </cell>
          <cell r="D372">
            <v>0.72100001573562622</v>
          </cell>
          <cell r="E372">
            <v>0.72299998998641968</v>
          </cell>
          <cell r="F372">
            <v>2041800</v>
          </cell>
          <cell r="G372">
            <v>1479.02197265625</v>
          </cell>
          <cell r="H372">
            <v>370</v>
          </cell>
          <cell r="I372">
            <v>5162984.7923986483</v>
          </cell>
        </row>
        <row r="373">
          <cell r="A373">
            <v>44929</v>
          </cell>
          <cell r="B373">
            <v>0.72000002861022949</v>
          </cell>
          <cell r="C373">
            <v>0.72899997234344482</v>
          </cell>
          <cell r="D373">
            <v>0.7149999737739563</v>
          </cell>
          <cell r="E373">
            <v>0.72899997234344482</v>
          </cell>
          <cell r="F373">
            <v>1565200</v>
          </cell>
          <cell r="G373">
            <v>1129.6409912109375</v>
          </cell>
          <cell r="H373">
            <v>371</v>
          </cell>
          <cell r="I373">
            <v>5153287.2592654983</v>
          </cell>
        </row>
        <row r="374">
          <cell r="A374">
            <v>44930</v>
          </cell>
          <cell r="B374">
            <v>0.72500002384185791</v>
          </cell>
          <cell r="C374">
            <v>0.7279999852180481</v>
          </cell>
          <cell r="D374">
            <v>0.72000002861022949</v>
          </cell>
          <cell r="E374">
            <v>0.72500002384185791</v>
          </cell>
          <cell r="F374">
            <v>1636900</v>
          </cell>
          <cell r="G374">
            <v>1184.56201171875</v>
          </cell>
          <cell r="H374">
            <v>372</v>
          </cell>
          <cell r="I374">
            <v>5143834.6053427421</v>
          </cell>
        </row>
        <row r="375">
          <cell r="A375">
            <v>44931</v>
          </cell>
          <cell r="B375">
            <v>0.72899997234344482</v>
          </cell>
          <cell r="C375">
            <v>0.74400001764297485</v>
          </cell>
          <cell r="D375">
            <v>0.7279999852180481</v>
          </cell>
          <cell r="E375">
            <v>0.74199998378753662</v>
          </cell>
          <cell r="F375">
            <v>1151000</v>
          </cell>
          <cell r="G375">
            <v>847.927001953125</v>
          </cell>
          <cell r="H375">
            <v>373</v>
          </cell>
          <cell r="I375">
            <v>5133129.9549262738</v>
          </cell>
        </row>
        <row r="376">
          <cell r="A376">
            <v>44932</v>
          </cell>
          <cell r="B376">
            <v>0.74000000953674316</v>
          </cell>
          <cell r="C376">
            <v>0.75099998712539673</v>
          </cell>
          <cell r="D376">
            <v>0.74000000953674316</v>
          </cell>
          <cell r="E376">
            <v>0.74500000476837158</v>
          </cell>
          <cell r="F376">
            <v>2536002</v>
          </cell>
          <cell r="G376">
            <v>1894.322998046875</v>
          </cell>
          <cell r="H376">
            <v>374</v>
          </cell>
          <cell r="I376">
            <v>5126185.7625334226</v>
          </cell>
        </row>
        <row r="377">
          <cell r="A377">
            <v>44935</v>
          </cell>
          <cell r="B377">
            <v>0.74599999189376831</v>
          </cell>
          <cell r="C377">
            <v>0.75199997425079346</v>
          </cell>
          <cell r="D377">
            <v>0.74599999189376831</v>
          </cell>
          <cell r="E377">
            <v>0.74699997901916504</v>
          </cell>
          <cell r="F377">
            <v>2679501</v>
          </cell>
          <cell r="G377">
            <v>2000.68994140625</v>
          </cell>
          <cell r="H377">
            <v>375</v>
          </cell>
          <cell r="I377">
            <v>5119661.2698333338</v>
          </cell>
        </row>
        <row r="378">
          <cell r="A378">
            <v>44936</v>
          </cell>
          <cell r="B378">
            <v>0.74599999189376831</v>
          </cell>
          <cell r="C378">
            <v>0.75499999523162842</v>
          </cell>
          <cell r="D378">
            <v>0.74400001764297485</v>
          </cell>
          <cell r="E378">
            <v>0.75300002098083496</v>
          </cell>
          <cell r="F378">
            <v>1321912</v>
          </cell>
          <cell r="G378">
            <v>988.56402587890625</v>
          </cell>
          <cell r="H378">
            <v>376</v>
          </cell>
          <cell r="I378">
            <v>5109560.872839096</v>
          </cell>
        </row>
        <row r="379">
          <cell r="A379">
            <v>44937</v>
          </cell>
          <cell r="B379">
            <v>0.75199997425079346</v>
          </cell>
          <cell r="C379">
            <v>0.75599998235702515</v>
          </cell>
          <cell r="D379">
            <v>0.74699997901916504</v>
          </cell>
          <cell r="E379">
            <v>0.74800002574920654</v>
          </cell>
          <cell r="F379">
            <v>2797004</v>
          </cell>
          <cell r="G379">
            <v>2105.48388671875</v>
          </cell>
          <cell r="H379">
            <v>377</v>
          </cell>
          <cell r="I379">
            <v>5103426.7697281167</v>
          </cell>
        </row>
        <row r="380">
          <cell r="A380">
            <v>44938</v>
          </cell>
          <cell r="B380">
            <v>0.75099998712539673</v>
          </cell>
          <cell r="C380">
            <v>0.75599998235702515</v>
          </cell>
          <cell r="D380">
            <v>0.74900001287460327</v>
          </cell>
          <cell r="E380">
            <v>0.75199997425079346</v>
          </cell>
          <cell r="F380">
            <v>2889600</v>
          </cell>
          <cell r="G380">
            <v>2174.404052734375</v>
          </cell>
          <cell r="H380">
            <v>378</v>
          </cell>
          <cell r="I380">
            <v>5097570.0851521166</v>
          </cell>
        </row>
        <row r="381">
          <cell r="A381">
            <v>44939</v>
          </cell>
          <cell r="B381">
            <v>0.77399998903274536</v>
          </cell>
          <cell r="C381">
            <v>0.77399998903274536</v>
          </cell>
          <cell r="D381">
            <v>0.74299997091293335</v>
          </cell>
          <cell r="E381">
            <v>0.75900000333786011</v>
          </cell>
          <cell r="F381">
            <v>2609100</v>
          </cell>
          <cell r="G381">
            <v>1971.1600341796875</v>
          </cell>
          <cell r="H381">
            <v>379</v>
          </cell>
          <cell r="I381">
            <v>5091004.2010224275</v>
          </cell>
        </row>
        <row r="382">
          <cell r="A382">
            <v>44942</v>
          </cell>
          <cell r="B382">
            <v>0.76099997758865356</v>
          </cell>
          <cell r="C382">
            <v>0.77799999713897705</v>
          </cell>
          <cell r="D382">
            <v>0.76099997758865356</v>
          </cell>
          <cell r="E382">
            <v>0.77300000190734863</v>
          </cell>
          <cell r="F382">
            <v>3660307</v>
          </cell>
          <cell r="G382">
            <v>2824.14404296875</v>
          </cell>
          <cell r="H382">
            <v>380</v>
          </cell>
          <cell r="I382">
            <v>5087239.2083881581</v>
          </cell>
        </row>
        <row r="383">
          <cell r="A383">
            <v>44943</v>
          </cell>
          <cell r="B383">
            <v>0.79500001668930054</v>
          </cell>
          <cell r="C383">
            <v>0.79500001668930054</v>
          </cell>
          <cell r="D383">
            <v>0.77300000190734863</v>
          </cell>
          <cell r="E383">
            <v>0.77499997615814209</v>
          </cell>
          <cell r="F383">
            <v>1479900</v>
          </cell>
          <cell r="G383">
            <v>1148.1639404296875</v>
          </cell>
          <cell r="H383">
            <v>381</v>
          </cell>
          <cell r="I383">
            <v>5077771.1264763782</v>
          </cell>
        </row>
        <row r="384">
          <cell r="A384">
            <v>44944</v>
          </cell>
          <cell r="B384">
            <v>0.77600002288818359</v>
          </cell>
          <cell r="C384">
            <v>0.78100001811981201</v>
          </cell>
          <cell r="D384">
            <v>0.77499997615814209</v>
          </cell>
          <cell r="E384">
            <v>0.77600002288818359</v>
          </cell>
          <cell r="F384">
            <v>5034005</v>
          </cell>
          <cell r="G384">
            <v>3914.56298828125</v>
          </cell>
          <cell r="H384">
            <v>382</v>
          </cell>
          <cell r="I384">
            <v>5077656.5554646598</v>
          </cell>
        </row>
        <row r="385">
          <cell r="A385">
            <v>44945</v>
          </cell>
          <cell r="B385">
            <v>0.77399998903274536</v>
          </cell>
          <cell r="C385">
            <v>0.78299999237060547</v>
          </cell>
          <cell r="D385">
            <v>0.77399998903274536</v>
          </cell>
          <cell r="E385">
            <v>0.78200000524520874</v>
          </cell>
          <cell r="F385">
            <v>1876500</v>
          </cell>
          <cell r="G385">
            <v>1461.1739501953125</v>
          </cell>
          <cell r="H385">
            <v>383</v>
          </cell>
          <cell r="I385">
            <v>5069298.4443537863</v>
          </cell>
        </row>
        <row r="386">
          <cell r="A386">
            <v>44946</v>
          </cell>
          <cell r="B386">
            <v>0.78299999237060547</v>
          </cell>
          <cell r="C386">
            <v>0.78799998760223389</v>
          </cell>
          <cell r="D386">
            <v>0.78299999237060547</v>
          </cell>
          <cell r="E386">
            <v>0.78700000047683716</v>
          </cell>
          <cell r="F386">
            <v>6181202</v>
          </cell>
          <cell r="G386">
            <v>4860.455078125</v>
          </cell>
          <cell r="H386">
            <v>384</v>
          </cell>
          <cell r="I386">
            <v>5072194.0265299482</v>
          </cell>
        </row>
        <row r="387">
          <cell r="A387">
            <v>44956</v>
          </cell>
          <cell r="B387">
            <v>0.78700000047683716</v>
          </cell>
          <cell r="C387">
            <v>0.81000000238418579</v>
          </cell>
          <cell r="D387">
            <v>0.78700000047683716</v>
          </cell>
          <cell r="E387">
            <v>0.79799997806549072</v>
          </cell>
          <cell r="F387">
            <v>2619200</v>
          </cell>
          <cell r="G387">
            <v>2099.212890625</v>
          </cell>
          <cell r="H387">
            <v>385</v>
          </cell>
          <cell r="I387">
            <v>5065822.6134740263</v>
          </cell>
        </row>
        <row r="388">
          <cell r="A388">
            <v>44957</v>
          </cell>
          <cell r="B388">
            <v>0.80000001192092896</v>
          </cell>
          <cell r="C388">
            <v>0.80000001192092896</v>
          </cell>
          <cell r="D388">
            <v>0.78799998760223389</v>
          </cell>
          <cell r="E388">
            <v>0.78899997472763062</v>
          </cell>
          <cell r="F388">
            <v>2396100</v>
          </cell>
          <cell r="G388">
            <v>1900.77001953125</v>
          </cell>
          <cell r="H388">
            <v>386</v>
          </cell>
          <cell r="I388">
            <v>5058906.2336463733</v>
          </cell>
        </row>
        <row r="389">
          <cell r="A389">
            <v>44958</v>
          </cell>
          <cell r="B389">
            <v>0.78799998760223389</v>
          </cell>
          <cell r="C389">
            <v>0.80000001192092896</v>
          </cell>
          <cell r="D389">
            <v>0.78799998760223389</v>
          </cell>
          <cell r="E389">
            <v>0.79900002479553223</v>
          </cell>
          <cell r="F389">
            <v>2298500</v>
          </cell>
          <cell r="G389">
            <v>1828.115966796875</v>
          </cell>
          <cell r="H389">
            <v>387</v>
          </cell>
          <cell r="I389">
            <v>5051773.4010012923</v>
          </cell>
        </row>
        <row r="390">
          <cell r="A390">
            <v>44959</v>
          </cell>
          <cell r="B390">
            <v>0.80099999904632568</v>
          </cell>
          <cell r="C390">
            <v>0.80199998617172241</v>
          </cell>
          <cell r="D390">
            <v>0.79400002956390381</v>
          </cell>
          <cell r="E390">
            <v>0.79500001668930054</v>
          </cell>
          <cell r="F390">
            <v>1222000</v>
          </cell>
          <cell r="G390">
            <v>974.9000244140625</v>
          </cell>
          <cell r="H390">
            <v>388</v>
          </cell>
          <cell r="I390">
            <v>5041902.8509987118</v>
          </cell>
        </row>
        <row r="391">
          <cell r="A391">
            <v>44960</v>
          </cell>
          <cell r="B391">
            <v>0.79199999570846558</v>
          </cell>
          <cell r="C391">
            <v>0.79199999570846558</v>
          </cell>
          <cell r="D391">
            <v>0.78100001811981201</v>
          </cell>
          <cell r="E391">
            <v>0.79100000858306885</v>
          </cell>
          <cell r="F391">
            <v>2231500</v>
          </cell>
          <cell r="G391">
            <v>1757.35205078125</v>
          </cell>
          <cell r="H391">
            <v>389</v>
          </cell>
          <cell r="I391">
            <v>5034678.1650064271</v>
          </cell>
        </row>
        <row r="392">
          <cell r="A392">
            <v>44963</v>
          </cell>
          <cell r="B392">
            <v>0.78299999237060547</v>
          </cell>
          <cell r="C392">
            <v>0.7850000262260437</v>
          </cell>
          <cell r="D392">
            <v>0.77600002288818359</v>
          </cell>
          <cell r="E392">
            <v>0.77700001001358032</v>
          </cell>
          <cell r="F392">
            <v>653500</v>
          </cell>
          <cell r="G392">
            <v>509.80899047851562</v>
          </cell>
          <cell r="H392">
            <v>390</v>
          </cell>
          <cell r="I392">
            <v>5023444.3748397436</v>
          </cell>
        </row>
        <row r="393">
          <cell r="A393">
            <v>44964</v>
          </cell>
          <cell r="B393">
            <v>0.78299999237060547</v>
          </cell>
          <cell r="C393">
            <v>0.7839999794960022</v>
          </cell>
          <cell r="D393">
            <v>0.77700001001358032</v>
          </cell>
          <cell r="E393">
            <v>0.77999997138977051</v>
          </cell>
          <cell r="F393">
            <v>1518500</v>
          </cell>
          <cell r="G393">
            <v>1184.8780517578125</v>
          </cell>
          <cell r="H393">
            <v>391</v>
          </cell>
          <cell r="I393">
            <v>5014480.3227301789</v>
          </cell>
        </row>
        <row r="394">
          <cell r="A394">
            <v>44965</v>
          </cell>
          <cell r="B394">
            <v>0.77999997138977051</v>
          </cell>
          <cell r="C394">
            <v>0.78100001811981201</v>
          </cell>
          <cell r="D394">
            <v>0.77600002288818359</v>
          </cell>
          <cell r="E394">
            <v>0.77700001001358032</v>
          </cell>
          <cell r="F394">
            <v>1171112</v>
          </cell>
          <cell r="G394">
            <v>912.447021484375</v>
          </cell>
          <cell r="H394">
            <v>392</v>
          </cell>
          <cell r="I394">
            <v>5004675.8117028065</v>
          </cell>
        </row>
        <row r="395">
          <cell r="A395">
            <v>44966</v>
          </cell>
          <cell r="B395">
            <v>0.77399998903274536</v>
          </cell>
          <cell r="C395">
            <v>0.78799998760223389</v>
          </cell>
          <cell r="D395">
            <v>0.77399998903274536</v>
          </cell>
          <cell r="E395">
            <v>0.78799998760223389</v>
          </cell>
          <cell r="F395">
            <v>1557100</v>
          </cell>
          <cell r="G395">
            <v>1221.449951171875</v>
          </cell>
          <cell r="H395">
            <v>393</v>
          </cell>
          <cell r="I395">
            <v>4995903.354166667</v>
          </cell>
        </row>
        <row r="396">
          <cell r="A396">
            <v>44967</v>
          </cell>
          <cell r="B396">
            <v>0.78799998760223389</v>
          </cell>
          <cell r="C396">
            <v>0.78799998760223389</v>
          </cell>
          <cell r="D396">
            <v>0.77899998426437378</v>
          </cell>
          <cell r="E396">
            <v>0.7839999794960022</v>
          </cell>
          <cell r="F396">
            <v>2219900</v>
          </cell>
          <cell r="G396">
            <v>1734.8929443359375</v>
          </cell>
          <cell r="H396">
            <v>394</v>
          </cell>
          <cell r="I396">
            <v>4988857.6603743657</v>
          </cell>
        </row>
        <row r="397">
          <cell r="A397">
            <v>44970</v>
          </cell>
          <cell r="B397">
            <v>0.78100001811981201</v>
          </cell>
          <cell r="C397">
            <v>0.79000002145767212</v>
          </cell>
          <cell r="D397">
            <v>0.78100001811981201</v>
          </cell>
          <cell r="E397">
            <v>0.78899997472763062</v>
          </cell>
          <cell r="F397">
            <v>2053500</v>
          </cell>
          <cell r="G397">
            <v>1613.4949951171875</v>
          </cell>
          <cell r="H397">
            <v>395</v>
          </cell>
          <cell r="I397">
            <v>4981426.375158228</v>
          </cell>
        </row>
        <row r="398">
          <cell r="A398">
            <v>44971</v>
          </cell>
          <cell r="B398">
            <v>0.79199999570846558</v>
          </cell>
          <cell r="C398">
            <v>0.79199999570846558</v>
          </cell>
          <cell r="D398">
            <v>0.78299999237060547</v>
          </cell>
          <cell r="E398">
            <v>0.78700000047683716</v>
          </cell>
          <cell r="F398">
            <v>1283308</v>
          </cell>
          <cell r="G398">
            <v>1008.1619873046875</v>
          </cell>
          <cell r="H398">
            <v>396</v>
          </cell>
          <cell r="I398">
            <v>4972087.6923926771</v>
          </cell>
        </row>
        <row r="399">
          <cell r="A399">
            <v>44972</v>
          </cell>
          <cell r="B399">
            <v>0.78799998760223389</v>
          </cell>
          <cell r="C399">
            <v>0.79100000858306885</v>
          </cell>
          <cell r="D399">
            <v>0.7839999794960022</v>
          </cell>
          <cell r="E399">
            <v>0.78600001335144043</v>
          </cell>
          <cell r="F399">
            <v>854601</v>
          </cell>
          <cell r="G399">
            <v>671.81597900390625</v>
          </cell>
          <cell r="H399">
            <v>397</v>
          </cell>
          <cell r="I399">
            <v>4961716.1893891692</v>
          </cell>
        </row>
        <row r="400">
          <cell r="A400">
            <v>44973</v>
          </cell>
          <cell r="B400">
            <v>0.79100000858306885</v>
          </cell>
          <cell r="C400">
            <v>0.79199999570846558</v>
          </cell>
          <cell r="D400">
            <v>0.7720000147819519</v>
          </cell>
          <cell r="E400">
            <v>0.77799999713897705</v>
          </cell>
          <cell r="F400">
            <v>1755000</v>
          </cell>
          <cell r="G400">
            <v>1372.9659423828125</v>
          </cell>
          <cell r="H400">
            <v>398</v>
          </cell>
          <cell r="I400">
            <v>4953659.1135364324</v>
          </cell>
        </row>
        <row r="401">
          <cell r="A401">
            <v>44974</v>
          </cell>
          <cell r="B401">
            <v>0.77499997615814209</v>
          </cell>
          <cell r="C401">
            <v>0.77499997615814209</v>
          </cell>
          <cell r="D401">
            <v>0.75999999046325684</v>
          </cell>
          <cell r="E401">
            <v>0.76099997758865356</v>
          </cell>
          <cell r="F401">
            <v>3067106</v>
          </cell>
          <cell r="G401">
            <v>2349.093017578125</v>
          </cell>
          <cell r="H401">
            <v>399</v>
          </cell>
          <cell r="I401">
            <v>4948930.9102443606</v>
          </cell>
        </row>
        <row r="402">
          <cell r="A402">
            <v>44977</v>
          </cell>
          <cell r="B402">
            <v>0.75800001621246338</v>
          </cell>
          <cell r="C402">
            <v>0.77499997615814209</v>
          </cell>
          <cell r="D402">
            <v>0.75599998235702515</v>
          </cell>
          <cell r="E402">
            <v>0.77399998903274536</v>
          </cell>
          <cell r="F402">
            <v>956200</v>
          </cell>
          <cell r="G402">
            <v>735.38299560546875</v>
          </cell>
          <cell r="H402">
            <v>400</v>
          </cell>
          <cell r="I402">
            <v>4938949.08296875</v>
          </cell>
        </row>
        <row r="403">
          <cell r="A403">
            <v>44978</v>
          </cell>
          <cell r="B403">
            <v>0.77399998903274536</v>
          </cell>
          <cell r="C403">
            <v>0.77700001001358032</v>
          </cell>
          <cell r="D403">
            <v>0.76999998092651367</v>
          </cell>
          <cell r="E403">
            <v>0.77399998903274536</v>
          </cell>
          <cell r="F403">
            <v>1222500</v>
          </cell>
          <cell r="G403">
            <v>944.00799560546875</v>
          </cell>
          <cell r="H403">
            <v>401</v>
          </cell>
          <cell r="I403">
            <v>4929681.1301433919</v>
          </cell>
        </row>
        <row r="404">
          <cell r="A404">
            <v>44979</v>
          </cell>
          <cell r="B404">
            <v>0.76999998092651367</v>
          </cell>
          <cell r="C404">
            <v>0.77100002765655518</v>
          </cell>
          <cell r="D404">
            <v>0.76700001955032349</v>
          </cell>
          <cell r="E404">
            <v>0.76800000667572021</v>
          </cell>
          <cell r="F404">
            <v>1488800</v>
          </cell>
          <cell r="G404">
            <v>1145.47900390625</v>
          </cell>
          <cell r="H404">
            <v>402</v>
          </cell>
          <cell r="I404">
            <v>4921121.7243470149</v>
          </cell>
        </row>
        <row r="405">
          <cell r="A405">
            <v>44980</v>
          </cell>
          <cell r="B405">
            <v>0.7720000147819519</v>
          </cell>
          <cell r="C405">
            <v>0.77399998903274536</v>
          </cell>
          <cell r="D405">
            <v>0.76700001955032349</v>
          </cell>
          <cell r="E405">
            <v>0.76700001955032349</v>
          </cell>
          <cell r="F405">
            <v>1037301.9375</v>
          </cell>
          <cell r="G405">
            <v>799.7540283203125</v>
          </cell>
          <cell r="H405">
            <v>403</v>
          </cell>
          <cell r="I405">
            <v>4911484.4544044668</v>
          </cell>
        </row>
        <row r="406">
          <cell r="A406">
            <v>44981</v>
          </cell>
          <cell r="B406">
            <v>0.76800000667572021</v>
          </cell>
          <cell r="C406">
            <v>0.76899999380111694</v>
          </cell>
          <cell r="D406">
            <v>0.76099997758865356</v>
          </cell>
          <cell r="E406">
            <v>0.76499998569488525</v>
          </cell>
          <cell r="F406">
            <v>1018601</v>
          </cell>
          <cell r="G406">
            <v>779.92901611328125</v>
          </cell>
          <cell r="H406">
            <v>404</v>
          </cell>
          <cell r="I406">
            <v>4901848.6042698016</v>
          </cell>
        </row>
        <row r="407">
          <cell r="A407">
            <v>44984</v>
          </cell>
          <cell r="B407">
            <v>0.75900000333786011</v>
          </cell>
          <cell r="C407">
            <v>0.76099997758865356</v>
          </cell>
          <cell r="D407">
            <v>0.75599998235702515</v>
          </cell>
          <cell r="E407">
            <v>0.75700002908706665</v>
          </cell>
          <cell r="F407">
            <v>2463800</v>
          </cell>
          <cell r="G407">
            <v>1870.217041015625</v>
          </cell>
          <cell r="H407">
            <v>405</v>
          </cell>
          <cell r="I407">
            <v>4895828.7311728392</v>
          </cell>
        </row>
        <row r="408">
          <cell r="A408">
            <v>44985</v>
          </cell>
          <cell r="B408">
            <v>0.7630000114440918</v>
          </cell>
          <cell r="C408">
            <v>0.7630000114440918</v>
          </cell>
          <cell r="D408">
            <v>0.75900000333786011</v>
          </cell>
          <cell r="E408">
            <v>0.7630000114440918</v>
          </cell>
          <cell r="F408">
            <v>699600</v>
          </cell>
          <cell r="G408">
            <v>532.60498046875</v>
          </cell>
          <cell r="H408">
            <v>406</v>
          </cell>
          <cell r="I408">
            <v>4885493.1924261088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24.68000031</v>
          </cell>
          <cell r="D347">
            <v>33.152985469652158</v>
          </cell>
        </row>
        <row r="348">
          <cell r="B348" t="str">
            <v xml:space="preserve">2022/9/2
</v>
          </cell>
          <cell r="C348">
            <v>24.6341</v>
          </cell>
          <cell r="D348">
            <v>33.128364413381483</v>
          </cell>
        </row>
        <row r="349">
          <cell r="B349" t="str">
            <v xml:space="preserve">2022/9/5
</v>
          </cell>
          <cell r="C349">
            <v>24.469999309999999</v>
          </cell>
          <cell r="D349">
            <v>33.103412352564824</v>
          </cell>
        </row>
        <row r="350">
          <cell r="B350" t="str">
            <v xml:space="preserve">2022/9/6
</v>
          </cell>
          <cell r="C350">
            <v>24.540000920000001</v>
          </cell>
          <cell r="D350">
            <v>33.078804848448264</v>
          </cell>
        </row>
        <row r="351">
          <cell r="B351" t="str">
            <v xml:space="preserve">2022/9/7
</v>
          </cell>
          <cell r="C351">
            <v>24.780000690000001</v>
          </cell>
          <cell r="D351">
            <v>33.055026039971331</v>
          </cell>
        </row>
        <row r="352">
          <cell r="B352" t="str">
            <v xml:space="preserve">2022/9/8
</v>
          </cell>
          <cell r="C352">
            <v>24.440000529999999</v>
          </cell>
          <cell r="D352">
            <v>33.030411681371412</v>
          </cell>
        </row>
        <row r="353">
          <cell r="B353" t="str">
            <v xml:space="preserve">2022/9/9
</v>
          </cell>
          <cell r="C353">
            <v>24.770099999999999</v>
          </cell>
          <cell r="D353">
            <v>33.006878029857532</v>
          </cell>
        </row>
        <row r="354">
          <cell r="B354" t="str">
            <v xml:space="preserve">2022/9/13
</v>
          </cell>
          <cell r="C354">
            <v>24.93</v>
          </cell>
          <cell r="D354">
            <v>32.983932353636348</v>
          </cell>
        </row>
        <row r="355">
          <cell r="B355" t="str">
            <v xml:space="preserve">2022/9/14
</v>
          </cell>
          <cell r="C355">
            <v>24.52</v>
          </cell>
          <cell r="D355">
            <v>32.959955208158625</v>
          </cell>
        </row>
        <row r="356">
          <cell r="B356" t="str">
            <v xml:space="preserve">2022/9/15
</v>
          </cell>
          <cell r="C356">
            <v>23.94</v>
          </cell>
          <cell r="D356">
            <v>32.934475108700553</v>
          </cell>
        </row>
        <row r="357">
          <cell r="B357" t="str">
            <v xml:space="preserve">2022/9/16
</v>
          </cell>
          <cell r="C357">
            <v>23.5</v>
          </cell>
          <cell r="D357">
            <v>32.90789912247886</v>
          </cell>
        </row>
        <row r="358">
          <cell r="B358" t="str">
            <v xml:space="preserve">2022/9/19
</v>
          </cell>
          <cell r="C358">
            <v>23.5</v>
          </cell>
          <cell r="D358">
            <v>32.881472439550549</v>
          </cell>
        </row>
        <row r="359">
          <cell r="B359" t="str">
            <v xml:space="preserve">2022/9/20
</v>
          </cell>
          <cell r="C359">
            <v>23.5</v>
          </cell>
          <cell r="D359">
            <v>32.85519380526609</v>
          </cell>
        </row>
        <row r="360">
          <cell r="B360" t="str">
            <v xml:space="preserve">2022/9/21
</v>
          </cell>
          <cell r="C360">
            <v>23.33</v>
          </cell>
          <cell r="D360">
            <v>32.8285871186592</v>
          </cell>
        </row>
        <row r="361">
          <cell r="B361" t="str">
            <v xml:space="preserve">2022/9/22
</v>
          </cell>
          <cell r="C361">
            <v>23.05</v>
          </cell>
          <cell r="D361">
            <v>32.801348714428954</v>
          </cell>
        </row>
        <row r="362">
          <cell r="B362" t="str">
            <v xml:space="preserve">2022/9/23
</v>
          </cell>
          <cell r="C362">
            <v>22.91</v>
          </cell>
          <cell r="D362">
            <v>32.773872745777759</v>
          </cell>
        </row>
        <row r="363">
          <cell r="B363" t="str">
            <v xml:space="preserve">2022/9/26
</v>
          </cell>
          <cell r="C363">
            <v>23</v>
          </cell>
          <cell r="D363">
            <v>32.746798306038762</v>
          </cell>
        </row>
        <row r="364">
          <cell r="B364" t="str">
            <v xml:space="preserve">2022/9/27
</v>
          </cell>
          <cell r="C364">
            <v>23.46</v>
          </cell>
          <cell r="D364">
            <v>32.721144167071806</v>
          </cell>
        </row>
        <row r="365">
          <cell r="B365" t="str">
            <v xml:space="preserve">2022/9/28
</v>
          </cell>
          <cell r="C365">
            <v>22.93</v>
          </cell>
          <cell r="D365">
            <v>32.694171318126706</v>
          </cell>
        </row>
        <row r="366">
          <cell r="B366" t="str">
            <v xml:space="preserve">2022/9/29
</v>
          </cell>
          <cell r="C366">
            <v>23.030000690000001</v>
          </cell>
          <cell r="D366">
            <v>32.66762139881866</v>
          </cell>
        </row>
        <row r="367">
          <cell r="B367">
            <v>44834</v>
          </cell>
          <cell r="C367">
            <v>22.61</v>
          </cell>
          <cell r="D367">
            <v>32.640066271698615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32.611104344508178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32.582845203978181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32.556587472663026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32.530282358590767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32.506281594432416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32.482598892857126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32.459392982876324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32.435614449812313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32.411455051871634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32.387264505466646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32.361846248590403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32.336324109389899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32.312101030555532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32.287425299815283</v>
          </cell>
        </row>
        <row r="382">
          <cell r="B382">
            <v>44862</v>
          </cell>
          <cell r="C382">
            <v>22.13999939</v>
          </cell>
          <cell r="D382">
            <v>32.260721547421028</v>
          </cell>
        </row>
        <row r="383">
          <cell r="B383">
            <v>44865</v>
          </cell>
          <cell r="C383">
            <v>22.239999770000001</v>
          </cell>
          <cell r="D383">
            <v>32.234420440393677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32.208335571335049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32.183248534281958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32.157979656692682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32.134712179038935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32.111539350932617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32.088072842764831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32.064031418505131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32.038982493753188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32.015472284384586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31.992133479028105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31.970342324132627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31.947847812264605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31.925162919923835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31.902643521873394</v>
          </cell>
        </row>
        <row r="398">
          <cell r="B398" t="str">
            <v xml:space="preserve">2022/11/21
</v>
          </cell>
          <cell r="C398">
            <v>23</v>
          </cell>
          <cell r="D398">
            <v>31.880162098838358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31.856912319294686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31.833502994170832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31.810135819323285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31.786510481299977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31.762603973266813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31.740060184179082</v>
          </cell>
        </row>
        <row r="405">
          <cell r="B405">
            <v>44895</v>
          </cell>
          <cell r="C405">
            <v>22.809999470000001</v>
          </cell>
          <cell r="D405">
            <v>31.717901224590552</v>
          </cell>
        </row>
        <row r="406">
          <cell r="B406" t="str">
            <v xml:space="preserve">2022/12/1
</v>
          </cell>
          <cell r="C406">
            <v>23.170000080000001</v>
          </cell>
          <cell r="D406">
            <v>31.696743053440571</v>
          </cell>
        </row>
        <row r="407">
          <cell r="B407" t="str">
            <v xml:space="preserve">2022/12/2
</v>
          </cell>
          <cell r="C407">
            <v>23.030000690000001</v>
          </cell>
          <cell r="D407">
            <v>31.675343689580224</v>
          </cell>
        </row>
        <row r="408">
          <cell r="B408" t="str">
            <v xml:space="preserve">2022/12/5
</v>
          </cell>
          <cell r="C408">
            <v>23.219999309999999</v>
          </cell>
          <cell r="D408">
            <v>31.654517718201948</v>
          </cell>
        </row>
        <row r="409">
          <cell r="B409" t="str">
            <v xml:space="preserve">2022/12/6
</v>
          </cell>
          <cell r="C409">
            <v>23.459999079999999</v>
          </cell>
          <cell r="D409">
            <v>31.634383765773933</v>
          </cell>
        </row>
        <row r="410">
          <cell r="B410" t="str">
            <v xml:space="preserve">2022/12/7
</v>
          </cell>
          <cell r="C410">
            <v>23.649999619999999</v>
          </cell>
          <cell r="D410">
            <v>31.614814196789194</v>
          </cell>
        </row>
        <row r="411">
          <cell r="B411" t="str">
            <v xml:space="preserve">2022/12/8
</v>
          </cell>
          <cell r="C411">
            <v>23.629999160000001</v>
          </cell>
          <cell r="D411">
            <v>31.595291421638123</v>
          </cell>
        </row>
        <row r="412">
          <cell r="B412" t="str">
            <v xml:space="preserve">2022/12/9
</v>
          </cell>
          <cell r="C412">
            <v>23.840000150000002</v>
          </cell>
          <cell r="D412">
            <v>31.576376077073149</v>
          </cell>
        </row>
        <row r="413">
          <cell r="B413" t="str">
            <v xml:space="preserve">2022/12/12
</v>
          </cell>
          <cell r="C413">
            <v>23.600000380000001</v>
          </cell>
          <cell r="D413">
            <v>31.556968836934285</v>
          </cell>
        </row>
        <row r="414">
          <cell r="B414" t="str">
            <v xml:space="preserve">2022/12/13
</v>
          </cell>
          <cell r="C414">
            <v>23.329999919999999</v>
          </cell>
          <cell r="D414">
            <v>31.537000465776678</v>
          </cell>
        </row>
        <row r="415">
          <cell r="B415" t="str">
            <v xml:space="preserve">2022/12/14
</v>
          </cell>
          <cell r="C415">
            <v>23.270000459999999</v>
          </cell>
          <cell r="D415">
            <v>31.51698351661015</v>
          </cell>
        </row>
        <row r="416">
          <cell r="B416" t="str">
            <v xml:space="preserve">2022/12/15
</v>
          </cell>
          <cell r="C416">
            <v>23.5</v>
          </cell>
          <cell r="D416">
            <v>31.497618822125581</v>
          </cell>
        </row>
        <row r="417">
          <cell r="B417" t="str">
            <v xml:space="preserve">2022/12/16
</v>
          </cell>
          <cell r="C417">
            <v>23.350000380000001</v>
          </cell>
          <cell r="D417">
            <v>31.477986006602389</v>
          </cell>
        </row>
        <row r="418">
          <cell r="B418" t="str">
            <v xml:space="preserve">2022/12/19
</v>
          </cell>
          <cell r="C418">
            <v>23.079999919999999</v>
          </cell>
          <cell r="D418">
            <v>31.457798540048056</v>
          </cell>
        </row>
        <row r="419">
          <cell r="B419" t="str">
            <v xml:space="preserve">2022/12/20
</v>
          </cell>
          <cell r="C419">
            <v>22.709999079999999</v>
          </cell>
          <cell r="D419">
            <v>31.436820603693025</v>
          </cell>
        </row>
        <row r="420">
          <cell r="B420" t="str">
            <v xml:space="preserve">2022/12/21
</v>
          </cell>
          <cell r="C420">
            <v>22.61000061</v>
          </cell>
          <cell r="D420">
            <v>31.415703809449742</v>
          </cell>
        </row>
        <row r="421">
          <cell r="B421" t="str">
            <v xml:space="preserve">2022/12/22
</v>
          </cell>
          <cell r="C421">
            <v>22.549999239999998</v>
          </cell>
          <cell r="D421">
            <v>31.394544609999983</v>
          </cell>
        </row>
        <row r="422">
          <cell r="B422" t="str">
            <v xml:space="preserve">2022/12/23
</v>
          </cell>
          <cell r="C422">
            <v>22.450000760000002</v>
          </cell>
          <cell r="D422">
            <v>31.373248077023792</v>
          </cell>
        </row>
        <row r="423">
          <cell r="B423" t="str">
            <v xml:space="preserve">2022/12/26
</v>
          </cell>
          <cell r="C423">
            <v>22.790000920000001</v>
          </cell>
          <cell r="D423">
            <v>31.352860316555802</v>
          </cell>
        </row>
        <row r="424">
          <cell r="B424" t="str">
            <v xml:space="preserve">2022/12/27
</v>
          </cell>
          <cell r="C424">
            <v>23</v>
          </cell>
          <cell r="D424">
            <v>31.333066808696664</v>
          </cell>
        </row>
        <row r="425">
          <cell r="B425" t="str">
            <v xml:space="preserve">2022/12/28
</v>
          </cell>
          <cell r="C425">
            <v>22.729999540000001</v>
          </cell>
          <cell r="D425">
            <v>31.312728588203292</v>
          </cell>
        </row>
        <row r="426">
          <cell r="B426">
            <v>44924</v>
          </cell>
          <cell r="C426">
            <v>22.760000229999999</v>
          </cell>
          <cell r="D426">
            <v>31.292557059056588</v>
          </cell>
        </row>
        <row r="427">
          <cell r="B427">
            <v>44925</v>
          </cell>
          <cell r="C427">
            <v>22.739999770000001</v>
          </cell>
          <cell r="D427">
            <v>31.272433394847042</v>
          </cell>
        </row>
        <row r="428">
          <cell r="B428" t="str">
            <v xml:space="preserve">2023/1/3
</v>
          </cell>
          <cell r="C428">
            <v>22.829999919999999</v>
          </cell>
          <cell r="D428">
            <v>31.252615475892004</v>
          </cell>
        </row>
        <row r="429">
          <cell r="B429" t="str">
            <v xml:space="preserve">2023/1/4
</v>
          </cell>
          <cell r="C429">
            <v>23.409999849999998</v>
          </cell>
          <cell r="D429">
            <v>31.234248694566734</v>
          </cell>
        </row>
        <row r="430">
          <cell r="B430" t="str">
            <v xml:space="preserve">2023/1/5
</v>
          </cell>
          <cell r="C430">
            <v>23.5</v>
          </cell>
          <cell r="D430">
            <v>31.216178020046716</v>
          </cell>
        </row>
        <row r="431">
          <cell r="B431" t="str">
            <v xml:space="preserve">2023/1/6
</v>
          </cell>
          <cell r="C431">
            <v>23.579999919999999</v>
          </cell>
          <cell r="D431">
            <v>31.198378071095561</v>
          </cell>
        </row>
        <row r="432">
          <cell r="B432" t="str">
            <v xml:space="preserve">2023/1/9
</v>
          </cell>
          <cell r="C432">
            <v>23.81999969</v>
          </cell>
          <cell r="D432">
            <v>31.181219051604643</v>
          </cell>
        </row>
        <row r="433">
          <cell r="B433" t="str">
            <v xml:space="preserve">2023/1/10
</v>
          </cell>
          <cell r="C433">
            <v>23.649999619999999</v>
          </cell>
          <cell r="D433">
            <v>31.163745224617159</v>
          </cell>
        </row>
        <row r="434">
          <cell r="B434" t="str">
            <v xml:space="preserve">2023/1/11
</v>
          </cell>
          <cell r="C434">
            <v>23.780000690000001</v>
          </cell>
          <cell r="D434">
            <v>31.146653223379619</v>
          </cell>
        </row>
        <row r="435">
          <cell r="B435" t="str">
            <v xml:space="preserve">2023/1/12
</v>
          </cell>
          <cell r="C435">
            <v>24.100000380000001</v>
          </cell>
          <cell r="D435">
            <v>31.13037919833717</v>
          </cell>
        </row>
        <row r="436">
          <cell r="B436" t="str">
            <v xml:space="preserve">2023/1/13
</v>
          </cell>
          <cell r="C436">
            <v>24.450000760000002</v>
          </cell>
          <cell r="D436">
            <v>31.114986621290313</v>
          </cell>
        </row>
        <row r="437">
          <cell r="B437" t="str">
            <v xml:space="preserve">2023/1/16
</v>
          </cell>
          <cell r="C437">
            <v>24.520000459999999</v>
          </cell>
          <cell r="D437">
            <v>31.099825733563208</v>
          </cell>
        </row>
        <row r="438">
          <cell r="B438" t="str">
            <v xml:space="preserve">2023/1/17
</v>
          </cell>
          <cell r="C438">
            <v>24.530000690000001</v>
          </cell>
          <cell r="D438">
            <v>31.084757327499986</v>
          </cell>
        </row>
        <row r="439">
          <cell r="B439" t="str">
            <v xml:space="preserve">2023/1/18
</v>
          </cell>
          <cell r="C439">
            <v>24.739999770000001</v>
          </cell>
          <cell r="D439">
            <v>31.0702384314874</v>
          </cell>
        </row>
        <row r="440">
          <cell r="B440" t="str">
            <v xml:space="preserve">2023/1/19
</v>
          </cell>
          <cell r="C440">
            <v>24.829999919999999</v>
          </cell>
          <cell r="D440">
            <v>31.055991311598159</v>
          </cell>
        </row>
        <row r="441">
          <cell r="B441" t="str">
            <v xml:space="preserve">2023/1/20
</v>
          </cell>
          <cell r="C441">
            <v>25.170000080000001</v>
          </cell>
          <cell r="D441">
            <v>31.042583586697024</v>
          </cell>
        </row>
        <row r="442">
          <cell r="B442">
            <v>44956</v>
          </cell>
          <cell r="C442">
            <v>24.899999619999999</v>
          </cell>
          <cell r="D442">
            <v>31.028623168590894</v>
          </cell>
        </row>
        <row r="443">
          <cell r="B443">
            <v>44957</v>
          </cell>
          <cell r="C443">
            <v>24.899999619999999</v>
          </cell>
          <cell r="D443">
            <v>31.014726063038534</v>
          </cell>
        </row>
        <row r="444">
          <cell r="B444" t="str">
            <v xml:space="preserve">2023/2/1
</v>
          </cell>
          <cell r="C444">
            <v>25.239999770000001</v>
          </cell>
          <cell r="D444">
            <v>31.001661071425325</v>
          </cell>
        </row>
        <row r="445">
          <cell r="B445" t="str">
            <v xml:space="preserve">2023/2/2
</v>
          </cell>
          <cell r="C445">
            <v>25.129999160000001</v>
          </cell>
          <cell r="D445">
            <v>30.988406755598181</v>
          </cell>
        </row>
        <row r="446">
          <cell r="B446" t="str">
            <v xml:space="preserve">2023/2/3
</v>
          </cell>
          <cell r="C446">
            <v>24.93000031</v>
          </cell>
          <cell r="D446">
            <v>30.974761696036023</v>
          </cell>
        </row>
        <row r="447">
          <cell r="B447" t="str">
            <v xml:space="preserve">2023/2/6
</v>
          </cell>
          <cell r="C447">
            <v>24.600000380000001</v>
          </cell>
          <cell r="D447">
            <v>30.960436389707851</v>
          </cell>
        </row>
        <row r="448">
          <cell r="B448" t="str">
            <v xml:space="preserve">2023/2/7
</v>
          </cell>
          <cell r="C448">
            <v>24.61000061</v>
          </cell>
          <cell r="D448">
            <v>30.94619774446187</v>
          </cell>
        </row>
        <row r="449">
          <cell r="B449" t="str">
            <v xml:space="preserve">2023/2/8
</v>
          </cell>
          <cell r="C449">
            <v>24.5</v>
          </cell>
          <cell r="D449">
            <v>30.931776720425042</v>
          </cell>
        </row>
        <row r="450">
          <cell r="B450" t="str">
            <v xml:space="preserve">2023/2/9
</v>
          </cell>
          <cell r="C450">
            <v>24.870000839999999</v>
          </cell>
          <cell r="D450">
            <v>30.918245970691949</v>
          </cell>
        </row>
        <row r="451">
          <cell r="B451" t="str">
            <v xml:space="preserve">2023/2/10
</v>
          </cell>
          <cell r="C451">
            <v>24.63999939</v>
          </cell>
          <cell r="D451">
            <v>30.904263238886397</v>
          </cell>
        </row>
        <row r="452">
          <cell r="B452" t="str">
            <v xml:space="preserve">2023/2/13
</v>
          </cell>
          <cell r="C452">
            <v>24.879999160000001</v>
          </cell>
          <cell r="D452">
            <v>30.890875985377765</v>
          </cell>
        </row>
        <row r="453">
          <cell r="B453" t="str">
            <v xml:space="preserve">2023/2/14
</v>
          </cell>
          <cell r="C453">
            <v>24.809999470000001</v>
          </cell>
          <cell r="D453">
            <v>30.87739288889134</v>
          </cell>
        </row>
        <row r="454">
          <cell r="B454" t="str">
            <v xml:space="preserve">2023/2/15
</v>
          </cell>
          <cell r="C454">
            <v>24.739999770000001</v>
          </cell>
          <cell r="D454">
            <v>30.86381458553096</v>
          </cell>
        </row>
        <row r="455">
          <cell r="B455" t="str">
            <v xml:space="preserve">2023/2/16
</v>
          </cell>
          <cell r="C455">
            <v>24.489999770000001</v>
          </cell>
          <cell r="D455">
            <v>30.849744354150097</v>
          </cell>
        </row>
        <row r="456">
          <cell r="B456" t="str">
            <v xml:space="preserve">2023/2/17
</v>
          </cell>
          <cell r="C456">
            <v>23.950000760000002</v>
          </cell>
          <cell r="D456">
            <v>30.834546681035228</v>
          </cell>
        </row>
        <row r="457">
          <cell r="B457" t="str">
            <v xml:space="preserve">2023/2/20
</v>
          </cell>
          <cell r="C457">
            <v>24.409999849999998</v>
          </cell>
          <cell r="D457">
            <v>30.820426797890097</v>
          </cell>
        </row>
        <row r="458">
          <cell r="B458" t="str">
            <v xml:space="preserve">2023/2/21
</v>
          </cell>
          <cell r="C458">
            <v>24.399999619999999</v>
          </cell>
          <cell r="D458">
            <v>30.806346913728056</v>
          </cell>
        </row>
        <row r="459">
          <cell r="B459" t="str">
            <v xml:space="preserve">2023/2/22
</v>
          </cell>
          <cell r="C459">
            <v>24.200000760000002</v>
          </cell>
          <cell r="D459">
            <v>30.791891014048126</v>
          </cell>
        </row>
        <row r="460">
          <cell r="B460" t="str">
            <v xml:space="preserve">2023/2/23
</v>
          </cell>
          <cell r="C460">
            <v>24.229999540000001</v>
          </cell>
          <cell r="D460">
            <v>30.777563740087324</v>
          </cell>
        </row>
        <row r="461">
          <cell r="B461" t="str">
            <v xml:space="preserve">2023/2/24
</v>
          </cell>
          <cell r="C461">
            <v>24.020000459999999</v>
          </cell>
          <cell r="D461">
            <v>30.762841379999987</v>
          </cell>
        </row>
        <row r="462">
          <cell r="B462">
            <v>44984</v>
          </cell>
          <cell r="C462">
            <v>23.780000690000001</v>
          </cell>
          <cell r="D462">
            <v>30.747661291543466</v>
          </cell>
        </row>
        <row r="463">
          <cell r="B463">
            <v>44985</v>
          </cell>
          <cell r="C463">
            <v>23.979999540000001</v>
          </cell>
          <cell r="D463">
            <v>30.732980897288492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odel1&amp;CCI"/>
      <sheetName val="model1&amp;RSI"/>
      <sheetName val="model1&amp;KDJ"/>
      <sheetName val="model1&amp;2"/>
    </sheetNames>
    <sheetDataSet>
      <sheetData sheetId="0"/>
      <sheetData sheetId="1"/>
      <sheetData sheetId="2">
        <row r="1">
          <cell r="A1" t="str">
            <v>date</v>
          </cell>
          <cell r="B1" t="str">
            <v>szse innovation100</v>
          </cell>
          <cell r="C1" t="str">
            <v>sales amount</v>
          </cell>
          <cell r="D1" t="str">
            <v>sales shares</v>
          </cell>
          <cell r="E1" t="str">
            <v>shares held</v>
          </cell>
          <cell r="F1" t="str">
            <v>market value</v>
          </cell>
          <cell r="G1" t="str">
            <v>accumulated investment</v>
          </cell>
          <cell r="H1" t="str">
            <v>total assets</v>
          </cell>
          <cell r="I1" t="str">
            <v>profit amount</v>
          </cell>
          <cell r="J1" t="str">
            <v>MAX</v>
          </cell>
          <cell r="K1" t="str">
            <v>SMA value of MAX</v>
          </cell>
          <cell r="L1" t="str">
            <v>ABS</v>
          </cell>
          <cell r="M1" t="str">
            <v>SMA value of ABS</v>
          </cell>
          <cell r="N1" t="str">
            <v>RSI</v>
          </cell>
        </row>
        <row r="2">
          <cell r="A2">
            <v>0</v>
          </cell>
          <cell r="B2">
            <v>0</v>
          </cell>
          <cell r="C2">
            <v>2000</v>
          </cell>
          <cell r="D2" t="str">
            <v>unit:yuan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>
            <v>44377</v>
          </cell>
          <cell r="B3">
            <v>1.0309999999999999</v>
          </cell>
          <cell r="C3">
            <v>2000</v>
          </cell>
          <cell r="D3">
            <v>1939.8642095053349</v>
          </cell>
          <cell r="E3">
            <v>1939.8642095053349</v>
          </cell>
          <cell r="F3">
            <v>2000</v>
          </cell>
          <cell r="G3">
            <v>2000</v>
          </cell>
          <cell r="H3">
            <v>2000</v>
          </cell>
          <cell r="I3">
            <v>0</v>
          </cell>
          <cell r="J3">
            <v>0</v>
          </cell>
        </row>
        <row r="4">
          <cell r="A4">
            <v>44407</v>
          </cell>
          <cell r="B4">
            <v>1.006</v>
          </cell>
          <cell r="C4">
            <v>3000</v>
          </cell>
          <cell r="D4">
            <v>2982.1073558648113</v>
          </cell>
          <cell r="E4">
            <v>4921.971565370146</v>
          </cell>
          <cell r="F4">
            <v>4951.503394762367</v>
          </cell>
          <cell r="G4">
            <v>5000</v>
          </cell>
          <cell r="H4">
            <v>4951.503394762367</v>
          </cell>
          <cell r="I4">
            <v>-48.496605237633048</v>
          </cell>
          <cell r="J4">
            <v>0</v>
          </cell>
          <cell r="K4">
            <v>0</v>
          </cell>
          <cell r="L4">
            <v>2.4999999999999911E-2</v>
          </cell>
          <cell r="M4">
            <v>2.4999999999999911E-2</v>
          </cell>
          <cell r="N4">
            <v>0</v>
          </cell>
        </row>
        <row r="5">
          <cell r="A5">
            <v>44439</v>
          </cell>
          <cell r="B5">
            <v>0.96599999999999997</v>
          </cell>
          <cell r="C5">
            <v>3000</v>
          </cell>
          <cell r="D5">
            <v>3105.5900621118012</v>
          </cell>
          <cell r="E5">
            <v>8027.5616274819477</v>
          </cell>
          <cell r="F5">
            <v>7754.6245321475608</v>
          </cell>
          <cell r="G5">
            <v>8000</v>
          </cell>
          <cell r="H5">
            <v>7754.6245321475608</v>
          </cell>
          <cell r="I5">
            <v>-245.37546785243921</v>
          </cell>
          <cell r="J5">
            <v>0</v>
          </cell>
          <cell r="K5">
            <v>0</v>
          </cell>
          <cell r="L5">
            <v>4.0000000000000036E-2</v>
          </cell>
          <cell r="M5">
            <v>2.7499999999999931E-2</v>
          </cell>
          <cell r="N5">
            <v>0</v>
          </cell>
        </row>
        <row r="6">
          <cell r="A6">
            <v>44469</v>
          </cell>
          <cell r="B6">
            <v>0.96099999999999997</v>
          </cell>
          <cell r="C6">
            <v>3000</v>
          </cell>
          <cell r="D6">
            <v>3121.7481789802291</v>
          </cell>
          <cell r="E6">
            <v>11149.309806462177</v>
          </cell>
          <cell r="F6">
            <v>10714.486724010152</v>
          </cell>
          <cell r="G6">
            <v>11000</v>
          </cell>
          <cell r="H6">
            <v>10714.486724010152</v>
          </cell>
          <cell r="I6">
            <v>-285.5132759898479</v>
          </cell>
          <cell r="J6">
            <v>0</v>
          </cell>
          <cell r="K6">
            <v>0</v>
          </cell>
          <cell r="L6">
            <v>5.0000000000000044E-3</v>
          </cell>
          <cell r="M6">
            <v>2.3749999999999941E-2</v>
          </cell>
          <cell r="N6">
            <v>0</v>
          </cell>
        </row>
        <row r="7">
          <cell r="A7">
            <v>44498</v>
          </cell>
          <cell r="B7">
            <v>0.99299997091293335</v>
          </cell>
          <cell r="C7">
            <v>2000</v>
          </cell>
          <cell r="D7">
            <v>2014.098749833056</v>
          </cell>
          <cell r="E7">
            <v>13163.408556295233</v>
          </cell>
          <cell r="F7">
            <v>13071.264313516225</v>
          </cell>
          <cell r="G7">
            <v>13000</v>
          </cell>
          <cell r="H7">
            <v>13071.264313516225</v>
          </cell>
          <cell r="I7">
            <v>71.264313516225229</v>
          </cell>
          <cell r="J7">
            <v>3.1999970912933384E-2</v>
          </cell>
          <cell r="K7">
            <v>5.3333284854888974E-3</v>
          </cell>
          <cell r="L7">
            <v>3.1999970912933384E-2</v>
          </cell>
          <cell r="M7">
            <v>2.5124995152155511E-2</v>
          </cell>
          <cell r="N7">
            <v>21.227182147461402</v>
          </cell>
        </row>
        <row r="8">
          <cell r="A8">
            <v>44530</v>
          </cell>
          <cell r="B8">
            <v>1.0110000371932983</v>
          </cell>
          <cell r="C8">
            <v>2000</v>
          </cell>
          <cell r="D8">
            <v>1978.239294186702</v>
          </cell>
          <cell r="E8">
            <v>15141.647850481935</v>
          </cell>
          <cell r="F8">
            <v>15308.206540005061</v>
          </cell>
          <cell r="G8">
            <v>15000</v>
          </cell>
          <cell r="H8">
            <v>15308.206540005061</v>
          </cell>
          <cell r="I8">
            <v>308.20654000506147</v>
          </cell>
          <cell r="J8">
            <v>1.800006628036499E-2</v>
          </cell>
          <cell r="K8">
            <v>7.4444514513015798E-3</v>
          </cell>
          <cell r="L8">
            <v>1.800006628036499E-2</v>
          </cell>
          <cell r="M8">
            <v>2.3937507006857092E-2</v>
          </cell>
          <cell r="N8">
            <v>31.099526985700965</v>
          </cell>
        </row>
        <row r="9">
          <cell r="A9">
            <v>44561</v>
          </cell>
          <cell r="B9">
            <v>0.99199998378753662</v>
          </cell>
          <cell r="C9">
            <v>2000</v>
          </cell>
          <cell r="D9">
            <v>2016.1290652080834</v>
          </cell>
          <cell r="E9">
            <v>17157.776915690018</v>
          </cell>
          <cell r="F9">
            <v>17020.514422194668</v>
          </cell>
          <cell r="G9">
            <v>17000</v>
          </cell>
          <cell r="H9">
            <v>17020.514422194668</v>
          </cell>
          <cell r="I9">
            <v>20.514422194668441</v>
          </cell>
          <cell r="J9">
            <v>0</v>
          </cell>
          <cell r="K9">
            <v>6.2037095427513169E-3</v>
          </cell>
          <cell r="L9">
            <v>1.9000053405761719E-2</v>
          </cell>
          <cell r="M9">
            <v>2.3114598073341198E-2</v>
          </cell>
          <cell r="N9">
            <v>26.838924575142201</v>
          </cell>
        </row>
        <row r="10">
          <cell r="A10">
            <v>44589</v>
          </cell>
          <cell r="B10">
            <v>0.89099997282028198</v>
          </cell>
          <cell r="C10">
            <v>3000</v>
          </cell>
          <cell r="D10">
            <v>3367.0034697129122</v>
          </cell>
          <cell r="E10">
            <v>20524.78038540293</v>
          </cell>
          <cell r="F10">
            <v>18287.578765536266</v>
          </cell>
          <cell r="G10">
            <v>20000</v>
          </cell>
          <cell r="H10">
            <v>18287.578765536266</v>
          </cell>
          <cell r="I10">
            <v>-1712.4212344637344</v>
          </cell>
          <cell r="J10">
            <v>0</v>
          </cell>
          <cell r="K10">
            <v>5.1697579522927643E-3</v>
          </cell>
          <cell r="L10">
            <v>0.10100001096725464</v>
          </cell>
          <cell r="M10">
            <v>3.6095500222326771E-2</v>
          </cell>
          <cell r="N10">
            <v>14.322444405674213</v>
          </cell>
        </row>
        <row r="11">
          <cell r="A11">
            <v>44620</v>
          </cell>
          <cell r="B11">
            <v>0.88200002908706665</v>
          </cell>
          <cell r="C11">
            <v>3000</v>
          </cell>
          <cell r="D11">
            <v>3401.3604320458076</v>
          </cell>
          <cell r="E11">
            <v>23926.140817448737</v>
          </cell>
          <cell r="F11">
            <v>21102.85689693104</v>
          </cell>
          <cell r="G11">
            <v>23000</v>
          </cell>
          <cell r="H11">
            <v>21102.85689693104</v>
          </cell>
          <cell r="I11">
            <v>-1897.14310306896</v>
          </cell>
          <cell r="J11">
            <v>0</v>
          </cell>
          <cell r="K11">
            <v>4.3081316269106369E-3</v>
          </cell>
          <cell r="L11">
            <v>8.999943733215332E-3</v>
          </cell>
          <cell r="M11">
            <v>3.1579574140808198E-2</v>
          </cell>
          <cell r="N11">
            <v>13.642146052069533</v>
          </cell>
        </row>
        <row r="12">
          <cell r="A12">
            <v>44651</v>
          </cell>
          <cell r="B12">
            <v>0.79199999570846558</v>
          </cell>
          <cell r="C12">
            <v>3000</v>
          </cell>
          <cell r="D12">
            <v>3787.8788084038033</v>
          </cell>
          <cell r="E12">
            <v>27714.019625852539</v>
          </cell>
          <cell r="F12">
            <v>21949.503424739542</v>
          </cell>
          <cell r="G12">
            <v>26000</v>
          </cell>
          <cell r="H12">
            <v>21949.503424739542</v>
          </cell>
          <cell r="I12">
            <v>-4050.4965752604585</v>
          </cell>
          <cell r="J12">
            <v>0</v>
          </cell>
          <cell r="K12">
            <v>3.5901096890921975E-3</v>
          </cell>
          <cell r="L12">
            <v>9.0000033378601074E-2</v>
          </cell>
          <cell r="M12">
            <v>4.1316317347107008E-2</v>
          </cell>
          <cell r="N12">
            <v>8.689326444394684</v>
          </cell>
        </row>
        <row r="13">
          <cell r="A13">
            <v>44680</v>
          </cell>
          <cell r="B13">
            <v>0.71899998188018799</v>
          </cell>
          <cell r="C13">
            <v>3000</v>
          </cell>
          <cell r="D13">
            <v>4172.4618575858476</v>
          </cell>
          <cell r="E13">
            <v>31886.481483438387</v>
          </cell>
          <cell r="F13">
            <v>22926.37960881515</v>
          </cell>
          <cell r="G13">
            <v>29000</v>
          </cell>
          <cell r="H13">
            <v>22926.37960881515</v>
          </cell>
          <cell r="I13">
            <v>-6073.6203911848497</v>
          </cell>
          <cell r="J13">
            <v>0</v>
          </cell>
          <cell r="K13">
            <v>2.9917580742434978E-3</v>
          </cell>
          <cell r="L13">
            <v>7.3000013828277588E-2</v>
          </cell>
          <cell r="M13">
            <v>4.659693342730211E-2</v>
          </cell>
          <cell r="N13">
            <v>6.4205042138901032</v>
          </cell>
        </row>
        <row r="14">
          <cell r="A14">
            <v>44712</v>
          </cell>
          <cell r="B14">
            <v>0.74699997901916504</v>
          </cell>
          <cell r="C14">
            <v>3000</v>
          </cell>
          <cell r="D14">
            <v>4016.0643698264844</v>
          </cell>
          <cell r="E14">
            <v>35902.54585326487</v>
          </cell>
          <cell r="F14">
            <v>26819.20099912347</v>
          </cell>
          <cell r="G14">
            <v>32000</v>
          </cell>
          <cell r="H14">
            <v>26819.20099912347</v>
          </cell>
          <cell r="I14">
            <v>-5180.79900087653</v>
          </cell>
          <cell r="J14">
            <v>2.7999997138977051E-2</v>
          </cell>
          <cell r="K14">
            <v>7.1597979183657566E-3</v>
          </cell>
          <cell r="L14">
            <v>2.7999997138977051E-2</v>
          </cell>
          <cell r="M14">
            <v>4.3497444045914602E-2</v>
          </cell>
          <cell r="N14">
            <v>16.460272725009055</v>
          </cell>
        </row>
        <row r="15">
          <cell r="A15">
            <v>44742</v>
          </cell>
          <cell r="B15">
            <v>0.84500002861022949</v>
          </cell>
          <cell r="C15">
            <v>2000</v>
          </cell>
          <cell r="D15">
            <v>2366.8638251875536</v>
          </cell>
          <cell r="E15">
            <v>38269.409678452423</v>
          </cell>
          <cell r="F15">
            <v>32337.652273188891</v>
          </cell>
          <cell r="G15">
            <v>34000</v>
          </cell>
          <cell r="H15">
            <v>32337.652273188891</v>
          </cell>
          <cell r="I15">
            <v>-1662.3477268111092</v>
          </cell>
          <cell r="J15">
            <v>9.8000049591064453E-2</v>
          </cell>
          <cell r="K15">
            <v>2.2299839863815538E-2</v>
          </cell>
          <cell r="L15">
            <v>9.8000049591064453E-2</v>
          </cell>
          <cell r="M15">
            <v>5.2581211636772908E-2</v>
          </cell>
          <cell r="N15">
            <v>42.410281485830289</v>
          </cell>
        </row>
        <row r="16">
          <cell r="A16">
            <v>44771</v>
          </cell>
          <cell r="B16">
            <v>0.80099999904632568</v>
          </cell>
          <cell r="C16">
            <v>2000</v>
          </cell>
          <cell r="D16">
            <v>2496.8789043460788</v>
          </cell>
          <cell r="E16">
            <v>40766.288582798501</v>
          </cell>
          <cell r="F16">
            <v>32653.797115943838</v>
          </cell>
          <cell r="G16">
            <v>36000</v>
          </cell>
          <cell r="H16">
            <v>32653.797115943838</v>
          </cell>
          <cell r="I16">
            <v>-3346.2028840561616</v>
          </cell>
          <cell r="J16">
            <v>0</v>
          </cell>
          <cell r="K16">
            <v>1.8583199886512948E-2</v>
          </cell>
          <cell r="L16">
            <v>4.4000029563903809E-2</v>
          </cell>
          <cell r="M16">
            <v>5.1151014624628059E-2</v>
          </cell>
          <cell r="N16">
            <v>36.33007091430315</v>
          </cell>
        </row>
        <row r="17">
          <cell r="A17">
            <v>44804</v>
          </cell>
          <cell r="B17">
            <v>0.76499998569488525</v>
          </cell>
          <cell r="C17">
            <v>2000</v>
          </cell>
          <cell r="D17">
            <v>2614.3791338548936</v>
          </cell>
          <cell r="E17">
            <v>43380.667716653392</v>
          </cell>
          <cell r="F17">
            <v>33186.210182674418</v>
          </cell>
          <cell r="G17">
            <v>38000</v>
          </cell>
          <cell r="H17">
            <v>33186.210182674418</v>
          </cell>
          <cell r="I17">
            <v>-4813.7898173255817</v>
          </cell>
          <cell r="J17">
            <v>0</v>
          </cell>
          <cell r="K17">
            <v>1.5485999905427456E-2</v>
          </cell>
          <cell r="L17">
            <v>3.600001335144043E-2</v>
          </cell>
          <cell r="M17">
            <v>4.8625847745763451E-2</v>
          </cell>
          <cell r="N17">
            <v>31.847259478939737</v>
          </cell>
        </row>
        <row r="18">
          <cell r="A18">
            <v>44834</v>
          </cell>
          <cell r="B18">
            <v>0.69599997997283936</v>
          </cell>
          <cell r="C18">
            <v>2000</v>
          </cell>
          <cell r="D18">
            <v>2873.5633010766005</v>
          </cell>
          <cell r="E18">
            <v>46254.231017729995</v>
          </cell>
          <cell r="F18">
            <v>32192.94386199916</v>
          </cell>
          <cell r="G18">
            <v>40000</v>
          </cell>
          <cell r="H18">
            <v>32192.94386199916</v>
          </cell>
          <cell r="I18">
            <v>-7807.0561380008403</v>
          </cell>
          <cell r="J18">
            <v>0</v>
          </cell>
          <cell r="K18">
            <v>1.2904999921189547E-2</v>
          </cell>
          <cell r="L18">
            <v>6.9000005722045898E-2</v>
          </cell>
          <cell r="M18">
            <v>5.2021540741810528E-2</v>
          </cell>
          <cell r="N18">
            <v>24.80703135118333</v>
          </cell>
        </row>
        <row r="19">
          <cell r="A19">
            <v>44865</v>
          </cell>
          <cell r="B19">
            <v>0.68699997663497925</v>
          </cell>
          <cell r="C19">
            <v>2000</v>
          </cell>
          <cell r="D19">
            <v>2911.2082503936554</v>
          </cell>
          <cell r="E19">
            <v>49165.43926812365</v>
          </cell>
          <cell r="F19">
            <v>33776.655628449436</v>
          </cell>
          <cell r="G19">
            <v>42000</v>
          </cell>
          <cell r="H19">
            <v>33776.655628449436</v>
          </cell>
          <cell r="I19">
            <v>-8223.3443715505637</v>
          </cell>
          <cell r="J19">
            <v>0</v>
          </cell>
          <cell r="K19">
            <v>1.0754166600991289E-2</v>
          </cell>
          <cell r="L19">
            <v>9.0000033378601074E-3</v>
          </cell>
          <cell r="M19">
            <v>4.4851284507818785E-2</v>
          </cell>
          <cell r="N19">
            <v>23.977388204158451</v>
          </cell>
        </row>
        <row r="20">
          <cell r="A20">
            <v>44895</v>
          </cell>
          <cell r="B20">
            <v>0.72000002861022949</v>
          </cell>
          <cell r="C20">
            <v>2000</v>
          </cell>
          <cell r="D20">
            <v>2777.7776673988105</v>
          </cell>
          <cell r="E20">
            <v>51943.216935522461</v>
          </cell>
          <cell r="F20">
            <v>37399.117679683528</v>
          </cell>
          <cell r="G20">
            <v>44000</v>
          </cell>
          <cell r="H20">
            <v>37399.117679683528</v>
          </cell>
          <cell r="I20">
            <v>-6600.882320316472</v>
          </cell>
          <cell r="J20">
            <v>3.3000051975250244E-2</v>
          </cell>
          <cell r="K20">
            <v>1.4461814163367781E-2</v>
          </cell>
          <cell r="L20">
            <v>3.3000051975250244E-2</v>
          </cell>
          <cell r="M20">
            <v>4.287607908572403E-2</v>
          </cell>
          <cell r="N20">
            <v>33.729329900837342</v>
          </cell>
        </row>
        <row r="21">
          <cell r="A21">
            <v>44925</v>
          </cell>
          <cell r="B21">
            <v>0.72299998998641968</v>
          </cell>
          <cell r="C21">
            <v>2000</v>
          </cell>
          <cell r="D21">
            <v>2766.2517672200333</v>
          </cell>
          <cell r="E21">
            <v>54709.468702742495</v>
          </cell>
          <cell r="F21">
            <v>39554.945324245164</v>
          </cell>
          <cell r="G21">
            <v>46000</v>
          </cell>
          <cell r="H21">
            <v>39554.945324245164</v>
          </cell>
          <cell r="I21">
            <v>-6445.0546757548364</v>
          </cell>
          <cell r="J21">
            <v>2.9999613761901855E-3</v>
          </cell>
          <cell r="K21">
            <v>1.2551505365504848E-2</v>
          </cell>
          <cell r="L21">
            <v>2.9999613761901855E-3</v>
          </cell>
          <cell r="M21">
            <v>3.6230059467468385E-2</v>
          </cell>
          <cell r="N21">
            <v>34.643899430457921</v>
          </cell>
        </row>
        <row r="22">
          <cell r="A22">
            <v>44957</v>
          </cell>
          <cell r="B22">
            <v>0.78899997472763062</v>
          </cell>
          <cell r="C22">
            <v>2000</v>
          </cell>
          <cell r="D22">
            <v>2534.8543270744931</v>
          </cell>
          <cell r="E22">
            <v>57244.323029816987</v>
          </cell>
          <cell r="F22">
            <v>45165.769423825928</v>
          </cell>
          <cell r="G22">
            <v>48000</v>
          </cell>
          <cell r="H22">
            <v>45165.769423825928</v>
          </cell>
          <cell r="I22">
            <v>-2834.2305761740718</v>
          </cell>
          <cell r="J22">
            <v>6.5999984741210938E-2</v>
          </cell>
          <cell r="K22">
            <v>2.145958526145586E-2</v>
          </cell>
          <cell r="L22">
            <v>6.5999984741210938E-2</v>
          </cell>
          <cell r="M22">
            <v>4.119171367975881E-2</v>
          </cell>
          <cell r="N22">
            <v>52.096849935138493</v>
          </cell>
        </row>
      </sheetData>
      <sheetData sheetId="3">
        <row r="1">
          <cell r="A1" t="str">
            <v>date</v>
          </cell>
          <cell r="B1" t="str">
            <v>szse innovation100</v>
          </cell>
          <cell r="C1" t="str">
            <v>sales amount</v>
          </cell>
          <cell r="D1" t="str">
            <v>sales shares</v>
          </cell>
          <cell r="E1" t="str">
            <v>shares held</v>
          </cell>
          <cell r="F1" t="str">
            <v>market value</v>
          </cell>
          <cell r="G1" t="str">
            <v>accumulated investment</v>
          </cell>
          <cell r="H1" t="str">
            <v>total assets</v>
          </cell>
          <cell r="I1" t="str">
            <v>profit amount</v>
          </cell>
          <cell r="J1" t="str">
            <v>high</v>
          </cell>
          <cell r="K1" t="str">
            <v>low</v>
          </cell>
          <cell r="L1" t="str">
            <v>HHV</v>
          </cell>
          <cell r="M1" t="str">
            <v>LLV</v>
          </cell>
          <cell r="N1" t="str">
            <v>RSV</v>
          </cell>
          <cell r="O1" t="str">
            <v>K</v>
          </cell>
          <cell r="P1" t="str">
            <v>D</v>
          </cell>
          <cell r="Q1" t="str">
            <v>J</v>
          </cell>
        </row>
        <row r="2">
          <cell r="A2">
            <v>0</v>
          </cell>
          <cell r="B2">
            <v>0</v>
          </cell>
          <cell r="C2">
            <v>2000</v>
          </cell>
          <cell r="D2" t="str">
            <v>unit:yuan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>
            <v>44377</v>
          </cell>
          <cell r="B3">
            <v>1.0309999999999999</v>
          </cell>
          <cell r="C3">
            <v>2000</v>
          </cell>
          <cell r="D3">
            <v>1939.8642095053349</v>
          </cell>
          <cell r="E3">
            <v>1939.8642095053349</v>
          </cell>
          <cell r="F3">
            <v>2000</v>
          </cell>
          <cell r="G3">
            <v>2000</v>
          </cell>
          <cell r="H3">
            <v>2000</v>
          </cell>
          <cell r="I3">
            <v>0</v>
          </cell>
          <cell r="J3">
            <v>1.034</v>
          </cell>
          <cell r="K3">
            <v>1.012</v>
          </cell>
          <cell r="L3">
            <v>1.034</v>
          </cell>
          <cell r="M3">
            <v>1.012</v>
          </cell>
          <cell r="N3">
            <v>86.363636363635862</v>
          </cell>
          <cell r="O3">
            <v>86.363636363635862</v>
          </cell>
          <cell r="P3">
            <v>86.363636363635862</v>
          </cell>
          <cell r="Q3">
            <v>86.363636363635862</v>
          </cell>
        </row>
        <row r="4">
          <cell r="A4">
            <v>44407</v>
          </cell>
          <cell r="B4">
            <v>1.006</v>
          </cell>
          <cell r="C4">
            <v>2000</v>
          </cell>
          <cell r="D4">
            <v>1988.0715705765408</v>
          </cell>
          <cell r="E4">
            <v>3927.9357800818757</v>
          </cell>
          <cell r="F4">
            <v>3951.503394762367</v>
          </cell>
          <cell r="G4">
            <v>4000</v>
          </cell>
          <cell r="H4">
            <v>3951.503394762367</v>
          </cell>
          <cell r="I4">
            <v>-48.496605237633048</v>
          </cell>
          <cell r="J4">
            <v>1.054</v>
          </cell>
          <cell r="K4">
            <v>0.94</v>
          </cell>
          <cell r="L4">
            <v>1.054</v>
          </cell>
          <cell r="M4">
            <v>0.94</v>
          </cell>
          <cell r="N4">
            <v>57.89473684210526</v>
          </cell>
          <cell r="O4">
            <v>76.874003189792333</v>
          </cell>
          <cell r="P4">
            <v>83.200425305688029</v>
          </cell>
          <cell r="Q4">
            <v>64.221158958000927</v>
          </cell>
        </row>
        <row r="5">
          <cell r="A5">
            <v>44439</v>
          </cell>
          <cell r="B5">
            <v>0.96599999999999997</v>
          </cell>
          <cell r="C5">
            <v>2000</v>
          </cell>
          <cell r="D5">
            <v>2070.3933747412011</v>
          </cell>
          <cell r="E5">
            <v>5998.3291548230773</v>
          </cell>
          <cell r="F5">
            <v>5794.3859635590925</v>
          </cell>
          <cell r="G5">
            <v>6000</v>
          </cell>
          <cell r="H5">
            <v>5794.3859635590925</v>
          </cell>
          <cell r="I5">
            <v>-205.61403644090751</v>
          </cell>
          <cell r="J5">
            <v>1.0469999999999999</v>
          </cell>
          <cell r="K5">
            <v>0.95699999999999996</v>
          </cell>
          <cell r="L5">
            <v>1.054</v>
          </cell>
          <cell r="M5">
            <v>0.94</v>
          </cell>
          <cell r="N5">
            <v>22.807017543859651</v>
          </cell>
          <cell r="O5">
            <v>58.851674641148101</v>
          </cell>
          <cell r="P5">
            <v>75.084175084174717</v>
          </cell>
          <cell r="Q5">
            <v>26.386673755094876</v>
          </cell>
        </row>
        <row r="6">
          <cell r="A6">
            <v>44469</v>
          </cell>
          <cell r="B6">
            <v>0.96099999999999997</v>
          </cell>
          <cell r="C6">
            <v>2000</v>
          </cell>
          <cell r="D6">
            <v>2081.1654526534862</v>
          </cell>
          <cell r="E6">
            <v>8079.494607476563</v>
          </cell>
          <cell r="F6">
            <v>7764.3943177849769</v>
          </cell>
          <cell r="G6">
            <v>8000</v>
          </cell>
          <cell r="H6">
            <v>7764.3943177849769</v>
          </cell>
          <cell r="I6">
            <v>-235.60568221502308</v>
          </cell>
          <cell r="J6">
            <v>0.98799999999999999</v>
          </cell>
          <cell r="K6">
            <v>0.93700000000000006</v>
          </cell>
          <cell r="L6">
            <v>1.054</v>
          </cell>
          <cell r="M6">
            <v>0.93700000000000006</v>
          </cell>
          <cell r="N6">
            <v>20.512820512820436</v>
          </cell>
          <cell r="O6">
            <v>46.072056598372207</v>
          </cell>
          <cell r="P6">
            <v>65.41346892224054</v>
          </cell>
          <cell r="Q6">
            <v>7.3892319506355477</v>
          </cell>
        </row>
        <row r="7">
          <cell r="A7">
            <v>44498</v>
          </cell>
          <cell r="B7">
            <v>0.99299997091293335</v>
          </cell>
          <cell r="C7">
            <v>2000</v>
          </cell>
          <cell r="D7">
            <v>2014.098749833056</v>
          </cell>
          <cell r="E7">
            <v>10093.593357309619</v>
          </cell>
          <cell r="F7">
            <v>10022.937910215429</v>
          </cell>
          <cell r="G7">
            <v>10000</v>
          </cell>
          <cell r="H7">
            <v>10022.937910215429</v>
          </cell>
          <cell r="I7">
            <v>22.937910215428928</v>
          </cell>
          <cell r="J7">
            <v>1.0049999952316284</v>
          </cell>
          <cell r="K7">
            <v>0.93900001049041748</v>
          </cell>
          <cell r="L7">
            <v>1.054</v>
          </cell>
          <cell r="M7">
            <v>0.93700000000000006</v>
          </cell>
          <cell r="N7">
            <v>47.863223002507091</v>
          </cell>
          <cell r="O7">
            <v>46.669112066417171</v>
          </cell>
          <cell r="P7">
            <v>59.165349970299417</v>
          </cell>
          <cell r="Q7">
            <v>21.676636258652678</v>
          </cell>
        </row>
        <row r="8">
          <cell r="A8">
            <v>44530</v>
          </cell>
          <cell r="B8">
            <v>1.0110000371932983</v>
          </cell>
          <cell r="C8">
            <v>2000</v>
          </cell>
          <cell r="D8">
            <v>1978.239294186702</v>
          </cell>
          <cell r="E8">
            <v>12071.832651496321</v>
          </cell>
          <cell r="F8">
            <v>12204.623259654054</v>
          </cell>
          <cell r="G8">
            <v>12000</v>
          </cell>
          <cell r="H8">
            <v>12204.623259654054</v>
          </cell>
          <cell r="I8">
            <v>204.62325965405398</v>
          </cell>
          <cell r="J8">
            <v>1.0219999551773071</v>
          </cell>
          <cell r="K8">
            <v>0.98100000619888306</v>
          </cell>
          <cell r="L8">
            <v>1.054</v>
          </cell>
          <cell r="M8">
            <v>0.93700000000000006</v>
          </cell>
          <cell r="N8">
            <v>63.247895037007083</v>
          </cell>
          <cell r="O8">
            <v>52.195373056613811</v>
          </cell>
          <cell r="P8">
            <v>56.842024332404215</v>
          </cell>
          <cell r="Q8">
            <v>42.902070505032995</v>
          </cell>
        </row>
        <row r="9">
          <cell r="A9">
            <v>44561</v>
          </cell>
          <cell r="B9">
            <v>0.99199998378753662</v>
          </cell>
          <cell r="C9">
            <v>2000</v>
          </cell>
          <cell r="D9">
            <v>2016.1290652080834</v>
          </cell>
          <cell r="E9">
            <v>14087.961716704405</v>
          </cell>
          <cell r="F9">
            <v>13975.257794570207</v>
          </cell>
          <cell r="G9">
            <v>14000</v>
          </cell>
          <cell r="H9">
            <v>13975.257794570207</v>
          </cell>
          <cell r="I9">
            <v>-24.742205429793103</v>
          </cell>
          <cell r="J9">
            <v>1.034000039100647</v>
          </cell>
          <cell r="K9">
            <v>0.97600001096725464</v>
          </cell>
          <cell r="L9">
            <v>1.054</v>
          </cell>
          <cell r="M9">
            <v>0.93700000000000006</v>
          </cell>
          <cell r="N9">
            <v>47.008533151740657</v>
          </cell>
          <cell r="O9">
            <v>50.466426421656088</v>
          </cell>
          <cell r="P9">
            <v>54.716825028821511</v>
          </cell>
          <cell r="Q9">
            <v>41.96562920732525</v>
          </cell>
        </row>
        <row r="10">
          <cell r="A10">
            <v>44589</v>
          </cell>
          <cell r="B10">
            <v>0.89099997282028198</v>
          </cell>
          <cell r="C10">
            <v>2000</v>
          </cell>
          <cell r="D10">
            <v>2244.6689798086081</v>
          </cell>
          <cell r="E10">
            <v>16332.630696513013</v>
          </cell>
          <cell r="F10">
            <v>14552.373506676799</v>
          </cell>
          <cell r="G10">
            <v>16000</v>
          </cell>
          <cell r="H10">
            <v>14552.373506676799</v>
          </cell>
          <cell r="I10">
            <v>-1447.6264933232014</v>
          </cell>
          <cell r="J10">
            <v>0.99599999189376831</v>
          </cell>
          <cell r="K10">
            <v>0.88499999046325684</v>
          </cell>
          <cell r="L10">
            <v>1.054</v>
          </cell>
          <cell r="M10">
            <v>0.88499999046325684</v>
          </cell>
          <cell r="N10">
            <v>3.5502852180139421</v>
          </cell>
          <cell r="O10">
            <v>34.827712687108708</v>
          </cell>
          <cell r="P10">
            <v>48.087120914917243</v>
          </cell>
          <cell r="Q10">
            <v>8.3088962314916301</v>
          </cell>
        </row>
        <row r="11">
          <cell r="A11">
            <v>44620</v>
          </cell>
          <cell r="B11">
            <v>0.88200002908706665</v>
          </cell>
          <cell r="C11">
            <v>2000</v>
          </cell>
          <cell r="D11">
            <v>2267.573621363872</v>
          </cell>
          <cell r="E11">
            <v>18600.204317876887</v>
          </cell>
          <cell r="F11">
            <v>16405.380749392796</v>
          </cell>
          <cell r="G11">
            <v>18000</v>
          </cell>
          <cell r="H11">
            <v>16405.380749392796</v>
          </cell>
          <cell r="I11">
            <v>-1594.6192506072039</v>
          </cell>
          <cell r="J11">
            <v>0.91100001335144043</v>
          </cell>
          <cell r="K11">
            <v>0.85000002384185791</v>
          </cell>
          <cell r="L11">
            <v>1.054</v>
          </cell>
          <cell r="M11">
            <v>0.85000002384185791</v>
          </cell>
          <cell r="N11">
            <v>15.686278914269149</v>
          </cell>
          <cell r="O11">
            <v>28.447234762828856</v>
          </cell>
          <cell r="P11">
            <v>41.54049219755445</v>
          </cell>
          <cell r="Q11">
            <v>2.2607198933776687</v>
          </cell>
        </row>
        <row r="12">
          <cell r="A12">
            <v>44651</v>
          </cell>
          <cell r="B12">
            <v>0.79199999570846558</v>
          </cell>
          <cell r="C12">
            <v>3000</v>
          </cell>
          <cell r="D12">
            <v>3787.8788084038033</v>
          </cell>
          <cell r="E12">
            <v>22388.08312628069</v>
          </cell>
          <cell r="F12">
            <v>17731.361739935077</v>
          </cell>
          <cell r="G12">
            <v>21000</v>
          </cell>
          <cell r="H12">
            <v>17731.361739935077</v>
          </cell>
          <cell r="I12">
            <v>-3268.6382600649231</v>
          </cell>
          <cell r="J12">
            <v>0.88599997758865356</v>
          </cell>
          <cell r="K12">
            <v>0.75</v>
          </cell>
          <cell r="L12">
            <v>1.054</v>
          </cell>
          <cell r="M12">
            <v>0.75</v>
          </cell>
          <cell r="N12">
            <v>13.815788061995253</v>
          </cell>
          <cell r="O12">
            <v>23.570085862550986</v>
          </cell>
          <cell r="P12">
            <v>35.550356752553292</v>
          </cell>
          <cell r="Q12">
            <v>-0.39045591745362174</v>
          </cell>
        </row>
        <row r="13">
          <cell r="A13">
            <v>44680</v>
          </cell>
          <cell r="B13">
            <v>0.71899998188018799</v>
          </cell>
          <cell r="C13">
            <v>2000</v>
          </cell>
          <cell r="D13">
            <v>2781.6412383905649</v>
          </cell>
          <cell r="E13">
            <v>25169.724364671256</v>
          </cell>
          <cell r="F13">
            <v>18097.03136212796</v>
          </cell>
          <cell r="G13">
            <v>23000</v>
          </cell>
          <cell r="H13">
            <v>18097.03136212796</v>
          </cell>
          <cell r="I13">
            <v>-4902.9686378720398</v>
          </cell>
          <cell r="J13">
            <v>0.80199998617172241</v>
          </cell>
          <cell r="K13">
            <v>0.65399998426437378</v>
          </cell>
          <cell r="L13">
            <v>1.0469999999999999</v>
          </cell>
          <cell r="M13">
            <v>0.65399998426437378</v>
          </cell>
          <cell r="N13">
            <v>16.539438934664105</v>
          </cell>
          <cell r="O13">
            <v>21.226536886588693</v>
          </cell>
          <cell r="P13">
            <v>30.77575013056509</v>
          </cell>
          <cell r="Q13">
            <v>2.1281103986359042</v>
          </cell>
        </row>
        <row r="14">
          <cell r="A14">
            <v>44712</v>
          </cell>
          <cell r="B14">
            <v>0.74699997901916504</v>
          </cell>
          <cell r="C14">
            <v>2000</v>
          </cell>
          <cell r="D14">
            <v>2677.3762465509894</v>
          </cell>
          <cell r="E14">
            <v>27847.100611222246</v>
          </cell>
          <cell r="F14">
            <v>20801.783572327597</v>
          </cell>
          <cell r="G14">
            <v>25000</v>
          </cell>
          <cell r="H14">
            <v>20801.783572327597</v>
          </cell>
          <cell r="I14">
            <v>-4198.2164276724034</v>
          </cell>
          <cell r="J14">
            <v>0.74800002574920654</v>
          </cell>
          <cell r="K14">
            <v>0.68199998140335083</v>
          </cell>
          <cell r="L14">
            <v>1.034000039100647</v>
          </cell>
          <cell r="M14">
            <v>0.65399998426437378</v>
          </cell>
          <cell r="N14">
            <v>24.4736792985099</v>
          </cell>
          <cell r="O14">
            <v>22.308917690562428</v>
          </cell>
          <cell r="P14">
            <v>27.953472650564205</v>
          </cell>
          <cell r="Q14">
            <v>11.019807770558877</v>
          </cell>
        </row>
        <row r="15">
          <cell r="A15">
            <v>44742</v>
          </cell>
          <cell r="B15">
            <v>0.84500002861022949</v>
          </cell>
          <cell r="C15">
            <v>2000</v>
          </cell>
          <cell r="D15">
            <v>2366.8638251875536</v>
          </cell>
          <cell r="E15">
            <v>30213.964436409799</v>
          </cell>
          <cell r="F15">
            <v>25530.800813194735</v>
          </cell>
          <cell r="G15">
            <v>27000</v>
          </cell>
          <cell r="H15">
            <v>25530.800813194735</v>
          </cell>
          <cell r="I15">
            <v>-1469.1991868052646</v>
          </cell>
          <cell r="J15">
            <v>0.86000001430511475</v>
          </cell>
          <cell r="K15">
            <v>0.74400001764297485</v>
          </cell>
          <cell r="L15">
            <v>1.034000039100647</v>
          </cell>
          <cell r="M15">
            <v>0.65399998426437378</v>
          </cell>
          <cell r="N15">
            <v>50.263162311423869</v>
          </cell>
          <cell r="O15">
            <v>31.626999230849577</v>
          </cell>
          <cell r="P15">
            <v>29.177981510659333</v>
          </cell>
          <cell r="Q15">
            <v>36.525034671230067</v>
          </cell>
        </row>
        <row r="16">
          <cell r="A16">
            <v>44771</v>
          </cell>
          <cell r="B16">
            <v>0.80099999904632568</v>
          </cell>
          <cell r="C16">
            <v>2000</v>
          </cell>
          <cell r="D16">
            <v>2496.8789043460788</v>
          </cell>
          <cell r="E16">
            <v>32710.843340755877</v>
          </cell>
          <cell r="F16">
            <v>26201.385484749968</v>
          </cell>
          <cell r="G16">
            <v>29000</v>
          </cell>
          <cell r="H16">
            <v>26201.385484749968</v>
          </cell>
          <cell r="I16">
            <v>-2798.6145152500321</v>
          </cell>
          <cell r="J16">
            <v>0.85799998044967651</v>
          </cell>
          <cell r="K16">
            <v>0.79900002479553223</v>
          </cell>
          <cell r="L16">
            <v>1.034000039100647</v>
          </cell>
          <cell r="M16">
            <v>0.65399998426437378</v>
          </cell>
          <cell r="N16">
            <v>38.684208833940389</v>
          </cell>
          <cell r="O16">
            <v>33.979402431879848</v>
          </cell>
          <cell r="P16">
            <v>30.778455151066169</v>
          </cell>
          <cell r="Q16">
            <v>40.381296993507206</v>
          </cell>
        </row>
        <row r="17">
          <cell r="A17">
            <v>44804</v>
          </cell>
          <cell r="B17">
            <v>0.76499998569488525</v>
          </cell>
          <cell r="C17">
            <v>2000</v>
          </cell>
          <cell r="D17">
            <v>2614.3791338548936</v>
          </cell>
          <cell r="E17">
            <v>35325.222474610768</v>
          </cell>
          <cell r="F17">
            <v>27023.794687745878</v>
          </cell>
          <cell r="G17">
            <v>31000</v>
          </cell>
          <cell r="H17">
            <v>27023.794687745878</v>
          </cell>
          <cell r="I17">
            <v>-3976.205312254122</v>
          </cell>
          <cell r="J17">
            <v>0.82700002193450928</v>
          </cell>
          <cell r="K17">
            <v>0.7630000114440918</v>
          </cell>
          <cell r="L17">
            <v>1.034000039100647</v>
          </cell>
          <cell r="M17">
            <v>0.65399998426437378</v>
          </cell>
          <cell r="N17">
            <v>29.210522476986728</v>
          </cell>
          <cell r="O17">
            <v>32.389775780248804</v>
          </cell>
          <cell r="P17">
            <v>31.315562027460384</v>
          </cell>
          <cell r="Q17">
            <v>34.538203285825638</v>
          </cell>
        </row>
        <row r="18">
          <cell r="A18">
            <v>44834</v>
          </cell>
          <cell r="B18">
            <v>0.69599997997283936</v>
          </cell>
          <cell r="C18">
            <v>2000</v>
          </cell>
          <cell r="D18">
            <v>2873.5633010766005</v>
          </cell>
          <cell r="E18">
            <v>38198.785775687371</v>
          </cell>
          <cell r="F18">
            <v>26586.354134865192</v>
          </cell>
          <cell r="G18">
            <v>33000</v>
          </cell>
          <cell r="H18">
            <v>26586.354134865192</v>
          </cell>
          <cell r="I18">
            <v>-6413.6458651348075</v>
          </cell>
          <cell r="J18">
            <v>0.77399998903274536</v>
          </cell>
          <cell r="K18">
            <v>0.69599997997283936</v>
          </cell>
          <cell r="L18">
            <v>0.99599999189376831</v>
          </cell>
          <cell r="M18">
            <v>0.65399998426437378</v>
          </cell>
          <cell r="N18">
            <v>12.280700225591376</v>
          </cell>
          <cell r="O18">
            <v>25.686750595362994</v>
          </cell>
          <cell r="P18">
            <v>29.439291550094584</v>
          </cell>
          <cell r="Q18">
            <v>18.181668685899815</v>
          </cell>
        </row>
        <row r="19">
          <cell r="A19">
            <v>44865</v>
          </cell>
          <cell r="B19">
            <v>0.68699997663497925</v>
          </cell>
          <cell r="C19">
            <v>2000</v>
          </cell>
          <cell r="D19">
            <v>2911.2082503936554</v>
          </cell>
          <cell r="E19">
            <v>41109.994026081025</v>
          </cell>
          <cell r="F19">
            <v>28242.564935381801</v>
          </cell>
          <cell r="G19">
            <v>35000</v>
          </cell>
          <cell r="H19">
            <v>28242.564935381801</v>
          </cell>
          <cell r="I19">
            <v>-6757.4350646181992</v>
          </cell>
          <cell r="J19">
            <v>0.74199998378753662</v>
          </cell>
          <cell r="K19">
            <v>0.67799997329711914</v>
          </cell>
          <cell r="L19">
            <v>0.91100001335144043</v>
          </cell>
          <cell r="M19">
            <v>0.65399998426437378</v>
          </cell>
          <cell r="N19">
            <v>12.840462504160149</v>
          </cell>
          <cell r="O19">
            <v>21.404654564962044</v>
          </cell>
          <cell r="P19">
            <v>26.761079221717068</v>
          </cell>
          <cell r="Q19">
            <v>10.691805251451996</v>
          </cell>
        </row>
        <row r="20">
          <cell r="A20">
            <v>44895</v>
          </cell>
          <cell r="B20">
            <v>0.72000002861022949</v>
          </cell>
          <cell r="C20">
            <v>2000</v>
          </cell>
          <cell r="D20">
            <v>2777.7776673988105</v>
          </cell>
          <cell r="E20">
            <v>43887.771693479837</v>
          </cell>
          <cell r="F20">
            <v>31599.196874944704</v>
          </cell>
          <cell r="G20">
            <v>37000</v>
          </cell>
          <cell r="H20">
            <v>31599.196874944704</v>
          </cell>
          <cell r="I20">
            <v>-5400.8031250552958</v>
          </cell>
          <cell r="J20">
            <v>0.74500000476837158</v>
          </cell>
          <cell r="K20">
            <v>0.68400001525878906</v>
          </cell>
          <cell r="L20">
            <v>0.88599997758865356</v>
          </cell>
          <cell r="M20">
            <v>0.65399998426437378</v>
          </cell>
          <cell r="N20">
            <v>28.448295795251873</v>
          </cell>
          <cell r="O20">
            <v>23.752534975058655</v>
          </cell>
          <cell r="P20">
            <v>25.758231139497596</v>
          </cell>
          <cell r="Q20">
            <v>19.741142646180776</v>
          </cell>
        </row>
        <row r="21">
          <cell r="A21">
            <v>44925</v>
          </cell>
          <cell r="B21">
            <v>0.72299998998641968</v>
          </cell>
          <cell r="C21">
            <v>2000</v>
          </cell>
          <cell r="D21">
            <v>2766.2517672200333</v>
          </cell>
          <cell r="E21">
            <v>46654.023460699871</v>
          </cell>
          <cell r="F21">
            <v>33730.858494912194</v>
          </cell>
          <cell r="G21">
            <v>39000</v>
          </cell>
          <cell r="H21">
            <v>33730.858494912194</v>
          </cell>
          <cell r="I21">
            <v>-5269.1415050878059</v>
          </cell>
          <cell r="J21">
            <v>0.75199997425079346</v>
          </cell>
          <cell r="K21">
            <v>0.7070000171661377</v>
          </cell>
          <cell r="L21">
            <v>0.86000001430511475</v>
          </cell>
          <cell r="M21">
            <v>0.65399998426437378</v>
          </cell>
          <cell r="N21">
            <v>33.495143524202234</v>
          </cell>
          <cell r="O21">
            <v>27.000071158106511</v>
          </cell>
          <cell r="P21">
            <v>26.172177812367234</v>
          </cell>
          <cell r="Q21">
            <v>28.655857849585068</v>
          </cell>
        </row>
        <row r="22">
          <cell r="A22">
            <v>44957</v>
          </cell>
          <cell r="B22">
            <v>0.78899997472763062</v>
          </cell>
          <cell r="C22">
            <v>2000</v>
          </cell>
          <cell r="D22">
            <v>2534.8543270744931</v>
          </cell>
          <cell r="E22">
            <v>49188.877787774363</v>
          </cell>
          <cell r="F22">
            <v>38810.02333143448</v>
          </cell>
          <cell r="G22">
            <v>41000</v>
          </cell>
          <cell r="H22">
            <v>38810.02333143448</v>
          </cell>
          <cell r="I22">
            <v>-2189.9766685655195</v>
          </cell>
          <cell r="J22">
            <v>0.81000000238418579</v>
          </cell>
          <cell r="K22">
            <v>0.7149999737739563</v>
          </cell>
          <cell r="L22">
            <v>0.86000001430511475</v>
          </cell>
          <cell r="M22">
            <v>0.67799997329711914</v>
          </cell>
          <cell r="N22">
            <v>60.988998033047167</v>
          </cell>
          <cell r="O22">
            <v>38.329713449753399</v>
          </cell>
          <cell r="P22">
            <v>30.224689691495957</v>
          </cell>
          <cell r="Q22">
            <v>54.539760966268283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f>VLOOKUP(A3,[1]HwabaoWP_szse_innovation_100!$A:$E,5)</f>
        <v>1.0309999999999999</v>
      </c>
      <c r="C3" s="31">
        <f>VLOOKUP(A3,[2]myPEPB!$B:$C,2,FALSE)</f>
        <v>41.45</v>
      </c>
      <c r="D3" s="29">
        <f>VLOOKUP(A3,[2]myPEPB!$B:$D,3,FALSE)</f>
        <v>41.041896551724122</v>
      </c>
      <c r="E3" s="29">
        <v>0</v>
      </c>
      <c r="F3" s="30">
        <f t="shared" ref="F3:F23" si="0">E3/B3</f>
        <v>0</v>
      </c>
      <c r="G3" s="30">
        <f t="shared" ref="G3:G23" si="1">G2+F3</f>
        <v>0</v>
      </c>
      <c r="H3" s="30">
        <f t="shared" ref="H3:H23" si="2">G3*B3</f>
        <v>0</v>
      </c>
      <c r="I3" s="30">
        <f t="shared" ref="I3:I23" si="3">IF(E3&gt;0,I2+E3,I2)</f>
        <v>0</v>
      </c>
      <c r="J3" s="30">
        <f t="shared" ref="J3:J23" si="4">H3+L3</f>
        <v>0</v>
      </c>
      <c r="K3" s="30">
        <f t="shared" ref="K3:K23" si="5">J3-I3</f>
        <v>0</v>
      </c>
      <c r="L3" s="29">
        <f t="shared" ref="L3:L23" si="6">IF(E3&lt;0,L2-E3,L2)</f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f>VLOOKUP(A4,[1]HwabaoWP_szse_innovation_100!$A:$E,5)</f>
        <v>1.006</v>
      </c>
      <c r="C4" s="31">
        <f>VLOOKUP(A4,[2]myPEPB!$B:$C,2,FALSE)</f>
        <v>39.930000305175781</v>
      </c>
      <c r="D4" s="29">
        <f>VLOOKUP(A4,[2]myPEPB!$B:$D,3,FALSE)</f>
        <v>40.930499984741189</v>
      </c>
      <c r="E4" s="29">
        <f t="shared" ref="E4:E23" si="7">IF(C4&lt;D4,$E$2*(D4-C4)^2,-$E$2*(D4-C4)^2)</f>
        <v>3953.9484548014116</v>
      </c>
      <c r="F4" s="30">
        <f t="shared" si="0"/>
        <v>3930.3662572578642</v>
      </c>
      <c r="G4" s="30">
        <f t="shared" si="1"/>
        <v>3930.3662572578642</v>
      </c>
      <c r="H4" s="30">
        <f t="shared" si="2"/>
        <v>3953.9484548014116</v>
      </c>
      <c r="I4" s="30">
        <f t="shared" si="3"/>
        <v>3953.9484548014116</v>
      </c>
      <c r="J4" s="30">
        <f t="shared" si="4"/>
        <v>3953.9484548014116</v>
      </c>
      <c r="K4" s="30">
        <f t="shared" si="5"/>
        <v>0</v>
      </c>
      <c r="L4" s="29">
        <f t="shared" si="6"/>
        <v>0</v>
      </c>
      <c r="M4" s="27"/>
      <c r="P4" s="42">
        <v>44561</v>
      </c>
      <c r="Q4" s="35">
        <f>R4</f>
        <v>245217.81577195294</v>
      </c>
      <c r="R4" s="34">
        <f>VLOOKUP(P4,A:I,9,)</f>
        <v>245217.81577195294</v>
      </c>
      <c r="S4" s="34">
        <f>VLOOKUP(P4,A:J,10,)</f>
        <v>247884.08816460447</v>
      </c>
      <c r="T4" s="34">
        <f>VLOOKUP(P4,A:K,11,)</f>
        <v>2666.2723926515318</v>
      </c>
      <c r="U4" s="34">
        <f>VLOOKUP(P4,A:L,12,)</f>
        <v>0</v>
      </c>
      <c r="V4" s="33">
        <f>(S4-R4)/R4</f>
        <v>1.0873077815565837E-2</v>
      </c>
      <c r="W4" s="33">
        <f>V4</f>
        <v>1.0873077815565837E-2</v>
      </c>
      <c r="Y4" s="42">
        <v>44925</v>
      </c>
      <c r="Z4" s="27">
        <v>3511692.6815237701</v>
      </c>
      <c r="AA4" s="27">
        <f>-Z4</f>
        <v>-3511692.6815237701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f>VLOOKUP(A5,[1]HwabaoWP_szse_innovation_100!$A:$E,5)</f>
        <v>0.96599999999999997</v>
      </c>
      <c r="C5" s="31">
        <f>VLOOKUP(A5,[2]myPEPB!$B:$C,2,FALSE)</f>
        <v>38.069999694824219</v>
      </c>
      <c r="D5" s="29">
        <f>VLOOKUP(A5,[2]myPEPB!$B:$D,3,FALSE)</f>
        <v>40.654705834482208</v>
      </c>
      <c r="E5" s="29">
        <f t="shared" si="7"/>
        <v>26388.788022123525</v>
      </c>
      <c r="F5" s="30">
        <f t="shared" si="0"/>
        <v>27317.585944227252</v>
      </c>
      <c r="G5" s="30">
        <f t="shared" si="1"/>
        <v>31247.952201485117</v>
      </c>
      <c r="H5" s="30">
        <f t="shared" si="2"/>
        <v>30185.521826634624</v>
      </c>
      <c r="I5" s="30">
        <f t="shared" si="3"/>
        <v>30342.736476924936</v>
      </c>
      <c r="J5" s="30">
        <f t="shared" si="4"/>
        <v>30185.521826634624</v>
      </c>
      <c r="K5" s="30">
        <f t="shared" si="5"/>
        <v>-157.21465029031242</v>
      </c>
      <c r="L5" s="29">
        <f t="shared" si="6"/>
        <v>0</v>
      </c>
      <c r="M5" s="27"/>
      <c r="P5" s="42">
        <v>44925</v>
      </c>
      <c r="Q5" s="35">
        <f>R5-R4</f>
        <v>3511692.6815237701</v>
      </c>
      <c r="R5" s="34">
        <f>VLOOKUP(P5,A:I,9,)</f>
        <v>3756910.4972957228</v>
      </c>
      <c r="S5" s="34">
        <f>VLOOKUP(P5,A:J,10,)</f>
        <v>3575030.9949550489</v>
      </c>
      <c r="T5" s="34">
        <f>VLOOKUP(P5,A:K,11,)</f>
        <v>-181879.50234067393</v>
      </c>
      <c r="U5" s="34">
        <f>VLOOKUP(P5,A:L,12,)</f>
        <v>0</v>
      </c>
      <c r="V5" s="33">
        <f>(S5-R5)/R5</f>
        <v>-4.8411987049357008E-2</v>
      </c>
      <c r="W5" s="33">
        <v>-4.5572950047727101E-2</v>
      </c>
      <c r="Y5" s="42">
        <v>44925</v>
      </c>
      <c r="Z5" s="27"/>
      <c r="AA5" s="27">
        <v>3575030.9949550489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f>VLOOKUP(A6,[1]HwabaoWP_szse_innovation_100!$A:$E,5)</f>
        <v>0.96099999999999997</v>
      </c>
      <c r="C6" s="31">
        <f>VLOOKUP(A6,[2]myPEPB!$B:$C,2,FALSE)</f>
        <v>35.020000457763672</v>
      </c>
      <c r="D6" s="29">
        <f>VLOOKUP(A6,[2]myPEPB!$B:$D,3,FALSE)</f>
        <v>39.730819672131133</v>
      </c>
      <c r="E6" s="29">
        <f t="shared" si="7"/>
        <v>87657.679798291982</v>
      </c>
      <c r="F6" s="30">
        <f t="shared" si="0"/>
        <v>91215.067427983333</v>
      </c>
      <c r="G6" s="30">
        <f t="shared" si="1"/>
        <v>122463.01962946844</v>
      </c>
      <c r="H6" s="30">
        <f t="shared" si="2"/>
        <v>117686.96186391918</v>
      </c>
      <c r="I6" s="30">
        <f t="shared" si="3"/>
        <v>118000.41627521692</v>
      </c>
      <c r="J6" s="30">
        <f t="shared" si="4"/>
        <v>117686.96186391918</v>
      </c>
      <c r="K6" s="30">
        <f t="shared" si="5"/>
        <v>-313.45441129774554</v>
      </c>
      <c r="L6" s="29">
        <f t="shared" si="6"/>
        <v>0</v>
      </c>
      <c r="M6" s="27"/>
      <c r="Y6" s="27"/>
      <c r="Z6" s="27"/>
      <c r="AA6" s="28">
        <f>IRR(AA3:AA5)</f>
        <v>-4.5572950047727101E-2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f>VLOOKUP(A7,[1]HwabaoWP_szse_innovation_100!$A:$E,5)</f>
        <v>0.99299997091293335</v>
      </c>
      <c r="C7" s="31">
        <f>VLOOKUP(A7,[2]myPEPB!$B:$C,2,FALSE)</f>
        <v>36.299999239999998</v>
      </c>
      <c r="D7" s="29">
        <f>VLOOKUP(A7,[2]myPEPB!$B:$D,3,FALSE)</f>
        <v>39.253623134275358</v>
      </c>
      <c r="E7" s="29">
        <f t="shared" si="7"/>
        <v>34459.381729895649</v>
      </c>
      <c r="F7" s="30">
        <f t="shared" si="0"/>
        <v>34702.298831101441</v>
      </c>
      <c r="G7" s="30">
        <f t="shared" si="1"/>
        <v>157165.31846056989</v>
      </c>
      <c r="H7" s="30">
        <f t="shared" si="2"/>
        <v>156065.15665986782</v>
      </c>
      <c r="I7" s="30">
        <f t="shared" si="3"/>
        <v>152459.79800511256</v>
      </c>
      <c r="J7" s="30">
        <f t="shared" si="4"/>
        <v>156065.15665986782</v>
      </c>
      <c r="K7" s="30">
        <f t="shared" si="5"/>
        <v>3605.358654755255</v>
      </c>
      <c r="L7" s="29">
        <f t="shared" si="6"/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f>VLOOKUP(A8,[1]HwabaoWP_szse_innovation_100!$A:$E,5)</f>
        <v>1.0110000371932983</v>
      </c>
      <c r="C8" s="31">
        <f>VLOOKUP(A8,[2]myPEPB!$B:$C,2,FALSE)</f>
        <v>35.450000000000003</v>
      </c>
      <c r="D8" s="29">
        <f>VLOOKUP(A8,[2]myPEPB!$B:$D,3,FALSE)</f>
        <v>38.695499988749994</v>
      </c>
      <c r="E8" s="29">
        <f t="shared" si="7"/>
        <v>41606.417199055955</v>
      </c>
      <c r="F8" s="30">
        <f t="shared" si="0"/>
        <v>41153.724696748955</v>
      </c>
      <c r="G8" s="30">
        <f t="shared" si="1"/>
        <v>198319.04315731884</v>
      </c>
      <c r="H8" s="30">
        <f t="shared" si="2"/>
        <v>200500.56000818868</v>
      </c>
      <c r="I8" s="30">
        <f t="shared" si="3"/>
        <v>194066.21520416852</v>
      </c>
      <c r="J8" s="30">
        <f t="shared" si="4"/>
        <v>200500.56000818868</v>
      </c>
      <c r="K8" s="30">
        <f t="shared" si="5"/>
        <v>6434.344804020162</v>
      </c>
      <c r="L8" s="29">
        <f t="shared" si="6"/>
        <v>0</v>
      </c>
      <c r="M8" s="27"/>
    </row>
    <row r="9" spans="1:33" ht="14.1" customHeight="1" x14ac:dyDescent="0.2">
      <c r="A9" s="32">
        <v>44561</v>
      </c>
      <c r="B9" s="31">
        <f>VLOOKUP(A9,[1]HwabaoWP_szse_innovation_100!$A:$E,5)</f>
        <v>0.99199998378753662</v>
      </c>
      <c r="C9" s="31">
        <f>VLOOKUP(A9,[2]myPEPB!$B:$C,2,FALSE)</f>
        <v>34.630000000000003</v>
      </c>
      <c r="D9" s="29">
        <f>VLOOKUP(A9,[2]myPEPB!$B:$D,3,FALSE)</f>
        <v>38.228579205136612</v>
      </c>
      <c r="E9" s="29">
        <f t="shared" si="7"/>
        <v>51151.60056778443</v>
      </c>
      <c r="F9" s="30">
        <f t="shared" si="0"/>
        <v>51564.11431831224</v>
      </c>
      <c r="G9" s="30">
        <f t="shared" si="1"/>
        <v>249883.15747563107</v>
      </c>
      <c r="H9" s="30">
        <f t="shared" si="2"/>
        <v>247884.08816460447</v>
      </c>
      <c r="I9" s="30">
        <f t="shared" si="3"/>
        <v>245217.81577195294</v>
      </c>
      <c r="J9" s="30">
        <f t="shared" si="4"/>
        <v>247884.08816460447</v>
      </c>
      <c r="K9" s="30">
        <f t="shared" si="5"/>
        <v>2666.2723926515318</v>
      </c>
      <c r="L9" s="29">
        <f t="shared" si="6"/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f>VLOOKUP(A10,[1]HwabaoWP_szse_innovation_100!$A:$E,5)</f>
        <v>0.89099997282028198</v>
      </c>
      <c r="C10" s="31">
        <f>VLOOKUP(A10,[2]myPEPB!$B:$C,2,FALSE)</f>
        <v>31.159999849999998</v>
      </c>
      <c r="D10" s="29">
        <f>VLOOKUP(A10,[2]myPEPB!$B:$D,3,FALSE)</f>
        <v>37.710494996683174</v>
      </c>
      <c r="E10" s="29">
        <f t="shared" si="7"/>
        <v>169490.49733354338</v>
      </c>
      <c r="F10" s="30">
        <f t="shared" si="0"/>
        <v>190225.03086846921</v>
      </c>
      <c r="G10" s="30">
        <f t="shared" si="1"/>
        <v>440108.18834410026</v>
      </c>
      <c r="H10" s="30">
        <f t="shared" si="2"/>
        <v>392136.3838525769</v>
      </c>
      <c r="I10" s="30">
        <f t="shared" si="3"/>
        <v>414708.31310549635</v>
      </c>
      <c r="J10" s="30">
        <f t="shared" si="4"/>
        <v>392136.3838525769</v>
      </c>
      <c r="K10" s="30">
        <f t="shared" si="5"/>
        <v>-22571.92925291945</v>
      </c>
      <c r="L10" s="29">
        <f t="shared" si="6"/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f>VLOOKUP(A11,[1]HwabaoWP_szse_innovation_100!$A:$E,5)</f>
        <v>0.88200002908706665</v>
      </c>
      <c r="C11" s="31">
        <f>VLOOKUP(A11,[2]myPEPB!$B:$C,2,FALSE)</f>
        <v>30.969999309999999</v>
      </c>
      <c r="D11" s="29">
        <f>VLOOKUP(A11,[2]myPEPB!$B:$D,3,FALSE)</f>
        <v>37.189770586238538</v>
      </c>
      <c r="E11" s="29">
        <f t="shared" si="7"/>
        <v>152807.94117845185</v>
      </c>
      <c r="F11" s="30">
        <f t="shared" si="0"/>
        <v>173251.62827558978</v>
      </c>
      <c r="G11" s="30">
        <f t="shared" si="1"/>
        <v>613359.81661969004</v>
      </c>
      <c r="H11" s="30">
        <f t="shared" si="2"/>
        <v>540983.37609940453</v>
      </c>
      <c r="I11" s="30">
        <f t="shared" si="3"/>
        <v>567516.25428394822</v>
      </c>
      <c r="J11" s="30">
        <f t="shared" si="4"/>
        <v>540983.37609940453</v>
      </c>
      <c r="K11" s="30">
        <f t="shared" si="5"/>
        <v>-26532.87818454369</v>
      </c>
      <c r="L11" s="29">
        <f t="shared" si="6"/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f>VLOOKUP(A12,[1]HwabaoWP_szse_innovation_100!$A:$E,5)</f>
        <v>0.79199999570846558</v>
      </c>
      <c r="C12" s="31">
        <f>VLOOKUP(A12,[2]myPEPB!$B:$C,2,FALSE)</f>
        <v>27.63999939</v>
      </c>
      <c r="D12" s="29">
        <f>VLOOKUP(A12,[2]myPEPB!$B:$D,3,FALSE)</f>
        <v>36.340622369004151</v>
      </c>
      <c r="E12" s="29">
        <f t="shared" si="7"/>
        <v>299018.3188799615</v>
      </c>
      <c r="F12" s="30">
        <f t="shared" si="0"/>
        <v>377548.38446997904</v>
      </c>
      <c r="G12" s="30">
        <f t="shared" si="1"/>
        <v>990908.20108966902</v>
      </c>
      <c r="H12" s="30">
        <f t="shared" si="2"/>
        <v>784799.29101050121</v>
      </c>
      <c r="I12" s="30">
        <f t="shared" si="3"/>
        <v>866534.57316390972</v>
      </c>
      <c r="J12" s="30">
        <f t="shared" si="4"/>
        <v>784799.29101050121</v>
      </c>
      <c r="K12" s="30">
        <f t="shared" si="5"/>
        <v>-81735.282153408509</v>
      </c>
      <c r="L12" s="29">
        <f t="shared" si="6"/>
        <v>0</v>
      </c>
      <c r="M12" s="27"/>
      <c r="Y12" s="19"/>
    </row>
    <row r="13" spans="1:33" ht="14.1" customHeight="1" x14ac:dyDescent="0.2">
      <c r="A13" s="32">
        <v>44680</v>
      </c>
      <c r="B13" s="31">
        <f>VLOOKUP(A13,[1]HwabaoWP_szse_innovation_100!$A:$E,5)</f>
        <v>0.71899998188018799</v>
      </c>
      <c r="C13" s="31">
        <f>VLOOKUP(A13,[2]myPEPB!$B:$C,2,FALSE)</f>
        <v>25.129999160000001</v>
      </c>
      <c r="D13" s="29">
        <f>VLOOKUP(A13,[2]myPEPB!$B:$D,3,FALSE)</f>
        <v>35.566653817730753</v>
      </c>
      <c r="E13" s="29">
        <f t="shared" si="7"/>
        <v>430248.85375669535</v>
      </c>
      <c r="F13" s="30">
        <f t="shared" si="0"/>
        <v>598398.97718994762</v>
      </c>
      <c r="G13" s="30">
        <f t="shared" si="1"/>
        <v>1589307.1782796166</v>
      </c>
      <c r="H13" s="30">
        <f t="shared" si="2"/>
        <v>1142711.8323850972</v>
      </c>
      <c r="I13" s="30">
        <f t="shared" si="3"/>
        <v>1296783.4269206051</v>
      </c>
      <c r="J13" s="30">
        <f t="shared" si="4"/>
        <v>1142711.8323850972</v>
      </c>
      <c r="K13" s="30">
        <f t="shared" si="5"/>
        <v>-154071.59453550796</v>
      </c>
      <c r="L13" s="29">
        <f t="shared" si="6"/>
        <v>0</v>
      </c>
      <c r="M13" s="27"/>
      <c r="AA13" s="25"/>
    </row>
    <row r="14" spans="1:33" ht="14.1" customHeight="1" x14ac:dyDescent="0.2">
      <c r="A14" s="32">
        <v>44712</v>
      </c>
      <c r="B14" s="31">
        <f>VLOOKUP(A14,[1]HwabaoWP_szse_innovation_100!$A:$E,5)</f>
        <v>0.74699997901916504</v>
      </c>
      <c r="C14" s="31">
        <f>VLOOKUP(A14,[2]myPEPB!$B:$C,2,FALSE)</f>
        <v>24.129999160000001</v>
      </c>
      <c r="D14" s="29">
        <f>VLOOKUP(A14,[2]myPEPB!$B:$D,3,FALSE)</f>
        <v>34.740573439534039</v>
      </c>
      <c r="E14" s="29">
        <f t="shared" si="7"/>
        <v>444707.93183896161</v>
      </c>
      <c r="F14" s="30">
        <f t="shared" si="0"/>
        <v>595325.22667922615</v>
      </c>
      <c r="G14" s="30">
        <f t="shared" si="1"/>
        <v>2184632.4049588428</v>
      </c>
      <c r="H14" s="30">
        <f t="shared" si="2"/>
        <v>1631920.3606688436</v>
      </c>
      <c r="I14" s="30">
        <f t="shared" si="3"/>
        <v>1741491.3587595667</v>
      </c>
      <c r="J14" s="30">
        <f t="shared" si="4"/>
        <v>1631920.3606688436</v>
      </c>
      <c r="K14" s="30">
        <f t="shared" si="5"/>
        <v>-109570.99809072306</v>
      </c>
      <c r="L14" s="29">
        <f t="shared" si="6"/>
        <v>0</v>
      </c>
      <c r="M14" s="27"/>
    </row>
    <row r="15" spans="1:33" ht="14.1" customHeight="1" x14ac:dyDescent="0.2">
      <c r="A15" s="32">
        <v>44742</v>
      </c>
      <c r="B15" s="31">
        <f>VLOOKUP(A15,[1]HwabaoWP_szse_innovation_100!$A:$E,5)</f>
        <v>0.84500002861022949</v>
      </c>
      <c r="C15" s="31">
        <f>VLOOKUP(A15,[2]myPEPB!$B:$C,2,FALSE)</f>
        <v>27.809999470000001</v>
      </c>
      <c r="D15" s="29">
        <f>VLOOKUP(A15,[2]myPEPB!$B:$D,3,FALSE)</f>
        <v>34.119366627533324</v>
      </c>
      <c r="E15" s="29">
        <f t="shared" si="7"/>
        <v>157242.05001781249</v>
      </c>
      <c r="F15" s="30">
        <f t="shared" si="0"/>
        <v>186085.25999274614</v>
      </c>
      <c r="G15" s="30">
        <f t="shared" si="1"/>
        <v>2370717.664951589</v>
      </c>
      <c r="H15" s="30">
        <f t="shared" si="2"/>
        <v>2003256.4947108692</v>
      </c>
      <c r="I15" s="30">
        <f t="shared" si="3"/>
        <v>1898733.4087773792</v>
      </c>
      <c r="J15" s="30">
        <f t="shared" si="4"/>
        <v>2003256.4947108692</v>
      </c>
      <c r="K15" s="30">
        <f t="shared" si="5"/>
        <v>104523.08593348996</v>
      </c>
      <c r="L15" s="29">
        <f t="shared" si="6"/>
        <v>0</v>
      </c>
      <c r="M15" s="27"/>
    </row>
    <row r="16" spans="1:33" ht="14.1" customHeight="1" x14ac:dyDescent="0.2">
      <c r="A16" s="32">
        <v>44771</v>
      </c>
      <c r="B16" s="31">
        <f>VLOOKUP(A16,[1]HwabaoWP_szse_innovation_100!$A:$E,5)</f>
        <v>0.80099999904632568</v>
      </c>
      <c r="C16" s="31">
        <f>VLOOKUP(A16,[2]myPEPB!$B:$C,2,FALSE)</f>
        <v>26.329999919999999</v>
      </c>
      <c r="D16" s="29">
        <f>VLOOKUP(A16,[2]myPEPB!$B:$D,3,FALSE)</f>
        <v>33.666137024579427</v>
      </c>
      <c r="E16" s="29">
        <f t="shared" si="7"/>
        <v>212584.68508788882</v>
      </c>
      <c r="F16" s="30">
        <f t="shared" si="0"/>
        <v>265399.10779150203</v>
      </c>
      <c r="G16" s="30">
        <f t="shared" si="1"/>
        <v>2636116.772743091</v>
      </c>
      <c r="H16" s="30">
        <f t="shared" si="2"/>
        <v>2111529.5324532189</v>
      </c>
      <c r="I16" s="30">
        <f t="shared" si="3"/>
        <v>2111318.0938652679</v>
      </c>
      <c r="J16" s="30">
        <f t="shared" si="4"/>
        <v>2111529.5324532189</v>
      </c>
      <c r="K16" s="30">
        <f t="shared" si="5"/>
        <v>211.43858795100823</v>
      </c>
      <c r="L16" s="29">
        <f t="shared" si="6"/>
        <v>0</v>
      </c>
      <c r="M16" s="27"/>
    </row>
    <row r="17" spans="1:13" ht="14.1" customHeight="1" x14ac:dyDescent="0.2">
      <c r="A17" s="32">
        <v>44804</v>
      </c>
      <c r="B17" s="31">
        <f>VLOOKUP(A17,[1]HwabaoWP_szse_innovation_100!$A:$E,5)</f>
        <v>0.76499998569488525</v>
      </c>
      <c r="C17" s="31">
        <f>VLOOKUP(A17,[2]myPEPB!$B:$C,2,FALSE)</f>
        <v>25.18000031</v>
      </c>
      <c r="D17" s="29">
        <f>VLOOKUP(A17,[2]myPEPB!$B:$D,3,FALSE)</f>
        <v>33.177616240465106</v>
      </c>
      <c r="E17" s="29">
        <f t="shared" si="7"/>
        <v>252649.34925635549</v>
      </c>
      <c r="F17" s="30">
        <f t="shared" si="0"/>
        <v>330260.59343891655</v>
      </c>
      <c r="G17" s="30">
        <f t="shared" si="1"/>
        <v>2966377.3661820074</v>
      </c>
      <c r="H17" s="30">
        <f t="shared" si="2"/>
        <v>2269278.6426948672</v>
      </c>
      <c r="I17" s="30">
        <f t="shared" si="3"/>
        <v>2363967.4431216232</v>
      </c>
      <c r="J17" s="30">
        <f t="shared" si="4"/>
        <v>2269278.6426948672</v>
      </c>
      <c r="K17" s="30">
        <f t="shared" si="5"/>
        <v>-94688.800426756032</v>
      </c>
      <c r="L17" s="29">
        <f t="shared" si="6"/>
        <v>0</v>
      </c>
      <c r="M17" s="27"/>
    </row>
    <row r="18" spans="1:13" ht="14.1" customHeight="1" x14ac:dyDescent="0.2">
      <c r="A18" s="32">
        <v>44834</v>
      </c>
      <c r="B18" s="31">
        <f>VLOOKUP(A18,[1]HwabaoWP_szse_innovation_100!$A:$E,5)</f>
        <v>0.69599997997283936</v>
      </c>
      <c r="C18" s="31">
        <f>VLOOKUP(A18,[2]myPEPB!$B:$C,2,FALSE)</f>
        <v>22.61</v>
      </c>
      <c r="D18" s="29">
        <f>VLOOKUP(A18,[2]myPEPB!$B:$D,3,FALSE)</f>
        <v>32.640066271698615</v>
      </c>
      <c r="E18" s="29">
        <f t="shared" si="7"/>
        <v>397378.80618793133</v>
      </c>
      <c r="F18" s="30">
        <f t="shared" si="0"/>
        <v>570946.57704363531</v>
      </c>
      <c r="G18" s="30">
        <f t="shared" si="1"/>
        <v>3537323.9432256427</v>
      </c>
      <c r="H18" s="30">
        <f t="shared" si="2"/>
        <v>2461977.3936424926</v>
      </c>
      <c r="I18" s="30">
        <f t="shared" si="3"/>
        <v>2761346.2493095547</v>
      </c>
      <c r="J18" s="30">
        <f t="shared" si="4"/>
        <v>2461977.3936424926</v>
      </c>
      <c r="K18" s="30">
        <f t="shared" si="5"/>
        <v>-299368.8556670621</v>
      </c>
      <c r="L18" s="29">
        <f t="shared" si="6"/>
        <v>0</v>
      </c>
      <c r="M18" s="27"/>
    </row>
    <row r="19" spans="1:13" ht="12.75" x14ac:dyDescent="0.2">
      <c r="A19" s="32">
        <v>44865</v>
      </c>
      <c r="B19" s="31">
        <f>VLOOKUP(A19,[1]HwabaoWP_szse_innovation_100!$A:$E,5)</f>
        <v>0.68699997663497925</v>
      </c>
      <c r="C19" s="31">
        <f>VLOOKUP(A19,[2]myPEPB!$B:$C,2,FALSE)</f>
        <v>22.239999770000001</v>
      </c>
      <c r="D19" s="29">
        <f>VLOOKUP(A19,[2]myPEPB!$B:$D,3,FALSE)</f>
        <v>32.234420440393677</v>
      </c>
      <c r="E19" s="29">
        <f t="shared" si="7"/>
        <v>394559.35592032992</v>
      </c>
      <c r="F19" s="30">
        <f t="shared" si="0"/>
        <v>574322.22611263557</v>
      </c>
      <c r="G19" s="30">
        <f t="shared" si="1"/>
        <v>4111646.1693382785</v>
      </c>
      <c r="H19" s="30">
        <f t="shared" si="2"/>
        <v>2824700.8222666993</v>
      </c>
      <c r="I19" s="30">
        <f t="shared" si="3"/>
        <v>3155905.6052298844</v>
      </c>
      <c r="J19" s="30">
        <f t="shared" si="4"/>
        <v>2824700.8222666993</v>
      </c>
      <c r="K19" s="30">
        <f t="shared" si="5"/>
        <v>-331204.78296318511</v>
      </c>
      <c r="L19" s="29">
        <f t="shared" si="6"/>
        <v>0</v>
      </c>
    </row>
    <row r="20" spans="1:13" ht="12.75" x14ac:dyDescent="0.2">
      <c r="A20" s="32">
        <v>44895</v>
      </c>
      <c r="B20" s="31">
        <f>VLOOKUP(A20,[1]HwabaoWP_szse_innovation_100!$A:$E,5)</f>
        <v>0.72000002861022949</v>
      </c>
      <c r="C20" s="31">
        <f>VLOOKUP(A20,[2]myPEPB!$B:$C,2,FALSE)</f>
        <v>22.809999470000001</v>
      </c>
      <c r="D20" s="29">
        <f>VLOOKUP(A20,[2]myPEPB!$B:$D,3,FALSE)</f>
        <v>31.717901224590552</v>
      </c>
      <c r="E20" s="29">
        <f t="shared" si="7"/>
        <v>313435.3189942778</v>
      </c>
      <c r="F20" s="30">
        <f t="shared" si="0"/>
        <v>435326.81463816349</v>
      </c>
      <c r="G20" s="30">
        <f t="shared" si="1"/>
        <v>4546972.9839764424</v>
      </c>
      <c r="H20" s="30">
        <f t="shared" si="2"/>
        <v>3273820.6785529791</v>
      </c>
      <c r="I20" s="30">
        <f t="shared" si="3"/>
        <v>3469340.924224162</v>
      </c>
      <c r="J20" s="30">
        <f t="shared" si="4"/>
        <v>3273820.6785529791</v>
      </c>
      <c r="K20" s="30">
        <f t="shared" si="5"/>
        <v>-195520.24567118287</v>
      </c>
      <c r="L20" s="29">
        <f t="shared" si="6"/>
        <v>0</v>
      </c>
    </row>
    <row r="21" spans="1:13" ht="12.75" x14ac:dyDescent="0.2">
      <c r="A21" s="32">
        <v>44925</v>
      </c>
      <c r="B21" s="31">
        <f>VLOOKUP(A21,[1]HwabaoWP_szse_innovation_100!$A:$E,5)</f>
        <v>0.72299998998641968</v>
      </c>
      <c r="C21" s="31">
        <f>VLOOKUP(A21,[2]myPEPB!$B:$C,2,FALSE)</f>
        <v>22.739999770000001</v>
      </c>
      <c r="D21" s="29">
        <f>VLOOKUP(A21,[2]myPEPB!$B:$D,3,FALSE)</f>
        <v>31.272433394847042</v>
      </c>
      <c r="E21" s="29">
        <f t="shared" si="7"/>
        <v>287569.57307156065</v>
      </c>
      <c r="F21" s="30">
        <f t="shared" si="0"/>
        <v>397744.9198539576</v>
      </c>
      <c r="G21" s="30">
        <f t="shared" si="1"/>
        <v>4944717.9038303997</v>
      </c>
      <c r="H21" s="30">
        <f t="shared" si="2"/>
        <v>3575030.9949550489</v>
      </c>
      <c r="I21" s="30">
        <f t="shared" si="3"/>
        <v>3756910.4972957228</v>
      </c>
      <c r="J21" s="30">
        <f t="shared" si="4"/>
        <v>3575030.9949550489</v>
      </c>
      <c r="K21" s="30">
        <f t="shared" si="5"/>
        <v>-181879.50234067393</v>
      </c>
      <c r="L21" s="29">
        <f t="shared" si="6"/>
        <v>0</v>
      </c>
    </row>
    <row r="22" spans="1:13" ht="12.75" x14ac:dyDescent="0.2">
      <c r="A22" s="32">
        <v>44957</v>
      </c>
      <c r="B22" s="31">
        <f>VLOOKUP(A22,[1]HwabaoWP_szse_innovation_100!$A:$E,5)</f>
        <v>0.78899997472763062</v>
      </c>
      <c r="C22" s="31">
        <f>VLOOKUP(A22,[2]myPEPB!$B:$C,2,FALSE)</f>
        <v>24.899999619999999</v>
      </c>
      <c r="D22" s="29">
        <f>VLOOKUP(A22,[2]myPEPB!$B:$D,3,FALSE)</f>
        <v>31.014726063038534</v>
      </c>
      <c r="E22" s="29">
        <f t="shared" si="7"/>
        <v>147690.02391911903</v>
      </c>
      <c r="F22" s="30">
        <f t="shared" si="0"/>
        <v>187186.34809855712</v>
      </c>
      <c r="G22" s="30">
        <f t="shared" si="1"/>
        <v>5131904.2519289572</v>
      </c>
      <c r="H22" s="30">
        <f t="shared" si="2"/>
        <v>4049072.3250765675</v>
      </c>
      <c r="I22" s="30">
        <f t="shared" si="3"/>
        <v>3904600.5212148419</v>
      </c>
      <c r="J22" s="30">
        <f t="shared" si="4"/>
        <v>4049072.3250765675</v>
      </c>
      <c r="K22" s="30">
        <f t="shared" si="5"/>
        <v>144471.80386172561</v>
      </c>
      <c r="L22" s="29">
        <f t="shared" si="6"/>
        <v>0</v>
      </c>
    </row>
    <row r="23" spans="1:13" ht="12.75" x14ac:dyDescent="0.2">
      <c r="A23" s="32">
        <v>44985</v>
      </c>
      <c r="B23" s="31">
        <f>VLOOKUP(A23,[1]HwabaoWP_szse_innovation_100!$A:$E,5)</f>
        <v>0.7630000114440918</v>
      </c>
      <c r="C23" s="31">
        <f>VLOOKUP(A23,[2]myPEPB!$B:$C,2,FALSE)</f>
        <v>23.979999540000001</v>
      </c>
      <c r="D23" s="29">
        <f>VLOOKUP(A23,[2]myPEPB!$B:$D,3,FALSE)</f>
        <v>30.732980897288492</v>
      </c>
      <c r="E23" s="29">
        <f t="shared" si="7"/>
        <v>180130.89098694932</v>
      </c>
      <c r="F23" s="30">
        <f t="shared" si="0"/>
        <v>236082.42239213682</v>
      </c>
      <c r="G23" s="30">
        <f t="shared" si="1"/>
        <v>5367986.6743210936</v>
      </c>
      <c r="H23" s="30">
        <f t="shared" si="2"/>
        <v>4095773.8939387267</v>
      </c>
      <c r="I23" s="30">
        <f t="shared" si="3"/>
        <v>4084731.4122017911</v>
      </c>
      <c r="J23" s="30">
        <f t="shared" si="4"/>
        <v>4095773.8939387267</v>
      </c>
      <c r="K23" s="30">
        <f t="shared" si="5"/>
        <v>11042.481736935675</v>
      </c>
      <c r="L23" s="29">
        <f t="shared" si="6"/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v>0</v>
      </c>
      <c r="F3" s="18">
        <f t="shared" ref="F3:F23" si="0">E3/B3</f>
        <v>0</v>
      </c>
      <c r="G3" s="18">
        <f>G2+F3</f>
        <v>0</v>
      </c>
      <c r="H3" s="18">
        <f t="shared" ref="H3:H23" si="1">G3*B3</f>
        <v>0</v>
      </c>
      <c r="I3" s="18">
        <f>IF(E3&gt;0,I2+E3,I2)</f>
        <v>0</v>
      </c>
      <c r="J3" s="18">
        <f t="shared" ref="J3:J23" si="2">H3+L3</f>
        <v>0</v>
      </c>
      <c r="K3" s="18">
        <f t="shared" ref="K3:K23" si="3">J3-I3</f>
        <v>0</v>
      </c>
      <c r="L3" s="17">
        <f>IF(E3&lt;0,L2-E3,L2)</f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>IF(C4&lt;D4,$E$2*(D4-C4)^2,-$E$2*(D4-C4)^2)</f>
        <v>3953.9484548014116</v>
      </c>
      <c r="F4" s="18">
        <f t="shared" si="0"/>
        <v>3930.3662572578642</v>
      </c>
      <c r="G4" s="18">
        <f t="shared" ref="G4:G23" si="4">G3+F4</f>
        <v>3930.3662572578642</v>
      </c>
      <c r="H4" s="18">
        <f t="shared" si="1"/>
        <v>3953.9484548014116</v>
      </c>
      <c r="I4" s="18">
        <f t="shared" ref="I4:I23" si="5">IF(E4&gt;0,I3+E4,I3)</f>
        <v>3953.9484548014116</v>
      </c>
      <c r="J4" s="18">
        <f t="shared" si="2"/>
        <v>3953.9484548014116</v>
      </c>
      <c r="K4" s="18">
        <f t="shared" si="3"/>
        <v>0</v>
      </c>
      <c r="L4" s="17">
        <f t="shared" ref="L4:L23" si="6">IF(E4&lt;0,L3-E4,L3)</f>
        <v>0</v>
      </c>
      <c r="M4" s="22">
        <f>VLOOKUP(A4,'[3]model1&amp;RSI'!$A:$K,11)</f>
        <v>0</v>
      </c>
      <c r="N4" s="22">
        <f>VLOOKUP(A4,'[3]model1&amp;RSI'!$A:$M,13)</f>
        <v>2.4999999999999911E-2</v>
      </c>
      <c r="O4" s="22">
        <f>VLOOKUP(A4,'[3]model1&amp;RSI'!$A:$N,14)</f>
        <v>0</v>
      </c>
      <c r="Q4" s="42">
        <v>44561</v>
      </c>
      <c r="R4" s="10">
        <f>S4</f>
        <v>391166.0852938749</v>
      </c>
      <c r="S4" s="4">
        <f>VLOOKUP(Q4,A:I,9,)</f>
        <v>391166.0852938749</v>
      </c>
      <c r="T4" s="4">
        <f>VLOOKUP(Q4,A:J,10,)</f>
        <v>397335.57823758473</v>
      </c>
      <c r="U4" s="4">
        <f>VLOOKUP(Q4,A:K,11,)</f>
        <v>6169.4929437098326</v>
      </c>
      <c r="V4" s="4">
        <f>VLOOKUP(Q4,A:L,12,)</f>
        <v>0</v>
      </c>
      <c r="W4" s="9">
        <f t="shared" ref="W4" si="7">(T4-S4)/S4</f>
        <v>1.5772054826979239E-2</v>
      </c>
      <c r="X4" s="9">
        <f>W4</f>
        <v>1.5772054826979239E-2</v>
      </c>
      <c r="Z4" s="42">
        <v>44925</v>
      </c>
      <c r="AA4" s="7">
        <v>4929734.1316487892</v>
      </c>
      <c r="AB4" s="7">
        <f>-AA4</f>
        <v>-4929734.1316487892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 t="shared" ref="E5:E23" si="8">IF(C5&lt;D5,$E$2*(D5-C5)^2*P5,-$E$2*(D5-C5)^2*P5)</f>
        <v>52777.576044247049</v>
      </c>
      <c r="F5" s="18">
        <f t="shared" si="0"/>
        <v>54635.171888454504</v>
      </c>
      <c r="G5" s="18">
        <f t="shared" si="4"/>
        <v>58565.538145712366</v>
      </c>
      <c r="H5" s="18">
        <f t="shared" si="1"/>
        <v>56574.309848758145</v>
      </c>
      <c r="I5" s="18">
        <f t="shared" si="5"/>
        <v>56731.524499048464</v>
      </c>
      <c r="J5" s="18">
        <f t="shared" si="2"/>
        <v>56574.309848758145</v>
      </c>
      <c r="K5" s="18">
        <f t="shared" si="3"/>
        <v>-157.2146502903197</v>
      </c>
      <c r="L5" s="17">
        <f t="shared" si="6"/>
        <v>0</v>
      </c>
      <c r="M5" s="22">
        <f>VLOOKUP(A5,'[3]model1&amp;RSI'!$A:$K,11)</f>
        <v>0</v>
      </c>
      <c r="N5" s="22">
        <f>VLOOKUP(A5,'[3]model1&amp;RSI'!$A:$M,13)</f>
        <v>2.7499999999999931E-2</v>
      </c>
      <c r="O5" s="22">
        <f>VLOOKUP(A5,'[3]model1&amp;RSI'!$A:$N,14)</f>
        <v>0</v>
      </c>
      <c r="P5" s="1">
        <f>IF(O4&lt;20,2,IF(AND((O4&lt;25),(O4&gt;20)),1,IF(AND((O4&gt;25),(O4&lt;50)),0.95,IF(AND((O4&gt;50),(O4&lt;80)),0.2,IF(O4&gt;80,1,)))))</f>
        <v>2</v>
      </c>
      <c r="Q5" s="42">
        <v>44925</v>
      </c>
      <c r="R5" s="10">
        <f>S5-S4</f>
        <v>4929734.1316487892</v>
      </c>
      <c r="S5" s="4">
        <f>VLOOKUP(Q5,A:I,9,)</f>
        <v>5320900.2169426642</v>
      </c>
      <c r="T5" s="4">
        <f>VLOOKUP(Q5,A:J,10,)</f>
        <v>5016358.5236119805</v>
      </c>
      <c r="U5" s="4">
        <f>VLOOKUP(Q5,A:K,11,)</f>
        <v>-304541.69333068375</v>
      </c>
      <c r="V5" s="4">
        <f>VLOOKUP(Q5,A:L,12,)</f>
        <v>0</v>
      </c>
      <c r="W5" s="9">
        <f t="shared" ref="W5" si="9">(T5-S5)/S5</f>
        <v>-5.7234994251718997E-2</v>
      </c>
      <c r="X5" s="9">
        <v>-5.3511597687478707E-2</v>
      </c>
      <c r="Z5" s="42">
        <v>44925</v>
      </c>
      <c r="AA5" s="7"/>
      <c r="AB5" s="7">
        <v>5016358.5236119805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 t="shared" si="8"/>
        <v>175315.35959658396</v>
      </c>
      <c r="F6" s="18">
        <f t="shared" si="0"/>
        <v>182430.13485596667</v>
      </c>
      <c r="G6" s="18">
        <f t="shared" si="4"/>
        <v>240995.67300167904</v>
      </c>
      <c r="H6" s="18">
        <f t="shared" si="1"/>
        <v>231596.84175461356</v>
      </c>
      <c r="I6" s="18">
        <f t="shared" si="5"/>
        <v>232046.88409563241</v>
      </c>
      <c r="J6" s="18">
        <f t="shared" si="2"/>
        <v>231596.84175461356</v>
      </c>
      <c r="K6" s="18">
        <f t="shared" si="3"/>
        <v>-450.04234101885231</v>
      </c>
      <c r="L6" s="17">
        <f t="shared" si="6"/>
        <v>0</v>
      </c>
      <c r="M6" s="22">
        <f>VLOOKUP(A6,'[3]model1&amp;RSI'!$A:$K,11)</f>
        <v>0</v>
      </c>
      <c r="N6" s="22">
        <f>VLOOKUP(A6,'[3]model1&amp;RSI'!$A:$M,13)</f>
        <v>2.3749999999999941E-2</v>
      </c>
      <c r="O6" s="22">
        <f>VLOOKUP(A6,'[3]model1&amp;RSI'!$A:$N,14)</f>
        <v>0</v>
      </c>
      <c r="P6" s="1">
        <f t="shared" ref="P6:P23" si="10">IF(O5&lt;20,2,IF(AND((O5&lt;25),(O5&gt;20)),1,IF(AND((O5&gt;25),(O5&lt;50)),0.95,IF(AND((O5&gt;50),(O5&lt;80)),0.2,IF(O5&gt;80,1,)))))</f>
        <v>2</v>
      </c>
      <c r="Z6" s="7"/>
      <c r="AA6" s="7"/>
      <c r="AB6" s="8">
        <f>IRR(AB3:AB5)</f>
        <v>-5.3511597687478707E-2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 t="shared" si="8"/>
        <v>68918.763459791298</v>
      </c>
      <c r="F7" s="18">
        <f t="shared" si="0"/>
        <v>69404.597662202883</v>
      </c>
      <c r="G7" s="18">
        <f t="shared" si="4"/>
        <v>310400.27066388191</v>
      </c>
      <c r="H7" s="18">
        <f t="shared" si="1"/>
        <v>308227.45974060136</v>
      </c>
      <c r="I7" s="18">
        <f t="shared" si="5"/>
        <v>300965.64755542373</v>
      </c>
      <c r="J7" s="18">
        <f t="shared" si="2"/>
        <v>308227.45974060136</v>
      </c>
      <c r="K7" s="18">
        <f t="shared" si="3"/>
        <v>7261.8121851776377</v>
      </c>
      <c r="L7" s="17">
        <f t="shared" si="6"/>
        <v>0</v>
      </c>
      <c r="M7" s="22">
        <f>VLOOKUP(A7,'[3]model1&amp;RSI'!$A:$K,11)</f>
        <v>5.3333284854888974E-3</v>
      </c>
      <c r="N7" s="22">
        <f>VLOOKUP(A7,'[3]model1&amp;RSI'!$A:$M,13)</f>
        <v>2.5124995152155511E-2</v>
      </c>
      <c r="O7" s="22">
        <f>VLOOKUP(A7,'[3]model1&amp;RSI'!$A:$N,14)</f>
        <v>21.227182147461402</v>
      </c>
      <c r="P7" s="1">
        <f t="shared" si="10"/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 t="shared" si="8"/>
        <v>41606.417199055955</v>
      </c>
      <c r="F8" s="18">
        <f t="shared" si="0"/>
        <v>41153.724696748955</v>
      </c>
      <c r="G8" s="18">
        <f t="shared" si="4"/>
        <v>351553.99536063086</v>
      </c>
      <c r="H8" s="18">
        <f t="shared" si="1"/>
        <v>355421.10238505044</v>
      </c>
      <c r="I8" s="18">
        <f t="shared" si="5"/>
        <v>342572.06475447968</v>
      </c>
      <c r="J8" s="18">
        <f t="shared" si="2"/>
        <v>355421.10238505044</v>
      </c>
      <c r="K8" s="18">
        <f t="shared" si="3"/>
        <v>12849.037630570761</v>
      </c>
      <c r="L8" s="17">
        <f t="shared" si="6"/>
        <v>0</v>
      </c>
      <c r="M8" s="22">
        <f>VLOOKUP(A8,'[3]model1&amp;RSI'!$A:$K,11)</f>
        <v>7.4444514513015798E-3</v>
      </c>
      <c r="N8" s="22">
        <f>VLOOKUP(A8,'[3]model1&amp;RSI'!$A:$M,13)</f>
        <v>2.3937507006857092E-2</v>
      </c>
      <c r="O8" s="22">
        <f>VLOOKUP(A8,'[3]model1&amp;RSI'!$A:$N,14)</f>
        <v>31.099526985700965</v>
      </c>
      <c r="P8" s="1">
        <f t="shared" si="10"/>
        <v>1</v>
      </c>
    </row>
    <row r="9" spans="1:34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 t="shared" si="8"/>
        <v>48594.020539395206</v>
      </c>
      <c r="F9" s="18">
        <f t="shared" si="0"/>
        <v>48985.90860239663</v>
      </c>
      <c r="G9" s="18">
        <f t="shared" si="4"/>
        <v>400539.90396302746</v>
      </c>
      <c r="H9" s="18">
        <f t="shared" si="1"/>
        <v>397335.57823758473</v>
      </c>
      <c r="I9" s="18">
        <f t="shared" si="5"/>
        <v>391166.0852938749</v>
      </c>
      <c r="J9" s="18">
        <f t="shared" si="2"/>
        <v>397335.57823758473</v>
      </c>
      <c r="K9" s="18">
        <f t="shared" si="3"/>
        <v>6169.4929437098326</v>
      </c>
      <c r="L9" s="17">
        <f t="shared" si="6"/>
        <v>0</v>
      </c>
      <c r="M9" s="22">
        <f>VLOOKUP(A9,'[3]model1&amp;RSI'!$A:$K,11)</f>
        <v>6.2037095427513169E-3</v>
      </c>
      <c r="N9" s="22">
        <f>VLOOKUP(A9,'[3]model1&amp;RSI'!$A:$M,13)</f>
        <v>2.3114598073341198E-2</v>
      </c>
      <c r="O9" s="22">
        <f>VLOOKUP(A9,'[3]model1&amp;RSI'!$A:$N,14)</f>
        <v>26.838924575142201</v>
      </c>
      <c r="P9" s="1">
        <f t="shared" si="10"/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31.159999849999998</v>
      </c>
      <c r="D10" s="17">
        <f>VLOOKUP(A10,[2]myPEPB!$B:$D,3,FALSE)</f>
        <v>37.710494996683174</v>
      </c>
      <c r="E10" s="17">
        <f t="shared" si="8"/>
        <v>161015.97246686619</v>
      </c>
      <c r="F10" s="18">
        <f t="shared" si="0"/>
        <v>180713.77932504573</v>
      </c>
      <c r="G10" s="18">
        <f t="shared" si="4"/>
        <v>581253.68328807317</v>
      </c>
      <c r="H10" s="18">
        <f t="shared" si="1"/>
        <v>517897.01601136196</v>
      </c>
      <c r="I10" s="18">
        <f t="shared" si="5"/>
        <v>552182.0577607411</v>
      </c>
      <c r="J10" s="18">
        <f t="shared" si="2"/>
        <v>517897.01601136196</v>
      </c>
      <c r="K10" s="18">
        <f t="shared" si="3"/>
        <v>-34285.041749379132</v>
      </c>
      <c r="L10" s="17">
        <f t="shared" si="6"/>
        <v>0</v>
      </c>
      <c r="M10" s="22">
        <f>VLOOKUP(A10,'[3]model1&amp;RSI'!$A:$K,11)</f>
        <v>5.1697579522927643E-3</v>
      </c>
      <c r="N10" s="22">
        <f>VLOOKUP(A10,'[3]model1&amp;RSI'!$A:$M,13)</f>
        <v>3.6095500222326771E-2</v>
      </c>
      <c r="O10" s="22">
        <f>VLOOKUP(A10,'[3]model1&amp;RSI'!$A:$N,14)</f>
        <v>14.322444405674213</v>
      </c>
      <c r="P10" s="1">
        <f t="shared" si="10"/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37.189770586238538</v>
      </c>
      <c r="E11" s="17">
        <f t="shared" si="8"/>
        <v>305615.88235690369</v>
      </c>
      <c r="F11" s="18">
        <f t="shared" si="0"/>
        <v>346503.25655117957</v>
      </c>
      <c r="G11" s="18">
        <f t="shared" si="4"/>
        <v>927756.93983925274</v>
      </c>
      <c r="H11" s="18">
        <f t="shared" si="1"/>
        <v>818281.64792394883</v>
      </c>
      <c r="I11" s="18">
        <f t="shared" si="5"/>
        <v>857797.94011764484</v>
      </c>
      <c r="J11" s="18">
        <f t="shared" si="2"/>
        <v>818281.64792394883</v>
      </c>
      <c r="K11" s="18">
        <f t="shared" si="3"/>
        <v>-39516.292193696019</v>
      </c>
      <c r="L11" s="17">
        <f t="shared" si="6"/>
        <v>0</v>
      </c>
      <c r="M11" s="22">
        <f>VLOOKUP(A11,'[3]model1&amp;RSI'!$A:$K,11)</f>
        <v>4.3081316269106369E-3</v>
      </c>
      <c r="N11" s="22">
        <f>VLOOKUP(A11,'[3]model1&amp;RSI'!$A:$M,13)</f>
        <v>3.1579574140808198E-2</v>
      </c>
      <c r="O11" s="22">
        <f>VLOOKUP(A11,'[3]model1&amp;RSI'!$A:$N,14)</f>
        <v>13.642146052069533</v>
      </c>
      <c r="P11" s="1">
        <f t="shared" si="10"/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36.340622369004151</v>
      </c>
      <c r="E12" s="17">
        <f t="shared" si="8"/>
        <v>598036.637759923</v>
      </c>
      <c r="F12" s="18">
        <f t="shared" si="0"/>
        <v>755096.76893995807</v>
      </c>
      <c r="G12" s="18">
        <f t="shared" si="4"/>
        <v>1682853.7087792107</v>
      </c>
      <c r="H12" s="18">
        <f t="shared" si="1"/>
        <v>1332820.1301311103</v>
      </c>
      <c r="I12" s="18">
        <f t="shared" si="5"/>
        <v>1455834.5778775678</v>
      </c>
      <c r="J12" s="18">
        <f t="shared" si="2"/>
        <v>1332820.1301311103</v>
      </c>
      <c r="K12" s="18">
        <f t="shared" si="3"/>
        <v>-123014.44774645753</v>
      </c>
      <c r="L12" s="17">
        <f t="shared" si="6"/>
        <v>0</v>
      </c>
      <c r="M12" s="22">
        <f>VLOOKUP(A12,'[3]model1&amp;RSI'!$A:$K,11)</f>
        <v>3.5901096890921975E-3</v>
      </c>
      <c r="N12" s="22">
        <f>VLOOKUP(A12,'[3]model1&amp;RSI'!$A:$M,13)</f>
        <v>4.1316317347107008E-2</v>
      </c>
      <c r="O12" s="22">
        <f>VLOOKUP(A12,'[3]model1&amp;RSI'!$A:$N,14)</f>
        <v>8.689326444394684</v>
      </c>
      <c r="P12" s="1">
        <f t="shared" si="10"/>
        <v>2</v>
      </c>
      <c r="Z12" s="19"/>
    </row>
    <row r="13" spans="1:34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35.566653817730753</v>
      </c>
      <c r="E13" s="17">
        <f t="shared" si="8"/>
        <v>860497.70751339069</v>
      </c>
      <c r="F13" s="18">
        <f t="shared" si="0"/>
        <v>1196797.9543798952</v>
      </c>
      <c r="G13" s="18">
        <f t="shared" si="4"/>
        <v>2879651.6631591059</v>
      </c>
      <c r="H13" s="18">
        <f t="shared" si="1"/>
        <v>2070469.4936326505</v>
      </c>
      <c r="I13" s="18">
        <f t="shared" si="5"/>
        <v>2316332.2853909587</v>
      </c>
      <c r="J13" s="18">
        <f t="shared" si="2"/>
        <v>2070469.4936326505</v>
      </c>
      <c r="K13" s="18">
        <f t="shared" si="3"/>
        <v>-245862.79175830819</v>
      </c>
      <c r="L13" s="17">
        <f t="shared" si="6"/>
        <v>0</v>
      </c>
      <c r="M13" s="22">
        <f>VLOOKUP(A13,'[3]model1&amp;RSI'!$A:$K,11)</f>
        <v>2.9917580742434978E-3</v>
      </c>
      <c r="N13" s="22">
        <f>VLOOKUP(A13,'[3]model1&amp;RSI'!$A:$M,13)</f>
        <v>4.659693342730211E-2</v>
      </c>
      <c r="O13" s="22">
        <f>VLOOKUP(A13,'[3]model1&amp;RSI'!$A:$N,14)</f>
        <v>6.4205042138901032</v>
      </c>
      <c r="P13" s="1">
        <f t="shared" si="10"/>
        <v>2</v>
      </c>
      <c r="AB13" s="2"/>
    </row>
    <row r="14" spans="1:34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34.740573439534039</v>
      </c>
      <c r="E14" s="17">
        <f t="shared" si="8"/>
        <v>889415.86367792322</v>
      </c>
      <c r="F14" s="18">
        <f t="shared" si="0"/>
        <v>1190650.4533584523</v>
      </c>
      <c r="G14" s="18">
        <f t="shared" si="4"/>
        <v>4070302.1165175582</v>
      </c>
      <c r="H14" s="18">
        <f t="shared" si="1"/>
        <v>3040515.5956402789</v>
      </c>
      <c r="I14" s="18">
        <f t="shared" si="5"/>
        <v>3205748.1490688818</v>
      </c>
      <c r="J14" s="18">
        <f t="shared" si="2"/>
        <v>3040515.5956402789</v>
      </c>
      <c r="K14" s="18">
        <f t="shared" si="3"/>
        <v>-165232.55342860287</v>
      </c>
      <c r="L14" s="17">
        <f t="shared" si="6"/>
        <v>0</v>
      </c>
      <c r="M14" s="22">
        <f>VLOOKUP(A14,'[3]model1&amp;RSI'!$A:$K,11)</f>
        <v>7.1597979183657566E-3</v>
      </c>
      <c r="N14" s="22">
        <f>VLOOKUP(A14,'[3]model1&amp;RSI'!$A:$M,13)</f>
        <v>4.3497444045914602E-2</v>
      </c>
      <c r="O14" s="22">
        <f>VLOOKUP(A14,'[3]model1&amp;RSI'!$A:$N,14)</f>
        <v>16.460272725009055</v>
      </c>
      <c r="P14" s="1">
        <f t="shared" si="10"/>
        <v>2</v>
      </c>
    </row>
    <row r="15" spans="1:34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34.119366627533324</v>
      </c>
      <c r="E15" s="17">
        <f t="shared" si="8"/>
        <v>314484.10003562499</v>
      </c>
      <c r="F15" s="18">
        <f t="shared" si="0"/>
        <v>372170.51998549228</v>
      </c>
      <c r="G15" s="18">
        <f t="shared" si="4"/>
        <v>4442472.6365030501</v>
      </c>
      <c r="H15" s="18">
        <f t="shared" si="1"/>
        <v>3753889.5049452391</v>
      </c>
      <c r="I15" s="18">
        <f t="shared" si="5"/>
        <v>3520232.2491045068</v>
      </c>
      <c r="J15" s="18">
        <f t="shared" si="2"/>
        <v>3753889.5049452391</v>
      </c>
      <c r="K15" s="18">
        <f t="shared" si="3"/>
        <v>233657.25584073225</v>
      </c>
      <c r="L15" s="17">
        <f t="shared" si="6"/>
        <v>0</v>
      </c>
      <c r="M15" s="22">
        <f>VLOOKUP(A15,'[3]model1&amp;RSI'!$A:$K,11)</f>
        <v>2.2299839863815538E-2</v>
      </c>
      <c r="N15" s="22">
        <f>VLOOKUP(A15,'[3]model1&amp;RSI'!$A:$M,13)</f>
        <v>5.2581211636772908E-2</v>
      </c>
      <c r="O15" s="22">
        <f>VLOOKUP(A15,'[3]model1&amp;RSI'!$A:$N,14)</f>
        <v>42.410281485830289</v>
      </c>
      <c r="P15" s="1">
        <f t="shared" si="10"/>
        <v>2</v>
      </c>
    </row>
    <row r="16" spans="1:34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33.666137024579427</v>
      </c>
      <c r="E16" s="17">
        <f t="shared" si="8"/>
        <v>201955.45083349437</v>
      </c>
      <c r="F16" s="18">
        <f t="shared" si="0"/>
        <v>252129.15240192693</v>
      </c>
      <c r="G16" s="18">
        <f t="shared" si="4"/>
        <v>4694601.788904977</v>
      </c>
      <c r="H16" s="18">
        <f t="shared" si="1"/>
        <v>3760376.0284357653</v>
      </c>
      <c r="I16" s="18">
        <f t="shared" si="5"/>
        <v>3722187.6999380011</v>
      </c>
      <c r="J16" s="18">
        <f t="shared" si="2"/>
        <v>3760376.0284357653</v>
      </c>
      <c r="K16" s="18">
        <f t="shared" si="3"/>
        <v>38188.328497764189</v>
      </c>
      <c r="L16" s="17">
        <f t="shared" si="6"/>
        <v>0</v>
      </c>
      <c r="M16" s="22">
        <f>VLOOKUP(A16,'[3]model1&amp;RSI'!$A:$K,11)</f>
        <v>1.8583199886512948E-2</v>
      </c>
      <c r="N16" s="22">
        <f>VLOOKUP(A16,'[3]model1&amp;RSI'!$A:$M,13)</f>
        <v>5.1151014624628059E-2</v>
      </c>
      <c r="O16" s="22">
        <f>VLOOKUP(A16,'[3]model1&amp;RSI'!$A:$N,14)</f>
        <v>36.33007091430315</v>
      </c>
      <c r="P16" s="1">
        <f t="shared" si="10"/>
        <v>0.95</v>
      </c>
    </row>
    <row r="17" spans="1:16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33.177616240465106</v>
      </c>
      <c r="E17" s="17">
        <f t="shared" si="8"/>
        <v>240016.8817935377</v>
      </c>
      <c r="F17" s="18">
        <f t="shared" si="0"/>
        <v>313747.56376697071</v>
      </c>
      <c r="G17" s="18">
        <f t="shared" si="4"/>
        <v>5008349.3526719473</v>
      </c>
      <c r="H17" s="18">
        <f t="shared" si="1"/>
        <v>3831387.1831490276</v>
      </c>
      <c r="I17" s="18">
        <f t="shared" si="5"/>
        <v>3962204.5817315388</v>
      </c>
      <c r="J17" s="18">
        <f t="shared" si="2"/>
        <v>3831387.1831490276</v>
      </c>
      <c r="K17" s="18">
        <f t="shared" si="3"/>
        <v>-130817.39858251112</v>
      </c>
      <c r="L17" s="17">
        <f t="shared" si="6"/>
        <v>0</v>
      </c>
      <c r="M17" s="22">
        <f>VLOOKUP(A17,'[3]model1&amp;RSI'!$A:$K,11)</f>
        <v>1.5485999905427456E-2</v>
      </c>
      <c r="N17" s="22">
        <f>VLOOKUP(A17,'[3]model1&amp;RSI'!$A:$M,13)</f>
        <v>4.8625847745763451E-2</v>
      </c>
      <c r="O17" s="22">
        <f>VLOOKUP(A17,'[3]model1&amp;RSI'!$A:$N,14)</f>
        <v>31.847259478939737</v>
      </c>
      <c r="P17" s="1">
        <f t="shared" si="10"/>
        <v>0.95</v>
      </c>
    </row>
    <row r="18" spans="1:16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32.640066271698615</v>
      </c>
      <c r="E18" s="17">
        <f t="shared" si="8"/>
        <v>377509.86587853474</v>
      </c>
      <c r="F18" s="18">
        <f t="shared" si="0"/>
        <v>542399.24819145352</v>
      </c>
      <c r="G18" s="18">
        <f t="shared" si="4"/>
        <v>5550748.6008634008</v>
      </c>
      <c r="H18" s="18">
        <f t="shared" si="1"/>
        <v>3863320.9150351929</v>
      </c>
      <c r="I18" s="18">
        <f t="shared" si="5"/>
        <v>4339714.4476100737</v>
      </c>
      <c r="J18" s="18">
        <f t="shared" si="2"/>
        <v>3863320.9150351929</v>
      </c>
      <c r="K18" s="18">
        <f t="shared" si="3"/>
        <v>-476393.53257488087</v>
      </c>
      <c r="L18" s="17">
        <f t="shared" si="6"/>
        <v>0</v>
      </c>
      <c r="M18" s="22">
        <f>VLOOKUP(A18,'[3]model1&amp;RSI'!$A:$K,11)</f>
        <v>1.2904999921189547E-2</v>
      </c>
      <c r="N18" s="22">
        <f>VLOOKUP(A18,'[3]model1&amp;RSI'!$A:$M,13)</f>
        <v>5.2021540741810528E-2</v>
      </c>
      <c r="O18" s="22">
        <f>VLOOKUP(A18,'[3]model1&amp;RSI'!$A:$N,14)</f>
        <v>24.80703135118333</v>
      </c>
      <c r="P18" s="1">
        <f t="shared" si="10"/>
        <v>0.95</v>
      </c>
    </row>
    <row r="19" spans="1:16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32.234420440393677</v>
      </c>
      <c r="E19" s="17">
        <f t="shared" si="8"/>
        <v>394559.35592032992</v>
      </c>
      <c r="F19" s="18">
        <f t="shared" si="0"/>
        <v>574322.22611263557</v>
      </c>
      <c r="G19" s="18">
        <f t="shared" si="4"/>
        <v>6125070.8269760367</v>
      </c>
      <c r="H19" s="18">
        <f t="shared" si="1"/>
        <v>4207923.5150201302</v>
      </c>
      <c r="I19" s="18">
        <f t="shared" si="5"/>
        <v>4734273.8035304034</v>
      </c>
      <c r="J19" s="18">
        <f t="shared" si="2"/>
        <v>4207923.5150201302</v>
      </c>
      <c r="K19" s="18">
        <f t="shared" si="3"/>
        <v>-526350.28851027321</v>
      </c>
      <c r="L19" s="17">
        <f t="shared" si="6"/>
        <v>0</v>
      </c>
      <c r="M19" s="22">
        <f>VLOOKUP(A19,'[3]model1&amp;RSI'!$A:$K,11)</f>
        <v>1.0754166600991289E-2</v>
      </c>
      <c r="N19" s="22">
        <f>VLOOKUP(A19,'[3]model1&amp;RSI'!$A:$M,13)</f>
        <v>4.4851284507818785E-2</v>
      </c>
      <c r="O19" s="22">
        <f>VLOOKUP(A19,'[3]model1&amp;RSI'!$A:$N,14)</f>
        <v>23.977388204158451</v>
      </c>
      <c r="P19" s="1">
        <f t="shared" si="10"/>
        <v>1</v>
      </c>
    </row>
    <row r="20" spans="1:16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31.717901224590552</v>
      </c>
      <c r="E20" s="17">
        <f t="shared" si="8"/>
        <v>313435.3189942778</v>
      </c>
      <c r="F20" s="18">
        <f t="shared" si="0"/>
        <v>435326.81463816349</v>
      </c>
      <c r="G20" s="18">
        <f t="shared" si="4"/>
        <v>6560397.6416142005</v>
      </c>
      <c r="H20" s="18">
        <f t="shared" si="1"/>
        <v>4723486.4896567063</v>
      </c>
      <c r="I20" s="18">
        <f t="shared" si="5"/>
        <v>5047709.1225246815</v>
      </c>
      <c r="J20" s="18">
        <f t="shared" si="2"/>
        <v>4723486.4896567063</v>
      </c>
      <c r="K20" s="18">
        <f t="shared" si="3"/>
        <v>-324222.63286797516</v>
      </c>
      <c r="L20" s="17">
        <f t="shared" si="6"/>
        <v>0</v>
      </c>
      <c r="M20" s="22">
        <f>VLOOKUP(A20,'[3]model1&amp;RSI'!$A:$K,11)</f>
        <v>1.4461814163367781E-2</v>
      </c>
      <c r="N20" s="22">
        <f>VLOOKUP(A20,'[3]model1&amp;RSI'!$A:$M,13)</f>
        <v>4.287607908572403E-2</v>
      </c>
      <c r="O20" s="22">
        <f>VLOOKUP(A20,'[3]model1&amp;RSI'!$A:$N,14)</f>
        <v>33.729329900837342</v>
      </c>
      <c r="P20" s="1">
        <f t="shared" si="10"/>
        <v>1</v>
      </c>
    </row>
    <row r="21" spans="1:16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31.272433394847042</v>
      </c>
      <c r="E21" s="17">
        <f t="shared" si="8"/>
        <v>273191.09441798262</v>
      </c>
      <c r="F21" s="18">
        <f t="shared" si="0"/>
        <v>377857.67386125971</v>
      </c>
      <c r="G21" s="18">
        <f t="shared" si="4"/>
        <v>6938255.3154754601</v>
      </c>
      <c r="H21" s="18">
        <f t="shared" si="1"/>
        <v>5016358.5236119805</v>
      </c>
      <c r="I21" s="18">
        <f t="shared" si="5"/>
        <v>5320900.2169426642</v>
      </c>
      <c r="J21" s="18">
        <f t="shared" si="2"/>
        <v>5016358.5236119805</v>
      </c>
      <c r="K21" s="18">
        <f t="shared" si="3"/>
        <v>-304541.69333068375</v>
      </c>
      <c r="L21" s="17">
        <f t="shared" si="6"/>
        <v>0</v>
      </c>
      <c r="M21" s="22">
        <f>VLOOKUP(A21,'[3]model1&amp;RSI'!$A:$K,11)</f>
        <v>1.2551505365504848E-2</v>
      </c>
      <c r="N21" s="22">
        <f>VLOOKUP(A21,'[3]model1&amp;RSI'!$A:$M,13)</f>
        <v>3.6230059467468385E-2</v>
      </c>
      <c r="O21" s="22">
        <f>VLOOKUP(A21,'[3]model1&amp;RSI'!$A:$N,14)</f>
        <v>34.643899430457921</v>
      </c>
      <c r="P21" s="1">
        <f t="shared" si="10"/>
        <v>0.95</v>
      </c>
    </row>
    <row r="22" spans="1:16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24.899999619999999</v>
      </c>
      <c r="D22" s="17">
        <f>VLOOKUP(A22,[2]myPEPB!$B:$D,3,FALSE)</f>
        <v>31.014726063038534</v>
      </c>
      <c r="E22" s="17">
        <f t="shared" si="8"/>
        <v>140305.52272316307</v>
      </c>
      <c r="F22" s="18">
        <f t="shared" si="0"/>
        <v>177827.03069362926</v>
      </c>
      <c r="G22" s="18">
        <f t="shared" si="4"/>
        <v>7116082.346169089</v>
      </c>
      <c r="H22" s="18">
        <f t="shared" si="1"/>
        <v>5614588.7912871493</v>
      </c>
      <c r="I22" s="18">
        <f t="shared" si="5"/>
        <v>5461205.7396658277</v>
      </c>
      <c r="J22" s="18">
        <f t="shared" si="2"/>
        <v>5614588.7912871493</v>
      </c>
      <c r="K22" s="18">
        <f t="shared" si="3"/>
        <v>153383.05162132159</v>
      </c>
      <c r="L22" s="17">
        <f t="shared" si="6"/>
        <v>0</v>
      </c>
      <c r="M22" s="22">
        <f>VLOOKUP(A22,'[3]model1&amp;RSI'!$A:$K,11)</f>
        <v>2.145958526145586E-2</v>
      </c>
      <c r="N22" s="22">
        <f>VLOOKUP(A22,'[3]model1&amp;RSI'!$A:$M,13)</f>
        <v>4.119171367975881E-2</v>
      </c>
      <c r="O22" s="22">
        <f>VLOOKUP(A22,'[3]model1&amp;RSI'!$A:$N,14)</f>
        <v>52.096849935138493</v>
      </c>
      <c r="P22" s="1">
        <f t="shared" si="10"/>
        <v>0.95</v>
      </c>
    </row>
    <row r="23" spans="1:16" ht="12.75" x14ac:dyDescent="0.2">
      <c r="A23" s="15">
        <v>44985</v>
      </c>
      <c r="B23" s="31">
        <f>VLOOKUP(A23,[1]HwabaoWP_szse_innovation_100!$A:$E,5)</f>
        <v>0.7630000114440918</v>
      </c>
      <c r="C23" s="16">
        <f>VLOOKUP(A23,[2]myPEPB!$B:$C,2,FALSE)</f>
        <v>23.979999540000001</v>
      </c>
      <c r="D23" s="17">
        <f>VLOOKUP(A23,[2]myPEPB!$B:$D,3,FALSE)</f>
        <v>30.732980897288492</v>
      </c>
      <c r="E23" s="17">
        <f t="shared" si="8"/>
        <v>36026.178197389869</v>
      </c>
      <c r="F23" s="18">
        <f t="shared" si="0"/>
        <v>47216.484478427374</v>
      </c>
      <c r="G23" s="18">
        <f t="shared" si="4"/>
        <v>7163298.8306475161</v>
      </c>
      <c r="H23" s="18">
        <f t="shared" si="1"/>
        <v>5465597.089761504</v>
      </c>
      <c r="I23" s="18">
        <f t="shared" si="5"/>
        <v>5497231.9178632172</v>
      </c>
      <c r="J23" s="18">
        <f t="shared" si="2"/>
        <v>5465597.089761504</v>
      </c>
      <c r="K23" s="18">
        <f t="shared" si="3"/>
        <v>-31634.82810171321</v>
      </c>
      <c r="L23" s="17">
        <f t="shared" si="6"/>
        <v>0</v>
      </c>
      <c r="M23" s="22">
        <f>VLOOKUP(A23,'[3]model1&amp;RSI'!$A:$K,11)</f>
        <v>2.145958526145586E-2</v>
      </c>
      <c r="N23" s="22">
        <f>VLOOKUP(A23,'[3]model1&amp;RSI'!$A:$M,13)</f>
        <v>4.119171367975881E-2</v>
      </c>
      <c r="O23" s="22">
        <f>VLOOKUP(A23,'[3]model1&amp;RSI'!$A:$N,14)</f>
        <v>52.096849935138493</v>
      </c>
      <c r="P23" s="1">
        <f t="shared" si="10"/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v>0</v>
      </c>
      <c r="F3" s="18">
        <f t="shared" ref="F3:F23" si="0">E3/B3</f>
        <v>0</v>
      </c>
      <c r="G3" s="18">
        <f>G2+F3</f>
        <v>0</v>
      </c>
      <c r="H3" s="18">
        <f t="shared" ref="H3:H23" si="1">G3*B3</f>
        <v>0</v>
      </c>
      <c r="I3" s="18">
        <f>IF(E3&gt;0,I2+E3,I2)</f>
        <v>0</v>
      </c>
      <c r="J3" s="18">
        <f t="shared" ref="J3:J23" si="2">H3+L3</f>
        <v>0</v>
      </c>
      <c r="K3" s="18">
        <f t="shared" ref="K3:K23" si="3">J3-I3</f>
        <v>0</v>
      </c>
      <c r="L3" s="17">
        <f>IF(E3&lt;0,L2-E3,L2)</f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>IF(C4&lt;D4,$E$2*(D4-C4)^3,$E$2*(D4-C4)^3)</f>
        <v>3955.9241620469529</v>
      </c>
      <c r="F4" s="18">
        <f t="shared" si="0"/>
        <v>3932.3301809611858</v>
      </c>
      <c r="G4" s="18">
        <f t="shared" ref="G4:G23" si="4">G3+F4</f>
        <v>3932.3301809611858</v>
      </c>
      <c r="H4" s="18">
        <f t="shared" si="1"/>
        <v>3955.9241620469529</v>
      </c>
      <c r="I4" s="18">
        <f t="shared" ref="I4:I23" si="5">IF(E4&gt;0,I3+E4,I3)</f>
        <v>3955.9241620469529</v>
      </c>
      <c r="J4" s="18">
        <f t="shared" si="2"/>
        <v>3955.9241620469529</v>
      </c>
      <c r="K4" s="18">
        <f t="shared" si="3"/>
        <v>0</v>
      </c>
      <c r="L4" s="17">
        <f t="shared" ref="L4:L23" si="6">IF(E4&lt;0,L3-E4,L3)</f>
        <v>0</v>
      </c>
      <c r="M4" s="22">
        <f>VLOOKUP(A4,'[3]model1&amp;RSI'!$A:$K,11)</f>
        <v>0</v>
      </c>
      <c r="N4" s="22">
        <f>VLOOKUP(A4,'[3]model1&amp;RSI'!$A:$M,13)</f>
        <v>2.4999999999999911E-2</v>
      </c>
      <c r="O4" s="22">
        <f>VLOOKUP(A4,'[3]model1&amp;RSI'!$A:$N,14)</f>
        <v>0</v>
      </c>
      <c r="Q4" s="42">
        <v>44561</v>
      </c>
      <c r="R4" s="10">
        <f>S4</f>
        <v>1479712.5784384708</v>
      </c>
      <c r="S4" s="4">
        <f>VLOOKUP(Q4,A:I,9,)</f>
        <v>1479712.5784384708</v>
      </c>
      <c r="T4" s="4">
        <f>VLOOKUP(Q4,A:J,10,)</f>
        <v>1507227.6555012274</v>
      </c>
      <c r="U4" s="4">
        <f>VLOOKUP(Q4,A:K,11,)</f>
        <v>27515.077062756522</v>
      </c>
      <c r="V4" s="4">
        <f>VLOOKUP(Q4,A:L,12,)</f>
        <v>0</v>
      </c>
      <c r="W4" s="9">
        <f t="shared" ref="W4" si="7">(T4-S4)/S4</f>
        <v>1.8594879481117182E-2</v>
      </c>
      <c r="X4" s="9">
        <f>W4</f>
        <v>1.8594879481117182E-2</v>
      </c>
      <c r="Z4" s="42">
        <v>44925</v>
      </c>
      <c r="AA4" s="7">
        <v>44815025.469250679</v>
      </c>
      <c r="AB4" s="7">
        <f>-AA4</f>
        <v>-44815025.469250679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 t="shared" ref="E5:E23" si="8">IF(C5&lt;D5,$E$2*(D5-C5)^3*P5,$E$2*(D5-C5)^3*P5)</f>
        <v>136414.52483783176</v>
      </c>
      <c r="F5" s="18">
        <f t="shared" si="0"/>
        <v>141215.86422135794</v>
      </c>
      <c r="G5" s="18">
        <f t="shared" si="4"/>
        <v>145148.19440231912</v>
      </c>
      <c r="H5" s="18">
        <f t="shared" si="1"/>
        <v>140213.15579264026</v>
      </c>
      <c r="I5" s="18">
        <f t="shared" si="5"/>
        <v>140370.44899987872</v>
      </c>
      <c r="J5" s="18">
        <f t="shared" si="2"/>
        <v>140213.15579264026</v>
      </c>
      <c r="K5" s="18">
        <f t="shared" si="3"/>
        <v>-157.2932072384574</v>
      </c>
      <c r="L5" s="17">
        <f t="shared" si="6"/>
        <v>0</v>
      </c>
      <c r="M5" s="22">
        <f>VLOOKUP(A5,'[3]model1&amp;RSI'!$A:$K,11)</f>
        <v>0</v>
      </c>
      <c r="N5" s="22">
        <f>VLOOKUP(A5,'[3]model1&amp;RSI'!$A:$M,13)</f>
        <v>2.7499999999999931E-2</v>
      </c>
      <c r="O5" s="22">
        <f>VLOOKUP(A5,'[3]model1&amp;RSI'!$A:$N,14)</f>
        <v>0</v>
      </c>
      <c r="P5" s="1">
        <f>IF(O4&lt;20,2,IF(AND((O4&lt;25),(O4&gt;20)),1,IF(AND((O4&gt;25),(O4&lt;50)),0.95,IF(AND((O4&gt;50),(O4&lt;80)),0.2,IF(O4&gt;80,1,)))))</f>
        <v>2</v>
      </c>
      <c r="Q5" s="42">
        <v>44925</v>
      </c>
      <c r="R5" s="10">
        <f>S5-S4</f>
        <v>44815025.469250679</v>
      </c>
      <c r="S5" s="4">
        <f>VLOOKUP(Q5,A:I,9,)</f>
        <v>46294738.047689147</v>
      </c>
      <c r="T5" s="4">
        <f>VLOOKUP(Q5,A:J,10,)</f>
        <v>44494462.058331147</v>
      </c>
      <c r="U5" s="4">
        <f>VLOOKUP(Q5,A:K,11,)</f>
        <v>-1800275.9893580005</v>
      </c>
      <c r="V5" s="4">
        <f>VLOOKUP(Q5,A:L,12,)</f>
        <v>0</v>
      </c>
      <c r="W5" s="9">
        <f t="shared" ref="W5" si="9">(T5-S5)/S5</f>
        <v>-3.8887270244482207E-2</v>
      </c>
      <c r="X5" s="9">
        <v>-3.7726903588423899E-2</v>
      </c>
      <c r="Z5" s="42">
        <v>44925</v>
      </c>
      <c r="AA5" s="7"/>
      <c r="AB5" s="7">
        <v>44494462.058331147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 t="shared" si="8"/>
        <v>825878.96456132864</v>
      </c>
      <c r="F6" s="18">
        <f t="shared" si="0"/>
        <v>859395.38455913495</v>
      </c>
      <c r="G6" s="18">
        <f t="shared" si="4"/>
        <v>1004543.5789614541</v>
      </c>
      <c r="H6" s="18">
        <f t="shared" si="1"/>
        <v>965366.37938195735</v>
      </c>
      <c r="I6" s="18">
        <f t="shared" si="5"/>
        <v>966249.41356120736</v>
      </c>
      <c r="J6" s="18">
        <f t="shared" si="2"/>
        <v>965366.37938195735</v>
      </c>
      <c r="K6" s="18">
        <f t="shared" si="3"/>
        <v>-883.03417925001122</v>
      </c>
      <c r="L6" s="17">
        <f t="shared" si="6"/>
        <v>0</v>
      </c>
      <c r="M6" s="22">
        <f>VLOOKUP(A6,'[3]model1&amp;RSI'!$A:$K,11)</f>
        <v>0</v>
      </c>
      <c r="N6" s="22">
        <f>VLOOKUP(A6,'[3]model1&amp;RSI'!$A:$M,13)</f>
        <v>2.3749999999999941E-2</v>
      </c>
      <c r="O6" s="22">
        <f>VLOOKUP(A6,'[3]model1&amp;RSI'!$A:$N,14)</f>
        <v>0</v>
      </c>
      <c r="P6" s="1">
        <f t="shared" ref="P6:P23" si="10">IF(O5&lt;20,2,IF(AND((O5&lt;25),(O5&gt;20)),1,IF(AND((O5&gt;25),(O5&lt;50)),0.95,IF(AND((O5&gt;50),(O5&lt;80)),0.2,IF(O5&gt;80,1,)))))</f>
        <v>2</v>
      </c>
      <c r="Z6" s="7"/>
      <c r="AA6" s="7"/>
      <c r="AB6" s="8">
        <f>IRR(AB3:AB5)</f>
        <v>-3.7726903588423899E-2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 t="shared" si="8"/>
        <v>203560.10651875116</v>
      </c>
      <c r="F7" s="18">
        <f t="shared" si="0"/>
        <v>204995.07802765022</v>
      </c>
      <c r="G7" s="18">
        <f t="shared" si="4"/>
        <v>1209538.6569891043</v>
      </c>
      <c r="H7" s="18">
        <f t="shared" si="1"/>
        <v>1201071.8512082491</v>
      </c>
      <c r="I7" s="18">
        <f t="shared" si="5"/>
        <v>1169809.5200799585</v>
      </c>
      <c r="J7" s="18">
        <f t="shared" si="2"/>
        <v>1201071.8512082491</v>
      </c>
      <c r="K7" s="18">
        <f t="shared" si="3"/>
        <v>31262.331128290622</v>
      </c>
      <c r="L7" s="17">
        <f t="shared" si="6"/>
        <v>0</v>
      </c>
      <c r="M7" s="22">
        <f>VLOOKUP(A7,'[3]model1&amp;RSI'!$A:$K,11)</f>
        <v>5.3333284854888974E-3</v>
      </c>
      <c r="N7" s="22">
        <f>VLOOKUP(A7,'[3]model1&amp;RSI'!$A:$M,13)</f>
        <v>2.5124995152155511E-2</v>
      </c>
      <c r="O7" s="22">
        <f>VLOOKUP(A7,'[3]model1&amp;RSI'!$A:$N,14)</f>
        <v>21.227182147461402</v>
      </c>
      <c r="P7" s="1">
        <f t="shared" si="10"/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 t="shared" si="8"/>
        <v>135033.62655146356</v>
      </c>
      <c r="F8" s="18">
        <f t="shared" si="0"/>
        <v>133564.41304031899</v>
      </c>
      <c r="G8" s="18">
        <f t="shared" si="4"/>
        <v>1343103.0700294233</v>
      </c>
      <c r="H8" s="18">
        <f t="shared" si="1"/>
        <v>1357877.2537541802</v>
      </c>
      <c r="I8" s="18">
        <f t="shared" si="5"/>
        <v>1304843.146631422</v>
      </c>
      <c r="J8" s="18">
        <f t="shared" si="2"/>
        <v>1357877.2537541802</v>
      </c>
      <c r="K8" s="18">
        <f t="shared" si="3"/>
        <v>53034.107122758171</v>
      </c>
      <c r="L8" s="17">
        <f t="shared" si="6"/>
        <v>0</v>
      </c>
      <c r="M8" s="22">
        <f>VLOOKUP(A8,'[3]model1&amp;RSI'!$A:$K,11)</f>
        <v>7.4444514513015798E-3</v>
      </c>
      <c r="N8" s="22">
        <f>VLOOKUP(A8,'[3]model1&amp;RSI'!$A:$M,13)</f>
        <v>2.3937507006857092E-2</v>
      </c>
      <c r="O8" s="22">
        <f>VLOOKUP(A8,'[3]model1&amp;RSI'!$A:$N,14)</f>
        <v>31.099526985700965</v>
      </c>
      <c r="P8" s="1">
        <f t="shared" si="10"/>
        <v>1</v>
      </c>
    </row>
    <row r="9" spans="1:34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 t="shared" si="8"/>
        <v>174869.43180704885</v>
      </c>
      <c r="F9" s="18">
        <f t="shared" si="0"/>
        <v>176279.67204130703</v>
      </c>
      <c r="G9" s="18">
        <f t="shared" si="4"/>
        <v>1519382.7420707303</v>
      </c>
      <c r="H9" s="18">
        <f t="shared" si="1"/>
        <v>1507227.6555012274</v>
      </c>
      <c r="I9" s="18">
        <f t="shared" si="5"/>
        <v>1479712.5784384708</v>
      </c>
      <c r="J9" s="18">
        <f t="shared" si="2"/>
        <v>1507227.6555012274</v>
      </c>
      <c r="K9" s="18">
        <f t="shared" si="3"/>
        <v>27515.077062756522</v>
      </c>
      <c r="L9" s="17">
        <f t="shared" si="6"/>
        <v>0</v>
      </c>
      <c r="M9" s="22">
        <f>VLOOKUP(A9,'[3]model1&amp;RSI'!$A:$K,11)</f>
        <v>6.2037095427513169E-3</v>
      </c>
      <c r="N9" s="22">
        <f>VLOOKUP(A9,'[3]model1&amp;RSI'!$A:$M,13)</f>
        <v>2.3114598073341198E-2</v>
      </c>
      <c r="O9" s="22">
        <f>VLOOKUP(A9,'[3]model1&amp;RSI'!$A:$N,14)</f>
        <v>26.838924575142201</v>
      </c>
      <c r="P9" s="1">
        <f t="shared" si="10"/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31.159999849999998</v>
      </c>
      <c r="D10" s="17">
        <f>VLOOKUP(A10,[2]myPEPB!$B:$D,3,FALSE)</f>
        <v>37.710494996683174</v>
      </c>
      <c r="E10" s="17">
        <f t="shared" si="8"/>
        <v>1054734.3461826786</v>
      </c>
      <c r="F10" s="18">
        <f t="shared" si="0"/>
        <v>1183764.7344074864</v>
      </c>
      <c r="G10" s="18">
        <f t="shared" si="4"/>
        <v>2703147.4764782167</v>
      </c>
      <c r="H10" s="18">
        <f t="shared" si="1"/>
        <v>2408504.3280713051</v>
      </c>
      <c r="I10" s="18">
        <f t="shared" si="5"/>
        <v>2534446.9246211494</v>
      </c>
      <c r="J10" s="18">
        <f t="shared" si="2"/>
        <v>2408504.3280713051</v>
      </c>
      <c r="K10" s="18">
        <f t="shared" si="3"/>
        <v>-125942.59654984437</v>
      </c>
      <c r="L10" s="17">
        <f t="shared" si="6"/>
        <v>0</v>
      </c>
      <c r="M10" s="22">
        <f>VLOOKUP(A10,'[3]model1&amp;RSI'!$A:$K,11)</f>
        <v>5.1697579522927643E-3</v>
      </c>
      <c r="N10" s="22">
        <f>VLOOKUP(A10,'[3]model1&amp;RSI'!$A:$M,13)</f>
        <v>3.6095500222326771E-2</v>
      </c>
      <c r="O10" s="22">
        <f>VLOOKUP(A10,'[3]model1&amp;RSI'!$A:$N,14)</f>
        <v>14.322444405674213</v>
      </c>
      <c r="P10" s="1">
        <f t="shared" si="10"/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37.189770586238538</v>
      </c>
      <c r="E11" s="17">
        <f t="shared" si="8"/>
        <v>1900860.8866457662</v>
      </c>
      <c r="F11" s="18">
        <f t="shared" si="0"/>
        <v>2155171.0022201403</v>
      </c>
      <c r="G11" s="18">
        <f t="shared" si="4"/>
        <v>4858318.478698357</v>
      </c>
      <c r="H11" s="18">
        <f t="shared" si="1"/>
        <v>4285037.0395261841</v>
      </c>
      <c r="I11" s="18">
        <f t="shared" si="5"/>
        <v>4435307.8112669159</v>
      </c>
      <c r="J11" s="18">
        <f t="shared" si="2"/>
        <v>4285037.0395261841</v>
      </c>
      <c r="K11" s="18">
        <f t="shared" si="3"/>
        <v>-150270.77174073178</v>
      </c>
      <c r="L11" s="17">
        <f t="shared" si="6"/>
        <v>0</v>
      </c>
      <c r="M11" s="22">
        <f>VLOOKUP(A11,'[3]model1&amp;RSI'!$A:$K,11)</f>
        <v>4.3081316269106369E-3</v>
      </c>
      <c r="N11" s="22">
        <f>VLOOKUP(A11,'[3]model1&amp;RSI'!$A:$M,13)</f>
        <v>3.1579574140808198E-2</v>
      </c>
      <c r="O11" s="22">
        <f>VLOOKUP(A11,'[3]model1&amp;RSI'!$A:$N,14)</f>
        <v>13.642146052069533</v>
      </c>
      <c r="P11" s="1">
        <f t="shared" si="10"/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36.340622369004151</v>
      </c>
      <c r="E12" s="17">
        <f t="shared" si="8"/>
        <v>5203291.3127803681</v>
      </c>
      <c r="F12" s="18">
        <f t="shared" si="0"/>
        <v>6569812.2992107878</v>
      </c>
      <c r="G12" s="18">
        <f t="shared" si="4"/>
        <v>11428130.777909145</v>
      </c>
      <c r="H12" s="18">
        <f t="shared" si="1"/>
        <v>9051079.5270598251</v>
      </c>
      <c r="I12" s="18">
        <f t="shared" si="5"/>
        <v>9638599.1240472831</v>
      </c>
      <c r="J12" s="18">
        <f t="shared" si="2"/>
        <v>9051079.5270598251</v>
      </c>
      <c r="K12" s="18">
        <f t="shared" si="3"/>
        <v>-587519.59698745795</v>
      </c>
      <c r="L12" s="17">
        <f t="shared" si="6"/>
        <v>0</v>
      </c>
      <c r="M12" s="22">
        <f>VLOOKUP(A12,'[3]model1&amp;RSI'!$A:$K,11)</f>
        <v>3.5901096890921975E-3</v>
      </c>
      <c r="N12" s="22">
        <f>VLOOKUP(A12,'[3]model1&amp;RSI'!$A:$M,13)</f>
        <v>4.1316317347107008E-2</v>
      </c>
      <c r="O12" s="22">
        <f>VLOOKUP(A12,'[3]model1&amp;RSI'!$A:$N,14)</f>
        <v>8.689326444394684</v>
      </c>
      <c r="P12" s="1">
        <f t="shared" si="10"/>
        <v>2</v>
      </c>
      <c r="Z12" s="19"/>
    </row>
    <row r="13" spans="1:34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35.566653817730753</v>
      </c>
      <c r="E13" s="17">
        <f t="shared" si="8"/>
        <v>8980717.4070862643</v>
      </c>
      <c r="F13" s="18">
        <f t="shared" si="0"/>
        <v>12490566.944941571</v>
      </c>
      <c r="G13" s="18">
        <f t="shared" si="4"/>
        <v>23918697.722850718</v>
      </c>
      <c r="H13" s="18">
        <f t="shared" si="1"/>
        <v>17197543.229327358</v>
      </c>
      <c r="I13" s="18">
        <f t="shared" si="5"/>
        <v>18619316.531133547</v>
      </c>
      <c r="J13" s="18">
        <f t="shared" si="2"/>
        <v>17197543.229327358</v>
      </c>
      <c r="K13" s="18">
        <f t="shared" si="3"/>
        <v>-1421773.3018061891</v>
      </c>
      <c r="L13" s="17">
        <f t="shared" si="6"/>
        <v>0</v>
      </c>
      <c r="M13" s="22">
        <f>VLOOKUP(A13,'[3]model1&amp;RSI'!$A:$K,11)</f>
        <v>2.9917580742434978E-3</v>
      </c>
      <c r="N13" s="22">
        <f>VLOOKUP(A13,'[3]model1&amp;RSI'!$A:$M,13)</f>
        <v>4.659693342730211E-2</v>
      </c>
      <c r="O13" s="22">
        <f>VLOOKUP(A13,'[3]model1&amp;RSI'!$A:$N,14)</f>
        <v>6.4205042138901032</v>
      </c>
      <c r="P13" s="1">
        <f t="shared" si="10"/>
        <v>2</v>
      </c>
      <c r="AB13" s="2"/>
    </row>
    <row r="14" spans="1:34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34.740573439534039</v>
      </c>
      <c r="E14" s="17">
        <f t="shared" si="8"/>
        <v>9437213.0869505238</v>
      </c>
      <c r="F14" s="18">
        <f t="shared" si="0"/>
        <v>12633485.076320736</v>
      </c>
      <c r="G14" s="18">
        <f t="shared" si="4"/>
        <v>36552182.799171455</v>
      </c>
      <c r="H14" s="18">
        <f t="shared" si="1"/>
        <v>27304479.784085762</v>
      </c>
      <c r="I14" s="18">
        <f t="shared" si="5"/>
        <v>28056529.618084073</v>
      </c>
      <c r="J14" s="18">
        <f t="shared" si="2"/>
        <v>27304479.784085762</v>
      </c>
      <c r="K14" s="18">
        <f t="shared" si="3"/>
        <v>-752049.83399831131</v>
      </c>
      <c r="L14" s="17">
        <f t="shared" si="6"/>
        <v>0</v>
      </c>
      <c r="M14" s="22">
        <f>VLOOKUP(A14,'[3]model1&amp;RSI'!$A:$K,11)</f>
        <v>7.1597979183657566E-3</v>
      </c>
      <c r="N14" s="22">
        <f>VLOOKUP(A14,'[3]model1&amp;RSI'!$A:$M,13)</f>
        <v>4.3497444045914602E-2</v>
      </c>
      <c r="O14" s="22">
        <f>VLOOKUP(A14,'[3]model1&amp;RSI'!$A:$N,14)</f>
        <v>16.460272725009055</v>
      </c>
      <c r="P14" s="1">
        <f t="shared" si="10"/>
        <v>2</v>
      </c>
    </row>
    <row r="15" spans="1:34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34.119366627533324</v>
      </c>
      <c r="E15" s="17">
        <f t="shared" si="8"/>
        <v>1984195.6523311967</v>
      </c>
      <c r="F15" s="18">
        <f t="shared" si="0"/>
        <v>2348160.4557985645</v>
      </c>
      <c r="G15" s="18">
        <f t="shared" si="4"/>
        <v>38900343.254970022</v>
      </c>
      <c r="H15" s="18">
        <f t="shared" si="1"/>
        <v>32870791.163397416</v>
      </c>
      <c r="I15" s="18">
        <f t="shared" si="5"/>
        <v>30040725.270415269</v>
      </c>
      <c r="J15" s="18">
        <f t="shared" si="2"/>
        <v>32870791.163397416</v>
      </c>
      <c r="K15" s="18">
        <f t="shared" si="3"/>
        <v>2830065.8929821476</v>
      </c>
      <c r="L15" s="17">
        <f t="shared" si="6"/>
        <v>0</v>
      </c>
      <c r="M15" s="22">
        <f>VLOOKUP(A15,'[3]model1&amp;RSI'!$A:$K,11)</f>
        <v>2.2299839863815538E-2</v>
      </c>
      <c r="N15" s="22">
        <f>VLOOKUP(A15,'[3]model1&amp;RSI'!$A:$M,13)</f>
        <v>5.2581211636772908E-2</v>
      </c>
      <c r="O15" s="22">
        <f>VLOOKUP(A15,'[3]model1&amp;RSI'!$A:$N,14)</f>
        <v>42.410281485830289</v>
      </c>
      <c r="P15" s="1">
        <f t="shared" si="10"/>
        <v>2</v>
      </c>
    </row>
    <row r="16" spans="1:34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33.666137024579427</v>
      </c>
      <c r="E16" s="17">
        <f t="shared" si="8"/>
        <v>1481572.8763316646</v>
      </c>
      <c r="F16" s="18">
        <f t="shared" si="0"/>
        <v>1849654.0300819378</v>
      </c>
      <c r="G16" s="18">
        <f t="shared" si="4"/>
        <v>40749997.285051957</v>
      </c>
      <c r="H16" s="18">
        <f t="shared" si="1"/>
        <v>32640747.786464393</v>
      </c>
      <c r="I16" s="18">
        <f t="shared" si="5"/>
        <v>31522298.146746933</v>
      </c>
      <c r="J16" s="18">
        <f t="shared" si="2"/>
        <v>32640747.786464393</v>
      </c>
      <c r="K16" s="18">
        <f t="shared" si="3"/>
        <v>1118449.6397174597</v>
      </c>
      <c r="L16" s="17">
        <f t="shared" si="6"/>
        <v>0</v>
      </c>
      <c r="M16" s="22">
        <f>VLOOKUP(A16,'[3]model1&amp;RSI'!$A:$K,11)</f>
        <v>1.8583199886512948E-2</v>
      </c>
      <c r="N16" s="22">
        <f>VLOOKUP(A16,'[3]model1&amp;RSI'!$A:$M,13)</f>
        <v>5.1151014624628059E-2</v>
      </c>
      <c r="O16" s="22">
        <f>VLOOKUP(A16,'[3]model1&amp;RSI'!$A:$N,14)</f>
        <v>36.33007091430315</v>
      </c>
      <c r="P16" s="1">
        <f t="shared" si="10"/>
        <v>0.95</v>
      </c>
    </row>
    <row r="17" spans="1:16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33.177616240465106</v>
      </c>
      <c r="E17" s="17">
        <f t="shared" si="8"/>
        <v>1919562.8374125573</v>
      </c>
      <c r="F17" s="18">
        <f t="shared" si="0"/>
        <v>2509232.5141273416</v>
      </c>
      <c r="G17" s="18">
        <f t="shared" si="4"/>
        <v>43259229.799179301</v>
      </c>
      <c r="H17" s="18">
        <f t="shared" si="1"/>
        <v>33093310.17754392</v>
      </c>
      <c r="I17" s="18">
        <f t="shared" si="5"/>
        <v>33441860.984159492</v>
      </c>
      <c r="J17" s="18">
        <f t="shared" si="2"/>
        <v>33093310.17754392</v>
      </c>
      <c r="K17" s="18">
        <f t="shared" si="3"/>
        <v>-348550.80661557242</v>
      </c>
      <c r="L17" s="17">
        <f t="shared" si="6"/>
        <v>0</v>
      </c>
      <c r="M17" s="22">
        <f>VLOOKUP(A17,'[3]model1&amp;RSI'!$A:$K,11)</f>
        <v>1.5485999905427456E-2</v>
      </c>
      <c r="N17" s="22">
        <f>VLOOKUP(A17,'[3]model1&amp;RSI'!$A:$M,13)</f>
        <v>4.8625847745763451E-2</v>
      </c>
      <c r="O17" s="22">
        <f>VLOOKUP(A17,'[3]model1&amp;RSI'!$A:$N,14)</f>
        <v>31.847259478939737</v>
      </c>
      <c r="P17" s="1">
        <f t="shared" si="10"/>
        <v>0.95</v>
      </c>
    </row>
    <row r="18" spans="1:16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32.640066271698615</v>
      </c>
      <c r="E18" s="17">
        <f t="shared" si="8"/>
        <v>3786448.9729817593</v>
      </c>
      <c r="F18" s="18">
        <f t="shared" si="0"/>
        <v>5440300.4050797839</v>
      </c>
      <c r="G18" s="18">
        <f t="shared" si="4"/>
        <v>48699530.204259083</v>
      </c>
      <c r="H18" s="18">
        <f t="shared" si="1"/>
        <v>33894872.046851009</v>
      </c>
      <c r="I18" s="18">
        <f t="shared" si="5"/>
        <v>37228309.95714125</v>
      </c>
      <c r="J18" s="18">
        <f t="shared" si="2"/>
        <v>33894872.046851009</v>
      </c>
      <c r="K18" s="18">
        <f t="shared" si="3"/>
        <v>-3333437.9102902412</v>
      </c>
      <c r="L18" s="17">
        <f t="shared" si="6"/>
        <v>0</v>
      </c>
      <c r="M18" s="22">
        <f>VLOOKUP(A18,'[3]model1&amp;RSI'!$A:$K,11)</f>
        <v>1.2904999921189547E-2</v>
      </c>
      <c r="N18" s="22">
        <f>VLOOKUP(A18,'[3]model1&amp;RSI'!$A:$M,13)</f>
        <v>5.2021540741810528E-2</v>
      </c>
      <c r="O18" s="22">
        <f>VLOOKUP(A18,'[3]model1&amp;RSI'!$A:$N,14)</f>
        <v>24.80703135118333</v>
      </c>
      <c r="P18" s="1">
        <f t="shared" si="10"/>
        <v>0.95</v>
      </c>
    </row>
    <row r="19" spans="1:16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32.234420440393677</v>
      </c>
      <c r="E19" s="17">
        <f t="shared" si="8"/>
        <v>3943392.1825073613</v>
      </c>
      <c r="F19" s="18">
        <f t="shared" si="0"/>
        <v>5740017.9281266369</v>
      </c>
      <c r="G19" s="18">
        <f t="shared" si="4"/>
        <v>54439548.132385716</v>
      </c>
      <c r="H19" s="18">
        <f t="shared" si="1"/>
        <v>37399968.294967815</v>
      </c>
      <c r="I19" s="18">
        <f t="shared" si="5"/>
        <v>41171702.139648609</v>
      </c>
      <c r="J19" s="18">
        <f t="shared" si="2"/>
        <v>37399968.294967815</v>
      </c>
      <c r="K19" s="18">
        <f t="shared" si="3"/>
        <v>-3771733.8446807936</v>
      </c>
      <c r="L19" s="17">
        <f t="shared" si="6"/>
        <v>0</v>
      </c>
      <c r="M19" s="22">
        <f>VLOOKUP(A19,'[3]model1&amp;RSI'!$A:$K,11)</f>
        <v>1.0754166600991289E-2</v>
      </c>
      <c r="N19" s="22">
        <f>VLOOKUP(A19,'[3]model1&amp;RSI'!$A:$M,13)</f>
        <v>4.4851284507818785E-2</v>
      </c>
      <c r="O19" s="22">
        <f>VLOOKUP(A19,'[3]model1&amp;RSI'!$A:$N,14)</f>
        <v>23.977388204158451</v>
      </c>
      <c r="P19" s="1">
        <f t="shared" si="10"/>
        <v>1</v>
      </c>
    </row>
    <row r="20" spans="1:16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31.717901224590552</v>
      </c>
      <c r="E20" s="17">
        <f t="shared" si="8"/>
        <v>2792051.0280197761</v>
      </c>
      <c r="F20" s="18">
        <f t="shared" si="0"/>
        <v>3877848.4959356119</v>
      </c>
      <c r="G20" s="18">
        <f t="shared" si="4"/>
        <v>58317396.628321327</v>
      </c>
      <c r="H20" s="18">
        <f t="shared" si="1"/>
        <v>41988527.240865454</v>
      </c>
      <c r="I20" s="18">
        <f t="shared" si="5"/>
        <v>43963753.167668387</v>
      </c>
      <c r="J20" s="18">
        <f t="shared" si="2"/>
        <v>41988527.240865454</v>
      </c>
      <c r="K20" s="18">
        <f t="shared" si="3"/>
        <v>-1975225.9268029332</v>
      </c>
      <c r="L20" s="17">
        <f t="shared" si="6"/>
        <v>0</v>
      </c>
      <c r="M20" s="22">
        <f>VLOOKUP(A20,'[3]model1&amp;RSI'!$A:$K,11)</f>
        <v>1.4461814163367781E-2</v>
      </c>
      <c r="N20" s="22">
        <f>VLOOKUP(A20,'[3]model1&amp;RSI'!$A:$M,13)</f>
        <v>4.287607908572403E-2</v>
      </c>
      <c r="O20" s="22">
        <f>VLOOKUP(A20,'[3]model1&amp;RSI'!$A:$N,14)</f>
        <v>33.729329900837342</v>
      </c>
      <c r="P20" s="1">
        <f t="shared" si="10"/>
        <v>1</v>
      </c>
    </row>
    <row r="21" spans="1:16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31.272433394847042</v>
      </c>
      <c r="E21" s="17">
        <f t="shared" si="8"/>
        <v>2330984.8800207577</v>
      </c>
      <c r="F21" s="18">
        <f t="shared" si="0"/>
        <v>3224045.5218602996</v>
      </c>
      <c r="G21" s="18">
        <f t="shared" si="4"/>
        <v>61541442.150181629</v>
      </c>
      <c r="H21" s="18">
        <f t="shared" si="1"/>
        <v>44494462.058331147</v>
      </c>
      <c r="I21" s="18">
        <f t="shared" si="5"/>
        <v>46294738.047689147</v>
      </c>
      <c r="J21" s="18">
        <f t="shared" si="2"/>
        <v>44494462.058331147</v>
      </c>
      <c r="K21" s="18">
        <f t="shared" si="3"/>
        <v>-1800275.9893580005</v>
      </c>
      <c r="L21" s="17">
        <f t="shared" si="6"/>
        <v>0</v>
      </c>
      <c r="M21" s="22">
        <f>VLOOKUP(A21,'[3]model1&amp;RSI'!$A:$K,11)</f>
        <v>1.2551505365504848E-2</v>
      </c>
      <c r="N21" s="22">
        <f>VLOOKUP(A21,'[3]model1&amp;RSI'!$A:$M,13)</f>
        <v>3.6230059467468385E-2</v>
      </c>
      <c r="O21" s="22">
        <f>VLOOKUP(A21,'[3]model1&amp;RSI'!$A:$N,14)</f>
        <v>34.643899430457921</v>
      </c>
      <c r="P21" s="1">
        <f t="shared" si="10"/>
        <v>0.95</v>
      </c>
    </row>
    <row r="22" spans="1:16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24.899999619999999</v>
      </c>
      <c r="D22" s="17">
        <f>VLOOKUP(A22,[2]myPEPB!$B:$D,3,FALSE)</f>
        <v>31.014726063038534</v>
      </c>
      <c r="E22" s="17">
        <f t="shared" si="8"/>
        <v>857929.88989966922</v>
      </c>
      <c r="F22" s="18">
        <f t="shared" si="0"/>
        <v>1087363.64686936</v>
      </c>
      <c r="G22" s="18">
        <f t="shared" si="4"/>
        <v>62628805.79705099</v>
      </c>
      <c r="H22" s="18">
        <f t="shared" si="1"/>
        <v>49414126.19109492</v>
      </c>
      <c r="I22" s="18">
        <f t="shared" si="5"/>
        <v>47152667.937588818</v>
      </c>
      <c r="J22" s="18">
        <f t="shared" si="2"/>
        <v>49414126.19109492</v>
      </c>
      <c r="K22" s="18">
        <f t="shared" si="3"/>
        <v>2261458.2535061017</v>
      </c>
      <c r="L22" s="17">
        <f t="shared" si="6"/>
        <v>0</v>
      </c>
      <c r="M22" s="22">
        <f>VLOOKUP(A22,'[3]model1&amp;RSI'!$A:$K,11)</f>
        <v>2.145958526145586E-2</v>
      </c>
      <c r="N22" s="22">
        <f>VLOOKUP(A22,'[3]model1&amp;RSI'!$A:$M,13)</f>
        <v>4.119171367975881E-2</v>
      </c>
      <c r="O22" s="22">
        <f>VLOOKUP(A22,'[3]model1&amp;RSI'!$A:$N,14)</f>
        <v>52.096849935138493</v>
      </c>
      <c r="P22" s="1">
        <f t="shared" si="10"/>
        <v>0.95</v>
      </c>
    </row>
    <row r="23" spans="1:16" ht="12.75" x14ac:dyDescent="0.2">
      <c r="A23" s="15">
        <v>44985</v>
      </c>
      <c r="B23" s="31">
        <f>VLOOKUP(A23,[1]HwabaoWP_szse_innovation_100!$A:$E,5)</f>
        <v>0.7630000114440918</v>
      </c>
      <c r="C23" s="16">
        <f>VLOOKUP(A23,[2]myPEPB!$B:$C,2,FALSE)</f>
        <v>23.979999540000001</v>
      </c>
      <c r="D23" s="17">
        <f>VLOOKUP(A23,[2]myPEPB!$B:$D,3,FALSE)</f>
        <v>30.732980897288492</v>
      </c>
      <c r="E23" s="17">
        <f t="shared" si="8"/>
        <v>243284.1097413268</v>
      </c>
      <c r="F23" s="18">
        <f t="shared" si="0"/>
        <v>318852.03943952132</v>
      </c>
      <c r="G23" s="18">
        <f t="shared" si="4"/>
        <v>62947657.836490512</v>
      </c>
      <c r="H23" s="18">
        <f t="shared" si="1"/>
        <v>48029063.649621032</v>
      </c>
      <c r="I23" s="18">
        <f t="shared" si="5"/>
        <v>47395952.047330149</v>
      </c>
      <c r="J23" s="18">
        <f t="shared" si="2"/>
        <v>48029063.649621032</v>
      </c>
      <c r="K23" s="18">
        <f t="shared" si="3"/>
        <v>633111.60229088366</v>
      </c>
      <c r="L23" s="17">
        <f t="shared" si="6"/>
        <v>0</v>
      </c>
      <c r="M23" s="22">
        <f>VLOOKUP(A23,'[3]model1&amp;RSI'!$A:$K,11)</f>
        <v>2.145958526145586E-2</v>
      </c>
      <c r="N23" s="22">
        <f>VLOOKUP(A23,'[3]model1&amp;RSI'!$A:$M,13)</f>
        <v>4.119171367975881E-2</v>
      </c>
      <c r="O23" s="22">
        <f>VLOOKUP(A23,'[3]model1&amp;RSI'!$A:$N,14)</f>
        <v>52.096849935138493</v>
      </c>
      <c r="P23" s="1">
        <f t="shared" si="10"/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21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f>VLOOKUP(A3,[1]HwabaoWP_szse_innovation_100!$A:$F,6)</f>
        <v>54671327</v>
      </c>
      <c r="F3" s="17">
        <f>VLOOKUP(A3,[1]HwabaoWP_szse_innovation_100!$A:$I,9)</f>
        <v>147407244.66666666</v>
      </c>
      <c r="G3" s="17">
        <v>0</v>
      </c>
      <c r="H3" s="18">
        <f t="shared" ref="H3:H23" si="0">G3/B3</f>
        <v>0</v>
      </c>
      <c r="I3" s="18">
        <f>I2+H3</f>
        <v>0</v>
      </c>
      <c r="J3" s="18">
        <f t="shared" ref="J3:J23" si="1">I3*B3</f>
        <v>0</v>
      </c>
      <c r="K3" s="18">
        <f>IF(G3&gt;0,K2+G3,K2)</f>
        <v>0</v>
      </c>
      <c r="L3" s="18">
        <f t="shared" ref="L3:L23" si="2">J3+N3</f>
        <v>0</v>
      </c>
      <c r="M3" s="18">
        <f t="shared" ref="M3:M23" si="3">L3-K3</f>
        <v>0</v>
      </c>
      <c r="N3" s="17">
        <f>IF(G3&lt;0,N2-G3,N2)</f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>VLOOKUP(A4,[1]HwabaoWP_szse_innovation_100!$A:$F,6)</f>
        <v>9153472</v>
      </c>
      <c r="F4" s="17">
        <f>VLOOKUP(A4,[1]HwabaoWP_szse_innovation_100!$A:$I,9)</f>
        <v>34298297.880000003</v>
      </c>
      <c r="G4" s="17">
        <f>IF(C4&lt;D4,$G$2*(D4-C4)^3*E4/F4,$G$2*(D4-C4)^3*E4/F4)</f>
        <v>147.00321759524837</v>
      </c>
      <c r="H4" s="18">
        <f t="shared" si="0"/>
        <v>146.12645884219521</v>
      </c>
      <c r="I4" s="18">
        <f t="shared" ref="I4:I23" si="4">I3+H4</f>
        <v>146.12645884219521</v>
      </c>
      <c r="J4" s="18">
        <f t="shared" si="1"/>
        <v>147.00321759524837</v>
      </c>
      <c r="K4" s="18">
        <f t="shared" ref="K4:K23" si="5">IF(G4&gt;0,K3+G4,K3)</f>
        <v>147.00321759524837</v>
      </c>
      <c r="L4" s="18">
        <f t="shared" si="2"/>
        <v>147.00321759524837</v>
      </c>
      <c r="M4" s="18">
        <f t="shared" si="3"/>
        <v>0</v>
      </c>
      <c r="N4" s="17">
        <f t="shared" ref="N4:N23" si="6">IF(G4&lt;0,N3-G4,N3)</f>
        <v>0</v>
      </c>
      <c r="O4" s="22">
        <f>VLOOKUP(A4,'[3]model1&amp;RSI'!$A:$K,11)</f>
        <v>0</v>
      </c>
      <c r="P4" s="22">
        <f>VLOOKUP(A4,'[3]model1&amp;RSI'!$A:$M,13)</f>
        <v>2.4999999999999911E-2</v>
      </c>
      <c r="Q4" s="22">
        <f>VLOOKUP(A4,'[3]model1&amp;RSI'!$A:$N,14)</f>
        <v>0</v>
      </c>
      <c r="S4" s="42">
        <v>44561</v>
      </c>
      <c r="T4" s="10">
        <f>U4</f>
        <v>39715.271063418011</v>
      </c>
      <c r="U4" s="4">
        <f>VLOOKUP(S4,A:K,11,)</f>
        <v>39715.271063418011</v>
      </c>
      <c r="V4" s="4">
        <f>VLOOKUP(S4,A:L,12,)</f>
        <v>40317.612580751033</v>
      </c>
      <c r="W4" s="4">
        <f>VLOOKUP(S4,A:M,13,)</f>
        <v>602.34151733302133</v>
      </c>
      <c r="X4" s="4">
        <f>VLOOKUP(S4,A:N,14,)</f>
        <v>0</v>
      </c>
      <c r="Y4" s="9">
        <f t="shared" ref="Y4" si="7">(V4-U4)/U4</f>
        <v>1.5166496443425811E-2</v>
      </c>
      <c r="Z4" s="9">
        <f>Y4</f>
        <v>1.5166496443425811E-2</v>
      </c>
      <c r="AB4" s="42">
        <v>44925</v>
      </c>
      <c r="AC4" s="7">
        <v>1944948.3031127355</v>
      </c>
      <c r="AD4" s="7">
        <f>-AC4</f>
        <v>-1944948.3031127355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>VLOOKUP(A5,[1]HwabaoWP_szse_innovation_100!$A:$F,6)</f>
        <v>4459339</v>
      </c>
      <c r="F5" s="17">
        <f>VLOOKUP(A5,[1]HwabaoWP_szse_innovation_100!$A:$I,9)</f>
        <v>21490456.638297871</v>
      </c>
      <c r="G5" s="17">
        <f t="shared" ref="G5:G23" si="8">IF(C5&lt;D5,$G$2*(D5-C5)^3*R5*E5/F5,$G$2*(D5-C5)^3*R5*E5/F5)</f>
        <v>3941.4049128625688</v>
      </c>
      <c r="H5" s="18">
        <f t="shared" si="0"/>
        <v>4080.1293093815416</v>
      </c>
      <c r="I5" s="18">
        <f t="shared" si="4"/>
        <v>4226.2557682237366</v>
      </c>
      <c r="J5" s="18">
        <f t="shared" si="1"/>
        <v>4082.5630721041293</v>
      </c>
      <c r="K5" s="18">
        <f t="shared" si="5"/>
        <v>4088.4081304578172</v>
      </c>
      <c r="L5" s="18">
        <f t="shared" si="2"/>
        <v>4082.5630721041293</v>
      </c>
      <c r="M5" s="18">
        <f t="shared" si="3"/>
        <v>-5.8450583536878185</v>
      </c>
      <c r="N5" s="17">
        <f t="shared" si="6"/>
        <v>0</v>
      </c>
      <c r="O5" s="22">
        <f>VLOOKUP(A5,'[3]model1&amp;RSI'!$A:$K,11)</f>
        <v>0</v>
      </c>
      <c r="P5" s="22">
        <f>VLOOKUP(A5,'[3]model1&amp;RSI'!$A:$M,13)</f>
        <v>2.7499999999999931E-2</v>
      </c>
      <c r="Q5" s="22">
        <f>VLOOKUP(A5,'[3]model1&amp;RSI'!$A:$N,14)</f>
        <v>0</v>
      </c>
      <c r="R5" s="1">
        <f t="shared" ref="R5:R23" si="9">IF(Q4&lt;20,2,IF(AND((Q4&lt;25),(Q4&gt;20)),1,IF(AND((Q4&gt;25),(Q4&lt;50)),0.95,IF(AND((Q4&gt;50),(Q4&lt;80)),0.2,IF(Q4&gt;80,1,)))))</f>
        <v>2</v>
      </c>
      <c r="S5" s="42">
        <v>44925</v>
      </c>
      <c r="T5" s="10">
        <f>U5-U4</f>
        <v>1944948.3031127355</v>
      </c>
      <c r="U5" s="4">
        <f>VLOOKUP(S5,A:K,11,)</f>
        <v>1984663.5741761536</v>
      </c>
      <c r="V5" s="4">
        <f>VLOOKUP(S5,A:L,12,)</f>
        <v>1947501.5562835776</v>
      </c>
      <c r="W5" s="4">
        <f>VLOOKUP(S5,A:M,13,)</f>
        <v>-37162.017892576056</v>
      </c>
      <c r="X5" s="4">
        <f>VLOOKUP(S5,A:N,14,)</f>
        <v>0</v>
      </c>
      <c r="Y5" s="9">
        <f t="shared" ref="Y5" si="10">(V5-U5)/U5</f>
        <v>-1.8724593112967394E-2</v>
      </c>
      <c r="Z5" s="9">
        <v>-1.8363860705057022E-2</v>
      </c>
      <c r="AB5" s="42">
        <v>44925</v>
      </c>
      <c r="AC5" s="7"/>
      <c r="AD5" s="7">
        <v>1947501.5562835776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>VLOOKUP(A6,[1]HwabaoWP_szse_innovation_100!$A:$F,6)</f>
        <v>2614711</v>
      </c>
      <c r="F6" s="17">
        <f>VLOOKUP(A6,[1]HwabaoWP_szse_innovation_100!$A:$I,9)</f>
        <v>16286261.656716418</v>
      </c>
      <c r="G6" s="17">
        <f t="shared" si="8"/>
        <v>18462.235418255019</v>
      </c>
      <c r="H6" s="18">
        <f t="shared" si="0"/>
        <v>19211.483265613962</v>
      </c>
      <c r="I6" s="18">
        <f t="shared" si="4"/>
        <v>23437.739033837701</v>
      </c>
      <c r="J6" s="18">
        <f t="shared" si="1"/>
        <v>22523.66721151803</v>
      </c>
      <c r="K6" s="18">
        <f t="shared" si="5"/>
        <v>22550.643548712836</v>
      </c>
      <c r="L6" s="18">
        <f t="shared" si="2"/>
        <v>22523.66721151803</v>
      </c>
      <c r="M6" s="18">
        <f t="shared" si="3"/>
        <v>-26.976337194806547</v>
      </c>
      <c r="N6" s="17">
        <f t="shared" si="6"/>
        <v>0</v>
      </c>
      <c r="O6" s="22">
        <f>VLOOKUP(A6,'[3]model1&amp;RSI'!$A:$K,11)</f>
        <v>0</v>
      </c>
      <c r="P6" s="22">
        <f>VLOOKUP(A6,'[3]model1&amp;RSI'!$A:$M,13)</f>
        <v>2.3749999999999941E-2</v>
      </c>
      <c r="Q6" s="22">
        <f>VLOOKUP(A6,'[3]model1&amp;RSI'!$A:$N,14)</f>
        <v>0</v>
      </c>
      <c r="R6" s="1">
        <f t="shared" si="9"/>
        <v>2</v>
      </c>
      <c r="AB6" s="7"/>
      <c r="AC6" s="7"/>
      <c r="AD6" s="8">
        <f>IRR(AD3:AD5)</f>
        <v>-1.8363860705057022E-2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>VLOOKUP(A7,[1]HwabaoWP_szse_innovation_100!$A:$F,6)</f>
        <v>3805620</v>
      </c>
      <c r="F7" s="17">
        <f>VLOOKUP(A7,[1]HwabaoWP_szse_innovation_100!$A:$I,9)</f>
        <v>13885339.653614458</v>
      </c>
      <c r="G7" s="17">
        <f t="shared" si="8"/>
        <v>7768.3212406942757</v>
      </c>
      <c r="H7" s="18">
        <f t="shared" si="0"/>
        <v>7823.0830495919572</v>
      </c>
      <c r="I7" s="18">
        <f t="shared" si="4"/>
        <v>31260.822083429659</v>
      </c>
      <c r="J7" s="18">
        <f t="shared" si="1"/>
        <v>31041.995419560037</v>
      </c>
      <c r="K7" s="18">
        <f t="shared" si="5"/>
        <v>30318.964789407113</v>
      </c>
      <c r="L7" s="18">
        <f t="shared" si="2"/>
        <v>31041.995419560037</v>
      </c>
      <c r="M7" s="18">
        <f t="shared" si="3"/>
        <v>723.03063015292355</v>
      </c>
      <c r="N7" s="17">
        <f t="shared" si="6"/>
        <v>0</v>
      </c>
      <c r="O7" s="22">
        <f>VLOOKUP(A7,'[3]model1&amp;RSI'!$A:$K,11)</f>
        <v>5.3333284854888974E-3</v>
      </c>
      <c r="P7" s="22">
        <f>VLOOKUP(A7,'[3]model1&amp;RSI'!$A:$M,13)</f>
        <v>2.5124995152155511E-2</v>
      </c>
      <c r="Q7" s="22">
        <f>VLOOKUP(A7,'[3]model1&amp;RSI'!$A:$N,14)</f>
        <v>21.227182147461402</v>
      </c>
      <c r="R7" s="1">
        <f t="shared" si="9"/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>VLOOKUP(A8,[1]HwabaoWP_szse_innovation_100!$A:$F,6)</f>
        <v>3040778</v>
      </c>
      <c r="F8" s="17">
        <f>VLOOKUP(A8,[1]HwabaoWP_szse_innovation_100!$A:$I,9)</f>
        <v>12014868.042857142</v>
      </c>
      <c r="G8" s="17">
        <f t="shared" si="8"/>
        <v>4758.5346329167469</v>
      </c>
      <c r="H8" s="18">
        <f t="shared" si="0"/>
        <v>4706.7600967921016</v>
      </c>
      <c r="I8" s="18">
        <f t="shared" si="4"/>
        <v>35967.582180221762</v>
      </c>
      <c r="J8" s="18">
        <f t="shared" si="1"/>
        <v>36363.226921957219</v>
      </c>
      <c r="K8" s="18">
        <f t="shared" si="5"/>
        <v>35077.499422323861</v>
      </c>
      <c r="L8" s="18">
        <f t="shared" si="2"/>
        <v>36363.226921957219</v>
      </c>
      <c r="M8" s="18">
        <f t="shared" si="3"/>
        <v>1285.7274996333581</v>
      </c>
      <c r="N8" s="17">
        <f t="shared" si="6"/>
        <v>0</v>
      </c>
      <c r="O8" s="22">
        <f>VLOOKUP(A8,'[3]model1&amp;RSI'!$A:$K,11)</f>
        <v>7.4444514513015798E-3</v>
      </c>
      <c r="P8" s="22">
        <f>VLOOKUP(A8,'[3]model1&amp;RSI'!$A:$M,13)</f>
        <v>2.3937507006857092E-2</v>
      </c>
      <c r="Q8" s="22">
        <f>VLOOKUP(A8,'[3]model1&amp;RSI'!$A:$N,14)</f>
        <v>31.099526985700965</v>
      </c>
      <c r="R8" s="1">
        <f t="shared" si="9"/>
        <v>1</v>
      </c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>VLOOKUP(A9,[1]HwabaoWP_szse_innovation_100!$A:$F,6)</f>
        <v>1988017</v>
      </c>
      <c r="F9" s="17">
        <f>VLOOKUP(A9,[1]HwabaoWP_szse_innovation_100!$A:$I,9)</f>
        <v>10437349.492675781</v>
      </c>
      <c r="G9" s="17">
        <f t="shared" si="8"/>
        <v>4637.7716410941512</v>
      </c>
      <c r="H9" s="18">
        <f t="shared" si="0"/>
        <v>4675.1731017038546</v>
      </c>
      <c r="I9" s="18">
        <f t="shared" si="4"/>
        <v>40642.755281925616</v>
      </c>
      <c r="J9" s="18">
        <f t="shared" si="1"/>
        <v>40317.612580751033</v>
      </c>
      <c r="K9" s="18">
        <f t="shared" si="5"/>
        <v>39715.271063418011</v>
      </c>
      <c r="L9" s="18">
        <f t="shared" si="2"/>
        <v>40317.612580751033</v>
      </c>
      <c r="M9" s="18">
        <f t="shared" si="3"/>
        <v>602.34151733302133</v>
      </c>
      <c r="N9" s="17">
        <f t="shared" si="6"/>
        <v>0</v>
      </c>
      <c r="O9" s="22">
        <f>VLOOKUP(A9,'[3]model1&amp;RSI'!$A:$K,11)</f>
        <v>6.2037095427513169E-3</v>
      </c>
      <c r="P9" s="22">
        <f>VLOOKUP(A9,'[3]model1&amp;RSI'!$A:$M,13)</f>
        <v>2.3114598073341198E-2</v>
      </c>
      <c r="Q9" s="22">
        <f>VLOOKUP(A9,'[3]model1&amp;RSI'!$A:$N,14)</f>
        <v>26.838924575142201</v>
      </c>
      <c r="R9" s="1">
        <f t="shared" si="9"/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31.159999849999998</v>
      </c>
      <c r="D10" s="17">
        <f>VLOOKUP(A10,[2]myPEPB!$B:$D,3,FALSE)</f>
        <v>37.710494996683174</v>
      </c>
      <c r="E10" s="17">
        <f>VLOOKUP(A10,[1]HwabaoWP_szse_innovation_100!$A:$F,6)</f>
        <v>2257005</v>
      </c>
      <c r="F10" s="17">
        <f>VLOOKUP(A10,[1]HwabaoWP_szse_innovation_100!$A:$I,9)</f>
        <v>9461572.5990646258</v>
      </c>
      <c r="G10" s="17">
        <f t="shared" si="8"/>
        <v>35033.044238754694</v>
      </c>
      <c r="H10" s="18">
        <f t="shared" si="0"/>
        <v>39318.793835497672</v>
      </c>
      <c r="I10" s="18">
        <f t="shared" si="4"/>
        <v>79961.549117423288</v>
      </c>
      <c r="J10" s="18">
        <f t="shared" si="1"/>
        <v>71245.738090291794</v>
      </c>
      <c r="K10" s="18">
        <f t="shared" si="5"/>
        <v>74748.315302172705</v>
      </c>
      <c r="L10" s="18">
        <f t="shared" si="2"/>
        <v>71245.738090291794</v>
      </c>
      <c r="M10" s="18">
        <f t="shared" si="3"/>
        <v>-3502.5772118809109</v>
      </c>
      <c r="N10" s="17">
        <f t="shared" si="6"/>
        <v>0</v>
      </c>
      <c r="O10" s="22">
        <f>VLOOKUP(A10,'[3]model1&amp;RSI'!$A:$K,11)</f>
        <v>5.1697579522927643E-3</v>
      </c>
      <c r="P10" s="22">
        <f>VLOOKUP(A10,'[3]model1&amp;RSI'!$A:$M,13)</f>
        <v>3.6095500222326771E-2</v>
      </c>
      <c r="Q10" s="22">
        <f>VLOOKUP(A10,'[3]model1&amp;RSI'!$A:$N,14)</f>
        <v>14.322444405674213</v>
      </c>
      <c r="R10" s="1">
        <f t="shared" si="9"/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37.189770586238538</v>
      </c>
      <c r="E11" s="17">
        <f>VLOOKUP(A11,[1]HwabaoWP_szse_innovation_100!$A:$F,6)</f>
        <v>906904</v>
      </c>
      <c r="F11" s="17">
        <f>VLOOKUP(A11,[1]HwabaoWP_szse_innovation_100!$A:$I,9)</f>
        <v>8699501.0544478521</v>
      </c>
      <c r="G11" s="17">
        <f t="shared" si="8"/>
        <v>27591.982164722565</v>
      </c>
      <c r="H11" s="18">
        <f t="shared" si="0"/>
        <v>31283.425458933656</v>
      </c>
      <c r="I11" s="18">
        <f t="shared" si="4"/>
        <v>111244.97457635694</v>
      </c>
      <c r="J11" s="18">
        <f t="shared" si="1"/>
        <v>98118.070812136808</v>
      </c>
      <c r="K11" s="18">
        <f t="shared" si="5"/>
        <v>102340.29746689527</v>
      </c>
      <c r="L11" s="18">
        <f t="shared" si="2"/>
        <v>98118.070812136808</v>
      </c>
      <c r="M11" s="18">
        <f t="shared" si="3"/>
        <v>-4222.2266547584586</v>
      </c>
      <c r="N11" s="17">
        <f t="shared" si="6"/>
        <v>0</v>
      </c>
      <c r="O11" s="22">
        <f>VLOOKUP(A11,'[3]model1&amp;RSI'!$A:$K,11)</f>
        <v>4.3081316269106369E-3</v>
      </c>
      <c r="P11" s="22">
        <f>VLOOKUP(A11,'[3]model1&amp;RSI'!$A:$M,13)</f>
        <v>3.1579574140808198E-2</v>
      </c>
      <c r="Q11" s="22">
        <f>VLOOKUP(A11,'[3]model1&amp;RSI'!$A:$N,14)</f>
        <v>13.642146052069533</v>
      </c>
      <c r="R11" s="1">
        <f t="shared" si="9"/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36.340622369004151</v>
      </c>
      <c r="E12" s="17">
        <f>VLOOKUP(A12,[1]HwabaoWP_szse_innovation_100!$A:$F,6)</f>
        <v>1401901</v>
      </c>
      <c r="F12" s="17">
        <f>VLOOKUP(A12,[1]HwabaoWP_szse_innovation_100!$A:$I,9)</f>
        <v>7836928.591733871</v>
      </c>
      <c r="G12" s="17">
        <f t="shared" si="8"/>
        <v>129603.04069628248</v>
      </c>
      <c r="H12" s="18">
        <f t="shared" si="0"/>
        <v>163640.20378604805</v>
      </c>
      <c r="I12" s="18">
        <f t="shared" si="4"/>
        <v>274885.17836240499</v>
      </c>
      <c r="J12" s="18">
        <f t="shared" si="1"/>
        <v>217709.06008334554</v>
      </c>
      <c r="K12" s="18">
        <f t="shared" si="5"/>
        <v>231943.33816317774</v>
      </c>
      <c r="L12" s="18">
        <f t="shared" si="2"/>
        <v>217709.06008334554</v>
      </c>
      <c r="M12" s="18">
        <f t="shared" si="3"/>
        <v>-14234.278079832206</v>
      </c>
      <c r="N12" s="17">
        <f t="shared" si="6"/>
        <v>0</v>
      </c>
      <c r="O12" s="22">
        <f>VLOOKUP(A12,'[3]model1&amp;RSI'!$A:$K,11)</f>
        <v>3.5901096890921975E-3</v>
      </c>
      <c r="P12" s="22">
        <f>VLOOKUP(A12,'[3]model1&amp;RSI'!$A:$M,13)</f>
        <v>4.1316317347107008E-2</v>
      </c>
      <c r="Q12" s="22">
        <f>VLOOKUP(A12,'[3]model1&amp;RSI'!$A:$N,14)</f>
        <v>8.689326444394684</v>
      </c>
      <c r="R12" s="1">
        <f t="shared" si="9"/>
        <v>2</v>
      </c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35.566653817730753</v>
      </c>
      <c r="E13" s="17">
        <f>VLOOKUP(A13,[1]HwabaoWP_szse_innovation_100!$A:$F,6)</f>
        <v>2631500</v>
      </c>
      <c r="F13" s="17">
        <f>VLOOKUP(A13,[1]HwabaoWP_szse_innovation_100!$A:$I,9)</f>
        <v>7310293.186280488</v>
      </c>
      <c r="G13" s="17">
        <f t="shared" si="8"/>
        <v>450137.50968326896</v>
      </c>
      <c r="H13" s="18">
        <f t="shared" si="0"/>
        <v>626060.52994070668</v>
      </c>
      <c r="I13" s="18">
        <f t="shared" si="4"/>
        <v>900945.70830311161</v>
      </c>
      <c r="J13" s="18">
        <f t="shared" si="1"/>
        <v>647779.94794497034</v>
      </c>
      <c r="K13" s="18">
        <f t="shared" si="5"/>
        <v>682080.84784644668</v>
      </c>
      <c r="L13" s="18">
        <f t="shared" si="2"/>
        <v>647779.94794497034</v>
      </c>
      <c r="M13" s="18">
        <f t="shared" si="3"/>
        <v>-34300.899901476339</v>
      </c>
      <c r="N13" s="17">
        <f t="shared" si="6"/>
        <v>0</v>
      </c>
      <c r="O13" s="22">
        <f>VLOOKUP(A13,'[3]model1&amp;RSI'!$A:$K,11)</f>
        <v>2.9917580742434978E-3</v>
      </c>
      <c r="P13" s="22">
        <f>VLOOKUP(A13,'[3]model1&amp;RSI'!$A:$M,13)</f>
        <v>4.659693342730211E-2</v>
      </c>
      <c r="Q13" s="22">
        <f>VLOOKUP(A13,'[3]model1&amp;RSI'!$A:$N,14)</f>
        <v>6.4205042138901032</v>
      </c>
      <c r="R13" s="1">
        <f t="shared" si="9"/>
        <v>2</v>
      </c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34.740573439534039</v>
      </c>
      <c r="E14" s="17">
        <f>VLOOKUP(A14,[1]HwabaoWP_szse_innovation_100!$A:$F,6)</f>
        <v>1147010</v>
      </c>
      <c r="F14" s="17">
        <f>VLOOKUP(A14,[1]HwabaoWP_szse_innovation_100!$A:$I,9)</f>
        <v>6847440.4204799104</v>
      </c>
      <c r="G14" s="17">
        <f t="shared" si="8"/>
        <v>220114.31991095777</v>
      </c>
      <c r="H14" s="18">
        <f t="shared" si="0"/>
        <v>294664.42582766194</v>
      </c>
      <c r="I14" s="18">
        <f t="shared" si="4"/>
        <v>1195610.1341307736</v>
      </c>
      <c r="J14" s="18">
        <f t="shared" si="1"/>
        <v>893120.74511078896</v>
      </c>
      <c r="K14" s="18">
        <f t="shared" si="5"/>
        <v>902195.1677574045</v>
      </c>
      <c r="L14" s="18">
        <f t="shared" si="2"/>
        <v>893120.74511078896</v>
      </c>
      <c r="M14" s="18">
        <f t="shared" si="3"/>
        <v>-9074.4226466155378</v>
      </c>
      <c r="N14" s="17">
        <f t="shared" si="6"/>
        <v>0</v>
      </c>
      <c r="O14" s="22">
        <f>VLOOKUP(A14,'[3]model1&amp;RSI'!$A:$K,11)</f>
        <v>7.1597979183657566E-3</v>
      </c>
      <c r="P14" s="22">
        <f>VLOOKUP(A14,'[3]model1&amp;RSI'!$A:$M,13)</f>
        <v>4.3497444045914602E-2</v>
      </c>
      <c r="Q14" s="22">
        <f>VLOOKUP(A14,'[3]model1&amp;RSI'!$A:$N,14)</f>
        <v>16.460272725009055</v>
      </c>
      <c r="R14" s="1">
        <f t="shared" si="9"/>
        <v>2</v>
      </c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34.119366627533324</v>
      </c>
      <c r="E15" s="17">
        <f>VLOOKUP(A15,[1]HwabaoWP_szse_innovation_100!$A:$F,6)</f>
        <v>2764909</v>
      </c>
      <c r="F15" s="17">
        <f>VLOOKUP(A15,[1]HwabaoWP_szse_innovation_100!$A:$I,9)</f>
        <v>6486059.213010204</v>
      </c>
      <c r="G15" s="17">
        <f t="shared" si="8"/>
        <v>117774.16140422859</v>
      </c>
      <c r="H15" s="18">
        <f t="shared" si="0"/>
        <v>139377.70108473441</v>
      </c>
      <c r="I15" s="18">
        <f t="shared" si="4"/>
        <v>1334987.835215508</v>
      </c>
      <c r="J15" s="18">
        <f t="shared" si="1"/>
        <v>1128064.7589514125</v>
      </c>
      <c r="K15" s="18">
        <f t="shared" si="5"/>
        <v>1019969.329161633</v>
      </c>
      <c r="L15" s="18">
        <f t="shared" si="2"/>
        <v>1128064.7589514125</v>
      </c>
      <c r="M15" s="18">
        <f t="shared" si="3"/>
        <v>108095.42978977947</v>
      </c>
      <c r="N15" s="17">
        <f t="shared" si="6"/>
        <v>0</v>
      </c>
      <c r="O15" s="22">
        <f>VLOOKUP(A15,'[3]model1&amp;RSI'!$A:$K,11)</f>
        <v>2.2299839863815538E-2</v>
      </c>
      <c r="P15" s="22">
        <f>VLOOKUP(A15,'[3]model1&amp;RSI'!$A:$M,13)</f>
        <v>5.2581211636772908E-2</v>
      </c>
      <c r="Q15" s="22">
        <f>VLOOKUP(A15,'[3]model1&amp;RSI'!$A:$N,14)</f>
        <v>42.410281485830289</v>
      </c>
      <c r="R15" s="1">
        <f t="shared" si="9"/>
        <v>2</v>
      </c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33.666137024579427</v>
      </c>
      <c r="E16" s="17">
        <f>VLOOKUP(A16,[1]HwabaoWP_szse_innovation_100!$A:$F,6)</f>
        <v>2184000</v>
      </c>
      <c r="F16" s="17">
        <f>VLOOKUP(A16,[1]HwabaoWP_szse_innovation_100!$A:$I,9)</f>
        <v>6139372.2173402254</v>
      </c>
      <c r="G16" s="17">
        <f t="shared" si="8"/>
        <v>73386.686969169547</v>
      </c>
      <c r="H16" s="18">
        <f t="shared" si="0"/>
        <v>91618.835276584359</v>
      </c>
      <c r="I16" s="18">
        <f t="shared" si="4"/>
        <v>1426606.6704920924</v>
      </c>
      <c r="J16" s="18">
        <f t="shared" si="1"/>
        <v>1142711.9417036478</v>
      </c>
      <c r="K16" s="18">
        <f t="shared" si="5"/>
        <v>1093356.0161308027</v>
      </c>
      <c r="L16" s="18">
        <f t="shared" si="2"/>
        <v>1142711.9417036478</v>
      </c>
      <c r="M16" s="18">
        <f t="shared" si="3"/>
        <v>49355.925572845154</v>
      </c>
      <c r="N16" s="17">
        <f t="shared" si="6"/>
        <v>0</v>
      </c>
      <c r="O16" s="22">
        <f>VLOOKUP(A16,'[3]model1&amp;RSI'!$A:$K,11)</f>
        <v>1.8583199886512948E-2</v>
      </c>
      <c r="P16" s="22">
        <f>VLOOKUP(A16,'[3]model1&amp;RSI'!$A:$M,13)</f>
        <v>5.1151014624628059E-2</v>
      </c>
      <c r="Q16" s="22">
        <f>VLOOKUP(A16,'[3]model1&amp;RSI'!$A:$N,14)</f>
        <v>36.33007091430315</v>
      </c>
      <c r="R16" s="1">
        <f t="shared" si="9"/>
        <v>0.95</v>
      </c>
    </row>
    <row r="17" spans="1:18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33.177616240465106</v>
      </c>
      <c r="E17" s="17">
        <f>VLOOKUP(A17,[1]HwabaoWP_szse_innovation_100!$A:$F,6)</f>
        <v>719700</v>
      </c>
      <c r="F17" s="17">
        <f>VLOOKUP(A17,[1]HwabaoWP_szse_innovation_100!$A:$I,9)</f>
        <v>5816280.4526384082</v>
      </c>
      <c r="G17" s="17">
        <f t="shared" si="8"/>
        <v>33073.038054563942</v>
      </c>
      <c r="H17" s="18">
        <f t="shared" si="0"/>
        <v>43232.730291520405</v>
      </c>
      <c r="I17" s="18">
        <f t="shared" si="4"/>
        <v>1469839.4007836129</v>
      </c>
      <c r="J17" s="18">
        <f t="shared" si="1"/>
        <v>1124427.1205732427</v>
      </c>
      <c r="K17" s="18">
        <f t="shared" si="5"/>
        <v>1126429.0541853667</v>
      </c>
      <c r="L17" s="18">
        <f t="shared" si="2"/>
        <v>1124427.1205732427</v>
      </c>
      <c r="M17" s="18">
        <f t="shared" si="3"/>
        <v>-2001.9336121240631</v>
      </c>
      <c r="N17" s="17">
        <f t="shared" si="6"/>
        <v>0</v>
      </c>
      <c r="O17" s="22">
        <f>VLOOKUP(A17,'[3]model1&amp;RSI'!$A:$K,11)</f>
        <v>1.5485999905427456E-2</v>
      </c>
      <c r="P17" s="22">
        <f>VLOOKUP(A17,'[3]model1&amp;RSI'!$A:$M,13)</f>
        <v>4.8625847745763451E-2</v>
      </c>
      <c r="Q17" s="22">
        <f>VLOOKUP(A17,'[3]model1&amp;RSI'!$A:$N,14)</f>
        <v>31.847259478939737</v>
      </c>
      <c r="R17" s="1">
        <f t="shared" si="9"/>
        <v>0.95</v>
      </c>
    </row>
    <row r="18" spans="1:18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32.640066271698615</v>
      </c>
      <c r="E18" s="17">
        <f>VLOOKUP(A18,[1]HwabaoWP_szse_innovation_100!$A:$F,6)</f>
        <v>2128200</v>
      </c>
      <c r="F18" s="17">
        <f>VLOOKUP(A18,[1]HwabaoWP_szse_innovation_100!$A:$I,9)</f>
        <v>5555987.6610887097</v>
      </c>
      <c r="G18" s="17">
        <f t="shared" si="8"/>
        <v>201952.33025575429</v>
      </c>
      <c r="H18" s="18">
        <f t="shared" si="0"/>
        <v>290161.40239491855</v>
      </c>
      <c r="I18" s="18">
        <f t="shared" si="4"/>
        <v>1760000.8031785314</v>
      </c>
      <c r="J18" s="18">
        <f t="shared" si="1"/>
        <v>1224960.5237644389</v>
      </c>
      <c r="K18" s="18">
        <f t="shared" si="5"/>
        <v>1328381.384441121</v>
      </c>
      <c r="L18" s="18">
        <f t="shared" si="2"/>
        <v>1224960.5237644389</v>
      </c>
      <c r="M18" s="18">
        <f t="shared" si="3"/>
        <v>-103420.86067668209</v>
      </c>
      <c r="N18" s="17">
        <f t="shared" si="6"/>
        <v>0</v>
      </c>
      <c r="O18" s="22">
        <f>VLOOKUP(A18,'[3]model1&amp;RSI'!$A:$K,11)</f>
        <v>1.2904999921189547E-2</v>
      </c>
      <c r="P18" s="22">
        <f>VLOOKUP(A18,'[3]model1&amp;RSI'!$A:$M,13)</f>
        <v>5.2021540741810528E-2</v>
      </c>
      <c r="Q18" s="22">
        <f>VLOOKUP(A18,'[3]model1&amp;RSI'!$A:$N,14)</f>
        <v>24.80703135118333</v>
      </c>
      <c r="R18" s="1">
        <f t="shared" si="9"/>
        <v>0.95</v>
      </c>
    </row>
    <row r="19" spans="1:18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32.234420440393677</v>
      </c>
      <c r="E19" s="17">
        <f>VLOOKUP(A19,[1]HwabaoWP_szse_innovation_100!$A:$F,6)</f>
        <v>3400007.75</v>
      </c>
      <c r="F19" s="17">
        <f>VLOOKUP(A19,[1]HwabaoWP_szse_innovation_100!$A:$I,9)</f>
        <v>5444602.8119248468</v>
      </c>
      <c r="G19" s="17">
        <f t="shared" si="8"/>
        <v>342885.61754752346</v>
      </c>
      <c r="H19" s="18">
        <f t="shared" si="0"/>
        <v>499105.71937283693</v>
      </c>
      <c r="I19" s="18">
        <f t="shared" si="4"/>
        <v>2259106.5225513685</v>
      </c>
      <c r="J19" s="18">
        <f t="shared" si="1"/>
        <v>1552006.1282087194</v>
      </c>
      <c r="K19" s="18">
        <f t="shared" si="5"/>
        <v>1671267.0019886445</v>
      </c>
      <c r="L19" s="18">
        <f t="shared" si="2"/>
        <v>1552006.1282087194</v>
      </c>
      <c r="M19" s="18">
        <f t="shared" si="3"/>
        <v>-119260.87377992505</v>
      </c>
      <c r="N19" s="17">
        <f t="shared" si="6"/>
        <v>0</v>
      </c>
      <c r="O19" s="22">
        <f>VLOOKUP(A19,'[3]model1&amp;RSI'!$A:$K,11)</f>
        <v>1.0754166600991289E-2</v>
      </c>
      <c r="P19" s="22">
        <f>VLOOKUP(A19,'[3]model1&amp;RSI'!$A:$M,13)</f>
        <v>4.4851284507818785E-2</v>
      </c>
      <c r="Q19" s="22">
        <f>VLOOKUP(A19,'[3]model1&amp;RSI'!$A:$N,14)</f>
        <v>23.977388204158451</v>
      </c>
      <c r="R19" s="1">
        <f t="shared" si="9"/>
        <v>1</v>
      </c>
    </row>
    <row r="20" spans="1:18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31.717901224590552</v>
      </c>
      <c r="E20" s="17">
        <f>VLOOKUP(A20,[1]HwabaoWP_szse_innovation_100!$A:$F,6)</f>
        <v>2516800</v>
      </c>
      <c r="F20" s="17">
        <f>VLOOKUP(A20,[1]HwabaoWP_szse_innovation_100!$A:$I,9)</f>
        <v>5287757.6291307472</v>
      </c>
      <c r="G20" s="17">
        <f t="shared" si="8"/>
        <v>185040.20883362993</v>
      </c>
      <c r="H20" s="18">
        <f t="shared" si="0"/>
        <v>257000.27983443465</v>
      </c>
      <c r="I20" s="18">
        <f t="shared" si="4"/>
        <v>2516106.8023858033</v>
      </c>
      <c r="J20" s="18">
        <f t="shared" si="1"/>
        <v>1811596.9697041714</v>
      </c>
      <c r="K20" s="18">
        <f t="shared" si="5"/>
        <v>1856307.2108222744</v>
      </c>
      <c r="L20" s="18">
        <f t="shared" si="2"/>
        <v>1811596.9697041714</v>
      </c>
      <c r="M20" s="18">
        <f t="shared" si="3"/>
        <v>-44710.241118103033</v>
      </c>
      <c r="N20" s="17">
        <f t="shared" si="6"/>
        <v>0</v>
      </c>
      <c r="O20" s="22">
        <f>VLOOKUP(A20,'[3]model1&amp;RSI'!$A:$K,11)</f>
        <v>1.4461814163367781E-2</v>
      </c>
      <c r="P20" s="22">
        <f>VLOOKUP(A20,'[3]model1&amp;RSI'!$A:$M,13)</f>
        <v>4.287607908572403E-2</v>
      </c>
      <c r="Q20" s="22">
        <f>VLOOKUP(A20,'[3]model1&amp;RSI'!$A:$N,14)</f>
        <v>33.729329900837342</v>
      </c>
      <c r="R20" s="1">
        <f t="shared" si="9"/>
        <v>1</v>
      </c>
    </row>
    <row r="21" spans="1:18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31.272433394847042</v>
      </c>
      <c r="E21" s="17">
        <f>VLOOKUP(A21,[1]HwabaoWP_szse_innovation_100!$A:$F,6)</f>
        <v>2041800</v>
      </c>
      <c r="F21" s="17">
        <f>VLOOKUP(A21,[1]HwabaoWP_szse_innovation_100!$A:$I,9)</f>
        <v>5162984.7923986483</v>
      </c>
      <c r="G21" s="17">
        <f t="shared" si="8"/>
        <v>128356.36335387925</v>
      </c>
      <c r="H21" s="18">
        <f t="shared" si="0"/>
        <v>177533.00848080261</v>
      </c>
      <c r="I21" s="18">
        <f t="shared" si="4"/>
        <v>2693639.810866606</v>
      </c>
      <c r="J21" s="18">
        <f t="shared" si="1"/>
        <v>1947501.5562835776</v>
      </c>
      <c r="K21" s="18">
        <f t="shared" si="5"/>
        <v>1984663.5741761536</v>
      </c>
      <c r="L21" s="18">
        <f t="shared" si="2"/>
        <v>1947501.5562835776</v>
      </c>
      <c r="M21" s="18">
        <f t="shared" si="3"/>
        <v>-37162.017892576056</v>
      </c>
      <c r="N21" s="17">
        <f t="shared" si="6"/>
        <v>0</v>
      </c>
      <c r="O21" s="22">
        <f>VLOOKUP(A21,'[3]model1&amp;RSI'!$A:$K,11)</f>
        <v>1.2551505365504848E-2</v>
      </c>
      <c r="P21" s="22">
        <f>VLOOKUP(A21,'[3]model1&amp;RSI'!$A:$M,13)</f>
        <v>3.6230059467468385E-2</v>
      </c>
      <c r="Q21" s="22">
        <f>VLOOKUP(A21,'[3]model1&amp;RSI'!$A:$N,14)</f>
        <v>34.643899430457921</v>
      </c>
      <c r="R21" s="1">
        <f t="shared" si="9"/>
        <v>0.95</v>
      </c>
    </row>
    <row r="22" spans="1:18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24.899999619999999</v>
      </c>
      <c r="D22" s="17">
        <f>VLOOKUP(A22,[2]myPEPB!$B:$D,3,FALSE)</f>
        <v>31.014726063038534</v>
      </c>
      <c r="E22" s="17">
        <f>VLOOKUP(A22,[1]HwabaoWP_szse_innovation_100!$A:$F,6)</f>
        <v>2396100</v>
      </c>
      <c r="F22" s="17">
        <f>VLOOKUP(A22,[1]HwabaoWP_szse_innovation_100!$A:$I,9)</f>
        <v>5058906.2336463733</v>
      </c>
      <c r="G22" s="17">
        <f t="shared" si="8"/>
        <v>56580.359410749836</v>
      </c>
      <c r="H22" s="18">
        <f t="shared" si="0"/>
        <v>71711.484439884618</v>
      </c>
      <c r="I22" s="18">
        <f t="shared" si="4"/>
        <v>2765351.2953064907</v>
      </c>
      <c r="J22" s="18">
        <f t="shared" si="1"/>
        <v>2181862.102109842</v>
      </c>
      <c r="K22" s="18">
        <f t="shared" si="5"/>
        <v>2041243.9335869034</v>
      </c>
      <c r="L22" s="18">
        <f t="shared" si="2"/>
        <v>2181862.102109842</v>
      </c>
      <c r="M22" s="18">
        <f t="shared" si="3"/>
        <v>140618.16852293862</v>
      </c>
      <c r="N22" s="17">
        <f t="shared" si="6"/>
        <v>0</v>
      </c>
      <c r="O22" s="22">
        <f>VLOOKUP(A22,'[3]model1&amp;RSI'!$A:$K,11)</f>
        <v>2.145958526145586E-2</v>
      </c>
      <c r="P22" s="22">
        <f>VLOOKUP(A22,'[3]model1&amp;RSI'!$A:$M,13)</f>
        <v>4.119171367975881E-2</v>
      </c>
      <c r="Q22" s="22">
        <f>VLOOKUP(A22,'[3]model1&amp;RSI'!$A:$N,14)</f>
        <v>52.096849935138493</v>
      </c>
      <c r="R22" s="1">
        <f t="shared" si="9"/>
        <v>0.95</v>
      </c>
    </row>
    <row r="23" spans="1:18" ht="12.75" x14ac:dyDescent="0.2">
      <c r="A23" s="15">
        <v>44985</v>
      </c>
      <c r="B23" s="31">
        <f>VLOOKUP(A23,[1]HwabaoWP_szse_innovation_100!$A:$E,5)</f>
        <v>0.7630000114440918</v>
      </c>
      <c r="C23" s="16">
        <f>VLOOKUP(A23,[2]myPEPB!$B:$C,2,FALSE)</f>
        <v>23.979999540000001</v>
      </c>
      <c r="D23" s="17">
        <f>VLOOKUP(A23,[2]myPEPB!$B:$D,3,FALSE)</f>
        <v>30.732980897288492</v>
      </c>
      <c r="E23" s="17">
        <f>VLOOKUP(A23,[1]HwabaoWP_szse_innovation_100!$A:$F,6)</f>
        <v>699600</v>
      </c>
      <c r="F23" s="17">
        <f>VLOOKUP(A23,[1]HwabaoWP_szse_innovation_100!$A:$I,9)</f>
        <v>4885493.1924261088</v>
      </c>
      <c r="G23" s="17">
        <f t="shared" si="8"/>
        <v>4850.8821732139995</v>
      </c>
      <c r="H23" s="18">
        <f t="shared" si="0"/>
        <v>6357.6436441108026</v>
      </c>
      <c r="I23" s="18">
        <f t="shared" si="4"/>
        <v>2771708.9389506015</v>
      </c>
      <c r="J23" s="18">
        <f t="shared" si="1"/>
        <v>2114813.9521390004</v>
      </c>
      <c r="K23" s="18">
        <f t="shared" si="5"/>
        <v>2046094.8157601175</v>
      </c>
      <c r="L23" s="18">
        <f t="shared" si="2"/>
        <v>2114813.9521390004</v>
      </c>
      <c r="M23" s="18">
        <f t="shared" si="3"/>
        <v>68719.136378882919</v>
      </c>
      <c r="N23" s="17">
        <f t="shared" si="6"/>
        <v>0</v>
      </c>
      <c r="O23" s="22">
        <f>VLOOKUP(A23,'[3]model1&amp;RSI'!$A:$K,11)</f>
        <v>2.145958526145586E-2</v>
      </c>
      <c r="P23" s="22">
        <f>VLOOKUP(A23,'[3]model1&amp;RSI'!$A:$M,13)</f>
        <v>4.119171367975881E-2</v>
      </c>
      <c r="Q23" s="22">
        <f>VLOOKUP(A23,'[3]model1&amp;RSI'!$A:$N,14)</f>
        <v>52.096849935138493</v>
      </c>
      <c r="R23" s="1">
        <f t="shared" si="9"/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22</v>
      </c>
      <c r="N1" s="48" t="s">
        <v>23</v>
      </c>
      <c r="O1" s="48" t="s">
        <v>24</v>
      </c>
      <c r="P1" s="48" t="s">
        <v>25</v>
      </c>
      <c r="Q1" s="11" t="s">
        <v>26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v>0</v>
      </c>
      <c r="F3" s="18">
        <f t="shared" ref="F3:F23" si="0">E3/B3</f>
        <v>0</v>
      </c>
      <c r="G3" s="18">
        <f>G2+F3</f>
        <v>0</v>
      </c>
      <c r="H3" s="18">
        <f t="shared" ref="H3:H23" si="1">G3*B3</f>
        <v>0</v>
      </c>
      <c r="I3" s="18">
        <f>IF(E3&gt;0,I2+E3,I2)</f>
        <v>0</v>
      </c>
      <c r="J3" s="18">
        <f t="shared" ref="J3:J23" si="2">H3+L3</f>
        <v>0</v>
      </c>
      <c r="K3" s="18">
        <f t="shared" ref="K3:K23" si="3">J3-I3</f>
        <v>0</v>
      </c>
      <c r="L3" s="17">
        <f>IF(E3&lt;0,L2-E3,L2)</f>
        <v>0</v>
      </c>
      <c r="M3" s="21">
        <f>VLOOKUP(A3,'[3]model1&amp;KDJ'!$A:$N,14)</f>
        <v>86.363636363635862</v>
      </c>
      <c r="N3" s="21">
        <f>VLOOKUP(A3,'[3]model1&amp;KDJ'!$A:$O,15)</f>
        <v>86.363636363635862</v>
      </c>
      <c r="O3" s="21">
        <f>VLOOKUP(A3,'[3]model1&amp;KDJ'!$A:$P,16)</f>
        <v>86.363636363635862</v>
      </c>
      <c r="P3" s="21">
        <f>VLOOKUP(A3,'[3]model1&amp;KDJ'!$A:$Q,17)</f>
        <v>86.363636363635862</v>
      </c>
      <c r="Q3" s="1">
        <f>IF(OR(P3&lt;0,P3&gt;100),1.2,1)</f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 t="shared" ref="E4:E23" si="4">IF(C4&lt;D4,$E$2*(D4-C4)^2*Q4,-$E$2*(D4-C4)^2*Q4)</f>
        <v>3953.9484548014116</v>
      </c>
      <c r="F4" s="18">
        <f t="shared" si="0"/>
        <v>3930.3662572578642</v>
      </c>
      <c r="G4" s="18">
        <f t="shared" ref="G4:G23" si="5">G3+F4</f>
        <v>3930.3662572578642</v>
      </c>
      <c r="H4" s="18">
        <f t="shared" si="1"/>
        <v>3953.9484548014116</v>
      </c>
      <c r="I4" s="18">
        <f t="shared" ref="I4:I23" si="6">IF(E4&gt;0,I3+E4,I3)</f>
        <v>3953.9484548014116</v>
      </c>
      <c r="J4" s="18">
        <f t="shared" si="2"/>
        <v>3953.9484548014116</v>
      </c>
      <c r="K4" s="18">
        <f t="shared" si="3"/>
        <v>0</v>
      </c>
      <c r="L4" s="17">
        <f t="shared" ref="L4:L23" si="7">IF(E4&lt;0,L3-E4,L3)</f>
        <v>0</v>
      </c>
      <c r="M4" s="21">
        <f>VLOOKUP(A4,'[3]model1&amp;KDJ'!$A:$N,14)</f>
        <v>57.89473684210526</v>
      </c>
      <c r="N4" s="21">
        <f>VLOOKUP(A4,'[3]model1&amp;KDJ'!$A:$O,15)</f>
        <v>76.874003189792333</v>
      </c>
      <c r="O4" s="21">
        <f>VLOOKUP(A4,'[3]model1&amp;KDJ'!$A:$P,16)</f>
        <v>83.200425305688029</v>
      </c>
      <c r="P4" s="21">
        <f>VLOOKUP(A4,'[3]model1&amp;KDJ'!$A:$Q,17)</f>
        <v>64.221158958000927</v>
      </c>
      <c r="Q4" s="1">
        <f t="shared" ref="Q4:Q23" si="8">IF(OR(P4&lt;0,P4&gt;100),1.2,1)</f>
        <v>1</v>
      </c>
      <c r="S4" s="42">
        <v>44561</v>
      </c>
      <c r="T4" s="10">
        <f>U4</f>
        <v>245217.81577195294</v>
      </c>
      <c r="U4" s="4">
        <f>VLOOKUP(S4,A:I,9,)</f>
        <v>245217.81577195294</v>
      </c>
      <c r="V4" s="4">
        <f>VLOOKUP(S4,A:J,10,)</f>
        <v>247884.08816460447</v>
      </c>
      <c r="W4" s="4">
        <f>VLOOKUP(S4,A:K,11,)</f>
        <v>2666.2723926515318</v>
      </c>
      <c r="X4" s="4">
        <f>VLOOKUP(S4,A:L,12,)</f>
        <v>0</v>
      </c>
      <c r="Y4" s="9">
        <f t="shared" ref="Y4" si="9">(V4-U4)/U4</f>
        <v>1.0873077815565837E-2</v>
      </c>
      <c r="Z4" s="9">
        <f>Y4</f>
        <v>1.0873077815565837E-2</v>
      </c>
      <c r="AB4" s="42">
        <v>44925</v>
      </c>
      <c r="AC4" s="7">
        <v>3571496.3452997627</v>
      </c>
      <c r="AD4" s="7">
        <f>-AC4</f>
        <v>-3571496.3452997627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 t="shared" si="4"/>
        <v>26388.788022123525</v>
      </c>
      <c r="F5" s="18">
        <f t="shared" si="0"/>
        <v>27317.585944227252</v>
      </c>
      <c r="G5" s="18">
        <f t="shared" si="5"/>
        <v>31247.952201485117</v>
      </c>
      <c r="H5" s="18">
        <f t="shared" si="1"/>
        <v>30185.521826634624</v>
      </c>
      <c r="I5" s="18">
        <f t="shared" si="6"/>
        <v>30342.736476924936</v>
      </c>
      <c r="J5" s="18">
        <f t="shared" si="2"/>
        <v>30185.521826634624</v>
      </c>
      <c r="K5" s="18">
        <f t="shared" si="3"/>
        <v>-157.21465029031242</v>
      </c>
      <c r="L5" s="17">
        <f t="shared" si="7"/>
        <v>0</v>
      </c>
      <c r="M5" s="21">
        <f>VLOOKUP(A5,'[3]model1&amp;KDJ'!$A:$N,14)</f>
        <v>22.807017543859651</v>
      </c>
      <c r="N5" s="21">
        <f>VLOOKUP(A5,'[3]model1&amp;KDJ'!$A:$O,15)</f>
        <v>58.851674641148101</v>
      </c>
      <c r="O5" s="21">
        <f>VLOOKUP(A5,'[3]model1&amp;KDJ'!$A:$P,16)</f>
        <v>75.084175084174717</v>
      </c>
      <c r="P5" s="21">
        <f>VLOOKUP(A5,'[3]model1&amp;KDJ'!$A:$Q,17)</f>
        <v>26.386673755094876</v>
      </c>
      <c r="Q5" s="1">
        <f t="shared" si="8"/>
        <v>1</v>
      </c>
      <c r="S5" s="42">
        <v>44925</v>
      </c>
      <c r="T5" s="10">
        <f>U5-U4</f>
        <v>3571496.3452997627</v>
      </c>
      <c r="U5" s="4">
        <f>VLOOKUP(S5,A:I,9,)</f>
        <v>3816714.1610717154</v>
      </c>
      <c r="V5" s="4">
        <f>VLOOKUP(S5,A:J,10,)</f>
        <v>3629624.4905932853</v>
      </c>
      <c r="W5" s="4">
        <f>VLOOKUP(S5,A:K,11,)</f>
        <v>-187089.67047843011</v>
      </c>
      <c r="X5" s="4">
        <f>VLOOKUP(S5,A:L,12,)</f>
        <v>0</v>
      </c>
      <c r="Y5" s="9">
        <f t="shared" ref="Y5" si="10">(V5-U5)/U5</f>
        <v>-4.9018517652340048E-2</v>
      </c>
      <c r="Z5" s="9">
        <v>-4.6188071097940209E-2</v>
      </c>
      <c r="AB5" s="42">
        <v>44925</v>
      </c>
      <c r="AC5" s="7"/>
      <c r="AD5" s="7">
        <v>3629624.4905932853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 t="shared" si="4"/>
        <v>87657.679798291982</v>
      </c>
      <c r="F6" s="18">
        <f t="shared" si="0"/>
        <v>91215.067427983333</v>
      </c>
      <c r="G6" s="18">
        <f t="shared" si="5"/>
        <v>122463.01962946844</v>
      </c>
      <c r="H6" s="18">
        <f t="shared" si="1"/>
        <v>117686.96186391918</v>
      </c>
      <c r="I6" s="18">
        <f t="shared" si="6"/>
        <v>118000.41627521692</v>
      </c>
      <c r="J6" s="18">
        <f t="shared" si="2"/>
        <v>117686.96186391918</v>
      </c>
      <c r="K6" s="18">
        <f t="shared" si="3"/>
        <v>-313.45441129774554</v>
      </c>
      <c r="L6" s="17">
        <f t="shared" si="7"/>
        <v>0</v>
      </c>
      <c r="M6" s="21">
        <f>VLOOKUP(A6,'[3]model1&amp;KDJ'!$A:$N,14)</f>
        <v>20.512820512820436</v>
      </c>
      <c r="N6" s="21">
        <f>VLOOKUP(A6,'[3]model1&amp;KDJ'!$A:$O,15)</f>
        <v>46.072056598372207</v>
      </c>
      <c r="O6" s="21">
        <f>VLOOKUP(A6,'[3]model1&amp;KDJ'!$A:$P,16)</f>
        <v>65.41346892224054</v>
      </c>
      <c r="P6" s="21">
        <f>VLOOKUP(A6,'[3]model1&amp;KDJ'!$A:$Q,17)</f>
        <v>7.3892319506355477</v>
      </c>
      <c r="Q6" s="1">
        <f t="shared" si="8"/>
        <v>1</v>
      </c>
      <c r="AB6" s="7"/>
      <c r="AC6" s="7"/>
      <c r="AD6" s="8">
        <f>IRR(AD3:AD5)</f>
        <v>-4.6188071097940209E-2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 t="shared" si="4"/>
        <v>34459.381729895649</v>
      </c>
      <c r="F7" s="18">
        <f t="shared" si="0"/>
        <v>34702.298831101441</v>
      </c>
      <c r="G7" s="18">
        <f t="shared" si="5"/>
        <v>157165.31846056989</v>
      </c>
      <c r="H7" s="18">
        <f t="shared" si="1"/>
        <v>156065.15665986782</v>
      </c>
      <c r="I7" s="18">
        <f t="shared" si="6"/>
        <v>152459.79800511256</v>
      </c>
      <c r="J7" s="18">
        <f t="shared" si="2"/>
        <v>156065.15665986782</v>
      </c>
      <c r="K7" s="18">
        <f t="shared" si="3"/>
        <v>3605.358654755255</v>
      </c>
      <c r="L7" s="17">
        <f t="shared" si="7"/>
        <v>0</v>
      </c>
      <c r="M7" s="21">
        <f>VLOOKUP(A7,'[3]model1&amp;KDJ'!$A:$N,14)</f>
        <v>47.863223002507091</v>
      </c>
      <c r="N7" s="21">
        <f>VLOOKUP(A7,'[3]model1&amp;KDJ'!$A:$O,15)</f>
        <v>46.669112066417171</v>
      </c>
      <c r="O7" s="21">
        <f>VLOOKUP(A7,'[3]model1&amp;KDJ'!$A:$P,16)</f>
        <v>59.165349970299417</v>
      </c>
      <c r="P7" s="21">
        <f>VLOOKUP(A7,'[3]model1&amp;KDJ'!$A:$Q,17)</f>
        <v>21.676636258652678</v>
      </c>
      <c r="Q7" s="1">
        <f t="shared" si="8"/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 t="shared" si="4"/>
        <v>41606.417199055955</v>
      </c>
      <c r="F8" s="18">
        <f t="shared" si="0"/>
        <v>41153.724696748955</v>
      </c>
      <c r="G8" s="18">
        <f t="shared" si="5"/>
        <v>198319.04315731884</v>
      </c>
      <c r="H8" s="18">
        <f t="shared" si="1"/>
        <v>200500.56000818868</v>
      </c>
      <c r="I8" s="18">
        <f t="shared" si="6"/>
        <v>194066.21520416852</v>
      </c>
      <c r="J8" s="18">
        <f t="shared" si="2"/>
        <v>200500.56000818868</v>
      </c>
      <c r="K8" s="18">
        <f t="shared" si="3"/>
        <v>6434.344804020162</v>
      </c>
      <c r="L8" s="17">
        <f t="shared" si="7"/>
        <v>0</v>
      </c>
      <c r="M8" s="21">
        <f>VLOOKUP(A8,'[3]model1&amp;KDJ'!$A:$N,14)</f>
        <v>63.247895037007083</v>
      </c>
      <c r="N8" s="21">
        <f>VLOOKUP(A8,'[3]model1&amp;KDJ'!$A:$O,15)</f>
        <v>52.195373056613811</v>
      </c>
      <c r="O8" s="21">
        <f>VLOOKUP(A8,'[3]model1&amp;KDJ'!$A:$P,16)</f>
        <v>56.842024332404215</v>
      </c>
      <c r="P8" s="21">
        <f>VLOOKUP(A8,'[3]model1&amp;KDJ'!$A:$Q,17)</f>
        <v>42.902070505032995</v>
      </c>
      <c r="Q8" s="1">
        <f t="shared" si="8"/>
        <v>1</v>
      </c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 t="shared" si="4"/>
        <v>51151.60056778443</v>
      </c>
      <c r="F9" s="18">
        <f t="shared" si="0"/>
        <v>51564.11431831224</v>
      </c>
      <c r="G9" s="18">
        <f t="shared" si="5"/>
        <v>249883.15747563107</v>
      </c>
      <c r="H9" s="18">
        <f t="shared" si="1"/>
        <v>247884.08816460447</v>
      </c>
      <c r="I9" s="18">
        <f t="shared" si="6"/>
        <v>245217.81577195294</v>
      </c>
      <c r="J9" s="18">
        <f t="shared" si="2"/>
        <v>247884.08816460447</v>
      </c>
      <c r="K9" s="18">
        <f t="shared" si="3"/>
        <v>2666.2723926515318</v>
      </c>
      <c r="L9" s="17">
        <f t="shared" si="7"/>
        <v>0</v>
      </c>
      <c r="M9" s="21">
        <f>VLOOKUP(A9,'[3]model1&amp;KDJ'!$A:$N,14)</f>
        <v>47.008533151740657</v>
      </c>
      <c r="N9" s="21">
        <f>VLOOKUP(A9,'[3]model1&amp;KDJ'!$A:$O,15)</f>
        <v>50.466426421656088</v>
      </c>
      <c r="O9" s="21">
        <f>VLOOKUP(A9,'[3]model1&amp;KDJ'!$A:$P,16)</f>
        <v>54.716825028821511</v>
      </c>
      <c r="P9" s="21">
        <f>VLOOKUP(A9,'[3]model1&amp;KDJ'!$A:$Q,17)</f>
        <v>41.96562920732525</v>
      </c>
      <c r="Q9" s="1">
        <f t="shared" si="8"/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31.159999849999998</v>
      </c>
      <c r="D10" s="17">
        <f>VLOOKUP(A10,[2]myPEPB!$B:$D,3,FALSE)</f>
        <v>37.710494996683174</v>
      </c>
      <c r="E10" s="17">
        <f t="shared" si="4"/>
        <v>169490.49733354338</v>
      </c>
      <c r="F10" s="18">
        <f t="shared" si="0"/>
        <v>190225.03086846921</v>
      </c>
      <c r="G10" s="18">
        <f t="shared" si="5"/>
        <v>440108.18834410026</v>
      </c>
      <c r="H10" s="18">
        <f t="shared" si="1"/>
        <v>392136.3838525769</v>
      </c>
      <c r="I10" s="18">
        <f t="shared" si="6"/>
        <v>414708.31310549635</v>
      </c>
      <c r="J10" s="18">
        <f t="shared" si="2"/>
        <v>392136.3838525769</v>
      </c>
      <c r="K10" s="18">
        <f t="shared" si="3"/>
        <v>-22571.92925291945</v>
      </c>
      <c r="L10" s="17">
        <f t="shared" si="7"/>
        <v>0</v>
      </c>
      <c r="M10" s="21">
        <f>VLOOKUP(A10,'[3]model1&amp;KDJ'!$A:$N,14)</f>
        <v>3.5502852180139421</v>
      </c>
      <c r="N10" s="21">
        <f>VLOOKUP(A10,'[3]model1&amp;KDJ'!$A:$O,15)</f>
        <v>34.827712687108708</v>
      </c>
      <c r="O10" s="21">
        <f>VLOOKUP(A10,'[3]model1&amp;KDJ'!$A:$P,16)</f>
        <v>48.087120914917243</v>
      </c>
      <c r="P10" s="21">
        <f>VLOOKUP(A10,'[3]model1&amp;KDJ'!$A:$Q,17)</f>
        <v>8.3088962314916301</v>
      </c>
      <c r="Q10" s="1">
        <f t="shared" si="8"/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37.189770586238538</v>
      </c>
      <c r="E11" s="17">
        <f t="shared" si="4"/>
        <v>152807.94117845185</v>
      </c>
      <c r="F11" s="18">
        <f t="shared" si="0"/>
        <v>173251.62827558978</v>
      </c>
      <c r="G11" s="18">
        <f t="shared" si="5"/>
        <v>613359.81661969004</v>
      </c>
      <c r="H11" s="18">
        <f t="shared" si="1"/>
        <v>540983.37609940453</v>
      </c>
      <c r="I11" s="18">
        <f t="shared" si="6"/>
        <v>567516.25428394822</v>
      </c>
      <c r="J11" s="18">
        <f t="shared" si="2"/>
        <v>540983.37609940453</v>
      </c>
      <c r="K11" s="18">
        <f t="shared" si="3"/>
        <v>-26532.87818454369</v>
      </c>
      <c r="L11" s="17">
        <f t="shared" si="7"/>
        <v>0</v>
      </c>
      <c r="M11" s="21">
        <f>VLOOKUP(A11,'[3]model1&amp;KDJ'!$A:$N,14)</f>
        <v>15.686278914269149</v>
      </c>
      <c r="N11" s="21">
        <f>VLOOKUP(A11,'[3]model1&amp;KDJ'!$A:$O,15)</f>
        <v>28.447234762828856</v>
      </c>
      <c r="O11" s="21">
        <f>VLOOKUP(A11,'[3]model1&amp;KDJ'!$A:$P,16)</f>
        <v>41.54049219755445</v>
      </c>
      <c r="P11" s="21">
        <f>VLOOKUP(A11,'[3]model1&amp;KDJ'!$A:$Q,17)</f>
        <v>2.2607198933776687</v>
      </c>
      <c r="Q11" s="1">
        <f t="shared" si="8"/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36.340622369004151</v>
      </c>
      <c r="E12" s="17">
        <f t="shared" si="4"/>
        <v>358821.98265595379</v>
      </c>
      <c r="F12" s="18">
        <f t="shared" si="0"/>
        <v>453058.06136397482</v>
      </c>
      <c r="G12" s="18">
        <f t="shared" si="5"/>
        <v>1066417.8779836649</v>
      </c>
      <c r="H12" s="18">
        <f t="shared" si="1"/>
        <v>844602.95478649356</v>
      </c>
      <c r="I12" s="18">
        <f t="shared" si="6"/>
        <v>926338.23693990195</v>
      </c>
      <c r="J12" s="18">
        <f t="shared" si="2"/>
        <v>844602.95478649356</v>
      </c>
      <c r="K12" s="18">
        <f t="shared" si="3"/>
        <v>-81735.282153408392</v>
      </c>
      <c r="L12" s="17">
        <f t="shared" si="7"/>
        <v>0</v>
      </c>
      <c r="M12" s="21">
        <f>VLOOKUP(A12,'[3]model1&amp;KDJ'!$A:$N,14)</f>
        <v>13.815788061995253</v>
      </c>
      <c r="N12" s="21">
        <f>VLOOKUP(A12,'[3]model1&amp;KDJ'!$A:$O,15)</f>
        <v>23.570085862550986</v>
      </c>
      <c r="O12" s="21">
        <f>VLOOKUP(A12,'[3]model1&amp;KDJ'!$A:$P,16)</f>
        <v>35.550356752553292</v>
      </c>
      <c r="P12" s="21">
        <f>VLOOKUP(A12,'[3]model1&amp;KDJ'!$A:$Q,17)</f>
        <v>-0.39045591745362174</v>
      </c>
      <c r="Q12" s="1">
        <f t="shared" si="8"/>
        <v>1.2</v>
      </c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35.566653817730753</v>
      </c>
      <c r="E13" s="17">
        <f t="shared" si="4"/>
        <v>430248.85375669535</v>
      </c>
      <c r="F13" s="18">
        <f t="shared" si="0"/>
        <v>598398.97718994762</v>
      </c>
      <c r="G13" s="18">
        <f t="shared" si="5"/>
        <v>1664816.8551736125</v>
      </c>
      <c r="H13" s="18">
        <f t="shared" si="1"/>
        <v>1197003.2887036589</v>
      </c>
      <c r="I13" s="18">
        <f t="shared" si="6"/>
        <v>1356587.0906965972</v>
      </c>
      <c r="J13" s="18">
        <f t="shared" si="2"/>
        <v>1197003.2887036589</v>
      </c>
      <c r="K13" s="18">
        <f t="shared" si="3"/>
        <v>-159583.80199293839</v>
      </c>
      <c r="L13" s="17">
        <f t="shared" si="7"/>
        <v>0</v>
      </c>
      <c r="M13" s="21">
        <f>VLOOKUP(A13,'[3]model1&amp;KDJ'!$A:$N,14)</f>
        <v>16.539438934664105</v>
      </c>
      <c r="N13" s="21">
        <f>VLOOKUP(A13,'[3]model1&amp;KDJ'!$A:$O,15)</f>
        <v>21.226536886588693</v>
      </c>
      <c r="O13" s="21">
        <f>VLOOKUP(A13,'[3]model1&amp;KDJ'!$A:$P,16)</f>
        <v>30.77575013056509</v>
      </c>
      <c r="P13" s="21">
        <f>VLOOKUP(A13,'[3]model1&amp;KDJ'!$A:$Q,17)</f>
        <v>2.1281103986359042</v>
      </c>
      <c r="Q13" s="1">
        <f t="shared" si="8"/>
        <v>1</v>
      </c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34.740573439534039</v>
      </c>
      <c r="E14" s="17">
        <f t="shared" si="4"/>
        <v>444707.93183896161</v>
      </c>
      <c r="F14" s="18">
        <f t="shared" si="0"/>
        <v>595325.22667922615</v>
      </c>
      <c r="G14" s="18">
        <f t="shared" si="5"/>
        <v>2260142.0818528384</v>
      </c>
      <c r="H14" s="18">
        <f t="shared" si="1"/>
        <v>1688326.0877244023</v>
      </c>
      <c r="I14" s="18">
        <f t="shared" si="6"/>
        <v>1801295.0225355588</v>
      </c>
      <c r="J14" s="18">
        <f t="shared" si="2"/>
        <v>1688326.0877244023</v>
      </c>
      <c r="K14" s="18">
        <f t="shared" si="3"/>
        <v>-112968.93481115648</v>
      </c>
      <c r="L14" s="17">
        <f t="shared" si="7"/>
        <v>0</v>
      </c>
      <c r="M14" s="21">
        <f>VLOOKUP(A14,'[3]model1&amp;KDJ'!$A:$N,14)</f>
        <v>24.4736792985099</v>
      </c>
      <c r="N14" s="21">
        <f>VLOOKUP(A14,'[3]model1&amp;KDJ'!$A:$O,15)</f>
        <v>22.308917690562428</v>
      </c>
      <c r="O14" s="21">
        <f>VLOOKUP(A14,'[3]model1&amp;KDJ'!$A:$P,16)</f>
        <v>27.953472650564205</v>
      </c>
      <c r="P14" s="21">
        <f>VLOOKUP(A14,'[3]model1&amp;KDJ'!$A:$Q,17)</f>
        <v>11.019807770558877</v>
      </c>
      <c r="Q14" s="1">
        <f t="shared" si="8"/>
        <v>1</v>
      </c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34.119366627533324</v>
      </c>
      <c r="E15" s="17">
        <f t="shared" si="4"/>
        <v>157242.05001781249</v>
      </c>
      <c r="F15" s="18">
        <f t="shared" si="0"/>
        <v>186085.25999274614</v>
      </c>
      <c r="G15" s="18">
        <f t="shared" si="5"/>
        <v>2446227.3418455846</v>
      </c>
      <c r="H15" s="18">
        <f t="shared" si="1"/>
        <v>2067062.1738466446</v>
      </c>
      <c r="I15" s="18">
        <f t="shared" si="6"/>
        <v>1958537.0725533713</v>
      </c>
      <c r="J15" s="18">
        <f t="shared" si="2"/>
        <v>2067062.1738466446</v>
      </c>
      <c r="K15" s="18">
        <f t="shared" si="3"/>
        <v>108525.10129327327</v>
      </c>
      <c r="L15" s="17">
        <f t="shared" si="7"/>
        <v>0</v>
      </c>
      <c r="M15" s="21">
        <f>VLOOKUP(A15,'[3]model1&amp;KDJ'!$A:$N,14)</f>
        <v>50.263162311423869</v>
      </c>
      <c r="N15" s="21">
        <f>VLOOKUP(A15,'[3]model1&amp;KDJ'!$A:$O,15)</f>
        <v>31.626999230849577</v>
      </c>
      <c r="O15" s="21">
        <f>VLOOKUP(A15,'[3]model1&amp;KDJ'!$A:$P,16)</f>
        <v>29.177981510659333</v>
      </c>
      <c r="P15" s="21">
        <f>VLOOKUP(A15,'[3]model1&amp;KDJ'!$A:$Q,17)</f>
        <v>36.525034671230067</v>
      </c>
      <c r="Q15" s="1">
        <f t="shared" si="8"/>
        <v>1</v>
      </c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33.666137024579427</v>
      </c>
      <c r="E16" s="17">
        <f t="shared" si="4"/>
        <v>212584.68508788882</v>
      </c>
      <c r="F16" s="18">
        <f t="shared" si="0"/>
        <v>265399.10779150203</v>
      </c>
      <c r="G16" s="18">
        <f t="shared" si="5"/>
        <v>2711626.4496370866</v>
      </c>
      <c r="H16" s="18">
        <f t="shared" si="1"/>
        <v>2172012.7835732978</v>
      </c>
      <c r="I16" s="18">
        <f t="shared" si="6"/>
        <v>2171121.75764126</v>
      </c>
      <c r="J16" s="18">
        <f t="shared" si="2"/>
        <v>2172012.7835732978</v>
      </c>
      <c r="K16" s="18">
        <f t="shared" si="3"/>
        <v>891.02593203773722</v>
      </c>
      <c r="L16" s="17">
        <f t="shared" si="7"/>
        <v>0</v>
      </c>
      <c r="M16" s="21">
        <f>VLOOKUP(A16,'[3]model1&amp;KDJ'!$A:$N,14)</f>
        <v>38.684208833940389</v>
      </c>
      <c r="N16" s="21">
        <f>VLOOKUP(A16,'[3]model1&amp;KDJ'!$A:$O,15)</f>
        <v>33.979402431879848</v>
      </c>
      <c r="O16" s="21">
        <f>VLOOKUP(A16,'[3]model1&amp;KDJ'!$A:$P,16)</f>
        <v>30.778455151066169</v>
      </c>
      <c r="P16" s="21">
        <f>VLOOKUP(A16,'[3]model1&amp;KDJ'!$A:$Q,17)</f>
        <v>40.381296993507206</v>
      </c>
      <c r="Q16" s="1">
        <f t="shared" si="8"/>
        <v>1</v>
      </c>
    </row>
    <row r="17" spans="1:17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33.177616240465106</v>
      </c>
      <c r="E17" s="17">
        <f t="shared" si="4"/>
        <v>252649.34925635549</v>
      </c>
      <c r="F17" s="18">
        <f t="shared" si="0"/>
        <v>330260.59343891655</v>
      </c>
      <c r="G17" s="18">
        <f t="shared" si="5"/>
        <v>3041887.043076003</v>
      </c>
      <c r="H17" s="18">
        <f t="shared" si="1"/>
        <v>2327043.5444385991</v>
      </c>
      <c r="I17" s="18">
        <f t="shared" si="6"/>
        <v>2423771.1068976154</v>
      </c>
      <c r="J17" s="18">
        <f t="shared" si="2"/>
        <v>2327043.5444385991</v>
      </c>
      <c r="K17" s="18">
        <f t="shared" si="3"/>
        <v>-96727.562459016219</v>
      </c>
      <c r="L17" s="17">
        <f t="shared" si="7"/>
        <v>0</v>
      </c>
      <c r="M17" s="21">
        <f>VLOOKUP(A17,'[3]model1&amp;KDJ'!$A:$N,14)</f>
        <v>29.210522476986728</v>
      </c>
      <c r="N17" s="21">
        <f>VLOOKUP(A17,'[3]model1&amp;KDJ'!$A:$O,15)</f>
        <v>32.389775780248804</v>
      </c>
      <c r="O17" s="21">
        <f>VLOOKUP(A17,'[3]model1&amp;KDJ'!$A:$P,16)</f>
        <v>31.315562027460384</v>
      </c>
      <c r="P17" s="21">
        <f>VLOOKUP(A17,'[3]model1&amp;KDJ'!$A:$Q,17)</f>
        <v>34.538203285825638</v>
      </c>
      <c r="Q17" s="1">
        <f t="shared" si="8"/>
        <v>1</v>
      </c>
    </row>
    <row r="18" spans="1:17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32.640066271698615</v>
      </c>
      <c r="E18" s="17">
        <f t="shared" si="4"/>
        <v>397378.80618793133</v>
      </c>
      <c r="F18" s="18">
        <f t="shared" si="0"/>
        <v>570946.57704363531</v>
      </c>
      <c r="G18" s="18">
        <f t="shared" si="5"/>
        <v>3612833.6201196383</v>
      </c>
      <c r="H18" s="18">
        <f t="shared" si="1"/>
        <v>2514532.1272484688</v>
      </c>
      <c r="I18" s="18">
        <f t="shared" si="6"/>
        <v>2821149.9130855468</v>
      </c>
      <c r="J18" s="18">
        <f t="shared" si="2"/>
        <v>2514532.1272484688</v>
      </c>
      <c r="K18" s="18">
        <f t="shared" si="3"/>
        <v>-306617.785837078</v>
      </c>
      <c r="L18" s="17">
        <f t="shared" si="7"/>
        <v>0</v>
      </c>
      <c r="M18" s="21">
        <f>VLOOKUP(A18,'[3]model1&amp;KDJ'!$A:$N,14)</f>
        <v>12.280700225591376</v>
      </c>
      <c r="N18" s="21">
        <f>VLOOKUP(A18,'[3]model1&amp;KDJ'!$A:$O,15)</f>
        <v>25.686750595362994</v>
      </c>
      <c r="O18" s="21">
        <f>VLOOKUP(A18,'[3]model1&amp;KDJ'!$A:$P,16)</f>
        <v>29.439291550094584</v>
      </c>
      <c r="P18" s="21">
        <f>VLOOKUP(A18,'[3]model1&amp;KDJ'!$A:$Q,17)</f>
        <v>18.181668685899815</v>
      </c>
      <c r="Q18" s="1">
        <f t="shared" si="8"/>
        <v>1</v>
      </c>
    </row>
    <row r="19" spans="1:17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32.234420440393677</v>
      </c>
      <c r="E19" s="17">
        <f t="shared" si="4"/>
        <v>394559.35592032992</v>
      </c>
      <c r="F19" s="18">
        <f t="shared" si="0"/>
        <v>574322.22611263557</v>
      </c>
      <c r="G19" s="18">
        <f t="shared" si="5"/>
        <v>4187155.8462322736</v>
      </c>
      <c r="H19" s="18">
        <f t="shared" si="1"/>
        <v>2876575.9685285888</v>
      </c>
      <c r="I19" s="18">
        <f t="shared" si="6"/>
        <v>3215709.269005877</v>
      </c>
      <c r="J19" s="18">
        <f t="shared" si="2"/>
        <v>2876575.9685285888</v>
      </c>
      <c r="K19" s="18">
        <f t="shared" si="3"/>
        <v>-339133.3004772882</v>
      </c>
      <c r="L19" s="17">
        <f t="shared" si="7"/>
        <v>0</v>
      </c>
      <c r="M19" s="21">
        <f>VLOOKUP(A19,'[3]model1&amp;KDJ'!$A:$N,14)</f>
        <v>12.840462504160149</v>
      </c>
      <c r="N19" s="21">
        <f>VLOOKUP(A19,'[3]model1&amp;KDJ'!$A:$O,15)</f>
        <v>21.404654564962044</v>
      </c>
      <c r="O19" s="21">
        <f>VLOOKUP(A19,'[3]model1&amp;KDJ'!$A:$P,16)</f>
        <v>26.761079221717068</v>
      </c>
      <c r="P19" s="21">
        <f>VLOOKUP(A19,'[3]model1&amp;KDJ'!$A:$Q,17)</f>
        <v>10.691805251451996</v>
      </c>
      <c r="Q19" s="1">
        <f t="shared" si="8"/>
        <v>1</v>
      </c>
    </row>
    <row r="20" spans="1:17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31.717901224590552</v>
      </c>
      <c r="E20" s="17">
        <f t="shared" si="4"/>
        <v>313435.3189942778</v>
      </c>
      <c r="F20" s="18">
        <f t="shared" si="0"/>
        <v>435326.81463816349</v>
      </c>
      <c r="G20" s="18">
        <f t="shared" si="5"/>
        <v>4622482.6608704375</v>
      </c>
      <c r="H20" s="18">
        <f t="shared" si="1"/>
        <v>3328187.6480770046</v>
      </c>
      <c r="I20" s="18">
        <f t="shared" si="6"/>
        <v>3529144.5880001546</v>
      </c>
      <c r="J20" s="18">
        <f t="shared" si="2"/>
        <v>3328187.6480770046</v>
      </c>
      <c r="K20" s="18">
        <f t="shared" si="3"/>
        <v>-200956.93992315</v>
      </c>
      <c r="L20" s="17">
        <f t="shared" si="7"/>
        <v>0</v>
      </c>
      <c r="M20" s="21">
        <f>VLOOKUP(A20,'[3]model1&amp;KDJ'!$A:$N,14)</f>
        <v>28.448295795251873</v>
      </c>
      <c r="N20" s="21">
        <f>VLOOKUP(A20,'[3]model1&amp;KDJ'!$A:$O,15)</f>
        <v>23.752534975058655</v>
      </c>
      <c r="O20" s="21">
        <f>VLOOKUP(A20,'[3]model1&amp;KDJ'!$A:$P,16)</f>
        <v>25.758231139497596</v>
      </c>
      <c r="P20" s="21">
        <f>VLOOKUP(A20,'[3]model1&amp;KDJ'!$A:$Q,17)</f>
        <v>19.741142646180776</v>
      </c>
      <c r="Q20" s="1">
        <f t="shared" si="8"/>
        <v>1</v>
      </c>
    </row>
    <row r="21" spans="1:17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31.272433394847042</v>
      </c>
      <c r="E21" s="17">
        <f t="shared" si="4"/>
        <v>287569.57307156065</v>
      </c>
      <c r="F21" s="18">
        <f t="shared" si="0"/>
        <v>397744.9198539576</v>
      </c>
      <c r="G21" s="18">
        <f t="shared" si="5"/>
        <v>5020227.5807243949</v>
      </c>
      <c r="H21" s="18">
        <f t="shared" si="1"/>
        <v>3629624.4905932853</v>
      </c>
      <c r="I21" s="18">
        <f t="shared" si="6"/>
        <v>3816714.1610717154</v>
      </c>
      <c r="J21" s="18">
        <f t="shared" si="2"/>
        <v>3629624.4905932853</v>
      </c>
      <c r="K21" s="18">
        <f t="shared" si="3"/>
        <v>-187089.67047843011</v>
      </c>
      <c r="L21" s="17">
        <f t="shared" si="7"/>
        <v>0</v>
      </c>
      <c r="M21" s="21">
        <f>VLOOKUP(A21,'[3]model1&amp;KDJ'!$A:$N,14)</f>
        <v>33.495143524202234</v>
      </c>
      <c r="N21" s="21">
        <f>VLOOKUP(A21,'[3]model1&amp;KDJ'!$A:$O,15)</f>
        <v>27.000071158106511</v>
      </c>
      <c r="O21" s="21">
        <f>VLOOKUP(A21,'[3]model1&amp;KDJ'!$A:$P,16)</f>
        <v>26.172177812367234</v>
      </c>
      <c r="P21" s="21">
        <f>VLOOKUP(A21,'[3]model1&amp;KDJ'!$A:$Q,17)</f>
        <v>28.655857849585068</v>
      </c>
      <c r="Q21" s="1">
        <f t="shared" si="8"/>
        <v>1</v>
      </c>
    </row>
    <row r="22" spans="1:17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24.899999619999999</v>
      </c>
      <c r="D22" s="17">
        <f>VLOOKUP(A22,[2]myPEPB!$B:$D,3,FALSE)</f>
        <v>31.014726063038534</v>
      </c>
      <c r="E22" s="17">
        <f t="shared" si="4"/>
        <v>147690.02391911903</v>
      </c>
      <c r="F22" s="18">
        <f t="shared" si="0"/>
        <v>187186.34809855712</v>
      </c>
      <c r="G22" s="18">
        <f t="shared" si="5"/>
        <v>5207413.9288229523</v>
      </c>
      <c r="H22" s="18">
        <f t="shared" si="1"/>
        <v>4108649.458237621</v>
      </c>
      <c r="I22" s="18">
        <f t="shared" si="6"/>
        <v>3964404.1849908344</v>
      </c>
      <c r="J22" s="18">
        <f t="shared" si="2"/>
        <v>4108649.458237621</v>
      </c>
      <c r="K22" s="18">
        <f t="shared" si="3"/>
        <v>144245.27324678656</v>
      </c>
      <c r="L22" s="17">
        <f t="shared" si="7"/>
        <v>0</v>
      </c>
      <c r="M22" s="21">
        <f>VLOOKUP(A22,'[3]model1&amp;KDJ'!$A:$N,14)</f>
        <v>60.988998033047167</v>
      </c>
      <c r="N22" s="21">
        <f>VLOOKUP(A22,'[3]model1&amp;KDJ'!$A:$O,15)</f>
        <v>38.329713449753399</v>
      </c>
      <c r="O22" s="21">
        <f>VLOOKUP(A22,'[3]model1&amp;KDJ'!$A:$P,16)</f>
        <v>30.224689691495957</v>
      </c>
      <c r="P22" s="21">
        <f>VLOOKUP(A22,'[3]model1&amp;KDJ'!$A:$Q,17)</f>
        <v>54.539760966268283</v>
      </c>
      <c r="Q22" s="1">
        <f t="shared" si="8"/>
        <v>1</v>
      </c>
    </row>
    <row r="23" spans="1:17" ht="12.75" x14ac:dyDescent="0.2">
      <c r="A23" s="15">
        <v>44985</v>
      </c>
      <c r="B23" s="31">
        <f>VLOOKUP(A23,[1]HwabaoWP_szse_innovation_100!$A:$E,5)</f>
        <v>0.7630000114440918</v>
      </c>
      <c r="C23" s="16">
        <f>VLOOKUP(A23,[2]myPEPB!$B:$C,2,FALSE)</f>
        <v>23.979999540000001</v>
      </c>
      <c r="D23" s="17">
        <f>VLOOKUP(A23,[2]myPEPB!$B:$D,3,FALSE)</f>
        <v>30.732980897288492</v>
      </c>
      <c r="E23" s="17">
        <f t="shared" si="4"/>
        <v>180130.89098694932</v>
      </c>
      <c r="F23" s="18">
        <f t="shared" si="0"/>
        <v>236082.42239213682</v>
      </c>
      <c r="G23" s="18">
        <f t="shared" si="5"/>
        <v>5443496.3512150887</v>
      </c>
      <c r="H23" s="18">
        <f t="shared" si="1"/>
        <v>4153387.7782729845</v>
      </c>
      <c r="I23" s="18">
        <f t="shared" si="6"/>
        <v>4144535.0759777837</v>
      </c>
      <c r="J23" s="18">
        <f t="shared" si="2"/>
        <v>4153387.7782729845</v>
      </c>
      <c r="K23" s="18">
        <f t="shared" si="3"/>
        <v>8852.7022952008992</v>
      </c>
      <c r="L23" s="17">
        <f t="shared" si="7"/>
        <v>0</v>
      </c>
      <c r="M23" s="21">
        <f>VLOOKUP(A23,'[3]model1&amp;KDJ'!$A:$N,14)</f>
        <v>60.988998033047167</v>
      </c>
      <c r="N23" s="21">
        <f>VLOOKUP(A23,'[3]model1&amp;KDJ'!$A:$O,15)</f>
        <v>38.329713449753399</v>
      </c>
      <c r="O23" s="21">
        <f>VLOOKUP(A23,'[3]model1&amp;KDJ'!$A:$P,16)</f>
        <v>30.224689691495957</v>
      </c>
      <c r="P23" s="21">
        <f>VLOOKUP(A23,'[3]model1&amp;KDJ'!$A:$Q,17)</f>
        <v>54.539760966268283</v>
      </c>
      <c r="Q23" s="1">
        <f t="shared" si="8"/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f>VLOOKUP(A3,[1]HwabaoWP_szse_innovation_100!$A:$F,6)</f>
        <v>54671327</v>
      </c>
      <c r="F3" s="17">
        <f>VLOOKUP(A3,[1]HwabaoWP_szse_innovation_100!$A:$I,9)</f>
        <v>147407244.66666666</v>
      </c>
      <c r="G3" s="17">
        <v>0</v>
      </c>
      <c r="H3" s="18">
        <f t="shared" ref="H3:H23" si="0">G3/B3</f>
        <v>0</v>
      </c>
      <c r="I3" s="18">
        <f>I2+H3</f>
        <v>0</v>
      </c>
      <c r="J3" s="18">
        <f t="shared" ref="J3:J23" si="1">I3*B3</f>
        <v>0</v>
      </c>
      <c r="K3" s="18">
        <f>IF(G3&gt;0,K2+G3,K2)</f>
        <v>0</v>
      </c>
      <c r="L3" s="18">
        <f t="shared" ref="L3:L23" si="2">J3+N3</f>
        <v>0</v>
      </c>
      <c r="M3" s="18">
        <f t="shared" ref="M3:M23" si="3">L3-K3</f>
        <v>0</v>
      </c>
      <c r="N3" s="17">
        <f>IF(G3&lt;0,N2-G3,N2)</f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>VLOOKUP(A4,[1]HwabaoWP_szse_innovation_100!$A:$F,6)</f>
        <v>9153472</v>
      </c>
      <c r="F4" s="17">
        <f>VLOOKUP(A4,[1]HwabaoWP_szse_innovation_100!$A:$I,9)</f>
        <v>34298297.880000003</v>
      </c>
      <c r="G4" s="17">
        <f t="shared" ref="G4:G23" si="4">IF(C4&lt;D4,$G$2*(D4-C4)^3*E4/F4,$G$2*(D4-C4)^3*E4/F4)</f>
        <v>1055.7503809113296</v>
      </c>
      <c r="H4" s="18">
        <f t="shared" si="0"/>
        <v>1049.4536589575841</v>
      </c>
      <c r="I4" s="18">
        <f t="shared" ref="I4:I23" si="5">I3+H4</f>
        <v>1049.4536589575841</v>
      </c>
      <c r="J4" s="18">
        <f t="shared" si="1"/>
        <v>1055.7503809113296</v>
      </c>
      <c r="K4" s="18">
        <f t="shared" ref="K4:K23" si="6">IF(G4&gt;0,K3+G4,K3)</f>
        <v>1055.7503809113296</v>
      </c>
      <c r="L4" s="18">
        <f t="shared" si="2"/>
        <v>1055.7503809113296</v>
      </c>
      <c r="M4" s="18">
        <f t="shared" si="3"/>
        <v>0</v>
      </c>
      <c r="N4" s="17">
        <f t="shared" ref="N4:N23" si="7">IF(G4&lt;0,N3-G4,N3)</f>
        <v>0</v>
      </c>
      <c r="O4" s="7"/>
      <c r="S4" s="42">
        <v>44561</v>
      </c>
      <c r="T4" s="10">
        <f>U4</f>
        <v>178636.11802005771</v>
      </c>
      <c r="U4" s="4">
        <f>VLOOKUP(S4,A:K,11,)</f>
        <v>178636.11802005771</v>
      </c>
      <c r="V4" s="4">
        <f>VLOOKUP(S4,A:L,12,)</f>
        <v>180470.59515893529</v>
      </c>
      <c r="W4" s="4">
        <f>VLOOKUP(S4,A:M,13,)</f>
        <v>1834.4771388775844</v>
      </c>
      <c r="X4" s="4">
        <f>VLOOKUP(S4,A:N,14,)</f>
        <v>0</v>
      </c>
      <c r="Y4" s="9">
        <f t="shared" ref="Y4" si="8">(V4-U4)/U4</f>
        <v>1.0269351792964985E-2</v>
      </c>
      <c r="Z4" s="9">
        <f>Y4</f>
        <v>1.0269351792964985E-2</v>
      </c>
      <c r="AB4" s="42">
        <v>44925</v>
      </c>
      <c r="AC4" s="7">
        <v>10752398.792524347</v>
      </c>
      <c r="AD4" s="7">
        <f>-AC4</f>
        <v>-10752398.792524347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>VLOOKUP(A5,[1]HwabaoWP_szse_innovation_100!$A:$F,6)</f>
        <v>4459339</v>
      </c>
      <c r="F5" s="17">
        <f>VLOOKUP(A5,[1]HwabaoWP_szse_innovation_100!$A:$I,9)</f>
        <v>21490456.638297871</v>
      </c>
      <c r="G5" s="17">
        <f t="shared" si="4"/>
        <v>14153.22673255195</v>
      </c>
      <c r="H5" s="18">
        <f t="shared" si="0"/>
        <v>14651.373429142806</v>
      </c>
      <c r="I5" s="18">
        <f t="shared" si="5"/>
        <v>15700.82708810039</v>
      </c>
      <c r="J5" s="18">
        <f t="shared" si="1"/>
        <v>15166.998967104977</v>
      </c>
      <c r="K5" s="18">
        <f t="shared" si="6"/>
        <v>15208.977113463279</v>
      </c>
      <c r="L5" s="18">
        <f t="shared" si="2"/>
        <v>15166.998967104977</v>
      </c>
      <c r="M5" s="18">
        <f t="shared" si="3"/>
        <v>-41.978146358302183</v>
      </c>
      <c r="N5" s="17">
        <f t="shared" si="7"/>
        <v>0</v>
      </c>
      <c r="O5" s="7"/>
      <c r="S5" s="42">
        <v>44925</v>
      </c>
      <c r="T5" s="10">
        <f>U5-U4</f>
        <v>10752398.792524347</v>
      </c>
      <c r="U5" s="4">
        <f>VLOOKUP(S5,A:K,11,)</f>
        <v>10931034.910544405</v>
      </c>
      <c r="V5" s="4">
        <f>VLOOKUP(S5,A:L,12,)</f>
        <v>10824178.850611808</v>
      </c>
      <c r="W5" s="4">
        <f>VLOOKUP(S5,A:M,13,)</f>
        <v>-106856.05993259698</v>
      </c>
      <c r="X5" s="4">
        <f>VLOOKUP(S5,A:N,14,)</f>
        <v>0</v>
      </c>
      <c r="Y5" s="9">
        <f t="shared" ref="Y5" si="9">(V5-U5)/U5</f>
        <v>-9.7754751317755302E-3</v>
      </c>
      <c r="Z5" s="9">
        <v>-9.6197799803419137E-3</v>
      </c>
      <c r="AB5" s="42">
        <v>44925</v>
      </c>
      <c r="AC5" s="7"/>
      <c r="AD5" s="7">
        <v>10824178.850611808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>VLOOKUP(A6,[1]HwabaoWP_szse_innovation_100!$A:$F,6)</f>
        <v>2614711</v>
      </c>
      <c r="F6" s="17">
        <f>VLOOKUP(A6,[1]HwabaoWP_szse_innovation_100!$A:$I,9)</f>
        <v>16286261.656716418</v>
      </c>
      <c r="G6" s="17">
        <f t="shared" si="4"/>
        <v>66296.209001915733</v>
      </c>
      <c r="H6" s="18">
        <f t="shared" si="0"/>
        <v>68986.689908341039</v>
      </c>
      <c r="I6" s="18">
        <f t="shared" si="5"/>
        <v>84687.516996441424</v>
      </c>
      <c r="J6" s="18">
        <f t="shared" si="1"/>
        <v>81384.703833580206</v>
      </c>
      <c r="K6" s="18">
        <f t="shared" si="6"/>
        <v>81505.186115379009</v>
      </c>
      <c r="L6" s="18">
        <f t="shared" si="2"/>
        <v>81384.703833580206</v>
      </c>
      <c r="M6" s="18">
        <f t="shared" si="3"/>
        <v>-120.48228179880243</v>
      </c>
      <c r="N6" s="17">
        <f t="shared" si="7"/>
        <v>0</v>
      </c>
      <c r="O6" s="7"/>
      <c r="AB6" s="7"/>
      <c r="AC6" s="7"/>
      <c r="AD6" s="8">
        <f>IRR(AD3:AD5)</f>
        <v>-9.6197799803419137E-3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>VLOOKUP(A7,[1]HwabaoWP_szse_innovation_100!$A:$F,6)</f>
        <v>3805620</v>
      </c>
      <c r="F7" s="17">
        <f>VLOOKUP(A7,[1]HwabaoWP_szse_innovation_100!$A:$I,9)</f>
        <v>13885339.653614458</v>
      </c>
      <c r="G7" s="17">
        <f t="shared" si="4"/>
        <v>27895.335364311264</v>
      </c>
      <c r="H7" s="18">
        <f t="shared" si="0"/>
        <v>28091.980041716575</v>
      </c>
      <c r="I7" s="18">
        <f t="shared" si="5"/>
        <v>112779.49703815801</v>
      </c>
      <c r="J7" s="18">
        <f t="shared" si="1"/>
        <v>111990.03727846616</v>
      </c>
      <c r="K7" s="18">
        <f t="shared" si="6"/>
        <v>109400.52147969027</v>
      </c>
      <c r="L7" s="18">
        <f t="shared" si="2"/>
        <v>111990.03727846616</v>
      </c>
      <c r="M7" s="18">
        <f t="shared" si="3"/>
        <v>2589.5157987758867</v>
      </c>
      <c r="N7" s="17">
        <f t="shared" si="7"/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>VLOOKUP(A8,[1]HwabaoWP_szse_innovation_100!$A:$F,6)</f>
        <v>3040778</v>
      </c>
      <c r="F8" s="17">
        <f>VLOOKUP(A8,[1]HwabaoWP_szse_innovation_100!$A:$I,9)</f>
        <v>12014868.042857142</v>
      </c>
      <c r="G8" s="17">
        <f t="shared" si="4"/>
        <v>34174.930545493</v>
      </c>
      <c r="H8" s="18">
        <f t="shared" si="0"/>
        <v>33803.095240597817</v>
      </c>
      <c r="I8" s="18">
        <f t="shared" si="5"/>
        <v>146582.59227875582</v>
      </c>
      <c r="J8" s="18">
        <f t="shared" si="1"/>
        <v>148195.00624571223</v>
      </c>
      <c r="K8" s="18">
        <f t="shared" si="6"/>
        <v>143575.45202518327</v>
      </c>
      <c r="L8" s="18">
        <f t="shared" si="2"/>
        <v>148195.00624571223</v>
      </c>
      <c r="M8" s="18">
        <f t="shared" si="3"/>
        <v>4619.554220528953</v>
      </c>
      <c r="N8" s="17">
        <f t="shared" si="7"/>
        <v>0</v>
      </c>
      <c r="O8" s="7"/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>VLOOKUP(A9,[1]HwabaoWP_szse_innovation_100!$A:$F,6)</f>
        <v>1988017</v>
      </c>
      <c r="F9" s="17">
        <f>VLOOKUP(A9,[1]HwabaoWP_szse_innovation_100!$A:$I,9)</f>
        <v>10437349.492675781</v>
      </c>
      <c r="G9" s="17">
        <f t="shared" si="4"/>
        <v>35060.665994874435</v>
      </c>
      <c r="H9" s="18">
        <f t="shared" si="0"/>
        <v>35343.413878909516</v>
      </c>
      <c r="I9" s="18">
        <f t="shared" si="5"/>
        <v>181926.00615766534</v>
      </c>
      <c r="J9" s="18">
        <f t="shared" si="1"/>
        <v>180470.59515893529</v>
      </c>
      <c r="K9" s="18">
        <f t="shared" si="6"/>
        <v>178636.11802005771</v>
      </c>
      <c r="L9" s="18">
        <f t="shared" si="2"/>
        <v>180470.59515893529</v>
      </c>
      <c r="M9" s="18">
        <f t="shared" si="3"/>
        <v>1834.4771388775844</v>
      </c>
      <c r="N9" s="17">
        <f t="shared" si="7"/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31.159999849999998</v>
      </c>
      <c r="D10" s="17">
        <f>VLOOKUP(A10,[2]myPEPB!$B:$D,3,FALSE)</f>
        <v>37.710494996683174</v>
      </c>
      <c r="E10" s="17">
        <f>VLOOKUP(A10,[1]HwabaoWP_szse_innovation_100!$A:$F,6)</f>
        <v>2257005</v>
      </c>
      <c r="F10" s="17">
        <f>VLOOKUP(A10,[1]HwabaoWP_szse_innovation_100!$A:$I,9)</f>
        <v>9461572.5990646258</v>
      </c>
      <c r="G10" s="17">
        <f t="shared" si="4"/>
        <v>264843.10955613601</v>
      </c>
      <c r="H10" s="18">
        <f t="shared" si="0"/>
        <v>297242.55626835563</v>
      </c>
      <c r="I10" s="18">
        <f t="shared" si="5"/>
        <v>479168.56242602097</v>
      </c>
      <c r="J10" s="18">
        <f t="shared" si="1"/>
        <v>426939.1760979183</v>
      </c>
      <c r="K10" s="18">
        <f t="shared" si="6"/>
        <v>443479.22757619375</v>
      </c>
      <c r="L10" s="18">
        <f t="shared" si="2"/>
        <v>426939.1760979183</v>
      </c>
      <c r="M10" s="18">
        <f t="shared" si="3"/>
        <v>-16540.051478275447</v>
      </c>
      <c r="N10" s="17">
        <f t="shared" si="7"/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37.189770586238538</v>
      </c>
      <c r="E11" s="17">
        <f>VLOOKUP(A11,[1]HwabaoWP_szse_innovation_100!$A:$F,6)</f>
        <v>906904</v>
      </c>
      <c r="F11" s="17">
        <f>VLOOKUP(A11,[1]HwabaoWP_szse_innovation_100!$A:$I,9)</f>
        <v>8699501.0544478521</v>
      </c>
      <c r="G11" s="17">
        <f t="shared" si="4"/>
        <v>99080.299591503761</v>
      </c>
      <c r="H11" s="18">
        <f t="shared" si="0"/>
        <v>112335.93687526176</v>
      </c>
      <c r="I11" s="18">
        <f t="shared" si="5"/>
        <v>591504.49930128269</v>
      </c>
      <c r="J11" s="18">
        <f t="shared" si="1"/>
        <v>521706.98558886215</v>
      </c>
      <c r="K11" s="18">
        <f t="shared" si="6"/>
        <v>542559.52716769755</v>
      </c>
      <c r="L11" s="18">
        <f t="shared" si="2"/>
        <v>521706.98558886215</v>
      </c>
      <c r="M11" s="18">
        <f t="shared" si="3"/>
        <v>-20852.5415788354</v>
      </c>
      <c r="N11" s="17">
        <f t="shared" si="7"/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36.340622369004151</v>
      </c>
      <c r="E12" s="17">
        <f>VLOOKUP(A12,[1]HwabaoWP_szse_innovation_100!$A:$F,6)</f>
        <v>1401901</v>
      </c>
      <c r="F12" s="17">
        <f>VLOOKUP(A12,[1]HwabaoWP_szse_innovation_100!$A:$I,9)</f>
        <v>7836928.591733871</v>
      </c>
      <c r="G12" s="17">
        <f t="shared" si="4"/>
        <v>465392.73704574164</v>
      </c>
      <c r="H12" s="18">
        <f t="shared" si="0"/>
        <v>587617.09541353618</v>
      </c>
      <c r="I12" s="18">
        <f t="shared" si="5"/>
        <v>1179121.594714819</v>
      </c>
      <c r="J12" s="18">
        <f t="shared" si="1"/>
        <v>933864.29795389576</v>
      </c>
      <c r="K12" s="18">
        <f t="shared" si="6"/>
        <v>1007952.2642134392</v>
      </c>
      <c r="L12" s="18">
        <f t="shared" si="2"/>
        <v>933864.29795389576</v>
      </c>
      <c r="M12" s="18">
        <f t="shared" si="3"/>
        <v>-74087.966259543435</v>
      </c>
      <c r="N12" s="17">
        <f t="shared" si="7"/>
        <v>0</v>
      </c>
      <c r="O12" s="7"/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35.566653817730753</v>
      </c>
      <c r="E13" s="17">
        <f>VLOOKUP(A13,[1]HwabaoWP_szse_innovation_100!$A:$F,6)</f>
        <v>2631500</v>
      </c>
      <c r="F13" s="17">
        <f>VLOOKUP(A13,[1]HwabaoWP_szse_innovation_100!$A:$I,9)</f>
        <v>7310293.186280488</v>
      </c>
      <c r="G13" s="17">
        <f t="shared" si="4"/>
        <v>1616402.8756808292</v>
      </c>
      <c r="H13" s="18">
        <f t="shared" si="0"/>
        <v>2248126.4484234462</v>
      </c>
      <c r="I13" s="18">
        <f t="shared" si="5"/>
        <v>3427248.0431382651</v>
      </c>
      <c r="J13" s="18">
        <f t="shared" si="1"/>
        <v>2464191.2809153222</v>
      </c>
      <c r="K13" s="18">
        <f t="shared" si="6"/>
        <v>2624355.1398942685</v>
      </c>
      <c r="L13" s="18">
        <f t="shared" si="2"/>
        <v>2464191.2809153222</v>
      </c>
      <c r="M13" s="18">
        <f t="shared" si="3"/>
        <v>-160163.85897894623</v>
      </c>
      <c r="N13" s="17">
        <f t="shared" si="7"/>
        <v>0</v>
      </c>
      <c r="O13" s="7"/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34.740573439534039</v>
      </c>
      <c r="E14" s="17">
        <f>VLOOKUP(A14,[1]HwabaoWP_szse_innovation_100!$A:$F,6)</f>
        <v>1147010</v>
      </c>
      <c r="F14" s="17">
        <f>VLOOKUP(A14,[1]HwabaoWP_szse_innovation_100!$A:$I,9)</f>
        <v>6847440.4204799104</v>
      </c>
      <c r="G14" s="17">
        <f t="shared" si="4"/>
        <v>790410.51240753022</v>
      </c>
      <c r="H14" s="18">
        <f t="shared" si="0"/>
        <v>1058113.1654720588</v>
      </c>
      <c r="I14" s="18">
        <f t="shared" si="5"/>
        <v>4485361.2086103242</v>
      </c>
      <c r="J14" s="18">
        <f t="shared" si="1"/>
        <v>3350564.728725289</v>
      </c>
      <c r="K14" s="18">
        <f t="shared" si="6"/>
        <v>3414765.6523017986</v>
      </c>
      <c r="L14" s="18">
        <f t="shared" si="2"/>
        <v>3350564.728725289</v>
      </c>
      <c r="M14" s="18">
        <f t="shared" si="3"/>
        <v>-64200.92357650958</v>
      </c>
      <c r="N14" s="17">
        <f t="shared" si="7"/>
        <v>0</v>
      </c>
      <c r="O14" s="7"/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34.119366627533324</v>
      </c>
      <c r="E15" s="17">
        <f>VLOOKUP(A15,[1]HwabaoWP_szse_innovation_100!$A:$F,6)</f>
        <v>2764909</v>
      </c>
      <c r="F15" s="17">
        <f>VLOOKUP(A15,[1]HwabaoWP_szse_innovation_100!$A:$I,9)</f>
        <v>6486059.213010204</v>
      </c>
      <c r="G15" s="17">
        <f t="shared" si="4"/>
        <v>422916.30686063902</v>
      </c>
      <c r="H15" s="18">
        <f t="shared" si="0"/>
        <v>500492.65389518265</v>
      </c>
      <c r="I15" s="18">
        <f t="shared" si="5"/>
        <v>4985853.8625055067</v>
      </c>
      <c r="J15" s="18">
        <f t="shared" si="1"/>
        <v>4213046.6564635765</v>
      </c>
      <c r="K15" s="18">
        <f t="shared" si="6"/>
        <v>3837681.9591624374</v>
      </c>
      <c r="L15" s="18">
        <f t="shared" si="2"/>
        <v>4213046.6564635765</v>
      </c>
      <c r="M15" s="18">
        <f t="shared" si="3"/>
        <v>375364.69730113912</v>
      </c>
      <c r="N15" s="17">
        <f t="shared" si="7"/>
        <v>0</v>
      </c>
      <c r="O15" s="7"/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33.666137024579427</v>
      </c>
      <c r="E16" s="17">
        <f>VLOOKUP(A16,[1]HwabaoWP_szse_innovation_100!$A:$F,6)</f>
        <v>2184000</v>
      </c>
      <c r="F16" s="17">
        <f>VLOOKUP(A16,[1]HwabaoWP_szse_innovation_100!$A:$I,9)</f>
        <v>6139372.2173402254</v>
      </c>
      <c r="G16" s="17">
        <f t="shared" si="4"/>
        <v>554789.30818798032</v>
      </c>
      <c r="H16" s="18">
        <f t="shared" si="0"/>
        <v>692620.85998566169</v>
      </c>
      <c r="I16" s="18">
        <f t="shared" si="5"/>
        <v>5678474.7224911684</v>
      </c>
      <c r="J16" s="18">
        <f t="shared" si="1"/>
        <v>4548458.2473000102</v>
      </c>
      <c r="K16" s="18">
        <f t="shared" si="6"/>
        <v>4392471.2673504176</v>
      </c>
      <c r="L16" s="18">
        <f t="shared" si="2"/>
        <v>4548458.2473000102</v>
      </c>
      <c r="M16" s="18">
        <f t="shared" si="3"/>
        <v>155986.97994959261</v>
      </c>
      <c r="N16" s="17">
        <f t="shared" si="7"/>
        <v>0</v>
      </c>
      <c r="O16" s="7"/>
    </row>
    <row r="17" spans="1:15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33.177616240465106</v>
      </c>
      <c r="E17" s="17">
        <f>VLOOKUP(A17,[1]HwabaoWP_szse_innovation_100!$A:$F,6)</f>
        <v>719700</v>
      </c>
      <c r="F17" s="17">
        <f>VLOOKUP(A17,[1]HwabaoWP_szse_innovation_100!$A:$I,9)</f>
        <v>5816280.4526384082</v>
      </c>
      <c r="G17" s="17">
        <f t="shared" si="4"/>
        <v>250025.83792445474</v>
      </c>
      <c r="H17" s="18">
        <f t="shared" si="0"/>
        <v>326831.16679713997</v>
      </c>
      <c r="I17" s="18">
        <f t="shared" si="5"/>
        <v>6005305.8892883081</v>
      </c>
      <c r="J17" s="18">
        <f t="shared" si="1"/>
        <v>4594058.9193989662</v>
      </c>
      <c r="K17" s="18">
        <f t="shared" si="6"/>
        <v>4642497.1052748719</v>
      </c>
      <c r="L17" s="18">
        <f t="shared" si="2"/>
        <v>4594058.9193989662</v>
      </c>
      <c r="M17" s="18">
        <f t="shared" si="3"/>
        <v>-48438.185875905678</v>
      </c>
      <c r="N17" s="17">
        <f t="shared" si="7"/>
        <v>0</v>
      </c>
      <c r="O17" s="7"/>
    </row>
    <row r="18" spans="1:15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32.640066271698615</v>
      </c>
      <c r="E18" s="17">
        <f>VLOOKUP(A18,[1]HwabaoWP_szse_innovation_100!$A:$F,6)</f>
        <v>2128200</v>
      </c>
      <c r="F18" s="17">
        <f>VLOOKUP(A18,[1]HwabaoWP_szse_innovation_100!$A:$I,9)</f>
        <v>5555987.6610887097</v>
      </c>
      <c r="G18" s="17">
        <f t="shared" si="4"/>
        <v>1526720.9655698179</v>
      </c>
      <c r="H18" s="18">
        <f t="shared" si="0"/>
        <v>2193564.6688228305</v>
      </c>
      <c r="I18" s="18">
        <f t="shared" si="5"/>
        <v>8198870.5581111386</v>
      </c>
      <c r="J18" s="18">
        <f t="shared" si="1"/>
        <v>5706413.7442452544</v>
      </c>
      <c r="K18" s="18">
        <f t="shared" si="6"/>
        <v>6169218.0708446894</v>
      </c>
      <c r="L18" s="18">
        <f t="shared" si="2"/>
        <v>5706413.7442452544</v>
      </c>
      <c r="M18" s="18">
        <f t="shared" si="3"/>
        <v>-462804.32659943495</v>
      </c>
      <c r="N18" s="17">
        <f t="shared" si="7"/>
        <v>0</v>
      </c>
      <c r="O18" s="7"/>
    </row>
    <row r="19" spans="1:15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32.234420440393677</v>
      </c>
      <c r="E19" s="17">
        <f>VLOOKUP(A19,[1]HwabaoWP_szse_innovation_100!$A:$F,6)</f>
        <v>3400007.75</v>
      </c>
      <c r="F19" s="17">
        <f>VLOOKUP(A19,[1]HwabaoWP_szse_innovation_100!$A:$I,9)</f>
        <v>5444602.8119248468</v>
      </c>
      <c r="G19" s="17">
        <f t="shared" si="4"/>
        <v>2462542.1623867596</v>
      </c>
      <c r="H19" s="18">
        <f t="shared" si="0"/>
        <v>3584486.5300412835</v>
      </c>
      <c r="I19" s="18">
        <f t="shared" si="5"/>
        <v>11783357.088152422</v>
      </c>
      <c r="J19" s="18">
        <f t="shared" si="1"/>
        <v>8095166.0442423308</v>
      </c>
      <c r="K19" s="18">
        <f t="shared" si="6"/>
        <v>8631760.2332314495</v>
      </c>
      <c r="L19" s="18">
        <f t="shared" si="2"/>
        <v>8095166.0442423308</v>
      </c>
      <c r="M19" s="18">
        <f t="shared" si="3"/>
        <v>-536594.18898911867</v>
      </c>
      <c r="N19" s="17">
        <f t="shared" si="7"/>
        <v>0</v>
      </c>
    </row>
    <row r="20" spans="1:15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31.717901224590552</v>
      </c>
      <c r="E20" s="17">
        <f>VLOOKUP(A20,[1]HwabaoWP_szse_innovation_100!$A:$F,6)</f>
        <v>2516800</v>
      </c>
      <c r="F20" s="17">
        <f>VLOOKUP(A20,[1]HwabaoWP_szse_innovation_100!$A:$I,9)</f>
        <v>5287757.6291307472</v>
      </c>
      <c r="G20" s="17">
        <f t="shared" si="4"/>
        <v>1328925.1361687968</v>
      </c>
      <c r="H20" s="18">
        <f t="shared" si="0"/>
        <v>1845729.2824473034</v>
      </c>
      <c r="I20" s="18">
        <f t="shared" si="5"/>
        <v>13629086.370599724</v>
      </c>
      <c r="J20" s="18">
        <f t="shared" si="1"/>
        <v>9812942.5767630897</v>
      </c>
      <c r="K20" s="18">
        <f t="shared" si="6"/>
        <v>9960685.3694002461</v>
      </c>
      <c r="L20" s="18">
        <f t="shared" si="2"/>
        <v>9812942.5767630897</v>
      </c>
      <c r="M20" s="18">
        <f t="shared" si="3"/>
        <v>-147742.79263715632</v>
      </c>
      <c r="N20" s="17">
        <f t="shared" si="7"/>
        <v>0</v>
      </c>
    </row>
    <row r="21" spans="1:15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31.272433394847042</v>
      </c>
      <c r="E21" s="17">
        <f>VLOOKUP(A21,[1]HwabaoWP_szse_innovation_100!$A:$F,6)</f>
        <v>2041800</v>
      </c>
      <c r="F21" s="17">
        <f>VLOOKUP(A21,[1]HwabaoWP_szse_innovation_100!$A:$I,9)</f>
        <v>5162984.7923986483</v>
      </c>
      <c r="G21" s="17">
        <f t="shared" si="4"/>
        <v>970349.54114415869</v>
      </c>
      <c r="H21" s="18">
        <f t="shared" si="0"/>
        <v>1342115.5665055888</v>
      </c>
      <c r="I21" s="18">
        <f t="shared" si="5"/>
        <v>14971201.937105313</v>
      </c>
      <c r="J21" s="18">
        <f t="shared" si="1"/>
        <v>10824178.850611808</v>
      </c>
      <c r="K21" s="18">
        <f t="shared" si="6"/>
        <v>10931034.910544405</v>
      </c>
      <c r="L21" s="18">
        <f t="shared" si="2"/>
        <v>10824178.850611808</v>
      </c>
      <c r="M21" s="18">
        <f t="shared" si="3"/>
        <v>-106856.05993259698</v>
      </c>
      <c r="N21" s="17">
        <f t="shared" si="7"/>
        <v>0</v>
      </c>
    </row>
    <row r="22" spans="1:15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24.899999619999999</v>
      </c>
      <c r="D22" s="17">
        <f>VLOOKUP(A22,[2]myPEPB!$B:$D,3,FALSE)</f>
        <v>31.014726063038534</v>
      </c>
      <c r="E22" s="17">
        <f>VLOOKUP(A22,[1]HwabaoWP_szse_innovation_100!$A:$F,6)</f>
        <v>2396100</v>
      </c>
      <c r="F22" s="17">
        <f>VLOOKUP(A22,[1]HwabaoWP_szse_innovation_100!$A:$I,9)</f>
        <v>5058906.2336463733</v>
      </c>
      <c r="G22" s="17">
        <f t="shared" si="4"/>
        <v>427736.68836834806</v>
      </c>
      <c r="H22" s="18">
        <f t="shared" si="0"/>
        <v>542125.09767951048</v>
      </c>
      <c r="I22" s="18">
        <f t="shared" si="5"/>
        <v>15513327.034784824</v>
      </c>
      <c r="J22" s="18">
        <f t="shared" si="1"/>
        <v>12240014.638386695</v>
      </c>
      <c r="K22" s="18">
        <f t="shared" si="6"/>
        <v>11358771.598912753</v>
      </c>
      <c r="L22" s="18">
        <f t="shared" si="2"/>
        <v>12240014.638386695</v>
      </c>
      <c r="M22" s="18">
        <f t="shared" si="3"/>
        <v>881243.03947394155</v>
      </c>
      <c r="N22" s="17">
        <f t="shared" si="7"/>
        <v>0</v>
      </c>
    </row>
    <row r="23" spans="1:15" ht="12.75" x14ac:dyDescent="0.2">
      <c r="A23" s="15">
        <v>44985</v>
      </c>
      <c r="B23" s="31">
        <f>VLOOKUP(A23,[1]HwabaoWP_szse_innovation_100!$A:$E,5)</f>
        <v>0.7630000114440918</v>
      </c>
      <c r="C23" s="16">
        <f>VLOOKUP(A23,[2]myPEPB!$B:$C,2,FALSE)</f>
        <v>23.979999540000001</v>
      </c>
      <c r="D23" s="17">
        <f>VLOOKUP(A23,[2]myPEPB!$B:$D,3,FALSE)</f>
        <v>30.732980897288492</v>
      </c>
      <c r="E23" s="17">
        <f>VLOOKUP(A23,[1]HwabaoWP_szse_innovation_100!$A:$F,6)</f>
        <v>699600</v>
      </c>
      <c r="F23" s="17">
        <f>VLOOKUP(A23,[1]HwabaoWP_szse_innovation_100!$A:$I,9)</f>
        <v>4885493.1924261088</v>
      </c>
      <c r="G23" s="17">
        <f t="shared" si="4"/>
        <v>174190.76894722995</v>
      </c>
      <c r="H23" s="18">
        <f t="shared" si="0"/>
        <v>228297.20358397876</v>
      </c>
      <c r="I23" s="18">
        <f t="shared" si="5"/>
        <v>15741624.238368802</v>
      </c>
      <c r="J23" s="18">
        <f t="shared" si="1"/>
        <v>12010859.474023988</v>
      </c>
      <c r="K23" s="18">
        <f t="shared" si="6"/>
        <v>11532962.367859984</v>
      </c>
      <c r="L23" s="18">
        <f t="shared" si="2"/>
        <v>12010859.474023988</v>
      </c>
      <c r="M23" s="18">
        <f t="shared" si="3"/>
        <v>477897.10616400465</v>
      </c>
      <c r="N23" s="17">
        <f t="shared" si="7"/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v>0</v>
      </c>
      <c r="F3" s="18">
        <f t="shared" ref="F3:F23" si="0">E3/B3</f>
        <v>0</v>
      </c>
      <c r="G3" s="18">
        <f>G2+F3</f>
        <v>0</v>
      </c>
      <c r="H3" s="18">
        <f t="shared" ref="H3:H23" si="1">G3*B3</f>
        <v>0</v>
      </c>
      <c r="I3" s="18">
        <f>IF(E3&gt;0,I2+E3,I2)</f>
        <v>0</v>
      </c>
      <c r="J3" s="18">
        <f t="shared" ref="J3:J23" si="2">H3+L3</f>
        <v>0</v>
      </c>
      <c r="K3" s="18">
        <f t="shared" ref="K3:K23" si="3">J3-I3</f>
        <v>0</v>
      </c>
      <c r="L3" s="17">
        <f>IF(E3&lt;0,L2-E3,L2)</f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 t="shared" ref="E4:E23" si="4">IF(C4&lt;D4,$E$2*(D4-C4)^3,$E$2*(D4-C4)^3)</f>
        <v>3955.9241620469529</v>
      </c>
      <c r="F4" s="18">
        <f t="shared" si="0"/>
        <v>3932.3301809611858</v>
      </c>
      <c r="G4" s="18">
        <f t="shared" ref="G4:G23" si="5">G3+F4</f>
        <v>3932.3301809611858</v>
      </c>
      <c r="H4" s="18">
        <f t="shared" si="1"/>
        <v>3955.9241620469529</v>
      </c>
      <c r="I4" s="18">
        <f t="shared" ref="I4:I23" si="6">IF(E4&gt;0,I3+E4,I3)</f>
        <v>3955.9241620469529</v>
      </c>
      <c r="J4" s="18">
        <f t="shared" si="2"/>
        <v>3955.9241620469529</v>
      </c>
      <c r="K4" s="18">
        <f t="shared" si="3"/>
        <v>0</v>
      </c>
      <c r="L4" s="17">
        <f t="shared" ref="L4:L23" si="7">IF(E4&lt;0,L3-E4,L3)</f>
        <v>0</v>
      </c>
      <c r="M4" s="7"/>
      <c r="P4" s="42">
        <v>44561</v>
      </c>
      <c r="Q4" s="10">
        <f>R4</f>
        <v>905989.43478514929</v>
      </c>
      <c r="R4" s="4">
        <f>VLOOKUP(P4,A:I,9,)</f>
        <v>905989.43478514929</v>
      </c>
      <c r="S4" s="4">
        <f>VLOOKUP(P4,A:J,10,)</f>
        <v>918450.58148294676</v>
      </c>
      <c r="T4" s="4">
        <f>VLOOKUP(P4,A:K,11,)</f>
        <v>12461.146697797463</v>
      </c>
      <c r="U4" s="4">
        <f>VLOOKUP(P4,A:L,12,)</f>
        <v>0</v>
      </c>
      <c r="V4" s="9">
        <f t="shared" ref="V4" si="8">(S4-R4)/R4</f>
        <v>1.3754185445609043E-2</v>
      </c>
      <c r="W4" s="9">
        <f>V4</f>
        <v>1.3754185445609043E-2</v>
      </c>
      <c r="Y4" s="42">
        <v>44925</v>
      </c>
      <c r="Z4" s="7">
        <v>31618375.975981474</v>
      </c>
      <c r="AA4" s="7">
        <f>-Z4</f>
        <v>-31618375.975981474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 t="shared" si="4"/>
        <v>68207.262418915881</v>
      </c>
      <c r="F5" s="18">
        <f t="shared" si="0"/>
        <v>70607.932110678972</v>
      </c>
      <c r="G5" s="18">
        <f t="shared" si="5"/>
        <v>74540.26229164016</v>
      </c>
      <c r="H5" s="18">
        <f t="shared" si="1"/>
        <v>72005.893373724393</v>
      </c>
      <c r="I5" s="18">
        <f t="shared" si="6"/>
        <v>72163.186580962836</v>
      </c>
      <c r="J5" s="18">
        <f t="shared" si="2"/>
        <v>72005.893373724393</v>
      </c>
      <c r="K5" s="18">
        <f t="shared" si="3"/>
        <v>-157.29320723844285</v>
      </c>
      <c r="L5" s="17">
        <f t="shared" si="7"/>
        <v>0</v>
      </c>
      <c r="M5" s="7"/>
      <c r="P5" s="42">
        <v>44925</v>
      </c>
      <c r="Q5" s="10">
        <f>R5-R4</f>
        <v>31618375.975981474</v>
      </c>
      <c r="R5" s="4">
        <f>VLOOKUP(P5,A:I,9,)</f>
        <v>32524365.410766624</v>
      </c>
      <c r="S5" s="4">
        <f>VLOOKUP(P5,A:J,10,)</f>
        <v>31520670.812874004</v>
      </c>
      <c r="T5" s="4">
        <f>VLOOKUP(P5,A:K,11,)</f>
        <v>-1003694.5978926197</v>
      </c>
      <c r="U5" s="4">
        <f>VLOOKUP(P5,A:L,12,)</f>
        <v>0</v>
      </c>
      <c r="V5" s="9">
        <f t="shared" ref="V5" si="9">(S5-R5)/R5</f>
        <v>-3.0859774978433986E-2</v>
      </c>
      <c r="W5" s="9">
        <v>-3.0047919023080905E-2</v>
      </c>
      <c r="Y5" s="42">
        <v>44925</v>
      </c>
      <c r="Z5" s="7"/>
      <c r="AA5" s="7">
        <v>31520670.812874004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 t="shared" si="4"/>
        <v>412939.48228066432</v>
      </c>
      <c r="F6" s="18">
        <f t="shared" si="0"/>
        <v>429697.69227956748</v>
      </c>
      <c r="G6" s="18">
        <f t="shared" si="5"/>
        <v>504237.95457120764</v>
      </c>
      <c r="H6" s="18">
        <f t="shared" si="1"/>
        <v>484572.67434293055</v>
      </c>
      <c r="I6" s="18">
        <f t="shared" si="6"/>
        <v>485102.66886162717</v>
      </c>
      <c r="J6" s="18">
        <f t="shared" si="2"/>
        <v>484572.67434293055</v>
      </c>
      <c r="K6" s="18">
        <f t="shared" si="3"/>
        <v>-529.99451869662153</v>
      </c>
      <c r="L6" s="17">
        <f t="shared" si="7"/>
        <v>0</v>
      </c>
      <c r="M6" s="7"/>
      <c r="Y6" s="7"/>
      <c r="Z6" s="7"/>
      <c r="AA6" s="8">
        <f>IRR(AA3:AA5)</f>
        <v>-3.0047919023080905E-2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 t="shared" si="4"/>
        <v>101780.05325937558</v>
      </c>
      <c r="F7" s="18">
        <f t="shared" si="0"/>
        <v>102497.53901382511</v>
      </c>
      <c r="G7" s="18">
        <f t="shared" si="5"/>
        <v>606735.49358503276</v>
      </c>
      <c r="H7" s="18">
        <f t="shared" si="1"/>
        <v>602488.32748178183</v>
      </c>
      <c r="I7" s="18">
        <f t="shared" si="6"/>
        <v>586882.72212100273</v>
      </c>
      <c r="J7" s="18">
        <f t="shared" si="2"/>
        <v>602488.32748178183</v>
      </c>
      <c r="K7" s="18">
        <f t="shared" si="3"/>
        <v>15605.605360779096</v>
      </c>
      <c r="L7" s="17">
        <f t="shared" si="7"/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 t="shared" si="4"/>
        <v>135033.62655146356</v>
      </c>
      <c r="F8" s="18">
        <f t="shared" si="0"/>
        <v>133564.41304031899</v>
      </c>
      <c r="G8" s="18">
        <f t="shared" si="5"/>
        <v>740299.90662535175</v>
      </c>
      <c r="H8" s="18">
        <f t="shared" si="1"/>
        <v>748443.23313242593</v>
      </c>
      <c r="I8" s="18">
        <f t="shared" si="6"/>
        <v>721916.34867246635</v>
      </c>
      <c r="J8" s="18">
        <f t="shared" si="2"/>
        <v>748443.23313242593</v>
      </c>
      <c r="K8" s="18">
        <f t="shared" si="3"/>
        <v>26526.884459959576</v>
      </c>
      <c r="L8" s="17">
        <f t="shared" si="7"/>
        <v>0</v>
      </c>
      <c r="M8" s="7"/>
    </row>
    <row r="9" spans="1:33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 t="shared" si="4"/>
        <v>184073.086112683</v>
      </c>
      <c r="F9" s="18">
        <f t="shared" si="0"/>
        <v>185557.54951716529</v>
      </c>
      <c r="G9" s="18">
        <f t="shared" si="5"/>
        <v>925857.45614251704</v>
      </c>
      <c r="H9" s="18">
        <f t="shared" si="1"/>
        <v>918450.58148294676</v>
      </c>
      <c r="I9" s="18">
        <f t="shared" si="6"/>
        <v>905989.43478514929</v>
      </c>
      <c r="J9" s="18">
        <f t="shared" si="2"/>
        <v>918450.58148294676</v>
      </c>
      <c r="K9" s="18">
        <f t="shared" si="3"/>
        <v>12461.146697797463</v>
      </c>
      <c r="L9" s="17">
        <f t="shared" si="7"/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31.159999849999998</v>
      </c>
      <c r="D10" s="17">
        <f>VLOOKUP(A10,[2]myPEPB!$B:$D,3,FALSE)</f>
        <v>37.710494996683174</v>
      </c>
      <c r="E10" s="17">
        <f t="shared" si="4"/>
        <v>1110246.6801922934</v>
      </c>
      <c r="F10" s="18">
        <f t="shared" si="0"/>
        <v>1246068.1414815646</v>
      </c>
      <c r="G10" s="18">
        <f t="shared" si="5"/>
        <v>2171925.5976240817</v>
      </c>
      <c r="H10" s="18">
        <f t="shared" si="1"/>
        <v>1935185.6484507315</v>
      </c>
      <c r="I10" s="18">
        <f t="shared" si="6"/>
        <v>2016236.1149774427</v>
      </c>
      <c r="J10" s="18">
        <f t="shared" si="2"/>
        <v>1935185.6484507315</v>
      </c>
      <c r="K10" s="18">
        <f t="shared" si="3"/>
        <v>-81050.466526711127</v>
      </c>
      <c r="L10" s="17">
        <f t="shared" si="7"/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37.189770586238538</v>
      </c>
      <c r="E11" s="17">
        <f t="shared" si="4"/>
        <v>950430.4433228831</v>
      </c>
      <c r="F11" s="18">
        <f t="shared" si="0"/>
        <v>1077585.5011100702</v>
      </c>
      <c r="G11" s="18">
        <f t="shared" si="5"/>
        <v>3249511.0987341516</v>
      </c>
      <c r="H11" s="18">
        <f t="shared" si="1"/>
        <v>2866068.8836022676</v>
      </c>
      <c r="I11" s="18">
        <f t="shared" si="6"/>
        <v>2966666.5583003256</v>
      </c>
      <c r="J11" s="18">
        <f t="shared" si="2"/>
        <v>2866068.8836022676</v>
      </c>
      <c r="K11" s="18">
        <f t="shared" si="3"/>
        <v>-100597.67469805805</v>
      </c>
      <c r="L11" s="17">
        <f t="shared" si="7"/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36.340622369004151</v>
      </c>
      <c r="E12" s="17">
        <f t="shared" si="4"/>
        <v>2601645.6563901841</v>
      </c>
      <c r="F12" s="18">
        <f t="shared" si="0"/>
        <v>3284906.1496053939</v>
      </c>
      <c r="G12" s="18">
        <f t="shared" si="5"/>
        <v>6534417.248339545</v>
      </c>
      <c r="H12" s="18">
        <f t="shared" si="1"/>
        <v>5175258.4326422429</v>
      </c>
      <c r="I12" s="18">
        <f t="shared" si="6"/>
        <v>5568312.2146905102</v>
      </c>
      <c r="J12" s="18">
        <f t="shared" si="2"/>
        <v>5175258.4326422429</v>
      </c>
      <c r="K12" s="18">
        <f t="shared" si="3"/>
        <v>-393053.78204826731</v>
      </c>
      <c r="L12" s="17">
        <f t="shared" si="7"/>
        <v>0</v>
      </c>
      <c r="M12" s="7"/>
      <c r="Y12" s="19"/>
    </row>
    <row r="13" spans="1:33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35.566653817730753</v>
      </c>
      <c r="E13" s="17">
        <f t="shared" si="4"/>
        <v>4490358.7035431322</v>
      </c>
      <c r="F13" s="18">
        <f t="shared" si="0"/>
        <v>6245283.4724707855</v>
      </c>
      <c r="G13" s="18">
        <f t="shared" si="5"/>
        <v>12779700.720810331</v>
      </c>
      <c r="H13" s="18">
        <f t="shared" si="1"/>
        <v>9188604.5866968539</v>
      </c>
      <c r="I13" s="18">
        <f t="shared" si="6"/>
        <v>10058670.918233642</v>
      </c>
      <c r="J13" s="18">
        <f t="shared" si="2"/>
        <v>9188604.5866968539</v>
      </c>
      <c r="K13" s="18">
        <f t="shared" si="3"/>
        <v>-870066.33153678849</v>
      </c>
      <c r="L13" s="17">
        <f t="shared" si="7"/>
        <v>0</v>
      </c>
      <c r="M13" s="7"/>
      <c r="AA13" s="2"/>
    </row>
    <row r="14" spans="1:33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34.740573439534039</v>
      </c>
      <c r="E14" s="17">
        <f t="shared" si="4"/>
        <v>4718606.5434752619</v>
      </c>
      <c r="F14" s="18">
        <f t="shared" si="0"/>
        <v>6316742.5381603679</v>
      </c>
      <c r="G14" s="18">
        <f t="shared" si="5"/>
        <v>19096443.2589707</v>
      </c>
      <c r="H14" s="18">
        <f t="shared" si="1"/>
        <v>14265042.713791789</v>
      </c>
      <c r="I14" s="18">
        <f t="shared" si="6"/>
        <v>14777277.461708903</v>
      </c>
      <c r="J14" s="18">
        <f t="shared" si="2"/>
        <v>14265042.713791789</v>
      </c>
      <c r="K14" s="18">
        <f t="shared" si="3"/>
        <v>-512234.74791711383</v>
      </c>
      <c r="L14" s="17">
        <f t="shared" si="7"/>
        <v>0</v>
      </c>
      <c r="M14" s="7"/>
    </row>
    <row r="15" spans="1:33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34.119366627533324</v>
      </c>
      <c r="E15" s="17">
        <f t="shared" si="4"/>
        <v>992097.82616559835</v>
      </c>
      <c r="F15" s="18">
        <f t="shared" si="0"/>
        <v>1174080.2278992822</v>
      </c>
      <c r="G15" s="18">
        <f t="shared" si="5"/>
        <v>20270523.486869983</v>
      </c>
      <c r="H15" s="18">
        <f t="shared" si="1"/>
        <v>17128592.926349465</v>
      </c>
      <c r="I15" s="18">
        <f t="shared" si="6"/>
        <v>15769375.287874501</v>
      </c>
      <c r="J15" s="18">
        <f t="shared" si="2"/>
        <v>17128592.926349465</v>
      </c>
      <c r="K15" s="18">
        <f t="shared" si="3"/>
        <v>1359217.6384749636</v>
      </c>
      <c r="L15" s="17">
        <f t="shared" si="7"/>
        <v>0</v>
      </c>
      <c r="M15" s="7"/>
    </row>
    <row r="16" spans="1:33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33.666137024579427</v>
      </c>
      <c r="E16" s="17">
        <f t="shared" si="4"/>
        <v>1559550.3961385945</v>
      </c>
      <c r="F16" s="18">
        <f t="shared" si="0"/>
        <v>1947004.2421915135</v>
      </c>
      <c r="G16" s="18">
        <f t="shared" si="5"/>
        <v>22217527.729061496</v>
      </c>
      <c r="H16" s="18">
        <f t="shared" si="1"/>
        <v>17796239.689789973</v>
      </c>
      <c r="I16" s="18">
        <f t="shared" si="6"/>
        <v>17328925.684013095</v>
      </c>
      <c r="J16" s="18">
        <f t="shared" si="2"/>
        <v>17796239.689789973</v>
      </c>
      <c r="K16" s="18">
        <f t="shared" si="3"/>
        <v>467314.00577687845</v>
      </c>
      <c r="L16" s="17">
        <f t="shared" si="7"/>
        <v>0</v>
      </c>
      <c r="M16" s="7"/>
    </row>
    <row r="17" spans="1:13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33.177616240465106</v>
      </c>
      <c r="E17" s="17">
        <f t="shared" si="4"/>
        <v>2020592.460434271</v>
      </c>
      <c r="F17" s="18">
        <f t="shared" si="0"/>
        <v>2641297.3832919388</v>
      </c>
      <c r="G17" s="18">
        <f t="shared" si="5"/>
        <v>24858825.112353433</v>
      </c>
      <c r="H17" s="18">
        <f t="shared" si="1"/>
        <v>19017000.855342031</v>
      </c>
      <c r="I17" s="18">
        <f t="shared" si="6"/>
        <v>19349518.144447364</v>
      </c>
      <c r="J17" s="18">
        <f t="shared" si="2"/>
        <v>19017000.855342031</v>
      </c>
      <c r="K17" s="18">
        <f t="shared" si="3"/>
        <v>-332517.28910533339</v>
      </c>
      <c r="L17" s="17">
        <f t="shared" si="7"/>
        <v>0</v>
      </c>
      <c r="M17" s="7"/>
    </row>
    <row r="18" spans="1:13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32.640066271698615</v>
      </c>
      <c r="E18" s="17">
        <f t="shared" si="4"/>
        <v>3985735.7610334312</v>
      </c>
      <c r="F18" s="18">
        <f t="shared" si="0"/>
        <v>5726632.0053471411</v>
      </c>
      <c r="G18" s="18">
        <f t="shared" si="5"/>
        <v>30585457.117700573</v>
      </c>
      <c r="H18" s="18">
        <f t="shared" si="1"/>
        <v>21287477.541379735</v>
      </c>
      <c r="I18" s="18">
        <f t="shared" si="6"/>
        <v>23335253.905480795</v>
      </c>
      <c r="J18" s="18">
        <f t="shared" si="2"/>
        <v>21287477.541379735</v>
      </c>
      <c r="K18" s="18">
        <f t="shared" si="3"/>
        <v>-2047776.3641010597</v>
      </c>
      <c r="L18" s="17">
        <f t="shared" si="7"/>
        <v>0</v>
      </c>
      <c r="M18" s="7"/>
    </row>
    <row r="19" spans="1:13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32.234420440393677</v>
      </c>
      <c r="E19" s="17">
        <f t="shared" si="4"/>
        <v>3943392.1825073613</v>
      </c>
      <c r="F19" s="18">
        <f t="shared" si="0"/>
        <v>5740017.9281266369</v>
      </c>
      <c r="G19" s="18">
        <f t="shared" si="5"/>
        <v>36325475.04582721</v>
      </c>
      <c r="H19" s="18">
        <f t="shared" si="1"/>
        <v>24955600.507737815</v>
      </c>
      <c r="I19" s="18">
        <f t="shared" si="6"/>
        <v>27278646.087988157</v>
      </c>
      <c r="J19" s="18">
        <f t="shared" si="2"/>
        <v>24955600.507737815</v>
      </c>
      <c r="K19" s="18">
        <f t="shared" si="3"/>
        <v>-2323045.5802503414</v>
      </c>
      <c r="L19" s="17">
        <f t="shared" si="7"/>
        <v>0</v>
      </c>
    </row>
    <row r="20" spans="1:13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31.717901224590552</v>
      </c>
      <c r="E20" s="17">
        <f t="shared" si="4"/>
        <v>2792051.0280197761</v>
      </c>
      <c r="F20" s="18">
        <f t="shared" si="0"/>
        <v>3877848.4959356119</v>
      </c>
      <c r="G20" s="18">
        <f t="shared" si="5"/>
        <v>40203323.541762821</v>
      </c>
      <c r="H20" s="18">
        <f t="shared" si="1"/>
        <v>28946394.100295544</v>
      </c>
      <c r="I20" s="18">
        <f t="shared" si="6"/>
        <v>30070697.116007932</v>
      </c>
      <c r="J20" s="18">
        <f t="shared" si="2"/>
        <v>28946394.100295544</v>
      </c>
      <c r="K20" s="18">
        <f t="shared" si="3"/>
        <v>-1124303.0157123879</v>
      </c>
      <c r="L20" s="17">
        <f t="shared" si="7"/>
        <v>0</v>
      </c>
    </row>
    <row r="21" spans="1:13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31.272433394847042</v>
      </c>
      <c r="E21" s="17">
        <f t="shared" si="4"/>
        <v>2453668.2947586924</v>
      </c>
      <c r="F21" s="18">
        <f t="shared" si="0"/>
        <v>3393732.1282739993</v>
      </c>
      <c r="G21" s="18">
        <f t="shared" si="5"/>
        <v>43597055.670036823</v>
      </c>
      <c r="H21" s="18">
        <f t="shared" si="1"/>
        <v>31520670.812874004</v>
      </c>
      <c r="I21" s="18">
        <f t="shared" si="6"/>
        <v>32524365.410766624</v>
      </c>
      <c r="J21" s="18">
        <f t="shared" si="2"/>
        <v>31520670.812874004</v>
      </c>
      <c r="K21" s="18">
        <f t="shared" si="3"/>
        <v>-1003694.5978926197</v>
      </c>
      <c r="L21" s="17">
        <f t="shared" si="7"/>
        <v>0</v>
      </c>
    </row>
    <row r="22" spans="1:13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24.899999619999999</v>
      </c>
      <c r="D22" s="17">
        <f>VLOOKUP(A22,[2]myPEPB!$B:$D,3,FALSE)</f>
        <v>31.014726063038534</v>
      </c>
      <c r="E22" s="17">
        <f t="shared" si="4"/>
        <v>903084.09463123081</v>
      </c>
      <c r="F22" s="18">
        <f t="shared" si="0"/>
        <v>1144593.3124940631</v>
      </c>
      <c r="G22" s="18">
        <f t="shared" si="5"/>
        <v>44741648.982530884</v>
      </c>
      <c r="H22" s="18">
        <f t="shared" si="1"/>
        <v>35301159.916489385</v>
      </c>
      <c r="I22" s="18">
        <f t="shared" si="6"/>
        <v>33427449.505397856</v>
      </c>
      <c r="J22" s="18">
        <f t="shared" si="2"/>
        <v>35301159.916489385</v>
      </c>
      <c r="K22" s="18">
        <f t="shared" si="3"/>
        <v>1873710.4110915288</v>
      </c>
      <c r="L22" s="17">
        <f t="shared" si="7"/>
        <v>0</v>
      </c>
    </row>
    <row r="23" spans="1:13" ht="12.75" x14ac:dyDescent="0.2">
      <c r="A23" s="15">
        <v>44985</v>
      </c>
      <c r="B23" s="31">
        <f>VLOOKUP(A23,[1]HwabaoWP_szse_innovation_100!$A:$E,5)</f>
        <v>0.7630000114440918</v>
      </c>
      <c r="C23" s="16">
        <f>VLOOKUP(A23,[2]myPEPB!$B:$C,2,FALSE)</f>
        <v>23.979999540000001</v>
      </c>
      <c r="D23" s="17">
        <f>VLOOKUP(A23,[2]myPEPB!$B:$D,3,FALSE)</f>
        <v>30.732980897288492</v>
      </c>
      <c r="E23" s="17">
        <f t="shared" si="4"/>
        <v>1216420.548706634</v>
      </c>
      <c r="F23" s="18">
        <f t="shared" si="0"/>
        <v>1594260.1971976068</v>
      </c>
      <c r="G23" s="18">
        <f t="shared" si="5"/>
        <v>46335909.179728493</v>
      </c>
      <c r="H23" s="18">
        <f t="shared" si="1"/>
        <v>35354299.234405242</v>
      </c>
      <c r="I23" s="18">
        <f t="shared" si="6"/>
        <v>34643870.054104492</v>
      </c>
      <c r="J23" s="18">
        <f t="shared" si="2"/>
        <v>35354299.234405242</v>
      </c>
      <c r="K23" s="18">
        <f t="shared" si="3"/>
        <v>710429.18030074984</v>
      </c>
      <c r="L23" s="17">
        <f t="shared" si="7"/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model4(3)turnover&amp;RSI</vt:lpstr>
      <vt:lpstr>model4(1)&amp;KDJ</vt:lpstr>
      <vt:lpstr>model4(3)turnover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2023-03-30T04:11:46Z</dcterms:modified>
</cp:coreProperties>
</file>