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14805" windowHeight="8010"/>
  </bookViews>
  <sheets>
    <sheet name="model4(1)" sheetId="1" r:id="rId1"/>
  </sheets>
  <externalReferences>
    <externalReference r:id="rId2"/>
    <externalReference r:id="rId3"/>
  </externalReferences>
  <definedNames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D19" i="1" l="1"/>
  <c r="C19" i="1"/>
  <c r="E19" i="1" s="1"/>
  <c r="B19" i="1"/>
  <c r="D18" i="1"/>
  <c r="C18" i="1"/>
  <c r="E18" i="1" s="1"/>
  <c r="B18" i="1"/>
  <c r="D17" i="1"/>
  <c r="C17" i="1"/>
  <c r="E17" i="1" s="1"/>
  <c r="B17" i="1"/>
  <c r="D16" i="1"/>
  <c r="C16" i="1"/>
  <c r="E16" i="1" s="1"/>
  <c r="B16" i="1"/>
  <c r="D15" i="1"/>
  <c r="C15" i="1"/>
  <c r="E15" i="1" s="1"/>
  <c r="B15" i="1"/>
  <c r="D14" i="1"/>
  <c r="C14" i="1"/>
  <c r="E14" i="1" s="1"/>
  <c r="B14" i="1"/>
  <c r="D13" i="1"/>
  <c r="C13" i="1"/>
  <c r="E13" i="1" s="1"/>
  <c r="B13" i="1"/>
  <c r="D12" i="1"/>
  <c r="C12" i="1"/>
  <c r="E12" i="1" s="1"/>
  <c r="B12" i="1"/>
  <c r="D11" i="1"/>
  <c r="C11" i="1"/>
  <c r="E11" i="1" s="1"/>
  <c r="B11" i="1"/>
  <c r="D10" i="1"/>
  <c r="C10" i="1"/>
  <c r="E10" i="1" s="1"/>
  <c r="B10" i="1"/>
  <c r="D9" i="1"/>
  <c r="C9" i="1"/>
  <c r="E9" i="1" s="1"/>
  <c r="B9" i="1"/>
  <c r="D8" i="1"/>
  <c r="C8" i="1"/>
  <c r="E8" i="1" s="1"/>
  <c r="B8" i="1"/>
  <c r="D7" i="1"/>
  <c r="C7" i="1"/>
  <c r="B7" i="1"/>
  <c r="D6" i="1"/>
  <c r="C6" i="1"/>
  <c r="E6" i="1" s="1"/>
  <c r="B6" i="1"/>
  <c r="D5" i="1"/>
  <c r="C5" i="1"/>
  <c r="B5" i="1"/>
  <c r="D4" i="1"/>
  <c r="C4" i="1"/>
  <c r="E4" i="1" s="1"/>
  <c r="B4" i="1"/>
  <c r="L3" i="1"/>
  <c r="I3" i="1"/>
  <c r="D3" i="1"/>
  <c r="C3" i="1"/>
  <c r="B3" i="1"/>
  <c r="F3" i="1" s="1"/>
  <c r="G3" i="1" s="1"/>
  <c r="E5" i="1" l="1"/>
  <c r="E7" i="1"/>
  <c r="F5" i="1"/>
  <c r="F7" i="1"/>
  <c r="F9" i="1"/>
  <c r="F11" i="1"/>
  <c r="F13" i="1"/>
  <c r="F15" i="1"/>
  <c r="F17" i="1"/>
  <c r="F19" i="1"/>
  <c r="H3" i="1"/>
  <c r="J3" i="1" s="1"/>
  <c r="K3" i="1" s="1"/>
  <c r="I4" i="1"/>
  <c r="I5" i="1" s="1"/>
  <c r="I6" i="1" s="1"/>
  <c r="I7" i="1" s="1"/>
  <c r="I8" i="1" s="1"/>
  <c r="I9" i="1" s="1"/>
  <c r="I10" i="1" s="1"/>
  <c r="I11" i="1" s="1"/>
  <c r="L4" i="1"/>
  <c r="L5" i="1" s="1"/>
  <c r="L6" i="1" s="1"/>
  <c r="F4" i="1"/>
  <c r="G4" i="1" s="1"/>
  <c r="F6" i="1"/>
  <c r="F8" i="1"/>
  <c r="F10" i="1"/>
  <c r="F12" i="1"/>
  <c r="F14" i="1"/>
  <c r="F16" i="1"/>
  <c r="F18" i="1"/>
  <c r="L7" i="1" l="1"/>
  <c r="L8" i="1" s="1"/>
  <c r="L9" i="1" s="1"/>
  <c r="L10" i="1" s="1"/>
  <c r="L11" i="1" s="1"/>
  <c r="G5" i="1"/>
  <c r="H4" i="1"/>
  <c r="J4" i="1" s="1"/>
  <c r="K4" i="1" s="1"/>
  <c r="R4" i="1"/>
  <c r="Q4" i="1" s="1"/>
  <c r="I12" i="1"/>
  <c r="I13" i="1" s="1"/>
  <c r="I14" i="1" s="1"/>
  <c r="I15" i="1" s="1"/>
  <c r="I16" i="1" s="1"/>
  <c r="I17" i="1" s="1"/>
  <c r="I18" i="1" s="1"/>
  <c r="I19" i="1" s="1"/>
  <c r="U4" i="1"/>
  <c r="L12" i="1"/>
  <c r="L13" i="1" s="1"/>
  <c r="L14" i="1" s="1"/>
  <c r="L15" i="1" s="1"/>
  <c r="L16" i="1" s="1"/>
  <c r="L17" i="1" s="1"/>
  <c r="L18" i="1" s="1"/>
  <c r="L19" i="1" s="1"/>
  <c r="G6" i="1" l="1"/>
  <c r="H5" i="1"/>
  <c r="J5" i="1" s="1"/>
  <c r="K5" i="1" s="1"/>
  <c r="G7" i="1" l="1"/>
  <c r="H6" i="1"/>
  <c r="J6" i="1" s="1"/>
  <c r="K6" i="1" s="1"/>
  <c r="G8" i="1" l="1"/>
  <c r="H7" i="1"/>
  <c r="J7" i="1" s="1"/>
  <c r="K7" i="1" s="1"/>
  <c r="G9" i="1" l="1"/>
  <c r="H8" i="1"/>
  <c r="J8" i="1" s="1"/>
  <c r="K8" i="1" s="1"/>
  <c r="G10" i="1" l="1"/>
  <c r="H9" i="1"/>
  <c r="J9" i="1" s="1"/>
  <c r="K9" i="1" s="1"/>
  <c r="G11" i="1" l="1"/>
  <c r="H10" i="1"/>
  <c r="J10" i="1" s="1"/>
  <c r="K10" i="1" s="1"/>
  <c r="G12" i="1" l="1"/>
  <c r="H11" i="1"/>
  <c r="J11" i="1" s="1"/>
  <c r="K11" i="1" l="1"/>
  <c r="T4" i="1" s="1"/>
  <c r="S4" i="1"/>
  <c r="V4" i="1" s="1"/>
  <c r="W4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H19" i="1" l="1"/>
  <c r="J19" i="1" s="1"/>
  <c r="K19" i="1" s="1"/>
  <c r="H2" i="1"/>
</calcChain>
</file>

<file path=xl/sharedStrings.xml><?xml version="1.0" encoding="utf-8"?>
<sst xmlns="http://schemas.openxmlformats.org/spreadsheetml/2006/main" count="21" uniqueCount="16">
  <si>
    <t>date</t>
  </si>
  <si>
    <t>szse innovation100</t>
  </si>
  <si>
    <t>PE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</si>
  <si>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</si>
  <si>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</si>
  <si>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</si>
  <si>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</si>
  <si>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</si>
  <si>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</si>
  <si>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</si>
  <si>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</si>
  <si>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</si>
  <si>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unit:yuan</t>
  </si>
  <si>
    <t>investment per year</t>
  </si>
  <si>
    <t>absolute RR</t>
  </si>
  <si>
    <t>annualized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</si>
</sst>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3" fillId="0" borderId="1" xfId="0" applyFont="1" applyBorder="1"/>
    <xf numFmtId="0" fontId="3" fillId="0" borderId="0" xfId="0" applyFont="1"/>
    <xf numFmtId="10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1" fillId="0" borderId="0" xfId="0" applyNumberFormat="1" applyFont="1"/>
    <xf numFmtId="176" fontId="6" fillId="3" borderId="1" xfId="0" applyNumberFormat="1" applyFont="1" applyFill="1" applyBorder="1" applyAlignment="1">
      <alignment horizontal="center" vertical="center" wrapText="1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176" fontId="3" fillId="0" borderId="1" xfId="0" applyNumberFormat="1" applyFont="1" applyBorder="1"/>
    <xf numFmtId="176" fontId="10" fillId="0" borderId="1" xfId="0" applyNumberFormat="1" applyFont="1" applyBorder="1"/>
    <xf numFmtId="177" fontId="8" fillId="4" borderId="1" xfId="0" applyNumberFormat="1" applyFont="1" applyFill="1" applyBorder="1" applyAlignment="1">
      <alignment horizontal="center"/>
    </xf>
    <xf numFmtId="176" fontId="9" fillId="0" borderId="1" xfId="0" applyNumberFormat="1" applyFont="1" applyBorder="1"/>
    <xf numFmtId="176" fontId="9" fillId="2" borderId="1" xfId="0" applyNumberFormat="1" applyFont="1" applyFill="1" applyBorder="1"/>
    <xf numFmtId="177" fontId="11" fillId="4" borderId="1" xfId="0" applyNumberFormat="1" applyFont="1" applyFill="1" applyBorder="1" applyAlignment="1">
      <alignment horizontal="center"/>
    </xf>
    <xf numFmtId="178" fontId="3" fillId="0" borderId="1" xfId="0" applyNumberFormat="1" applyFont="1" applyBorder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00813604622218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4080"/>
        <c:axId val="381613184"/>
      </c:lineChart>
      <c:dateAx>
        <c:axId val="114494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613184"/>
        <c:crosses val="autoZero"/>
        <c:auto val="0"/>
        <c:lblOffset val="100"/>
        <c:baseTimeUnit val="days"/>
      </c:dateAx>
      <c:valAx>
        <c:axId val="381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9408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/>
              <a:t>szseinnovation100index &amp;                                            sales amount per month</a:t>
            </a:r>
            <a:endParaRPr lang="zh-CN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'model4(1)'!买卖</c:f>
              <c:numCache>
                <c:formatCode>0.00_ </c:formatCode>
                <c:ptCount val="1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777920"/>
        <c:axId val="565779840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21120"/>
        <c:axId val="567622656"/>
      </c:lineChart>
      <c:catAx>
        <c:axId val="5657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779840"/>
        <c:crosses val="autoZero"/>
        <c:auto val="1"/>
        <c:lblAlgn val="ctr"/>
        <c:lblOffset val="100"/>
        <c:noMultiLvlLbl val="0"/>
      </c:catAx>
      <c:valAx>
        <c:axId val="565779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77920"/>
        <c:crosses val="max"/>
        <c:crossBetween val="between"/>
      </c:valAx>
      <c:dateAx>
        <c:axId val="56762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22656"/>
        <c:crosses val="autoZero"/>
        <c:auto val="0"/>
        <c:lblOffset val="100"/>
        <c:baseTimeUnit val="days"/>
      </c:dateAx>
      <c:valAx>
        <c:axId val="5676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2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619125</xdr:colOff>
      <xdr:row>5</xdr:row>
      <xdr:rowOff>9525</xdr:rowOff>
    </xdr:from>
    <xdr:to>
      <xdr:col>21</xdr:col>
      <xdr:colOff>695325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247649</xdr:colOff>
      <xdr:row>4</xdr:row>
      <xdr:rowOff>152400</xdr:rowOff>
    </xdr:from>
    <xdr:to>
      <xdr:col>30</xdr:col>
      <xdr:colOff>400049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39.900001525878913</v>
          </cell>
          <cell r="D78">
            <v>41.020526335866805</v>
          </cell>
        </row>
        <row r="79">
          <cell r="B79">
            <v>44404</v>
          </cell>
          <cell r="C79">
            <v>38.209999084472663</v>
          </cell>
          <cell r="D79">
            <v>40.984025981952598</v>
          </cell>
        </row>
        <row r="80">
          <cell r="B80">
            <v>44405</v>
          </cell>
          <cell r="C80">
            <v>38.619998931884773</v>
          </cell>
          <cell r="D80">
            <v>40.953717942849167</v>
          </cell>
        </row>
        <row r="81">
          <cell r="B81">
            <v>44406</v>
          </cell>
          <cell r="C81">
            <v>40.119998931884773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41.130001068115227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40.869998931884773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39.290000915527337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39.130001068115227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38.630001068115227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34.220001220703118</v>
          </cell>
          <cell r="D107">
            <v>40.482476154145722</v>
          </cell>
        </row>
        <row r="108">
          <cell r="B108">
            <v>44445</v>
          </cell>
          <cell r="C108">
            <v>35.540000915527337</v>
          </cell>
          <cell r="D108">
            <v>40.435849029253099</v>
          </cell>
        </row>
        <row r="109">
          <cell r="B109">
            <v>44446</v>
          </cell>
          <cell r="C109">
            <v>35.720001220703118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35.470001220703118</v>
          </cell>
          <cell r="D114">
            <v>40.173214266640784</v>
          </cell>
        </row>
        <row r="115">
          <cell r="B115">
            <v>44454</v>
          </cell>
          <cell r="C115">
            <v>35.130001068115227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34.560001373291023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24.680000305175781</v>
          </cell>
          <cell r="D347">
            <v>33.152985469638168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33.128364413367542</v>
          </cell>
        </row>
        <row r="349">
          <cell r="B349" t="str">
            <v xml:space="preserve">2022/9/5
</v>
          </cell>
          <cell r="C349">
            <v>24.469999313354489</v>
          </cell>
          <cell r="D349">
            <v>33.103412352560589</v>
          </cell>
        </row>
        <row r="350">
          <cell r="B350" t="str">
            <v xml:space="preserve">2022/9/6
</v>
          </cell>
          <cell r="C350">
            <v>24.54000091552734</v>
          </cell>
          <cell r="D350">
            <v>33.078804848431183</v>
          </cell>
        </row>
        <row r="351">
          <cell r="B351" t="str">
            <v xml:space="preserve">2022/9/7
</v>
          </cell>
          <cell r="C351">
            <v>24.780000686645511</v>
          </cell>
          <cell r="D351">
            <v>33.055026039944693</v>
          </cell>
        </row>
        <row r="352">
          <cell r="B352" t="str">
            <v xml:space="preserve">2022/9/8
</v>
          </cell>
          <cell r="C352">
            <v>24.440000534057621</v>
          </cell>
          <cell r="D352">
            <v>33.030411681356441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33.006878029842611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32.983932353621462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32.959955208143782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32.934475108685753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32.907899122464102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32.881472439535827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32.855193805251417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32.82858711864457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32.80134871441436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32.773872745763207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32.746798306024253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32.721144167057332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32.694171318112282</v>
          </cell>
        </row>
        <row r="366">
          <cell r="B366" t="str">
            <v xml:space="preserve">2022/9/29
</v>
          </cell>
          <cell r="C366">
            <v>23.03</v>
          </cell>
          <cell r="D366">
            <v>32.667621396908672</v>
          </cell>
        </row>
        <row r="367">
          <cell r="B367" t="str">
            <v>2022/9/30</v>
          </cell>
          <cell r="C367">
            <v>22.610000610351559</v>
          </cell>
          <cell r="D367">
            <v>32.640066271466047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10.375" style="15" customWidth="1"/>
    <col min="5" max="5" width="9.375" style="15" customWidth="1"/>
    <col min="6" max="6" width="9.25" style="15" customWidth="1"/>
    <col min="7" max="7" width="10.75" style="15" customWidth="1"/>
    <col min="8" max="8" width="11.5" style="15" customWidth="1"/>
    <col min="9" max="9" width="14.375" style="15" customWidth="1"/>
    <col min="10" max="10" width="12.625" style="1" customWidth="1"/>
    <col min="11" max="11" width="10.75" style="1" customWidth="1"/>
    <col min="12" max="12" width="10.75" style="15" customWidth="1"/>
    <col min="13" max="13" width="9.5" style="1" bestFit="1" customWidth="1"/>
    <col min="14" max="14" width="9" style="2" customWidth="1"/>
    <col min="15" max="15" width="9" style="1" customWidth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 customWidth="1"/>
    <col min="26" max="16384" width="9" style="1"/>
  </cols>
  <sheetData>
    <row r="1" spans="1:23" s="6" customFormat="1" ht="27" customHeight="1" x14ac:dyDescent="0.15">
      <c r="A1" s="8" t="s">
        <v>0</v>
      </c>
      <c r="B1" s="8" t="s">
        <v>1</v>
      </c>
      <c r="C1" s="8" t="s">
        <v>2</v>
      </c>
      <c r="D1" s="16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0" t="s">
        <v>9</v>
      </c>
      <c r="K1" s="11" t="s">
        <v>10</v>
      </c>
      <c r="L1" s="19" t="s">
        <v>11</v>
      </c>
      <c r="N1" s="7"/>
    </row>
    <row r="2" spans="1:23" ht="14.1" customHeight="1" x14ac:dyDescent="0.2">
      <c r="A2" s="3"/>
      <c r="B2" s="3"/>
      <c r="C2" s="3"/>
      <c r="D2" s="20"/>
      <c r="E2" s="20">
        <v>3950</v>
      </c>
      <c r="F2" s="21" t="s">
        <v>12</v>
      </c>
      <c r="G2" s="20"/>
      <c r="H2" s="20">
        <f>MIN(G:G)</f>
        <v>0</v>
      </c>
      <c r="I2" s="20"/>
      <c r="J2" s="3"/>
      <c r="K2" s="3"/>
      <c r="L2" s="20"/>
      <c r="M2" s="4"/>
    </row>
    <row r="3" spans="1:23" ht="14.1" customHeight="1" x14ac:dyDescent="0.2">
      <c r="A3" s="22">
        <v>44316</v>
      </c>
      <c r="B3" s="9">
        <f>VLOOKUP(A3,[1]szse_innovation_100!$A:$F,6)</f>
        <v>4.7860299999999993</v>
      </c>
      <c r="C3" s="9">
        <f>VLOOKUP(A3,[2]myPEPB!$B:$C,2)</f>
        <v>47.64</v>
      </c>
      <c r="D3" s="23">
        <f>VLOOKUP(A3,[2]myPEPB!$B:$D,3)</f>
        <v>45.46631578947369</v>
      </c>
      <c r="E3" s="23">
        <v>0</v>
      </c>
      <c r="F3" s="24">
        <f t="shared" ref="F3:F19" si="0">E3/B3</f>
        <v>0</v>
      </c>
      <c r="G3" s="24">
        <f t="shared" ref="G3:G19" si="1">G2+F3</f>
        <v>0</v>
      </c>
      <c r="H3" s="24">
        <f t="shared" ref="H3:H19" si="2">G3*B3</f>
        <v>0</v>
      </c>
      <c r="I3" s="24">
        <f t="shared" ref="I3:I19" si="3">IF(E3&gt;0,I2+E3,I2)</f>
        <v>0</v>
      </c>
      <c r="J3" s="24">
        <f t="shared" ref="J3:J19" si="4">H3+L3</f>
        <v>0</v>
      </c>
      <c r="K3" s="24">
        <f t="shared" ref="K3:K19" si="5">J3-I3</f>
        <v>0</v>
      </c>
      <c r="L3" s="23">
        <f t="shared" ref="L3:L19" si="6">IF(E3&lt;0,L2-E3,L2)</f>
        <v>0</v>
      </c>
      <c r="M3" s="4"/>
      <c r="P3" s="12" t="s">
        <v>0</v>
      </c>
      <c r="Q3" s="13" t="s">
        <v>13</v>
      </c>
      <c r="R3" s="13" t="s">
        <v>8</v>
      </c>
      <c r="S3" s="13" t="s">
        <v>9</v>
      </c>
      <c r="T3" s="13" t="s">
        <v>10</v>
      </c>
      <c r="U3" s="14" t="s">
        <v>11</v>
      </c>
      <c r="V3" s="13" t="s">
        <v>14</v>
      </c>
      <c r="W3" s="13" t="s">
        <v>15</v>
      </c>
    </row>
    <row r="4" spans="1:23" ht="14.1" customHeight="1" x14ac:dyDescent="0.2">
      <c r="A4" s="22">
        <v>44347</v>
      </c>
      <c r="B4" s="9">
        <f>VLOOKUP(A4,[1]szse_innovation_100!$A:$F,6)</f>
        <v>4.9806599999999994</v>
      </c>
      <c r="C4" s="9">
        <f>VLOOKUP(A4,[2]myPEPB!$B:$C,2)</f>
        <v>39.85</v>
      </c>
      <c r="D4" s="23">
        <f>VLOOKUP(A4,[2]myPEPB!$B:$D,3)</f>
        <v>41.802432432432425</v>
      </c>
      <c r="E4" s="23">
        <f t="shared" ref="E4:E19" si="7">IF(C4&lt;D4,$E$2*(D4-C4)^2,-$E$2*(D4-C4)^2)</f>
        <v>15057.369992695269</v>
      </c>
      <c r="F4" s="24">
        <f t="shared" si="0"/>
        <v>3023.1676108578522</v>
      </c>
      <c r="G4" s="24">
        <f t="shared" si="1"/>
        <v>3023.1676108578522</v>
      </c>
      <c r="H4" s="24">
        <f t="shared" si="2"/>
        <v>15057.369992695269</v>
      </c>
      <c r="I4" s="24">
        <f t="shared" si="3"/>
        <v>15057.369992695269</v>
      </c>
      <c r="J4" s="24">
        <f t="shared" si="4"/>
        <v>15057.369992695269</v>
      </c>
      <c r="K4" s="24">
        <f t="shared" si="5"/>
        <v>0</v>
      </c>
      <c r="L4" s="23">
        <f t="shared" si="6"/>
        <v>0</v>
      </c>
      <c r="M4" s="4"/>
      <c r="P4" s="25">
        <v>44561</v>
      </c>
      <c r="Q4" s="26">
        <f>R4</f>
        <v>260275.18576464822</v>
      </c>
      <c r="R4" s="20">
        <f>VLOOKUP(P4,A:I,9,)</f>
        <v>260275.18576464822</v>
      </c>
      <c r="S4" s="20">
        <f>VLOOKUP(P4,A:J,10,)</f>
        <v>262454.74910559482</v>
      </c>
      <c r="T4" s="20">
        <f>VLOOKUP(P4,A:K,11,)</f>
        <v>2179.5633409465954</v>
      </c>
      <c r="U4" s="20">
        <f>VLOOKUP(P4,A:L,12,)</f>
        <v>657.86627675392538</v>
      </c>
      <c r="V4" s="5">
        <f>(S4-R4)/R4</f>
        <v>8.3740727512819774E-3</v>
      </c>
      <c r="W4" s="5">
        <f>V4</f>
        <v>8.3740727512819774E-3</v>
      </c>
    </row>
    <row r="5" spans="1:23" ht="14.1" customHeight="1" x14ac:dyDescent="0.2">
      <c r="A5" s="22">
        <v>44377</v>
      </c>
      <c r="B5" s="9">
        <f>VLOOKUP(A5,[1]szse_innovation_100!$A:$F,6)</f>
        <v>5.1114799999999994</v>
      </c>
      <c r="C5" s="9">
        <f>VLOOKUP(A5,[2]myPEPB!$B:$C,2)</f>
        <v>41.45</v>
      </c>
      <c r="D5" s="23">
        <f>VLOOKUP(A5,[2]myPEPB!$B:$D,3)</f>
        <v>41.041896551724122</v>
      </c>
      <c r="E5" s="23">
        <f t="shared" si="7"/>
        <v>-657.86627675392538</v>
      </c>
      <c r="F5" s="24">
        <f t="shared" si="0"/>
        <v>-128.70367814291075</v>
      </c>
      <c r="G5" s="24">
        <f t="shared" si="1"/>
        <v>2894.4639327149416</v>
      </c>
      <c r="H5" s="24">
        <f t="shared" si="2"/>
        <v>14794.994502793768</v>
      </c>
      <c r="I5" s="24">
        <f t="shared" si="3"/>
        <v>15057.369992695269</v>
      </c>
      <c r="J5" s="24">
        <f t="shared" si="4"/>
        <v>15452.860779547693</v>
      </c>
      <c r="K5" s="24">
        <f t="shared" si="5"/>
        <v>395.49078685242421</v>
      </c>
      <c r="L5" s="23">
        <f t="shared" si="6"/>
        <v>657.86627675392538</v>
      </c>
      <c r="M5" s="4"/>
    </row>
    <row r="6" spans="1:23" ht="14.1" customHeight="1" x14ac:dyDescent="0.2">
      <c r="A6" s="22">
        <v>44407</v>
      </c>
      <c r="B6" s="9">
        <f>VLOOKUP(A6,[1]szse_innovation_100!$A:$F,6)</f>
        <v>4.9776999999999996</v>
      </c>
      <c r="C6" s="9">
        <f>VLOOKUP(A6,[2]myPEPB!$B:$C,2)</f>
        <v>39.930000305175781</v>
      </c>
      <c r="D6" s="23">
        <f>VLOOKUP(A6,[2]myPEPB!$B:$D,3)</f>
        <v>40.930499984741189</v>
      </c>
      <c r="E6" s="23">
        <f t="shared" si="7"/>
        <v>3953.9484548014116</v>
      </c>
      <c r="F6" s="24">
        <f t="shared" si="0"/>
        <v>794.33241352460209</v>
      </c>
      <c r="G6" s="24">
        <f t="shared" si="1"/>
        <v>3688.7963462395437</v>
      </c>
      <c r="H6" s="24">
        <f t="shared" si="2"/>
        <v>18361.721572676575</v>
      </c>
      <c r="I6" s="24">
        <f t="shared" si="3"/>
        <v>19011.31844749668</v>
      </c>
      <c r="J6" s="24">
        <f t="shared" si="4"/>
        <v>19019.5878494305</v>
      </c>
      <c r="K6" s="24">
        <f t="shared" si="5"/>
        <v>8.2694019338196085</v>
      </c>
      <c r="L6" s="23">
        <f t="shared" si="6"/>
        <v>657.86627675392538</v>
      </c>
      <c r="M6" s="4"/>
    </row>
    <row r="7" spans="1:23" ht="14.1" customHeight="1" x14ac:dyDescent="0.2">
      <c r="A7" s="22">
        <v>44439</v>
      </c>
      <c r="B7" s="9">
        <f>VLOOKUP(A7,[1]szse_innovation_100!$A:$F,6)</f>
        <v>4.7613100000000008</v>
      </c>
      <c r="C7" s="9">
        <f>VLOOKUP(A7,[2]myPEPB!$B:$C,2)</f>
        <v>38.069999694824219</v>
      </c>
      <c r="D7" s="23">
        <f>VLOOKUP(A7,[2]myPEPB!$B:$D,3)</f>
        <v>40.654705834482208</v>
      </c>
      <c r="E7" s="23">
        <f t="shared" si="7"/>
        <v>26388.788022123525</v>
      </c>
      <c r="F7" s="24">
        <f t="shared" si="0"/>
        <v>5542.3377226274952</v>
      </c>
      <c r="G7" s="24">
        <f t="shared" si="1"/>
        <v>9231.1340688670389</v>
      </c>
      <c r="H7" s="24">
        <f t="shared" si="2"/>
        <v>43952.290953437332</v>
      </c>
      <c r="I7" s="24">
        <f t="shared" si="3"/>
        <v>45400.106469620208</v>
      </c>
      <c r="J7" s="24">
        <f t="shared" si="4"/>
        <v>44610.15723019126</v>
      </c>
      <c r="K7" s="24">
        <f t="shared" si="5"/>
        <v>-789.9492394289482</v>
      </c>
      <c r="L7" s="23">
        <f t="shared" si="6"/>
        <v>657.86627675392538</v>
      </c>
      <c r="M7" s="4"/>
    </row>
    <row r="8" spans="1:23" ht="14.1" customHeight="1" x14ac:dyDescent="0.2">
      <c r="A8" s="22">
        <v>44469</v>
      </c>
      <c r="B8" s="9">
        <f>VLOOKUP(A8,[1]szse_innovation_100!$A:$F,6)</f>
        <v>4.7106400000000006</v>
      </c>
      <c r="C8" s="9">
        <f>VLOOKUP(A8,[2]myPEPB!$B:$C,2)</f>
        <v>35.020000457763672</v>
      </c>
      <c r="D8" s="23">
        <f>VLOOKUP(A8,[2]myPEPB!$B:$D,3)</f>
        <v>39.730819672131133</v>
      </c>
      <c r="E8" s="23">
        <f t="shared" si="7"/>
        <v>87657.679798291982</v>
      </c>
      <c r="F8" s="24">
        <f t="shared" si="0"/>
        <v>18608.443820434586</v>
      </c>
      <c r="G8" s="24">
        <f t="shared" si="1"/>
        <v>27839.577889301625</v>
      </c>
      <c r="H8" s="24">
        <f t="shared" si="2"/>
        <v>131142.22918845981</v>
      </c>
      <c r="I8" s="24">
        <f t="shared" si="3"/>
        <v>133057.78626791219</v>
      </c>
      <c r="J8" s="24">
        <f t="shared" si="4"/>
        <v>131800.09546521373</v>
      </c>
      <c r="K8" s="24">
        <f t="shared" si="5"/>
        <v>-1257.6908026984602</v>
      </c>
      <c r="L8" s="23">
        <f t="shared" si="6"/>
        <v>657.86627675392538</v>
      </c>
      <c r="M8" s="4"/>
    </row>
    <row r="9" spans="1:23" ht="14.1" customHeight="1" x14ac:dyDescent="0.2">
      <c r="A9" s="22">
        <v>44498</v>
      </c>
      <c r="B9" s="9">
        <f>VLOOKUP(A9,[1]szse_innovation_100!$A:$F,6)</f>
        <v>4.8678999999999997</v>
      </c>
      <c r="C9" s="9">
        <f>VLOOKUP(A9,[2]myPEPB!$B:$C,2)</f>
        <v>36.299999239999998</v>
      </c>
      <c r="D9" s="23">
        <f>VLOOKUP(A9,[2]myPEPB!$B:$D,3)</f>
        <v>39.253623134275358</v>
      </c>
      <c r="E9" s="23">
        <f t="shared" si="7"/>
        <v>34459.381729895649</v>
      </c>
      <c r="F9" s="24">
        <f t="shared" si="0"/>
        <v>7078.9009079676352</v>
      </c>
      <c r="G9" s="24">
        <f t="shared" si="1"/>
        <v>34918.478797269257</v>
      </c>
      <c r="H9" s="24">
        <f t="shared" si="2"/>
        <v>169979.662937227</v>
      </c>
      <c r="I9" s="24">
        <f t="shared" si="3"/>
        <v>167517.16799780785</v>
      </c>
      <c r="J9" s="24">
        <f t="shared" si="4"/>
        <v>170637.52921398092</v>
      </c>
      <c r="K9" s="24">
        <f t="shared" si="5"/>
        <v>3120.3612161730707</v>
      </c>
      <c r="L9" s="23">
        <f t="shared" si="6"/>
        <v>657.86627675392538</v>
      </c>
      <c r="M9" s="4"/>
    </row>
    <row r="10" spans="1:23" ht="14.1" customHeight="1" x14ac:dyDescent="0.2">
      <c r="A10" s="22">
        <v>44530</v>
      </c>
      <c r="B10" s="9">
        <f>VLOOKUP(A10,[1]szse_innovation_100!$A:$F,6)</f>
        <v>4.9547099609374996</v>
      </c>
      <c r="C10" s="9">
        <f>VLOOKUP(A10,[2]myPEPB!$B:$C,2)</f>
        <v>35.450000000000003</v>
      </c>
      <c r="D10" s="23">
        <f>VLOOKUP(A10,[2]myPEPB!$B:$D,3)</f>
        <v>38.695499988749994</v>
      </c>
      <c r="E10" s="23">
        <f t="shared" si="7"/>
        <v>41606.417199055955</v>
      </c>
      <c r="F10" s="24">
        <f t="shared" si="0"/>
        <v>8397.3466715665127</v>
      </c>
      <c r="G10" s="24">
        <f t="shared" si="1"/>
        <v>43315.82546883577</v>
      </c>
      <c r="H10" s="24">
        <f t="shared" si="2"/>
        <v>214617.35191667083</v>
      </c>
      <c r="I10" s="24">
        <f t="shared" si="3"/>
        <v>209123.5851968638</v>
      </c>
      <c r="J10" s="24">
        <f t="shared" si="4"/>
        <v>215275.21819342475</v>
      </c>
      <c r="K10" s="24">
        <f t="shared" si="5"/>
        <v>6151.6329965609475</v>
      </c>
      <c r="L10" s="23">
        <f t="shared" si="6"/>
        <v>657.86627675392538</v>
      </c>
      <c r="M10" s="4"/>
    </row>
    <row r="11" spans="1:23" ht="14.1" customHeight="1" x14ac:dyDescent="0.2">
      <c r="A11" s="22">
        <v>44561</v>
      </c>
      <c r="B11" s="9">
        <f>VLOOKUP(A11,[1]szse_innovation_100!$A:$F,6)</f>
        <v>4.8630097656249998</v>
      </c>
      <c r="C11" s="9">
        <f>VLOOKUP(A11,[2]myPEPB!$B:$C,2)</f>
        <v>34.630000000000003</v>
      </c>
      <c r="D11" s="23">
        <f>VLOOKUP(A11,[2]myPEPB!$B:$D,3)</f>
        <v>38.228579205136612</v>
      </c>
      <c r="E11" s="23">
        <f t="shared" si="7"/>
        <v>51151.60056778443</v>
      </c>
      <c r="F11" s="24">
        <f t="shared" si="0"/>
        <v>10518.506651859534</v>
      </c>
      <c r="G11" s="24">
        <f t="shared" si="1"/>
        <v>53834.332120695304</v>
      </c>
      <c r="H11" s="24">
        <f t="shared" si="2"/>
        <v>261796.88282884087</v>
      </c>
      <c r="I11" s="24">
        <f t="shared" si="3"/>
        <v>260275.18576464822</v>
      </c>
      <c r="J11" s="24">
        <f t="shared" si="4"/>
        <v>262454.74910559482</v>
      </c>
      <c r="K11" s="24">
        <f t="shared" si="5"/>
        <v>2179.5633409465954</v>
      </c>
      <c r="L11" s="23">
        <f t="shared" si="6"/>
        <v>657.86627675392538</v>
      </c>
      <c r="M11" s="4"/>
    </row>
    <row r="12" spans="1:23" ht="14.1" customHeight="1" x14ac:dyDescent="0.2">
      <c r="A12" s="22">
        <v>44589</v>
      </c>
      <c r="B12" s="9">
        <f>VLOOKUP(A12,[1]szse_innovation_100!$A:$F,6)</f>
        <v>4.3440297851562502</v>
      </c>
      <c r="C12" s="9">
        <f>VLOOKUP(A12,[2]myPEPB!$B:$C,2)</f>
        <v>31.159999849999998</v>
      </c>
      <c r="D12" s="23">
        <f>VLOOKUP(A12,[2]myPEPB!$B:$D,3)</f>
        <v>37.710494996683174</v>
      </c>
      <c r="E12" s="23">
        <f t="shared" si="7"/>
        <v>169490.49733354338</v>
      </c>
      <c r="F12" s="24">
        <f t="shared" si="0"/>
        <v>39016.881954331948</v>
      </c>
      <c r="G12" s="24">
        <f t="shared" si="1"/>
        <v>92851.214075027252</v>
      </c>
      <c r="H12" s="24">
        <f t="shared" si="2"/>
        <v>403348.43952983763</v>
      </c>
      <c r="I12" s="24">
        <f t="shared" si="3"/>
        <v>429765.68309819163</v>
      </c>
      <c r="J12" s="24">
        <f t="shared" si="4"/>
        <v>404006.30580659158</v>
      </c>
      <c r="K12" s="24">
        <f t="shared" si="5"/>
        <v>-25759.377291600045</v>
      </c>
      <c r="L12" s="23">
        <f t="shared" si="6"/>
        <v>657.86627675392538</v>
      </c>
      <c r="M12" s="4"/>
    </row>
    <row r="13" spans="1:23" ht="14.1" customHeight="1" x14ac:dyDescent="0.2">
      <c r="A13" s="22">
        <v>44620</v>
      </c>
      <c r="B13" s="9">
        <f>VLOOKUP(A13,[1]szse_innovation_100!$A:$F,6)</f>
        <v>4.3355400390624999</v>
      </c>
      <c r="C13" s="9">
        <f>VLOOKUP(A13,[2]myPEPB!$B:$C,2)</f>
        <v>30.969999309999999</v>
      </c>
      <c r="D13" s="23">
        <f>VLOOKUP(A13,[2]myPEPB!$B:$D,3)</f>
        <v>37.189770586238538</v>
      </c>
      <c r="E13" s="23">
        <f t="shared" si="7"/>
        <v>152807.94117845185</v>
      </c>
      <c r="F13" s="24">
        <f t="shared" si="0"/>
        <v>35245.422669766056</v>
      </c>
      <c r="G13" s="24">
        <f t="shared" si="1"/>
        <v>128096.6367447933</v>
      </c>
      <c r="H13" s="24">
        <f t="shared" si="2"/>
        <v>555368.09747629601</v>
      </c>
      <c r="I13" s="24">
        <f t="shared" si="3"/>
        <v>582573.6242766435</v>
      </c>
      <c r="J13" s="24">
        <f t="shared" si="4"/>
        <v>556025.96375304996</v>
      </c>
      <c r="K13" s="24">
        <f t="shared" si="5"/>
        <v>-26547.660523593542</v>
      </c>
      <c r="L13" s="23">
        <f t="shared" si="6"/>
        <v>657.86627675392538</v>
      </c>
      <c r="M13" s="4"/>
    </row>
    <row r="14" spans="1:23" ht="14.1" customHeight="1" x14ac:dyDescent="0.2">
      <c r="A14" s="22">
        <v>44651</v>
      </c>
      <c r="B14" s="9">
        <f>VLOOKUP(A14,[1]szse_innovation_100!$A:$F,6)</f>
        <v>3.8658500976562502</v>
      </c>
      <c r="C14" s="9">
        <f>VLOOKUP(A14,[2]myPEPB!$B:$C,2)</f>
        <v>27.63999939</v>
      </c>
      <c r="D14" s="23">
        <f>VLOOKUP(A14,[2]myPEPB!$B:$D,3)</f>
        <v>36.340622369004151</v>
      </c>
      <c r="E14" s="23">
        <f t="shared" si="7"/>
        <v>299018.3188799615</v>
      </c>
      <c r="F14" s="24">
        <f t="shared" si="0"/>
        <v>77348.658464860651</v>
      </c>
      <c r="G14" s="24">
        <f t="shared" si="1"/>
        <v>205445.29520965397</v>
      </c>
      <c r="H14" s="24">
        <f t="shared" si="2"/>
        <v>794220.71454925789</v>
      </c>
      <c r="I14" s="24">
        <f t="shared" si="3"/>
        <v>881591.943156605</v>
      </c>
      <c r="J14" s="24">
        <f t="shared" si="4"/>
        <v>794878.58082601184</v>
      </c>
      <c r="K14" s="24">
        <f t="shared" si="5"/>
        <v>-86713.362330593169</v>
      </c>
      <c r="L14" s="23">
        <f t="shared" si="6"/>
        <v>657.86627675392538</v>
      </c>
      <c r="M14" s="4"/>
    </row>
    <row r="15" spans="1:23" ht="14.1" customHeight="1" x14ac:dyDescent="0.2">
      <c r="A15" s="22">
        <v>44680</v>
      </c>
      <c r="B15" s="9">
        <f>VLOOKUP(A15,[1]szse_innovation_100!$A:$F,6)</f>
        <v>3.5012099609375</v>
      </c>
      <c r="C15" s="9">
        <f>VLOOKUP(A15,[2]myPEPB!$B:$C,2)</f>
        <v>25.129999160000001</v>
      </c>
      <c r="D15" s="23">
        <f>VLOOKUP(A15,[2]myPEPB!$B:$D,3)</f>
        <v>35.566653817730753</v>
      </c>
      <c r="E15" s="23">
        <f t="shared" si="7"/>
        <v>430248.85375669535</v>
      </c>
      <c r="F15" s="24">
        <f t="shared" si="0"/>
        <v>122885.76193856422</v>
      </c>
      <c r="G15" s="24">
        <f t="shared" si="1"/>
        <v>328331.05714821815</v>
      </c>
      <c r="H15" s="24">
        <f t="shared" si="2"/>
        <v>1149555.967772481</v>
      </c>
      <c r="I15" s="24">
        <f t="shared" si="3"/>
        <v>1311840.7969133004</v>
      </c>
      <c r="J15" s="24">
        <f t="shared" si="4"/>
        <v>1150213.8340492349</v>
      </c>
      <c r="K15" s="24">
        <f t="shared" si="5"/>
        <v>-161626.96286406554</v>
      </c>
      <c r="L15" s="23">
        <f t="shared" si="6"/>
        <v>657.86627675392538</v>
      </c>
      <c r="M15" s="4"/>
    </row>
    <row r="16" spans="1:23" ht="14.1" customHeight="1" x14ac:dyDescent="0.2">
      <c r="A16" s="22">
        <v>44712</v>
      </c>
      <c r="B16" s="9">
        <f>VLOOKUP(A16,[1]szse_innovation_100!$A:$F,6)</f>
        <v>3.6361599121093748</v>
      </c>
      <c r="C16" s="9">
        <f>VLOOKUP(A16,[2]myPEPB!$B:$C,2)</f>
        <v>24.129999160000001</v>
      </c>
      <c r="D16" s="23">
        <f>VLOOKUP(A16,[2]myPEPB!$B:$D,3)</f>
        <v>34.740573439534039</v>
      </c>
      <c r="E16" s="23">
        <f t="shared" si="7"/>
        <v>444707.93183896161</v>
      </c>
      <c r="F16" s="24">
        <f t="shared" si="0"/>
        <v>122301.53309758642</v>
      </c>
      <c r="G16" s="24">
        <f t="shared" si="1"/>
        <v>450632.59024580457</v>
      </c>
      <c r="H16" s="24">
        <f t="shared" si="2"/>
        <v>1638572.1597418047</v>
      </c>
      <c r="I16" s="24">
        <f t="shared" si="3"/>
        <v>1756548.728752262</v>
      </c>
      <c r="J16" s="24">
        <f t="shared" si="4"/>
        <v>1639230.0260185585</v>
      </c>
      <c r="K16" s="24">
        <f t="shared" si="5"/>
        <v>-117318.70273370342</v>
      </c>
      <c r="L16" s="23">
        <f t="shared" si="6"/>
        <v>657.86627675392538</v>
      </c>
      <c r="M16" s="4"/>
    </row>
    <row r="17" spans="1:13" ht="14.1" customHeight="1" x14ac:dyDescent="0.2">
      <c r="A17" s="22">
        <v>44742</v>
      </c>
      <c r="B17" s="9">
        <f>VLOOKUP(A17,[1]szse_innovation_100!$A:$F,6)</f>
        <v>4.1096201171875002</v>
      </c>
      <c r="C17" s="9">
        <f>VLOOKUP(A17,[2]myPEPB!$B:$C,2)</f>
        <v>27.809999470000001</v>
      </c>
      <c r="D17" s="23">
        <f>VLOOKUP(A17,[2]myPEPB!$B:$D,3)</f>
        <v>34.119366627533324</v>
      </c>
      <c r="E17" s="23">
        <f t="shared" si="7"/>
        <v>157242.05001781249</v>
      </c>
      <c r="F17" s="24">
        <f t="shared" si="0"/>
        <v>38261.942839968433</v>
      </c>
      <c r="G17" s="24">
        <f t="shared" si="1"/>
        <v>488894.533085773</v>
      </c>
      <c r="H17" s="24">
        <f t="shared" si="2"/>
        <v>2009170.8083522827</v>
      </c>
      <c r="I17" s="24">
        <f t="shared" si="3"/>
        <v>1913790.7787700745</v>
      </c>
      <c r="J17" s="24">
        <f t="shared" si="4"/>
        <v>2009828.6746290366</v>
      </c>
      <c r="K17" s="24">
        <f t="shared" si="5"/>
        <v>96037.895858962089</v>
      </c>
      <c r="L17" s="23">
        <f t="shared" si="6"/>
        <v>657.86627675392538</v>
      </c>
      <c r="M17" s="4"/>
    </row>
    <row r="18" spans="1:13" ht="14.1" customHeight="1" x14ac:dyDescent="0.2">
      <c r="A18" s="22">
        <v>44771</v>
      </c>
      <c r="B18" s="9">
        <f>VLOOKUP(A18,[1]szse_innovation_100!$A:$F,6)</f>
        <v>3.8724699707031252</v>
      </c>
      <c r="C18" s="9">
        <f>VLOOKUP(A18,[2]myPEPB!$B:$C,2)</f>
        <v>26.329999919999999</v>
      </c>
      <c r="D18" s="23">
        <f>VLOOKUP(A18,[2]myPEPB!$B:$D,3)</f>
        <v>33.666137024579427</v>
      </c>
      <c r="E18" s="23">
        <f t="shared" si="7"/>
        <v>212584.68508788882</v>
      </c>
      <c r="F18" s="24">
        <f t="shared" si="0"/>
        <v>54896.406349482881</v>
      </c>
      <c r="G18" s="24">
        <f t="shared" si="1"/>
        <v>543790.93943525583</v>
      </c>
      <c r="H18" s="24">
        <f t="shared" si="2"/>
        <v>2105814.0833034702</v>
      </c>
      <c r="I18" s="24">
        <f t="shared" si="3"/>
        <v>2126375.4638579632</v>
      </c>
      <c r="J18" s="24">
        <f t="shared" si="4"/>
        <v>2106471.9495802242</v>
      </c>
      <c r="K18" s="24">
        <f t="shared" si="5"/>
        <v>-19903.514277738985</v>
      </c>
      <c r="L18" s="23">
        <f t="shared" si="6"/>
        <v>657.86627675392538</v>
      </c>
      <c r="M18" s="4"/>
    </row>
    <row r="19" spans="1:13" ht="14.1" customHeight="1" x14ac:dyDescent="0.2">
      <c r="A19" s="22">
        <v>44804</v>
      </c>
      <c r="B19" s="9">
        <f>VLOOKUP(A19,[1]szse_innovation_100!$A:$F,6)</f>
        <v>3.7022099609375001</v>
      </c>
      <c r="C19" s="9">
        <f>VLOOKUP(A19,[2]myPEPB!$B:$C,2)</f>
        <v>25.18000031</v>
      </c>
      <c r="D19" s="23">
        <f>VLOOKUP(A19,[2]myPEPB!$B:$D,3)</f>
        <v>33.177616240465106</v>
      </c>
      <c r="E19" s="23">
        <f t="shared" si="7"/>
        <v>252649.34925635549</v>
      </c>
      <c r="F19" s="24">
        <f t="shared" si="0"/>
        <v>68242.847359304767</v>
      </c>
      <c r="G19" s="24">
        <f t="shared" si="1"/>
        <v>612033.78679456061</v>
      </c>
      <c r="H19" s="24">
        <f t="shared" si="2"/>
        <v>2265877.5819011205</v>
      </c>
      <c r="I19" s="24">
        <f t="shared" si="3"/>
        <v>2379024.8131143185</v>
      </c>
      <c r="J19" s="24">
        <f t="shared" si="4"/>
        <v>2266535.4481778746</v>
      </c>
      <c r="K19" s="24">
        <f t="shared" si="5"/>
        <v>-112489.36493644398</v>
      </c>
      <c r="L19" s="23">
        <f t="shared" si="6"/>
        <v>657.86627675392538</v>
      </c>
      <c r="M19" s="4"/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2022-10-13T10:36:19Z</dcterms:modified>
</cp:coreProperties>
</file>