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21" i="8" l="1"/>
  <c r="P21" i="8" s="1"/>
  <c r="F21" i="8"/>
  <c r="E21" i="8"/>
  <c r="D21" i="8"/>
  <c r="C21" i="8"/>
  <c r="G21" i="8" s="1"/>
  <c r="B21" i="8"/>
  <c r="N21" i="7"/>
  <c r="E21" i="7" s="1"/>
  <c r="M21" i="7"/>
  <c r="D21" i="7"/>
  <c r="C21" i="7"/>
  <c r="B21" i="7"/>
  <c r="M21" i="5"/>
  <c r="N21" i="5" s="1"/>
  <c r="E21" i="5" s="1"/>
  <c r="D21" i="5"/>
  <c r="C21" i="5"/>
  <c r="B21" i="5"/>
  <c r="N21" i="6"/>
  <c r="M21" i="6"/>
  <c r="D21" i="6"/>
  <c r="C21" i="6"/>
  <c r="B21" i="6"/>
  <c r="L21" i="9"/>
  <c r="I21" i="9"/>
  <c r="E21" i="9"/>
  <c r="D21" i="9"/>
  <c r="C21" i="9"/>
  <c r="B21" i="9"/>
  <c r="F21" i="9" s="1"/>
  <c r="H21" i="8" l="1"/>
  <c r="F21" i="7"/>
  <c r="F21" i="5"/>
  <c r="O21" i="6"/>
  <c r="O20" i="8"/>
  <c r="F20" i="8"/>
  <c r="E20" i="8"/>
  <c r="D20" i="8"/>
  <c r="C20" i="8"/>
  <c r="B20" i="8"/>
  <c r="M20" i="7"/>
  <c r="N20" i="7" s="1"/>
  <c r="E20" i="7" s="1"/>
  <c r="D20" i="7"/>
  <c r="C20" i="7"/>
  <c r="B20" i="7"/>
  <c r="M20" i="5"/>
  <c r="N20" i="5" s="1"/>
  <c r="E20" i="5" s="1"/>
  <c r="D20" i="5"/>
  <c r="C20" i="5"/>
  <c r="B20" i="5"/>
  <c r="N20" i="6"/>
  <c r="M20" i="6"/>
  <c r="D20" i="6"/>
  <c r="C20" i="6"/>
  <c r="B20" i="6"/>
  <c r="L20" i="9"/>
  <c r="I20" i="9"/>
  <c r="E20" i="9"/>
  <c r="D20" i="9"/>
  <c r="C20" i="9"/>
  <c r="B20" i="9"/>
  <c r="F20" i="9" s="1"/>
  <c r="P20" i="8" l="1"/>
  <c r="G20" i="8" s="1"/>
  <c r="H20" i="8" s="1"/>
  <c r="F20" i="7"/>
  <c r="F20" i="5"/>
  <c r="O20" i="6"/>
  <c r="O19" i="8"/>
  <c r="F19" i="8"/>
  <c r="E19" i="8"/>
  <c r="D19" i="8"/>
  <c r="C19" i="8"/>
  <c r="B19" i="8"/>
  <c r="M19" i="7"/>
  <c r="N19" i="7" s="1"/>
  <c r="E19" i="7" s="1"/>
  <c r="D19" i="7"/>
  <c r="C19" i="7"/>
  <c r="B19" i="7"/>
  <c r="M19" i="5"/>
  <c r="N19" i="5" s="1"/>
  <c r="E19" i="5" s="1"/>
  <c r="D19" i="5"/>
  <c r="C19" i="5"/>
  <c r="B19" i="5"/>
  <c r="N19" i="6"/>
  <c r="M19" i="6"/>
  <c r="D19" i="6"/>
  <c r="C19" i="6"/>
  <c r="B19" i="6"/>
  <c r="L19" i="9"/>
  <c r="I19" i="9"/>
  <c r="E19" i="9"/>
  <c r="D19" i="9"/>
  <c r="C19" i="9"/>
  <c r="B19" i="9"/>
  <c r="F19" i="9" s="1"/>
  <c r="P19" i="8" l="1"/>
  <c r="G19" i="8" s="1"/>
  <c r="H19" i="8" s="1"/>
  <c r="F19" i="7"/>
  <c r="F19" i="5"/>
  <c r="O19" i="6"/>
  <c r="O18" i="8"/>
  <c r="F18" i="8"/>
  <c r="E18" i="8"/>
  <c r="D18" i="8"/>
  <c r="C18" i="8"/>
  <c r="B18" i="8"/>
  <c r="M18" i="7"/>
  <c r="D18" i="7"/>
  <c r="C18" i="7"/>
  <c r="B18" i="7"/>
  <c r="M18" i="5"/>
  <c r="D18" i="5"/>
  <c r="C18" i="5"/>
  <c r="B18" i="5"/>
  <c r="N18" i="6"/>
  <c r="M18" i="6"/>
  <c r="D18" i="6"/>
  <c r="C18" i="6"/>
  <c r="B18" i="6"/>
  <c r="D18" i="9"/>
  <c r="C18" i="9"/>
  <c r="E18" i="9" s="1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N8" i="7"/>
  <c r="E8" i="7" s="1"/>
  <c r="F8" i="7" s="1"/>
  <c r="P8" i="8"/>
  <c r="G8" i="8" s="1"/>
  <c r="H8" i="8" s="1"/>
  <c r="N8" i="5"/>
  <c r="E8" i="5" s="1"/>
  <c r="F8" i="5" s="1"/>
  <c r="F8" i="9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H18" i="9" l="1"/>
  <c r="J18" i="9" s="1"/>
  <c r="K18" i="9" s="1"/>
  <c r="G19" i="9"/>
  <c r="H17" i="9"/>
  <c r="J17" i="9" s="1"/>
  <c r="K17" i="9" s="1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R21" i="6" l="1"/>
  <c r="S21" i="6" s="1"/>
  <c r="P21" i="6"/>
  <c r="Q21" i="6" s="1"/>
  <c r="H19" i="9"/>
  <c r="J19" i="9" s="1"/>
  <c r="K19" i="9" s="1"/>
  <c r="G20" i="9"/>
  <c r="G21" i="9" s="1"/>
  <c r="H21" i="9" s="1"/>
  <c r="J21" i="9" s="1"/>
  <c r="K21" i="9" s="1"/>
  <c r="R20" i="6"/>
  <c r="S20" i="6" s="1"/>
  <c r="P20" i="6"/>
  <c r="Q20" i="6" s="1"/>
  <c r="R19" i="6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21" i="6" l="1"/>
  <c r="U21" i="6" s="1"/>
  <c r="E21" i="6" s="1"/>
  <c r="F21" i="6" s="1"/>
  <c r="H20" i="9"/>
  <c r="J20" i="9" s="1"/>
  <c r="K20" i="9" s="1"/>
  <c r="H2" i="9"/>
  <c r="T20" i="6"/>
  <c r="U20" i="6" s="1"/>
  <c r="E20" i="6" s="1"/>
  <c r="F20" i="6" s="1"/>
  <c r="T19" i="6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L20" i="6" s="1"/>
  <c r="L21" i="6" s="1"/>
  <c r="I16" i="6"/>
  <c r="I17" i="6" s="1"/>
  <c r="I18" i="6" s="1"/>
  <c r="I19" i="6" s="1"/>
  <c r="I20" i="6" s="1"/>
  <c r="I21" i="6" s="1"/>
  <c r="U4" i="5"/>
  <c r="H5" i="6"/>
  <c r="J5" i="6" s="1"/>
  <c r="K5" i="6" s="1"/>
  <c r="G6" i="6"/>
  <c r="L17" i="7" l="1"/>
  <c r="L18" i="7" s="1"/>
  <c r="L19" i="7" s="1"/>
  <c r="L20" i="7" s="1"/>
  <c r="L21" i="7" s="1"/>
  <c r="N14" i="8"/>
  <c r="N15" i="8" s="1"/>
  <c r="N16" i="8" s="1"/>
  <c r="G7" i="6"/>
  <c r="H6" i="6"/>
  <c r="J6" i="6" s="1"/>
  <c r="K6" i="6" s="1"/>
  <c r="N17" i="8" l="1"/>
  <c r="N18" i="8" s="1"/>
  <c r="N19" i="8" s="1"/>
  <c r="N20" i="8" s="1"/>
  <c r="N21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J3" i="8"/>
  <c r="L3" i="8" s="1"/>
  <c r="M3" i="8" s="1"/>
  <c r="I4" i="8"/>
  <c r="H19" i="6" l="1"/>
  <c r="J19" i="6" s="1"/>
  <c r="K19" i="6" s="1"/>
  <c r="G20" i="6"/>
  <c r="J4" i="8"/>
  <c r="L4" i="8" s="1"/>
  <c r="M4" i="8" s="1"/>
  <c r="I5" i="8"/>
  <c r="I6" i="8" s="1"/>
  <c r="H3" i="7"/>
  <c r="J3" i="7" s="1"/>
  <c r="K3" i="7" s="1"/>
  <c r="G4" i="7"/>
  <c r="H20" i="6" l="1"/>
  <c r="J20" i="6" s="1"/>
  <c r="K20" i="6" s="1"/>
  <c r="G21" i="6"/>
  <c r="H21" i="6" s="1"/>
  <c r="J21" i="6" s="1"/>
  <c r="K21" i="6" s="1"/>
  <c r="J6" i="8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H17" i="7"/>
  <c r="J17" i="7" s="1"/>
  <c r="K17" i="7" s="1"/>
  <c r="G18" i="7"/>
  <c r="H16" i="5"/>
  <c r="J16" i="5" s="1"/>
  <c r="K16" i="5" s="1"/>
  <c r="G17" i="5"/>
  <c r="J19" i="8" l="1"/>
  <c r="L19" i="8" s="1"/>
  <c r="M19" i="8" s="1"/>
  <c r="I20" i="8"/>
  <c r="H18" i="7"/>
  <c r="J18" i="7" s="1"/>
  <c r="K18" i="7" s="1"/>
  <c r="G19" i="7"/>
  <c r="G20" i="7" s="1"/>
  <c r="H17" i="5"/>
  <c r="J17" i="5" s="1"/>
  <c r="K17" i="5" s="1"/>
  <c r="G18" i="5"/>
  <c r="H20" i="7" l="1"/>
  <c r="J20" i="7" s="1"/>
  <c r="K20" i="7" s="1"/>
  <c r="G21" i="7"/>
  <c r="H21" i="7" s="1"/>
  <c r="J21" i="7" s="1"/>
  <c r="K21" i="7" s="1"/>
  <c r="J20" i="8"/>
  <c r="L20" i="8" s="1"/>
  <c r="M20" i="8" s="1"/>
  <c r="I21" i="8"/>
  <c r="H19" i="7"/>
  <c r="J19" i="7" s="1"/>
  <c r="K19" i="7" s="1"/>
  <c r="H2" i="7"/>
  <c r="H18" i="5"/>
  <c r="J18" i="5" s="1"/>
  <c r="K18" i="5" s="1"/>
  <c r="G19" i="5"/>
  <c r="G20" i="5" s="1"/>
  <c r="H20" i="5" l="1"/>
  <c r="J20" i="5" s="1"/>
  <c r="K20" i="5" s="1"/>
  <c r="G21" i="5"/>
  <c r="H21" i="5" s="1"/>
  <c r="J21" i="5" s="1"/>
  <c r="K21" i="5" s="1"/>
  <c r="J21" i="8"/>
  <c r="L21" i="8" s="1"/>
  <c r="M21" i="8" s="1"/>
  <c r="J2" i="8"/>
  <c r="H19" i="5"/>
  <c r="J19" i="5" s="1"/>
  <c r="K19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<sst xmlns="http://schemas.openxmlformats.org/spreadsheetml/2006/main" count="117" uniqueCount="29">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</sst>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  <c:pt idx="16">
                  <c:v>3094416.5845493269</c:v>
                </c:pt>
                <c:pt idx="17">
                  <c:v>3405393.8463527663</c:v>
                </c:pt>
                <c:pt idx="18">
                  <c:v>3690730.8026686539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  <c:pt idx="16">
                  <c:v>2763969.1929088128</c:v>
                </c:pt>
                <c:pt idx="17">
                  <c:v>3207713.7474722113</c:v>
                </c:pt>
                <c:pt idx="18">
                  <c:v>3506416.0051296353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-330447.39164051414</c:v>
                </c:pt>
                <c:pt idx="17">
                  <c:v>-197680.09888055502</c:v>
                </c:pt>
                <c:pt idx="18">
                  <c:v>-184314.79753901856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90208"/>
        <c:axId val="393792512"/>
      </c:lineChart>
      <c:dateAx>
        <c:axId val="393790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92512"/>
        <c:crosses val="autoZero"/>
        <c:auto val="1"/>
        <c:lblOffset val="100"/>
        <c:baseTimeUnit val="months"/>
      </c:dateAx>
      <c:valAx>
        <c:axId val="393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1442324.1532089238</c:v>
                </c:pt>
                <c:pt idx="16">
                  <c:v>2922335.9299294855</c:v>
                </c:pt>
                <c:pt idx="17">
                  <c:v>1313323.0596551057</c:v>
                </c:pt>
                <c:pt idx="18">
                  <c:v>959071.18361059949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79520"/>
        <c:axId val="89977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4656"/>
        <c:axId val="89976192"/>
      </c:lineChart>
      <c:dateAx>
        <c:axId val="8997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6192"/>
        <c:crosses val="autoZero"/>
        <c:auto val="1"/>
        <c:lblOffset val="100"/>
        <c:baseTimeUnit val="months"/>
      </c:dateAx>
      <c:valAx>
        <c:axId val="899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656"/>
        <c:crosses val="autoZero"/>
        <c:crossBetween val="between"/>
      </c:valAx>
      <c:valAx>
        <c:axId val="89977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9520"/>
        <c:crosses val="max"/>
        <c:crossBetween val="between"/>
      </c:valAx>
      <c:catAx>
        <c:axId val="8997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8997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49664"/>
        <c:axId val="511662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82272"/>
        <c:axId val="511660416"/>
      </c:lineChart>
      <c:dateAx>
        <c:axId val="506182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60416"/>
        <c:crosses val="autoZero"/>
        <c:auto val="1"/>
        <c:lblOffset val="100"/>
        <c:baseTimeUnit val="months"/>
      </c:dateAx>
      <c:valAx>
        <c:axId val="511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82272"/>
        <c:crosses val="autoZero"/>
        <c:crossBetween val="between"/>
      </c:valAx>
      <c:valAx>
        <c:axId val="511662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9664"/>
        <c:crosses val="max"/>
        <c:crossBetween val="between"/>
      </c:valAx>
      <c:catAx>
        <c:axId val="7804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166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2770536.1238928479</c:v>
                </c:pt>
                <c:pt idx="16">
                  <c:v>3240506.4128348678</c:v>
                </c:pt>
                <c:pt idx="17">
                  <c:v>3551483.6746383072</c:v>
                </c:pt>
                <c:pt idx="18">
                  <c:v>3836820.6309541948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2471167.2682257858</c:v>
                </c:pt>
                <c:pt idx="16">
                  <c:v>2909182.7952390611</c:v>
                </c:pt>
                <c:pt idx="17">
                  <c:v>3359902.686902009</c:v>
                </c:pt>
                <c:pt idx="18">
                  <c:v>3659239.0569511424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-331323.61759580672</c:v>
                </c:pt>
                <c:pt idx="17">
                  <c:v>-191580.98773629824</c:v>
                </c:pt>
                <c:pt idx="18">
                  <c:v>-177581.57400305243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1264"/>
        <c:axId val="78333056"/>
      </c:lineChart>
      <c:dateAx>
        <c:axId val="7833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3056"/>
        <c:crosses val="autoZero"/>
        <c:auto val="1"/>
        <c:lblOffset val="100"/>
        <c:baseTimeUnit val="months"/>
      </c:dateAx>
      <c:valAx>
        <c:axId val="783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406568.68077122449</c:v>
                </c:pt>
                <c:pt idx="16">
                  <c:v>469970.28894201998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56480"/>
        <c:axId val="78346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3168"/>
        <c:axId val="78344960"/>
      </c:lineChart>
      <c:dateAx>
        <c:axId val="7834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4960"/>
        <c:crosses val="autoZero"/>
        <c:auto val="1"/>
        <c:lblOffset val="100"/>
        <c:baseTimeUnit val="months"/>
      </c:dateAx>
      <c:valAx>
        <c:axId val="78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43168"/>
        <c:crosses val="autoZero"/>
        <c:crossBetween val="between"/>
      </c:valAx>
      <c:valAx>
        <c:axId val="78346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6480"/>
        <c:crosses val="max"/>
        <c:crossBetween val="between"/>
      </c:valAx>
      <c:catAx>
        <c:axId val="7835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834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2902758.7878328301</c:v>
                </c:pt>
                <c:pt idx="16">
                  <c:v>3372729.07677485</c:v>
                </c:pt>
                <c:pt idx="17">
                  <c:v>3683706.3385782894</c:v>
                </c:pt>
                <c:pt idx="18">
                  <c:v>3969043.294894177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2584365.0276401606</c:v>
                </c:pt>
                <c:pt idx="16">
                  <c:v>3020916.7899380876</c:v>
                </c:pt>
                <c:pt idx="17">
                  <c:v>3477003.8253533985</c:v>
                </c:pt>
                <c:pt idx="18">
                  <c:v>3776828.1105115637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-351812.28683676245</c:v>
                </c:pt>
                <c:pt idx="17">
                  <c:v>-206702.51322489092</c:v>
                </c:pt>
                <c:pt idx="18">
                  <c:v>-192215.18438261328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71840"/>
        <c:axId val="78373632"/>
      </c:lineChart>
      <c:dateAx>
        <c:axId val="78371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632"/>
        <c:crosses val="autoZero"/>
        <c:auto val="1"/>
        <c:lblOffset val="100"/>
        <c:baseTimeUnit val="months"/>
      </c:dateAx>
      <c:valAx>
        <c:axId val="783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406568.68077122449</c:v>
                </c:pt>
                <c:pt idx="16">
                  <c:v>469970.28894201998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00896"/>
        <c:axId val="78399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96032"/>
        <c:axId val="78397824"/>
      </c:lineChart>
      <c:dateAx>
        <c:axId val="7839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97824"/>
        <c:crosses val="autoZero"/>
        <c:auto val="1"/>
        <c:lblOffset val="100"/>
        <c:baseTimeUnit val="months"/>
      </c:dateAx>
      <c:valAx>
        <c:axId val="78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96032"/>
        <c:crosses val="autoZero"/>
        <c:crossBetween val="between"/>
      </c:valAx>
      <c:valAx>
        <c:axId val="78399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0896"/>
        <c:crosses val="max"/>
        <c:crossBetween val="between"/>
      </c:valAx>
      <c:catAx>
        <c:axId val="784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39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24066642.634684995</c:v>
                </c:pt>
                <c:pt idx="16">
                  <c:v>28746325.621137921</c:v>
                </c:pt>
                <c:pt idx="17">
                  <c:v>31505596.929229394</c:v>
                </c:pt>
                <c:pt idx="18">
                  <c:v>33930746.275790907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21889119.782806464</c:v>
                </c:pt>
                <c:pt idx="16">
                  <c:v>26285753.693430729</c:v>
                </c:pt>
                <c:pt idx="17">
                  <c:v>30307661.490013275</c:v>
                </c:pt>
                <c:pt idx="18">
                  <c:v>32859091.128602259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-2177522.8518785313</c:v>
                </c:pt>
                <c:pt idx="16">
                  <c:v>-2460571.9277071916</c:v>
                </c:pt>
                <c:pt idx="17">
                  <c:v>-1197935.4392161183</c:v>
                </c:pt>
                <c:pt idx="18">
                  <c:v>-1071655.1471886486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0832"/>
        <c:axId val="88842624"/>
      </c:lineChart>
      <c:dateAx>
        <c:axId val="88840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42624"/>
        <c:crosses val="autoZero"/>
        <c:auto val="1"/>
        <c:lblOffset val="100"/>
        <c:baseTimeUnit val="months"/>
      </c:dateAx>
      <c:valAx>
        <c:axId val="88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31449885.650371231</c:v>
                </c:pt>
                <c:pt idx="16">
                  <c:v>38261651.510065518</c:v>
                </c:pt>
                <c:pt idx="17">
                  <c:v>42093972.619020917</c:v>
                </c:pt>
                <c:pt idx="18">
                  <c:v>45448259.451870061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61696"/>
        <c:axId val="88860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6832"/>
        <c:axId val="88858624"/>
      </c:lineChart>
      <c:dateAx>
        <c:axId val="8885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8624"/>
        <c:crosses val="autoZero"/>
        <c:auto val="1"/>
        <c:lblOffset val="100"/>
        <c:baseTimeUnit val="months"/>
      </c:dateAx>
      <c:valAx>
        <c:axId val="888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6832"/>
        <c:crosses val="autoZero"/>
        <c:crossBetween val="between"/>
      </c:valAx>
      <c:valAx>
        <c:axId val="88860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61696"/>
        <c:crosses val="max"/>
        <c:crossBetween val="between"/>
      </c:valAx>
      <c:catAx>
        <c:axId val="888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888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6301583.5549640199</c:v>
                </c:pt>
                <c:pt idx="16">
                  <c:v>9223919.4848935045</c:v>
                </c:pt>
                <c:pt idx="17">
                  <c:v>10537242.54454861</c:v>
                </c:pt>
                <c:pt idx="18">
                  <c:v>11496313.72815921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5807340.2836938016</c:v>
                </c:pt>
                <c:pt idx="16">
                  <c:v>8654581.2661501952</c:v>
                </c:pt>
                <c:pt idx="17">
                  <c:v>10383627.238935372</c:v>
                </c:pt>
                <c:pt idx="18">
                  <c:v>11385962.977301184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-569338.21874330938</c:v>
                </c:pt>
                <c:pt idx="17">
                  <c:v>-153615.30561323836</c:v>
                </c:pt>
                <c:pt idx="18">
                  <c:v>-110350.75085802563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6368"/>
        <c:axId val="89948160"/>
      </c:lineChart>
      <c:dateAx>
        <c:axId val="89946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8160"/>
        <c:crosses val="autoZero"/>
        <c:auto val="1"/>
        <c:lblOffset val="100"/>
        <c:baseTimeUnit val="months"/>
      </c:dateAx>
      <c:valAx>
        <c:axId val="8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</v>
          </cell>
          <cell r="O372">
            <v>0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31.661831663688094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31.640518500790101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31.619778305738894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31.599729708132653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31.580245075563703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31.560806821491422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31.541975585707295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31.522652045060806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31.502766967087357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31.482832907748161</v>
          </cell>
        </row>
        <row r="416">
          <cell r="B416" t="str">
            <v xml:space="preserve">2022/12/15
</v>
          </cell>
          <cell r="C416">
            <v>23.5</v>
          </cell>
          <cell r="D416">
            <v>31.463550702656981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31.443999978987929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31.423894209615362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31.402997578609092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31.381961700693761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31.360883031336495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31.33966664497617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31.319358650380028</v>
          </cell>
        </row>
        <row r="424">
          <cell r="B424" t="str">
            <v xml:space="preserve">2022/12/27
</v>
          </cell>
          <cell r="C424">
            <v>23</v>
          </cell>
          <cell r="D424">
            <v>31.29964453035543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31.279385322340406</v>
          </cell>
        </row>
        <row r="426">
          <cell r="B426">
            <v>44924</v>
          </cell>
          <cell r="C426">
            <v>22.760000229999999</v>
          </cell>
          <cell r="D426">
            <v>31.259292432971684</v>
          </cell>
        </row>
        <row r="427">
          <cell r="B427">
            <v>44925</v>
          </cell>
          <cell r="C427">
            <v>22.739999770000001</v>
          </cell>
          <cell r="D427">
            <v>31.23924703847057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1" si="0">E3/B3</f>
        <v>0</v>
      </c>
      <c r="G3" s="15">
        <f t="shared" ref="G3:G21" si="1">G2+F3</f>
        <v>0</v>
      </c>
      <c r="H3" s="15">
        <f t="shared" ref="H3:H21" si="2">G3*B3</f>
        <v>0</v>
      </c>
      <c r="I3" s="15">
        <f t="shared" ref="I3:I21" si="3">IF(E3&gt;0,I2+E3,I2)</f>
        <v>0</v>
      </c>
      <c r="J3" s="15">
        <f t="shared" ref="J3:J21" si="4">H3+L3</f>
        <v>0</v>
      </c>
      <c r="K3" s="15">
        <f t="shared" ref="K3:K21" si="5">J3-I3</f>
        <v>0</v>
      </c>
      <c r="L3" s="14">
        <f t="shared" ref="L3:L21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21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7"/>
        <v>338807.23397602042</v>
      </c>
      <c r="F18" s="15">
        <f t="shared" si="0"/>
        <v>486792.0168463827</v>
      </c>
      <c r="G18" s="15">
        <f t="shared" si="1"/>
        <v>3453169.3830283899</v>
      </c>
      <c r="H18" s="15">
        <f t="shared" si="2"/>
        <v>2403405.8214305816</v>
      </c>
      <c r="I18" s="15">
        <f t="shared" si="3"/>
        <v>2702774.6770976437</v>
      </c>
      <c r="J18" s="15">
        <f t="shared" si="4"/>
        <v>2403405.8214305816</v>
      </c>
      <c r="K18" s="15">
        <f t="shared" si="5"/>
        <v>-299368.8556670621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7"/>
        <v>391641.90745168331</v>
      </c>
      <c r="F19" s="15">
        <f t="shared" si="0"/>
        <v>570075.57608662441</v>
      </c>
      <c r="G19" s="15">
        <f t="shared" si="1"/>
        <v>4023244.9591150144</v>
      </c>
      <c r="H19" s="15">
        <f t="shared" si="2"/>
        <v>2763969.1929088128</v>
      </c>
      <c r="I19" s="15">
        <f t="shared" si="3"/>
        <v>3094416.5845493269</v>
      </c>
      <c r="J19" s="15">
        <f t="shared" si="4"/>
        <v>2763969.1929088128</v>
      </c>
      <c r="K19" s="15">
        <f t="shared" si="5"/>
        <v>-330447.39164051414</v>
      </c>
      <c r="L19" s="14">
        <f t="shared" si="6"/>
        <v>0</v>
      </c>
    </row>
    <row r="20" spans="1:13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7"/>
        <v>310977.26180343935</v>
      </c>
      <c r="F20" s="15">
        <f t="shared" si="0"/>
        <v>431912.84645321348</v>
      </c>
      <c r="G20" s="15">
        <f t="shared" si="1"/>
        <v>4455157.8055682275</v>
      </c>
      <c r="H20" s="15">
        <f t="shared" si="2"/>
        <v>3207713.7474722113</v>
      </c>
      <c r="I20" s="15">
        <f t="shared" si="3"/>
        <v>3405393.8463527663</v>
      </c>
      <c r="J20" s="15">
        <f t="shared" si="4"/>
        <v>3207713.7474722113</v>
      </c>
      <c r="K20" s="15">
        <f t="shared" si="5"/>
        <v>-197680.09888055502</v>
      </c>
      <c r="L20" s="14">
        <f t="shared" si="6"/>
        <v>0</v>
      </c>
    </row>
    <row r="21" spans="1:13" ht="12.75">
      <c r="A21" s="12">
        <v>44925</v>
      </c>
      <c r="B21" s="13">
        <f>VLOOKUP(A21,[1]HwabaoWP_szse_innovation_100!$A:$E,5)</f>
        <v>0.72299998998641968</v>
      </c>
      <c r="C21" s="13">
        <f>VLOOKUP(A21,[2]myPEPB!$B:$C,2)</f>
        <v>22.739999770000001</v>
      </c>
      <c r="D21" s="14">
        <f>VLOOKUP(A21,[2]myPEPB!$B:$D,3)</f>
        <v>31.23924703847057</v>
      </c>
      <c r="E21" s="14">
        <f t="shared" si="7"/>
        <v>285336.95631588745</v>
      </c>
      <c r="F21" s="15">
        <f t="shared" si="0"/>
        <v>394656.92983100459</v>
      </c>
      <c r="G21" s="15">
        <f t="shared" si="1"/>
        <v>4849814.7353992322</v>
      </c>
      <c r="H21" s="15">
        <f t="shared" si="2"/>
        <v>3506416.0051296353</v>
      </c>
      <c r="I21" s="15">
        <f t="shared" si="3"/>
        <v>3690730.8026686539</v>
      </c>
      <c r="J21" s="15">
        <f t="shared" si="4"/>
        <v>3506416.0051296353</v>
      </c>
      <c r="K21" s="15">
        <f t="shared" si="5"/>
        <v>-184314.79753901856</v>
      </c>
      <c r="L21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ref="E16:E21" ca="1" si="10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t="shared" ref="P16:P21" ca="1" si="11">SUM(O3:O16)/14</f>
        <v>0.90447619064648954</v>
      </c>
      <c r="Q16" s="23">
        <f t="shared" ref="Q16:Q21" ca="1" si="12">O16-P16</f>
        <v>-8.5142855882644697E-2</v>
      </c>
      <c r="R16" s="23">
        <f t="shared" ref="R16:R21" ca="1" si="13">AVEDEV(O3:O16)</f>
        <v>9.2884351843879331E-2</v>
      </c>
      <c r="S16" s="9">
        <f t="shared" ref="S16:S21" ca="1" si="14">0.015*R16</f>
        <v>1.3932652776581899E-3</v>
      </c>
      <c r="T16" s="9">
        <f t="shared" ref="T16:T21" ca="1" si="15">Q16/S16</f>
        <v>-61.110297692736168</v>
      </c>
      <c r="U16" s="11">
        <f t="shared" ref="U16:U21" ca="1" si="16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ca="1" si="10"/>
        <v>252649.34925635549</v>
      </c>
      <c r="F17" s="15">
        <f t="shared" ref="F17:F21" ca="1" si="17">E17/B17</f>
        <v>330260.59343891655</v>
      </c>
      <c r="G17" s="15">
        <f t="shared" ref="G17:G21" ca="1" si="18">G16+F17</f>
        <v>2966377.3661820074</v>
      </c>
      <c r="H17" s="15">
        <f t="shared" ref="H17:H21" ca="1" si="19">G17*B17</f>
        <v>2269278.6426948672</v>
      </c>
      <c r="I17" s="15">
        <f t="shared" ref="I17:I21" ca="1" si="20">IF(E17&gt;0,I16+E17,I16)</f>
        <v>2363967.4431216232</v>
      </c>
      <c r="J17" s="15">
        <f t="shared" ref="J17:J21" ca="1" si="21">H17+L17</f>
        <v>2269278.6426948672</v>
      </c>
      <c r="K17" s="15">
        <f t="shared" ref="K17:K21" ca="1" si="22">J17-I17</f>
        <v>-94688.800426756032</v>
      </c>
      <c r="L17" s="14">
        <f t="shared" ref="L17:L21" ca="1" si="23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21" ca="1" si="24">(B17+M17+N17)/3</f>
        <v>0.78500000635782874</v>
      </c>
      <c r="P17" s="23">
        <f t="shared" ca="1" si="11"/>
        <v>0.88728571491014396</v>
      </c>
      <c r="Q17" s="23">
        <f t="shared" ca="1" si="12"/>
        <v>-0.10228570855231522</v>
      </c>
      <c r="R17" s="23">
        <f t="shared" ca="1" si="13"/>
        <v>9.2761902434485316E-2</v>
      </c>
      <c r="S17" s="9">
        <f t="shared" ca="1" si="14"/>
        <v>1.3914285365172797E-3</v>
      </c>
      <c r="T17" s="9">
        <f t="shared" ca="1" si="15"/>
        <v>-73.511291358400982</v>
      </c>
      <c r="U17" s="11">
        <f t="shared" ca="1" si="16"/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ca="1" si="10"/>
        <v>406568.68077122449</v>
      </c>
      <c r="F18" s="15">
        <f t="shared" ca="1" si="17"/>
        <v>584150.42021565919</v>
      </c>
      <c r="G18" s="15">
        <f t="shared" ca="1" si="18"/>
        <v>3550527.7863976667</v>
      </c>
      <c r="H18" s="15">
        <f t="shared" ca="1" si="19"/>
        <v>2471167.2682257858</v>
      </c>
      <c r="I18" s="15">
        <f t="shared" ca="1" si="20"/>
        <v>2770536.1238928479</v>
      </c>
      <c r="J18" s="15">
        <f t="shared" ca="1" si="21"/>
        <v>2471167.2682257858</v>
      </c>
      <c r="K18" s="15">
        <f t="shared" ca="1" si="22"/>
        <v>-299368.8556670621</v>
      </c>
      <c r="L18" s="14">
        <f t="shared" ca="1" si="23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24"/>
        <v>0.72199998299280799</v>
      </c>
      <c r="P18" s="23">
        <f t="shared" ca="1" si="11"/>
        <v>0.86742857083820168</v>
      </c>
      <c r="Q18" s="23">
        <f t="shared" ca="1" si="12"/>
        <v>-0.1454285878453937</v>
      </c>
      <c r="R18" s="23">
        <f t="shared" ca="1" si="13"/>
        <v>9.561904966263543E-2</v>
      </c>
      <c r="S18" s="9">
        <f t="shared" ca="1" si="14"/>
        <v>1.4342857449395315E-3</v>
      </c>
      <c r="T18" s="9">
        <f t="shared" ca="1" si="15"/>
        <v>-101.39443158972821</v>
      </c>
      <c r="U18" s="11">
        <f t="shared" ca="1" si="16"/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ca="1" si="10"/>
        <v>469970.28894201998</v>
      </c>
      <c r="F19" s="15">
        <f t="shared" ca="1" si="17"/>
        <v>684090.69130394934</v>
      </c>
      <c r="G19" s="15">
        <f t="shared" ca="1" si="18"/>
        <v>4234618.4777016155</v>
      </c>
      <c r="H19" s="15">
        <f t="shared" ca="1" si="19"/>
        <v>2909182.7952390611</v>
      </c>
      <c r="I19" s="15">
        <f t="shared" ca="1" si="20"/>
        <v>3240506.4128348678</v>
      </c>
      <c r="J19" s="15">
        <f t="shared" ca="1" si="21"/>
        <v>2909182.7952390611</v>
      </c>
      <c r="K19" s="15">
        <f t="shared" ca="1" si="22"/>
        <v>-331323.61759580672</v>
      </c>
      <c r="L19" s="14">
        <f t="shared" ca="1" si="23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24"/>
        <v>0.7023333112398783</v>
      </c>
      <c r="P19" s="23">
        <f t="shared" ca="1" si="11"/>
        <v>0.84688095021247867</v>
      </c>
      <c r="Q19" s="23">
        <f t="shared" ca="1" si="12"/>
        <v>-0.14454763897260037</v>
      </c>
      <c r="R19" s="23">
        <f t="shared" ca="1" si="13"/>
        <v>9.5721091747283951E-2</v>
      </c>
      <c r="S19" s="9">
        <f t="shared" ca="1" si="14"/>
        <v>1.4358163762092592E-3</v>
      </c>
      <c r="T19" s="9">
        <f t="shared" ca="1" si="15"/>
        <v>-100.67278892181521</v>
      </c>
      <c r="U19" s="11">
        <f t="shared" ca="1" si="16"/>
        <v>1.2</v>
      </c>
    </row>
    <row r="20" spans="1:21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ca="1" si="10"/>
        <v>310977.26180343935</v>
      </c>
      <c r="F20" s="15">
        <f t="shared" ca="1" si="17"/>
        <v>431912.84645321348</v>
      </c>
      <c r="G20" s="15">
        <f t="shared" ca="1" si="18"/>
        <v>4666531.3241548287</v>
      </c>
      <c r="H20" s="15">
        <f t="shared" ca="1" si="19"/>
        <v>3359902.686902009</v>
      </c>
      <c r="I20" s="15">
        <f t="shared" ca="1" si="20"/>
        <v>3551483.6746383072</v>
      </c>
      <c r="J20" s="15">
        <f t="shared" ca="1" si="21"/>
        <v>3359902.686902009</v>
      </c>
      <c r="K20" s="15">
        <f t="shared" ca="1" si="22"/>
        <v>-191580.98773629824</v>
      </c>
      <c r="L20" s="14">
        <f t="shared" ca="1" si="23"/>
        <v>0</v>
      </c>
      <c r="M20" s="23">
        <f ca="1">MAX(VLOOKUP(A20,[1]HwabaoWP_szse_innovation_100!$A:$C,3),OFFSET([1]HwabaoWP_szse_innovation_100!$N$1,(MATCH(A20,[1]HwabaoWP_szse_innovation_100!$A:$A)-2),))</f>
        <v>0.74500000476837158</v>
      </c>
      <c r="N20" s="23">
        <f ca="1">MIN(VLOOKUP(A20,[1]HwabaoWP_szse_innovation_100!$A:$D,4),OFFSET([1]HwabaoWP_szse_innovation_100!$O$1,(MATCH(A20,[1]HwabaoWP_szse_innovation_100!$A:$A)-2),))</f>
        <v>0.68400001525878906</v>
      </c>
      <c r="O20" s="23">
        <f t="shared" ca="1" si="24"/>
        <v>0.71633334954579675</v>
      </c>
      <c r="P20" s="23">
        <f t="shared" ca="1" si="11"/>
        <v>0.82933333232289264</v>
      </c>
      <c r="Q20" s="23">
        <f t="shared" ca="1" si="12"/>
        <v>-0.11299998277709589</v>
      </c>
      <c r="R20" s="23">
        <f t="shared" ca="1" si="13"/>
        <v>9.1809525984485135E-2</v>
      </c>
      <c r="S20" s="9">
        <f t="shared" ca="1" si="14"/>
        <v>1.377142889767277E-3</v>
      </c>
      <c r="T20" s="9">
        <f t="shared" ca="1" si="15"/>
        <v>-82.053927458603596</v>
      </c>
      <c r="U20" s="11">
        <f t="shared" ca="1" si="16"/>
        <v>1</v>
      </c>
    </row>
    <row r="21" spans="1:21" ht="12.75">
      <c r="A21" s="12">
        <v>44925</v>
      </c>
      <c r="B21" s="13">
        <f>VLOOKUP(A21,[1]HwabaoWP_szse_innovation_100!$A:$E,5)</f>
        <v>0.72299998998641968</v>
      </c>
      <c r="C21" s="13">
        <f>VLOOKUP(A21,[2]myPEPB!$B:$C,2)</f>
        <v>22.739999770000001</v>
      </c>
      <c r="D21" s="14">
        <f>VLOOKUP(A21,[2]myPEPB!$B:$D,3)</f>
        <v>31.23924703847057</v>
      </c>
      <c r="E21" s="14">
        <f t="shared" ca="1" si="10"/>
        <v>285336.95631588745</v>
      </c>
      <c r="F21" s="15">
        <f t="shared" ca="1" si="17"/>
        <v>394656.92983100459</v>
      </c>
      <c r="G21" s="15">
        <f t="shared" ca="1" si="18"/>
        <v>5061188.2539858334</v>
      </c>
      <c r="H21" s="15">
        <f t="shared" ca="1" si="19"/>
        <v>3659239.0569511424</v>
      </c>
      <c r="I21" s="15">
        <f t="shared" ca="1" si="20"/>
        <v>3836820.6309541948</v>
      </c>
      <c r="J21" s="15">
        <f t="shared" ca="1" si="21"/>
        <v>3659239.0569511424</v>
      </c>
      <c r="K21" s="15">
        <f t="shared" ca="1" si="22"/>
        <v>-177581.57400305243</v>
      </c>
      <c r="L21" s="14">
        <f t="shared" ca="1" si="23"/>
        <v>0</v>
      </c>
      <c r="M21" s="23">
        <f ca="1">MAX(VLOOKUP(A21,[1]HwabaoWP_szse_innovation_100!$A:$C,3),OFFSET([1]HwabaoWP_szse_innovation_100!$N$1,(MATCH(A21,[1]HwabaoWP_szse_innovation_100!$A:$A)-2),))</f>
        <v>0.75199997425079346</v>
      </c>
      <c r="N21" s="23">
        <f ca="1">MIN(VLOOKUP(A21,[1]HwabaoWP_szse_innovation_100!$A:$D,4),OFFSET([1]HwabaoWP_szse_innovation_100!$O$1,(MATCH(A21,[1]HwabaoWP_szse_innovation_100!$A:$A)-2),))</f>
        <v>0.7070000171661377</v>
      </c>
      <c r="O21" s="23">
        <f t="shared" ca="1" si="24"/>
        <v>0.72733332713445031</v>
      </c>
      <c r="P21" s="23">
        <f t="shared" ca="1" si="11"/>
        <v>0.81135714196023478</v>
      </c>
      <c r="Q21" s="23">
        <f t="shared" ca="1" si="12"/>
        <v>-8.4023814825784471E-2</v>
      </c>
      <c r="R21" s="23">
        <f t="shared" ca="1" si="13"/>
        <v>8.2551026830867819E-2</v>
      </c>
      <c r="S21" s="9">
        <f t="shared" ca="1" si="14"/>
        <v>1.2382654024630172E-3</v>
      </c>
      <c r="T21" s="9">
        <f t="shared" ca="1" si="15"/>
        <v>-67.856062729891207</v>
      </c>
      <c r="U21" s="11">
        <f t="shared" ca="1" si="16"/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1" si="0">E3/B3</f>
        <v>0</v>
      </c>
      <c r="G3" s="15">
        <f>G2+F3</f>
        <v>0</v>
      </c>
      <c r="H3" s="15">
        <f t="shared" ref="H3:H21" si="1">G3*B3</f>
        <v>0</v>
      </c>
      <c r="I3" s="15">
        <f>IF(E3&gt;0,I2+E3,I2)</f>
        <v>0</v>
      </c>
      <c r="J3" s="15">
        <f t="shared" ref="J3:J21" si="2">H3+L3</f>
        <v>0</v>
      </c>
      <c r="K3" s="15">
        <f t="shared" ref="K3:K21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21" si="4">G3+F4</f>
        <v>3930.3662572578642</v>
      </c>
      <c r="H4" s="15">
        <f t="shared" si="1"/>
        <v>3953.9484548014116</v>
      </c>
      <c r="I4" s="15">
        <f t="shared" ref="I4:I21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21" si="6">IF(E4&lt;0,L3-E4,L3)</f>
        <v>0</v>
      </c>
      <c r="M4" s="9">
        <f>VLOOKUP(A4,[1]HwabaoWP_szse_innovation_100!$A:$U,21)</f>
        <v>-53.501214932625707</v>
      </c>
      <c r="N4" s="9">
        <f t="shared" ref="N4:N21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21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406568.68077122449</v>
      </c>
      <c r="F18" s="15">
        <f t="shared" si="0"/>
        <v>584150.42021565919</v>
      </c>
      <c r="G18" s="15">
        <f t="shared" si="4"/>
        <v>3713168.2500062897</v>
      </c>
      <c r="H18" s="15">
        <f t="shared" si="1"/>
        <v>2584365.0276401606</v>
      </c>
      <c r="I18" s="15">
        <f t="shared" si="5"/>
        <v>2902758.7878328301</v>
      </c>
      <c r="J18" s="15">
        <f t="shared" si="2"/>
        <v>2584365.0276401606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469970.28894201998</v>
      </c>
      <c r="F19" s="15">
        <f t="shared" si="0"/>
        <v>684090.69130394934</v>
      </c>
      <c r="G19" s="15">
        <f t="shared" si="4"/>
        <v>4397258.941310239</v>
      </c>
      <c r="H19" s="15">
        <f t="shared" si="1"/>
        <v>3020916.7899380876</v>
      </c>
      <c r="I19" s="15">
        <f t="shared" si="5"/>
        <v>3372729.07677485</v>
      </c>
      <c r="J19" s="15">
        <f t="shared" si="2"/>
        <v>3020916.7899380876</v>
      </c>
      <c r="K19" s="15">
        <f t="shared" si="3"/>
        <v>-351812.28683676245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9"/>
        <v>310977.26180343935</v>
      </c>
      <c r="F20" s="15">
        <f t="shared" si="0"/>
        <v>431912.84645321348</v>
      </c>
      <c r="G20" s="15">
        <f t="shared" si="4"/>
        <v>4829171.7877634522</v>
      </c>
      <c r="H20" s="15">
        <f t="shared" si="1"/>
        <v>3477003.8253533985</v>
      </c>
      <c r="I20" s="15">
        <f t="shared" si="5"/>
        <v>3683706.3385782894</v>
      </c>
      <c r="J20" s="15">
        <f t="shared" si="2"/>
        <v>3477003.8253533985</v>
      </c>
      <c r="K20" s="15">
        <f t="shared" si="3"/>
        <v>-206702.51322489092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VLOOKUP(A21,[2]myPEPB!$B:$C,2)</f>
        <v>22.739999770000001</v>
      </c>
      <c r="D21" s="14">
        <f>VLOOKUP(A21,[2]myPEPB!$B:$D,3)</f>
        <v>31.23924703847057</v>
      </c>
      <c r="E21" s="14">
        <f t="shared" si="9"/>
        <v>285336.95631588745</v>
      </c>
      <c r="F21" s="15">
        <f t="shared" si="0"/>
        <v>394656.92983100459</v>
      </c>
      <c r="G21" s="15">
        <f t="shared" si="4"/>
        <v>5223828.7175944569</v>
      </c>
      <c r="H21" s="15">
        <f t="shared" si="1"/>
        <v>3776828.1105115637</v>
      </c>
      <c r="I21" s="15">
        <f t="shared" si="5"/>
        <v>3969043.294894177</v>
      </c>
      <c r="J21" s="15">
        <f t="shared" si="2"/>
        <v>3776828.1105115637</v>
      </c>
      <c r="K21" s="15">
        <f t="shared" si="3"/>
        <v>-192215.18438261328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21" si="0">E3/B3</f>
        <v>0</v>
      </c>
      <c r="G3" s="15">
        <f>G2+F3</f>
        <v>0</v>
      </c>
      <c r="H3" s="15">
        <f t="shared" ref="H3:H21" si="1">G3*B3</f>
        <v>0</v>
      </c>
      <c r="I3" s="15">
        <f>IF(E3&gt;0,I2+E3,I2)</f>
        <v>0</v>
      </c>
      <c r="J3" s="15">
        <f t="shared" ref="J3:J21" si="2">H3+L3</f>
        <v>0</v>
      </c>
      <c r="K3" s="15">
        <f t="shared" ref="K3:K21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21" si="4">G3+F4</f>
        <v>3932.3301809611858</v>
      </c>
      <c r="H4" s="15">
        <f t="shared" si="1"/>
        <v>3955.9241620469529</v>
      </c>
      <c r="I4" s="15">
        <f t="shared" ref="I4:I21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21" si="6">IF(E4&lt;0,L3-E4,L3)</f>
        <v>0</v>
      </c>
      <c r="M4" s="9">
        <f>VLOOKUP(A4,[1]HwabaoWP_szse_innovation_100!$A:$U,21)</f>
        <v>-53.501214932625707</v>
      </c>
      <c r="N4" s="9">
        <f t="shared" ref="N4:N21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21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3765405.130400809</v>
      </c>
      <c r="F18" s="15">
        <f t="shared" si="0"/>
        <v>5410064.9982026573</v>
      </c>
      <c r="G18" s="15">
        <f t="shared" si="4"/>
        <v>31449885.650371231</v>
      </c>
      <c r="H18" s="15">
        <f t="shared" si="1"/>
        <v>21889119.782806464</v>
      </c>
      <c r="I18" s="15">
        <f t="shared" si="5"/>
        <v>24066642.634684995</v>
      </c>
      <c r="J18" s="15">
        <f t="shared" si="2"/>
        <v>21889119.782806464</v>
      </c>
      <c r="K18" s="15">
        <f t="shared" si="3"/>
        <v>-2177522.8518785313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 t="shared" si="9"/>
        <v>4679682.986452925</v>
      </c>
      <c r="F19" s="15">
        <f t="shared" si="0"/>
        <v>6811765.8596942881</v>
      </c>
      <c r="G19" s="15">
        <f t="shared" si="4"/>
        <v>38261651.510065518</v>
      </c>
      <c r="H19" s="15">
        <f t="shared" si="1"/>
        <v>26285753.693430729</v>
      </c>
      <c r="I19" s="15">
        <f t="shared" si="5"/>
        <v>28746325.621137921</v>
      </c>
      <c r="J19" s="15">
        <f t="shared" si="2"/>
        <v>26285753.693430729</v>
      </c>
      <c r="K19" s="15">
        <f t="shared" si="3"/>
        <v>-2460571.9277071916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 t="shared" si="9"/>
        <v>2759271.3080914733</v>
      </c>
      <c r="F20" s="15">
        <f t="shared" si="0"/>
        <v>3832321.1089553987</v>
      </c>
      <c r="G20" s="15">
        <f t="shared" si="4"/>
        <v>42093972.619020917</v>
      </c>
      <c r="H20" s="15">
        <f t="shared" si="1"/>
        <v>30307661.490013275</v>
      </c>
      <c r="I20" s="15">
        <f t="shared" si="5"/>
        <v>31505596.929229394</v>
      </c>
      <c r="J20" s="15">
        <f t="shared" si="2"/>
        <v>30307661.490013275</v>
      </c>
      <c r="K20" s="15">
        <f t="shared" si="3"/>
        <v>-1197935.4392161183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VLOOKUP(A21,[2]myPEPB!$B:$C,2)</f>
        <v>22.739999770000001</v>
      </c>
      <c r="D21" s="14">
        <f>VLOOKUP(A21,[2]myPEPB!$B:$D,3)</f>
        <v>31.23924703847057</v>
      </c>
      <c r="E21" s="14">
        <f t="shared" si="9"/>
        <v>2425149.3465615129</v>
      </c>
      <c r="F21" s="15">
        <f t="shared" si="0"/>
        <v>3354286.8328491473</v>
      </c>
      <c r="G21" s="15">
        <f t="shared" si="4"/>
        <v>45448259.451870061</v>
      </c>
      <c r="H21" s="15">
        <f t="shared" si="1"/>
        <v>32859091.128602259</v>
      </c>
      <c r="I21" s="15">
        <f t="shared" si="5"/>
        <v>33930746.275790907</v>
      </c>
      <c r="J21" s="15">
        <f t="shared" si="2"/>
        <v>32859091.128602259</v>
      </c>
      <c r="K21" s="15">
        <f t="shared" si="3"/>
        <v>-1071655.1471886486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21" si="0">G3/B3</f>
        <v>0</v>
      </c>
      <c r="I3" s="15">
        <f>I2+H3</f>
        <v>0</v>
      </c>
      <c r="J3" s="15">
        <f t="shared" ref="J3:J21" si="1">I3*B3</f>
        <v>0</v>
      </c>
      <c r="K3" s="15">
        <f>IF(G3&gt;0,K2+G3,K2)</f>
        <v>0</v>
      </c>
      <c r="L3" s="15">
        <f t="shared" ref="L3:L21" si="2">J3+N3</f>
        <v>0</v>
      </c>
      <c r="M3" s="15">
        <f t="shared" ref="M3:M21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21" si="4">I3+H4</f>
        <v>1049.4536589575841</v>
      </c>
      <c r="J4" s="15">
        <f t="shared" si="1"/>
        <v>1055.7503809113296</v>
      </c>
      <c r="K4" s="15">
        <f t="shared" ref="K4:K21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21" si="6">IF(G4&lt;0,N3-G4,N3)</f>
        <v>0</v>
      </c>
      <c r="O4" s="9">
        <f>VLOOKUP(A4,[1]HwabaoWP_szse_innovation_100!$A:$U,21)</f>
        <v>-53.501214932625707</v>
      </c>
      <c r="P4" s="9">
        <f t="shared" ref="P4:P21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21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1442324.1532089238</v>
      </c>
      <c r="H18" s="15">
        <f t="shared" si="0"/>
        <v>2072304.8774587736</v>
      </c>
      <c r="I18" s="15">
        <f t="shared" si="4"/>
        <v>8343879.9580431413</v>
      </c>
      <c r="J18" s="15">
        <f t="shared" si="1"/>
        <v>5807340.2836938016</v>
      </c>
      <c r="K18" s="15">
        <f t="shared" si="5"/>
        <v>6301583.5549640199</v>
      </c>
      <c r="L18" s="15">
        <f t="shared" si="2"/>
        <v>5807340.2836938016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VLOOKUP(A19,[2]myPEPB!$B:$C,2)</f>
        <v>22.239999770000001</v>
      </c>
      <c r="D19" s="14">
        <f>VLOOKUP(A19,[2]myPEPB!$B:$D,3)</f>
        <v>32.197401538923856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2922335.9299294855</v>
      </c>
      <c r="H19" s="15">
        <f t="shared" si="0"/>
        <v>4253764.2348162662</v>
      </c>
      <c r="I19" s="15">
        <f t="shared" si="4"/>
        <v>12597644.192859408</v>
      </c>
      <c r="J19" s="15">
        <f t="shared" si="1"/>
        <v>8654581.2661501952</v>
      </c>
      <c r="K19" s="15">
        <f t="shared" si="5"/>
        <v>9223919.4848935045</v>
      </c>
      <c r="L19" s="15">
        <f t="shared" si="2"/>
        <v>8654581.2661501952</v>
      </c>
      <c r="M19" s="15">
        <f t="shared" si="3"/>
        <v>-569338.21874330938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  <row r="20" spans="1:16" ht="12.75">
      <c r="A20" s="12">
        <v>44895</v>
      </c>
      <c r="B20" s="13">
        <f>VLOOKUP(A20,[1]HwabaoWP_szse_innovation_100!$A:$E,5)</f>
        <v>0.72000002861022949</v>
      </c>
      <c r="C20" s="13">
        <f>VLOOKUP(A20,[2]myPEPB!$B:$C,2)</f>
        <v>22.809999470000001</v>
      </c>
      <c r="D20" s="14">
        <f>VLOOKUP(A20,[2]myPEPB!$B:$D,3)</f>
        <v>31.682903206079384</v>
      </c>
      <c r="E20" s="14">
        <f>VLOOKUP(A20,[1]HwabaoWP_szse_innovation_100!$A:$F,6)</f>
        <v>2516800</v>
      </c>
      <c r="F20" s="14">
        <f>VLOOKUP(A20,[1]HwabaoWP_szse_innovation_100!$A:$I,9)</f>
        <v>5287757.6291307472</v>
      </c>
      <c r="G20" s="14">
        <f t="shared" si="9"/>
        <v>1313323.0596551057</v>
      </c>
      <c r="H20" s="15">
        <f t="shared" si="0"/>
        <v>1824059.732594914</v>
      </c>
      <c r="I20" s="15">
        <f t="shared" si="4"/>
        <v>14421703.925454322</v>
      </c>
      <c r="J20" s="15">
        <f t="shared" si="1"/>
        <v>10383627.238935372</v>
      </c>
      <c r="K20" s="15">
        <f t="shared" si="5"/>
        <v>10537242.54454861</v>
      </c>
      <c r="L20" s="15">
        <f t="shared" si="2"/>
        <v>10383627.238935372</v>
      </c>
      <c r="M20" s="15">
        <f t="shared" si="3"/>
        <v>-153615.30561323836</v>
      </c>
      <c r="N20" s="14">
        <f t="shared" si="6"/>
        <v>0</v>
      </c>
      <c r="O20" s="9">
        <f>VLOOKUP(A20,[1]HwabaoWP_szse_innovation_100!$A:$U,21)</f>
        <v>-12.858623413630797</v>
      </c>
      <c r="P20" s="9">
        <f t="shared" si="7"/>
        <v>1</v>
      </c>
    </row>
    <row r="21" spans="1:16" ht="12.75">
      <c r="A21" s="12">
        <v>44925</v>
      </c>
      <c r="B21" s="13">
        <f>VLOOKUP(A21,[1]HwabaoWP_szse_innovation_100!$A:$E,5)</f>
        <v>0.72299998998641968</v>
      </c>
      <c r="C21" s="13">
        <f>VLOOKUP(A21,[2]myPEPB!$B:$C,2)</f>
        <v>22.739999770000001</v>
      </c>
      <c r="D21" s="14">
        <f>VLOOKUP(A21,[2]myPEPB!$B:$D,3)</f>
        <v>31.23924703847057</v>
      </c>
      <c r="E21" s="14">
        <f>VLOOKUP(A21,[1]HwabaoWP_szse_innovation_100!$A:$F,6)</f>
        <v>2041800</v>
      </c>
      <c r="F21" s="14">
        <f>VLOOKUP(A21,[1]HwabaoWP_szse_innovation_100!$A:$I,9)</f>
        <v>5162984.7923986483</v>
      </c>
      <c r="G21" s="14">
        <f t="shared" si="9"/>
        <v>959071.18361059949</v>
      </c>
      <c r="H21" s="15">
        <f t="shared" si="0"/>
        <v>1326516.1782763151</v>
      </c>
      <c r="I21" s="15">
        <f t="shared" si="4"/>
        <v>15748220.103730638</v>
      </c>
      <c r="J21" s="15">
        <f t="shared" si="1"/>
        <v>11385962.977301184</v>
      </c>
      <c r="K21" s="15">
        <f t="shared" si="5"/>
        <v>11496313.72815921</v>
      </c>
      <c r="L21" s="15">
        <f t="shared" si="2"/>
        <v>11385962.977301184</v>
      </c>
      <c r="M21" s="15">
        <f t="shared" si="3"/>
        <v>-110350.75085802563</v>
      </c>
      <c r="N21" s="14">
        <f t="shared" si="6"/>
        <v>0</v>
      </c>
      <c r="O21" s="9">
        <f>VLOOKUP(A21,[1]HwabaoWP_szse_innovation_100!$A:$U,21)</f>
        <v>-13.703085779356849</v>
      </c>
      <c r="P21" s="9">
        <f t="shared" si="7"/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2023-01-26T11:16:29Z</dcterms:modified>
</cp:coreProperties>
</file>