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L21" i="8" l="1"/>
  <c r="I21" i="8"/>
  <c r="E21" i="8"/>
  <c r="D21" i="8"/>
  <c r="C21" i="8"/>
  <c r="B21" i="8"/>
  <c r="F21" i="8" s="1"/>
  <c r="F21" i="9"/>
  <c r="E21" i="9"/>
  <c r="D21" i="9"/>
  <c r="C21" i="9"/>
  <c r="G21" i="9" s="1"/>
  <c r="B21" i="9"/>
  <c r="Q21" i="10"/>
  <c r="P21" i="10"/>
  <c r="O21" i="10"/>
  <c r="N21" i="10"/>
  <c r="M21" i="10"/>
  <c r="L21" i="10"/>
  <c r="E21" i="10"/>
  <c r="I21" i="10" s="1"/>
  <c r="D21" i="10"/>
  <c r="C21" i="10"/>
  <c r="B21" i="10"/>
  <c r="F21" i="10" s="1"/>
  <c r="R21" i="13"/>
  <c r="Q21" i="13"/>
  <c r="P21" i="13"/>
  <c r="O21" i="13"/>
  <c r="F21" i="13"/>
  <c r="E21" i="13"/>
  <c r="D21" i="13"/>
  <c r="C21" i="13"/>
  <c r="B21" i="13"/>
  <c r="P21" i="15"/>
  <c r="E21" i="15" s="1"/>
  <c r="O21" i="15"/>
  <c r="N21" i="15"/>
  <c r="M21" i="15"/>
  <c r="D21" i="15"/>
  <c r="C21" i="15"/>
  <c r="B21" i="15"/>
  <c r="P21" i="11"/>
  <c r="E21" i="11" s="1"/>
  <c r="O21" i="11"/>
  <c r="N21" i="11"/>
  <c r="M21" i="11"/>
  <c r="D21" i="11"/>
  <c r="C21" i="11"/>
  <c r="B21" i="11"/>
  <c r="L21" i="14"/>
  <c r="I21" i="14"/>
  <c r="E21" i="14"/>
  <c r="D21" i="14"/>
  <c r="C21" i="14"/>
  <c r="B21" i="14"/>
  <c r="F21" i="14" s="1"/>
  <c r="H21" i="9" l="1"/>
  <c r="G21" i="13"/>
  <c r="H21" i="13"/>
  <c r="I21" i="15"/>
  <c r="L21" i="15"/>
  <c r="F21" i="15"/>
  <c r="I21" i="11"/>
  <c r="L21" i="11"/>
  <c r="F21" i="11"/>
  <c r="L20" i="8"/>
  <c r="I20" i="8"/>
  <c r="E20" i="8"/>
  <c r="D20" i="8"/>
  <c r="C20" i="8"/>
  <c r="B20" i="8"/>
  <c r="F20" i="8" s="1"/>
  <c r="F20" i="9"/>
  <c r="E20" i="9"/>
  <c r="D20" i="9"/>
  <c r="C20" i="9"/>
  <c r="G20" i="9" s="1"/>
  <c r="B20" i="9"/>
  <c r="Q20" i="10"/>
  <c r="E20" i="10" s="1"/>
  <c r="P20" i="10"/>
  <c r="O20" i="10"/>
  <c r="N20" i="10"/>
  <c r="M20" i="10"/>
  <c r="D20" i="10"/>
  <c r="C20" i="10"/>
  <c r="B20" i="10"/>
  <c r="R20" i="13"/>
  <c r="Q20" i="13"/>
  <c r="P20" i="13"/>
  <c r="O20" i="13"/>
  <c r="F20" i="13"/>
  <c r="E20" i="13"/>
  <c r="D20" i="13"/>
  <c r="C20" i="13"/>
  <c r="G20" i="13" s="1"/>
  <c r="H20" i="13" s="1"/>
  <c r="B20" i="13"/>
  <c r="P20" i="15"/>
  <c r="O20" i="15"/>
  <c r="N20" i="15"/>
  <c r="M20" i="15"/>
  <c r="E20" i="15"/>
  <c r="L20" i="15" s="1"/>
  <c r="D20" i="15"/>
  <c r="C20" i="15"/>
  <c r="B20" i="15"/>
  <c r="P20" i="11"/>
  <c r="E20" i="11" s="1"/>
  <c r="O20" i="11"/>
  <c r="N20" i="11"/>
  <c r="M20" i="11"/>
  <c r="D20" i="11"/>
  <c r="C20" i="11"/>
  <c r="B20" i="11"/>
  <c r="L20" i="14"/>
  <c r="I20" i="14"/>
  <c r="E20" i="14"/>
  <c r="D20" i="14"/>
  <c r="C20" i="14"/>
  <c r="B20" i="14"/>
  <c r="F20" i="14" s="1"/>
  <c r="H20" i="9" l="1"/>
  <c r="F20" i="10"/>
  <c r="L20" i="10"/>
  <c r="I20" i="10"/>
  <c r="I20" i="15"/>
  <c r="F20" i="15"/>
  <c r="I20" i="11"/>
  <c r="L20" i="11"/>
  <c r="F20" i="11"/>
  <c r="L19" i="8"/>
  <c r="I19" i="8"/>
  <c r="E19" i="8"/>
  <c r="D19" i="8"/>
  <c r="C19" i="8"/>
  <c r="B19" i="8"/>
  <c r="F19" i="8" s="1"/>
  <c r="F19" i="9"/>
  <c r="E19" i="9"/>
  <c r="D19" i="9"/>
  <c r="C19" i="9"/>
  <c r="B19" i="9"/>
  <c r="Q19" i="10"/>
  <c r="P19" i="10"/>
  <c r="O19" i="10"/>
  <c r="N19" i="10"/>
  <c r="M19" i="10"/>
  <c r="L19" i="10"/>
  <c r="E19" i="10"/>
  <c r="I19" i="10" s="1"/>
  <c r="D19" i="10"/>
  <c r="C19" i="10"/>
  <c r="B19" i="10"/>
  <c r="F19" i="10" s="1"/>
  <c r="R19" i="13"/>
  <c r="Q19" i="13"/>
  <c r="P19" i="13"/>
  <c r="O19" i="13"/>
  <c r="F19" i="13"/>
  <c r="E19" i="13"/>
  <c r="D19" i="13"/>
  <c r="C19" i="13"/>
  <c r="B19" i="13"/>
  <c r="P19" i="15"/>
  <c r="E19" i="15" s="1"/>
  <c r="O19" i="15"/>
  <c r="N19" i="15"/>
  <c r="M19" i="15"/>
  <c r="D19" i="15"/>
  <c r="C19" i="15"/>
  <c r="B19" i="15"/>
  <c r="P19" i="11"/>
  <c r="E19" i="11" s="1"/>
  <c r="O19" i="11"/>
  <c r="N19" i="11"/>
  <c r="M19" i="11"/>
  <c r="D19" i="11"/>
  <c r="C19" i="11"/>
  <c r="B19" i="11"/>
  <c r="L19" i="14"/>
  <c r="I19" i="14"/>
  <c r="E19" i="14"/>
  <c r="D19" i="14"/>
  <c r="C19" i="14"/>
  <c r="B19" i="14"/>
  <c r="F19" i="14" s="1"/>
  <c r="G19" i="9" l="1"/>
  <c r="H19" i="9" s="1"/>
  <c r="G19" i="13"/>
  <c r="H19" i="13" s="1"/>
  <c r="I19" i="15"/>
  <c r="L19" i="15"/>
  <c r="F19" i="15"/>
  <c r="I19" i="11"/>
  <c r="L19" i="11"/>
  <c r="F19" i="11"/>
  <c r="D18" i="8"/>
  <c r="C18" i="8"/>
  <c r="E18" i="8" s="1"/>
  <c r="B18" i="8"/>
  <c r="F18" i="9"/>
  <c r="E18" i="9"/>
  <c r="D18" i="9"/>
  <c r="C18" i="9"/>
  <c r="B18" i="9"/>
  <c r="P18" i="10"/>
  <c r="Q18" i="10" s="1"/>
  <c r="O18" i="10"/>
  <c r="N18" i="10"/>
  <c r="M18" i="10"/>
  <c r="D18" i="10"/>
  <c r="C18" i="10"/>
  <c r="B18" i="10"/>
  <c r="Q18" i="13"/>
  <c r="P18" i="13"/>
  <c r="O18" i="13"/>
  <c r="F18" i="13"/>
  <c r="E18" i="13"/>
  <c r="D18" i="13"/>
  <c r="C18" i="13"/>
  <c r="B18" i="13"/>
  <c r="O18" i="15"/>
  <c r="N18" i="15"/>
  <c r="M18" i="15"/>
  <c r="D18" i="15"/>
  <c r="C18" i="15"/>
  <c r="B18" i="15"/>
  <c r="O18" i="11"/>
  <c r="N18" i="11"/>
  <c r="M18" i="11"/>
  <c r="D18" i="11"/>
  <c r="C18" i="11"/>
  <c r="B18" i="11"/>
  <c r="D18" i="14"/>
  <c r="C18" i="14"/>
  <c r="E18" i="14" s="1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2" i="11"/>
  <c r="F12" i="15"/>
  <c r="G11" i="9"/>
  <c r="H11" i="9" s="1"/>
  <c r="E11" i="14"/>
  <c r="F11" i="14" s="1"/>
  <c r="F11" i="8"/>
  <c r="R11" i="13"/>
  <c r="G11" i="13" s="1"/>
  <c r="P11" i="15"/>
  <c r="E11" i="15" s="1"/>
  <c r="F11" i="15" s="1"/>
  <c r="P11" i="11"/>
  <c r="E11" i="11" s="1"/>
  <c r="F11" i="11" s="1"/>
  <c r="E10" i="8" l="1"/>
  <c r="G10" i="9"/>
  <c r="H10" i="9" s="1"/>
  <c r="H11" i="13"/>
  <c r="E10" i="14"/>
  <c r="F10" i="14" s="1"/>
  <c r="F10" i="8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E8" i="14"/>
  <c r="F8" i="14" s="1"/>
  <c r="F8" i="8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E7" i="14"/>
  <c r="F7" i="14" s="1"/>
  <c r="G7" i="9"/>
  <c r="H7" i="9" s="1"/>
  <c r="F7" i="8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21" i="15" s="1"/>
  <c r="J21" i="15" s="1"/>
  <c r="K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0" i="15" l="1"/>
  <c r="J20" i="15" s="1"/>
  <c r="K20" i="15" s="1"/>
  <c r="H2" i="15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G17" i="14" l="1"/>
  <c r="G18" i="14" s="1"/>
  <c r="H16" i="14"/>
  <c r="J16" i="14" s="1"/>
  <c r="K16" i="14" s="1"/>
  <c r="U4" i="13"/>
  <c r="N9" i="13"/>
  <c r="H18" i="14" l="1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H21" i="14" s="1"/>
  <c r="J21" i="14" s="1"/>
  <c r="K21" i="14" s="1"/>
  <c r="N17" i="13"/>
  <c r="N18" i="13" s="1"/>
  <c r="N19" i="13" s="1"/>
  <c r="N20" i="13" s="1"/>
  <c r="N21" i="13" s="1"/>
  <c r="I10" i="11"/>
  <c r="I11" i="11" s="1"/>
  <c r="I12" i="11" s="1"/>
  <c r="I13" i="11" s="1"/>
  <c r="I14" i="11" s="1"/>
  <c r="I15" i="11" s="1"/>
  <c r="I16" i="11" s="1"/>
  <c r="I17" i="11" s="1"/>
  <c r="I18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V4" i="11"/>
  <c r="H20" i="14" l="1"/>
  <c r="J20" i="14" s="1"/>
  <c r="K20" i="14" s="1"/>
  <c r="H2" i="14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J21" i="13" s="1"/>
  <c r="L21" i="13" s="1"/>
  <c r="M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0" i="13" l="1"/>
  <c r="L20" i="13" s="1"/>
  <c r="M20" i="13" s="1"/>
  <c r="J2" i="13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8" i="11" l="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H19" i="11" l="1"/>
  <c r="J19" i="11" s="1"/>
  <c r="K19" i="11" s="1"/>
  <c r="G20" i="11"/>
  <c r="G21" i="11" s="1"/>
  <c r="H21" i="11" s="1"/>
  <c r="J21" i="11" s="1"/>
  <c r="K21" i="11" s="1"/>
  <c r="G14" i="8"/>
  <c r="H13" i="8"/>
  <c r="J13" i="8" s="1"/>
  <c r="K13" i="8" s="1"/>
  <c r="I14" i="9"/>
  <c r="J13" i="9"/>
  <c r="L13" i="9" s="1"/>
  <c r="M13" i="9" s="1"/>
  <c r="H20" i="11" l="1"/>
  <c r="J20" i="11" s="1"/>
  <c r="K20" i="11" s="1"/>
  <c r="H2" i="11"/>
  <c r="J14" i="9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J21" i="9" s="1"/>
  <c r="L21" i="9" s="1"/>
  <c r="M21" i="9" s="1"/>
  <c r="H19" i="8"/>
  <c r="J19" i="8" s="1"/>
  <c r="K19" i="8" s="1"/>
  <c r="G20" i="8"/>
  <c r="G21" i="8" s="1"/>
  <c r="H21" i="8" s="1"/>
  <c r="J21" i="8" s="1"/>
  <c r="K21" i="8" s="1"/>
  <c r="Q3" i="10"/>
  <c r="H20" i="8" l="1"/>
  <c r="J20" i="8" s="1"/>
  <c r="K20" i="8" s="1"/>
  <c r="H2" i="8"/>
  <c r="J20" i="9"/>
  <c r="L20" i="9" s="1"/>
  <c r="M20" i="9" s="1"/>
  <c r="J2" i="9"/>
  <c r="Q4" i="10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I11" i="10"/>
  <c r="I12" i="10" s="1"/>
  <c r="I13" i="10" s="1"/>
  <c r="I14" i="10" s="1"/>
  <c r="I15" i="10" s="1"/>
  <c r="I16" i="10" s="1"/>
  <c r="I17" i="10" s="1"/>
  <c r="I18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21" i="10" s="1"/>
  <c r="J21" i="10" s="1"/>
  <c r="K21" i="10" s="1"/>
  <c r="H19" i="10"/>
  <c r="J19" i="10" s="1"/>
  <c r="K19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<sst xmlns="http://schemas.openxmlformats.org/spreadsheetml/2006/main" count="162" uniqueCount="27">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</sst>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  <c:pt idx="17">
                  <c:v>3405393.8463527663</c:v>
                </c:pt>
                <c:pt idx="18">
                  <c:v>3690730.8026686539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  <c:pt idx="17">
                  <c:v>3207713.7474722113</c:v>
                </c:pt>
                <c:pt idx="18">
                  <c:v>3506416.0051296353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  <c:pt idx="17">
                  <c:v>-197680.09888055502</c:v>
                </c:pt>
                <c:pt idx="18">
                  <c:v>-184314.79753901856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6432"/>
        <c:axId val="88787968"/>
      </c:lineChart>
      <c:dateAx>
        <c:axId val="88786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7968"/>
        <c:crosses val="autoZero"/>
        <c:auto val="1"/>
        <c:lblOffset val="100"/>
        <c:baseTimeUnit val="days"/>
      </c:dateAx>
      <c:valAx>
        <c:axId val="887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7568"/>
        <c:axId val="8877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71968"/>
        <c:axId val="88777856"/>
      </c:lineChart>
      <c:dateAx>
        <c:axId val="8877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7856"/>
        <c:crosses val="autoZero"/>
        <c:auto val="1"/>
        <c:lblOffset val="100"/>
        <c:baseTimeUnit val="months"/>
      </c:dateAx>
      <c:valAx>
        <c:axId val="887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1968"/>
        <c:crosses val="autoZero"/>
        <c:crossBetween val="between"/>
      </c:valAx>
      <c:valAx>
        <c:axId val="8877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7568"/>
        <c:crosses val="max"/>
        <c:crossBetween val="between"/>
      </c:valAx>
      <c:catAx>
        <c:axId val="8879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887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5844433.8996156417</c:v>
                </c:pt>
                <c:pt idx="16">
                  <c:v>8279713.8412235472</c:v>
                </c:pt>
                <c:pt idx="17">
                  <c:v>9593036.9008786529</c:v>
                </c:pt>
                <c:pt idx="18">
                  <c:v>10552108.084489252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5381629.5730162067</c:v>
                </c:pt>
                <c:pt idx="16">
                  <c:v>7747319.4492304847</c:v>
                </c:pt>
                <c:pt idx="17">
                  <c:v>9432785.0899461322</c:v>
                </c:pt>
                <c:pt idx="18">
                  <c:v>10431159.037189066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-532394.39199306257</c:v>
                </c:pt>
                <c:pt idx="17">
                  <c:v>-160251.81093252078</c:v>
                </c:pt>
                <c:pt idx="18">
                  <c:v>-120949.04730018601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7984"/>
        <c:axId val="89785472"/>
      </c:lineChart>
      <c:dateAx>
        <c:axId val="88857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85472"/>
        <c:crosses val="autoZero"/>
        <c:auto val="1"/>
        <c:lblOffset val="100"/>
        <c:baseTimeUnit val="days"/>
      </c:dateAx>
      <c:valAx>
        <c:axId val="89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1201936.7943407698</c:v>
                </c:pt>
                <c:pt idx="16">
                  <c:v>2435279.9416079051</c:v>
                </c:pt>
                <c:pt idx="17">
                  <c:v>1313323.0596551057</c:v>
                </c:pt>
                <c:pt idx="18">
                  <c:v>959071.18361059949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25280"/>
        <c:axId val="8981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1968"/>
        <c:axId val="89817856"/>
      </c:lineChart>
      <c:dateAx>
        <c:axId val="8981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7856"/>
        <c:crosses val="autoZero"/>
        <c:auto val="1"/>
        <c:lblOffset val="100"/>
        <c:baseTimeUnit val="days"/>
      </c:dateAx>
      <c:valAx>
        <c:axId val="89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1968"/>
        <c:crosses val="autoZero"/>
        <c:crossBetween val="between"/>
      </c:valAx>
      <c:valAx>
        <c:axId val="8981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5280"/>
        <c:crosses val="max"/>
        <c:crossBetween val="between"/>
      </c:valAx>
      <c:catAx>
        <c:axId val="8982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81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22487355.753114704</c:v>
                </c:pt>
                <c:pt idx="16">
                  <c:v>26387091.575158808</c:v>
                </c:pt>
                <c:pt idx="17">
                  <c:v>29146362.883250281</c:v>
                </c:pt>
                <c:pt idx="18">
                  <c:v>31571512.229811795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20439579.389013644</c:v>
                </c:pt>
                <c:pt idx="16">
                  <c:v>24075010.199536402</c:v>
                </c:pt>
                <c:pt idx="17">
                  <c:v>27990724.906331956</c:v>
                </c:pt>
                <c:pt idx="18">
                  <c:v>30532500.767162703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-2312081.3756224066</c:v>
                </c:pt>
                <c:pt idx="17">
                  <c:v>-1155637.9769183248</c:v>
                </c:pt>
                <c:pt idx="18">
                  <c:v>-1039011.4626490921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6928"/>
        <c:axId val="89846912"/>
      </c:lineChart>
      <c:dateAx>
        <c:axId val="89836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46912"/>
        <c:crosses val="autoZero"/>
        <c:auto val="1"/>
        <c:lblOffset val="100"/>
        <c:baseTimeUnit val="days"/>
      </c:dateAx>
      <c:valAx>
        <c:axId val="89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3137837.6086673411</c:v>
                </c:pt>
                <c:pt idx="16">
                  <c:v>3899735.8220441043</c:v>
                </c:pt>
                <c:pt idx="17">
                  <c:v>2759271.3080914733</c:v>
                </c:pt>
                <c:pt idx="18">
                  <c:v>2425149.3465615129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72736"/>
        <c:axId val="89970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3520"/>
        <c:axId val="89969408"/>
      </c:lineChart>
      <c:dateAx>
        <c:axId val="8996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69408"/>
        <c:crosses val="autoZero"/>
        <c:auto val="1"/>
        <c:lblOffset val="100"/>
        <c:baseTimeUnit val="days"/>
      </c:dateAx>
      <c:valAx>
        <c:axId val="899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63520"/>
        <c:crosses val="autoZero"/>
        <c:crossBetween val="between"/>
      </c:valAx>
      <c:valAx>
        <c:axId val="89970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max"/>
        <c:crossBetween val="between"/>
      </c:valAx>
      <c:catAx>
        <c:axId val="8997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97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79584"/>
        <c:axId val="502491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35584"/>
        <c:axId val="501917568"/>
      </c:lineChart>
      <c:dateAx>
        <c:axId val="496835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917568"/>
        <c:crosses val="autoZero"/>
        <c:auto val="1"/>
        <c:lblOffset val="100"/>
        <c:baseTimeUnit val="months"/>
      </c:dateAx>
      <c:valAx>
        <c:axId val="501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35584"/>
        <c:crosses val="autoZero"/>
        <c:crossBetween val="between"/>
      </c:valAx>
      <c:valAx>
        <c:axId val="502491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79584"/>
        <c:crosses val="max"/>
        <c:crossBetween val="between"/>
      </c:valAx>
      <c:catAx>
        <c:axId val="50617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5024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4284071.4540087581</c:v>
                </c:pt>
                <c:pt idx="16">
                  <c:v>4675713.3614604417</c:v>
                </c:pt>
                <c:pt idx="17">
                  <c:v>4986690.6232638806</c:v>
                </c:pt>
                <c:pt idx="18">
                  <c:v>5272027.5795797678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3807677.9214338777</c:v>
                </c:pt>
                <c:pt idx="16">
                  <c:v>4150082.5947067062</c:v>
                </c:pt>
                <c:pt idx="17">
                  <c:v>4660409.122863424</c:v>
                </c:pt>
                <c:pt idx="18">
                  <c:v>4965164.1997491419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-476393.5325748804</c:v>
                </c:pt>
                <c:pt idx="16">
                  <c:v>-525630.76675373549</c:v>
                </c:pt>
                <c:pt idx="17">
                  <c:v>-326281.5004004566</c:v>
                </c:pt>
                <c:pt idx="18">
                  <c:v>-306863.37983062584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2320"/>
        <c:axId val="77993856"/>
      </c:lineChart>
      <c:dateAx>
        <c:axId val="7799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93856"/>
        <c:crosses val="autoZero"/>
        <c:auto val="1"/>
        <c:lblOffset val="100"/>
        <c:baseTimeUnit val="days"/>
      </c:dateAx>
      <c:valAx>
        <c:axId val="77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321866.87227721937</c:v>
                </c:pt>
                <c:pt idx="16">
                  <c:v>391641.90745168331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34048"/>
        <c:axId val="78024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0992"/>
        <c:axId val="78022528"/>
      </c:lineChart>
      <c:dateAx>
        <c:axId val="7802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22528"/>
        <c:crosses val="autoZero"/>
        <c:auto val="1"/>
        <c:lblOffset val="100"/>
        <c:baseTimeUnit val="months"/>
      </c:dateAx>
      <c:valAx>
        <c:axId val="78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20992"/>
        <c:crosses val="autoZero"/>
        <c:crossBetween val="between"/>
      </c:valAx>
      <c:valAx>
        <c:axId val="78024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4048"/>
        <c:crosses val="max"/>
        <c:crossBetween val="between"/>
      </c:valAx>
      <c:catAx>
        <c:axId val="7803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802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36422806.712393463</c:v>
                </c:pt>
                <c:pt idx="16">
                  <c:v>40322542.534437567</c:v>
                </c:pt>
                <c:pt idx="17">
                  <c:v>43081813.842529044</c:v>
                </c:pt>
                <c:pt idx="18">
                  <c:v>45506963.189090557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33089368.802103221</c:v>
                </c:pt>
                <c:pt idx="16">
                  <c:v>36561224.684153311</c:v>
                </c:pt>
                <c:pt idx="17">
                  <c:v>41076714.850891002</c:v>
                </c:pt>
                <c:pt idx="18">
                  <c:v>43673014.965670273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-3761317.850284256</c:v>
                </c:pt>
                <c:pt idx="17">
                  <c:v>-2005098.991638042</c:v>
                </c:pt>
                <c:pt idx="18">
                  <c:v>-1833948.2234202847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45568"/>
        <c:axId val="78047104"/>
      </c:lineChart>
      <c:dateAx>
        <c:axId val="7804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7104"/>
        <c:crosses val="autoZero"/>
        <c:auto val="1"/>
        <c:lblOffset val="100"/>
        <c:baseTimeUnit val="months"/>
      </c:dateAx>
      <c:valAx>
        <c:axId val="78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2980945.728233974</c:v>
                </c:pt>
                <c:pt idx="16">
                  <c:v>3899735.8220441043</c:v>
                </c:pt>
                <c:pt idx="17">
                  <c:v>2759271.3080914733</c:v>
                </c:pt>
                <c:pt idx="18">
                  <c:v>2425149.3465615129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14272"/>
        <c:axId val="78212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9408"/>
        <c:axId val="78210944"/>
      </c:lineChart>
      <c:dateAx>
        <c:axId val="78209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10944"/>
        <c:crosses val="autoZero"/>
        <c:auto val="1"/>
        <c:lblOffset val="100"/>
        <c:baseTimeUnit val="months"/>
      </c:dateAx>
      <c:valAx>
        <c:axId val="782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9408"/>
        <c:crosses val="autoZero"/>
        <c:crossBetween val="between"/>
      </c:valAx>
      <c:valAx>
        <c:axId val="78212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14272"/>
        <c:crosses val="max"/>
        <c:crossBetween val="between"/>
      </c:valAx>
      <c:catAx>
        <c:axId val="7821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7821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1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1285419.4276139876</c:v>
                </c:pt>
                <c:pt idx="16">
                  <c:v>1624509.0397366071</c:v>
                </c:pt>
                <c:pt idx="17">
                  <c:v>1807376.8075366851</c:v>
                </c:pt>
                <c:pt idx="18">
                  <c:v>1940918.3647482875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1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1181998.5669373057</c:v>
                </c:pt>
                <c:pt idx="16">
                  <c:v>1505803.7087238817</c:v>
                </c:pt>
                <c:pt idx="17">
                  <c:v>1761002.7754212453</c:v>
                </c:pt>
                <c:pt idx="18">
                  <c:v>1901881.7494379897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-103420.86067668186</c:v>
                </c:pt>
                <c:pt idx="16">
                  <c:v>-118705.33101272536</c:v>
                </c:pt>
                <c:pt idx="17">
                  <c:v>-46374.032115439884</c:v>
                </c:pt>
                <c:pt idx="18">
                  <c:v>-39036.615310297813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304"/>
        <c:axId val="78419840"/>
      </c:lineChart>
      <c:dateAx>
        <c:axId val="7841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19840"/>
        <c:crosses val="autoZero"/>
        <c:auto val="1"/>
        <c:lblOffset val="100"/>
        <c:baseTimeUnit val="months"/>
      </c:dateAx>
      <c:valAx>
        <c:axId val="78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1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158990.37342862081</c:v>
                </c:pt>
                <c:pt idx="16">
                  <c:v>339089.61212261964</c:v>
                </c:pt>
                <c:pt idx="17">
                  <c:v>182867.767800078</c:v>
                </c:pt>
                <c:pt idx="18">
                  <c:v>133541.55721160246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40608"/>
        <c:axId val="78445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2496"/>
        <c:axId val="78444032"/>
      </c:lineChart>
      <c:dateAx>
        <c:axId val="7844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44032"/>
        <c:crosses val="autoZero"/>
        <c:auto val="1"/>
        <c:lblOffset val="100"/>
        <c:baseTimeUnit val="months"/>
      </c:dateAx>
      <c:valAx>
        <c:axId val="78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42496"/>
        <c:crosses val="autoZero"/>
        <c:crossBetween val="between"/>
      </c:valAx>
      <c:valAx>
        <c:axId val="78445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40608"/>
        <c:crosses val="max"/>
        <c:crossBetween val="between"/>
      </c:valAx>
      <c:catAx>
        <c:axId val="8874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44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2762578.3408736358</c:v>
                </c:pt>
                <c:pt idx="16">
                  <c:v>3154220.248325319</c:v>
                </c:pt>
                <c:pt idx="17">
                  <c:v>3465197.5101287584</c:v>
                </c:pt>
                <c:pt idx="18">
                  <c:v>3750534.466444646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2455960.5550365578</c:v>
                </c:pt>
                <c:pt idx="16">
                  <c:v>2815844.3391707027</c:v>
                </c:pt>
                <c:pt idx="17">
                  <c:v>3262080.7169962376</c:v>
                </c:pt>
                <c:pt idx="18">
                  <c:v>3561009.5007678727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-338375.9091546163</c:v>
                </c:pt>
                <c:pt idx="17">
                  <c:v>-203116.79313252075</c:v>
                </c:pt>
                <c:pt idx="18">
                  <c:v>-189524.96567677334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6224"/>
        <c:axId val="88757760"/>
      </c:lineChart>
      <c:dateAx>
        <c:axId val="88756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7760"/>
        <c:crosses val="autoZero"/>
        <c:auto val="1"/>
        <c:lblOffset val="100"/>
        <c:baseTimeUnit val="months"/>
      </c:dateAx>
      <c:valAx>
        <c:axId val="88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31.661831663688094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31.640518500790101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31.619778305738894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31.599729708132653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31.580245075563703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31.560806821491422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31.541975585707295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31.522652045060806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31.502766967087357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31.482832907748161</v>
          </cell>
        </row>
        <row r="416">
          <cell r="B416" t="str">
            <v xml:space="preserve">2022/12/15
</v>
          </cell>
          <cell r="C416">
            <v>23.5</v>
          </cell>
          <cell r="D416">
            <v>31.463550702656981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31.443999978987929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31.423894209615362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31.402997578609092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31.381961700693761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31.360883031336495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31.33966664497617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31.319358650380028</v>
          </cell>
        </row>
        <row r="424">
          <cell r="B424" t="str">
            <v xml:space="preserve">2022/12/27
</v>
          </cell>
          <cell r="C424">
            <v>23</v>
          </cell>
          <cell r="D424">
            <v>31.29964453035543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31.279385322340406</v>
          </cell>
        </row>
        <row r="426">
          <cell r="B426">
            <v>44924</v>
          </cell>
          <cell r="C426">
            <v>22.760000229999999</v>
          </cell>
          <cell r="D426">
            <v>31.259292432971684</v>
          </cell>
        </row>
        <row r="427">
          <cell r="B427">
            <v>44925</v>
          </cell>
          <cell r="C427">
            <v>22.739999770000001</v>
          </cell>
          <cell r="D427">
            <v>31.23924703847057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  <sheetName val="模型一"/>
      <sheetName val="模型一计算CCI"/>
      <sheetName val="模型一或二PE副本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43887.771693479837</v>
          </cell>
          <cell r="F20">
            <v>31599.196874944704</v>
          </cell>
          <cell r="G20">
            <v>37000</v>
          </cell>
          <cell r="H20">
            <v>31599.196874944704</v>
          </cell>
          <cell r="I20">
            <v>-5400.8031250552958</v>
          </cell>
          <cell r="J20">
            <v>0.74500000476837158</v>
          </cell>
          <cell r="K20">
            <v>0.68400001525878906</v>
          </cell>
          <cell r="L20">
            <v>0.88599997758865356</v>
          </cell>
          <cell r="M20">
            <v>0.65399998426437378</v>
          </cell>
          <cell r="N20">
            <v>28.448295795251873</v>
          </cell>
          <cell r="O20">
            <v>23.752534975058655</v>
          </cell>
          <cell r="P20">
            <v>25.758231139497596</v>
          </cell>
          <cell r="Q20">
            <v>19.741142646180776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VLOOKUP(A3,[2]myPEPB!$B:$C,2)</f>
        <v>41.45</v>
      </c>
      <c r="D3" s="29">
        <f>VLOOKUP(A3,[2]myPEPB!$B:$D,3)</f>
        <v>41.041896551724122</v>
      </c>
      <c r="E3" s="29">
        <v>0</v>
      </c>
      <c r="F3" s="30">
        <f t="shared" ref="F3:F21" si="0">E3/B3</f>
        <v>0</v>
      </c>
      <c r="G3" s="30">
        <f t="shared" ref="G3:G21" si="1">G2+F3</f>
        <v>0</v>
      </c>
      <c r="H3" s="30">
        <f t="shared" ref="H3:H21" si="2">G3*B3</f>
        <v>0</v>
      </c>
      <c r="I3" s="30">
        <f t="shared" ref="I3:I21" si="3">IF(E3&gt;0,I2+E3,I2)</f>
        <v>0</v>
      </c>
      <c r="J3" s="30">
        <f t="shared" ref="J3:J21" si="4">H3+L3</f>
        <v>0</v>
      </c>
      <c r="K3" s="30">
        <f t="shared" ref="K3:K21" si="5">J3-I3</f>
        <v>0</v>
      </c>
      <c r="L3" s="29">
        <f t="shared" ref="L3:L21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VLOOKUP(A4,[2]myPEPB!$B:$C,2)</f>
        <v>39.930000305175781</v>
      </c>
      <c r="D4" s="29">
        <f>VLOOKUP(A4,[2]myPEPB!$B:$D,3)</f>
        <v>40.930499984741189</v>
      </c>
      <c r="E4" s="29">
        <f t="shared" ref="E4:E21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VLOOKUP(A5,[2]myPEPB!$B:$C,2)</f>
        <v>38.069999694824219</v>
      </c>
      <c r="D5" s="29">
        <f>VLOOKUP(A5,[2]myPEPB!$B:$D,3)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VLOOKUP(A6,[2]myPEPB!$B:$C,2)</f>
        <v>35.020000457763672</v>
      </c>
      <c r="D6" s="29">
        <f>VLOOKUP(A6,[2]myPEPB!$B:$D,3)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VLOOKUP(A7,[2]myPEPB!$B:$C,2)</f>
        <v>36.299999239999998</v>
      </c>
      <c r="D7" s="29">
        <f>VLOOKUP(A7,[2]myPEPB!$B:$D,3)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VLOOKUP(A8,[2]myPEPB!$B:$C,2)</f>
        <v>35.450000000000003</v>
      </c>
      <c r="D8" s="29">
        <f>VLOOKUP(A8,[2]myPEPB!$B:$D,3)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VLOOKUP(A9,[2]myPEPB!$B:$C,2)</f>
        <v>34.630000000000003</v>
      </c>
      <c r="D9" s="29">
        <f>VLOOKUP(A9,[2]myPEPB!$B:$D,3)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VLOOKUP(A10,[2]myPEPB!$B:$C,2)</f>
        <v>31.159999849999998</v>
      </c>
      <c r="D10" s="29">
        <f>VLOOKUP(A10,[2]myPEPB!$B:$D,3)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VLOOKUP(A11,[2]myPEPB!$B:$C,2)</f>
        <v>30.969999309999999</v>
      </c>
      <c r="D11" s="29">
        <f>VLOOKUP(A11,[2]myPEPB!$B:$D,3)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VLOOKUP(A12,[2]myPEPB!$B:$C,2)</f>
        <v>27.63999939</v>
      </c>
      <c r="D12" s="29">
        <f>VLOOKUP(A12,[2]myPEPB!$B:$D,3)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VLOOKUP(A13,[2]myPEPB!$B:$C,2)</f>
        <v>25.129999160000001</v>
      </c>
      <c r="D13" s="29">
        <f>VLOOKUP(A13,[2]myPEPB!$B:$D,3)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VLOOKUP(A14,[2]myPEPB!$B:$C,2)</f>
        <v>24.129999160000001</v>
      </c>
      <c r="D14" s="29">
        <f>VLOOKUP(A14,[2]myPEPB!$B:$D,3)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VLOOKUP(A15,[2]myPEPB!$B:$C,2)</f>
        <v>27.809999470000001</v>
      </c>
      <c r="D15" s="29">
        <f>VLOOKUP(A15,[2]myPEPB!$B:$D,3)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VLOOKUP(A16,[2]myPEPB!$B:$C,2)</f>
        <v>26.329999919999999</v>
      </c>
      <c r="D16" s="29">
        <f>VLOOKUP(A16,[2]myPEPB!$B:$D,3)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VLOOKUP(A17,[2]myPEPB!$B:$C,2)</f>
        <v>25.18000031</v>
      </c>
      <c r="D17" s="29">
        <f>VLOOKUP(A17,[2]myPEPB!$B:$D,3)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VLOOKUP(A18,[2]myPEPB!$B:$C,2)</f>
        <v>23.340000150000002</v>
      </c>
      <c r="D18" s="29">
        <f>VLOOKUP(A18,[2]myPEPB!$B:$D,3)</f>
        <v>32.601424623862997</v>
      </c>
      <c r="E18" s="29">
        <f t="shared" si="7"/>
        <v>338807.23397602042</v>
      </c>
      <c r="F18" s="30">
        <f t="shared" si="0"/>
        <v>486792.0168463827</v>
      </c>
      <c r="G18" s="30">
        <f t="shared" si="1"/>
        <v>3453169.3830283899</v>
      </c>
      <c r="H18" s="30">
        <f t="shared" si="2"/>
        <v>2403405.8214305816</v>
      </c>
      <c r="I18" s="30">
        <f t="shared" si="3"/>
        <v>2702774.6770976437</v>
      </c>
      <c r="J18" s="30">
        <f t="shared" si="4"/>
        <v>2403405.8214305816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VLOOKUP(A19,[2]myPEPB!$B:$C,2)</f>
        <v>22.239999770000001</v>
      </c>
      <c r="D19" s="29">
        <f>VLOOKUP(A19,[2]myPEPB!$B:$D,3)</f>
        <v>32.197401538923856</v>
      </c>
      <c r="E19" s="29">
        <f t="shared" si="7"/>
        <v>391641.90745168331</v>
      </c>
      <c r="F19" s="30">
        <f t="shared" si="0"/>
        <v>570075.57608662441</v>
      </c>
      <c r="G19" s="30">
        <f t="shared" si="1"/>
        <v>4023244.9591150144</v>
      </c>
      <c r="H19" s="30">
        <f t="shared" si="2"/>
        <v>2763969.1929088128</v>
      </c>
      <c r="I19" s="30">
        <f t="shared" si="3"/>
        <v>3094416.5845493269</v>
      </c>
      <c r="J19" s="30">
        <f t="shared" si="4"/>
        <v>2763969.1929088128</v>
      </c>
      <c r="K19" s="30">
        <f t="shared" si="5"/>
        <v>-330447.39164051414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VLOOKUP(A20,[2]myPEPB!$B:$C,2)</f>
        <v>22.809999470000001</v>
      </c>
      <c r="D20" s="29">
        <f>VLOOKUP(A20,[2]myPEPB!$B:$D,3)</f>
        <v>31.682903206079384</v>
      </c>
      <c r="E20" s="29">
        <f t="shared" si="7"/>
        <v>310977.26180343935</v>
      </c>
      <c r="F20" s="30">
        <f t="shared" si="0"/>
        <v>431912.84645321348</v>
      </c>
      <c r="G20" s="30">
        <f t="shared" si="1"/>
        <v>4455157.8055682275</v>
      </c>
      <c r="H20" s="30">
        <f t="shared" si="2"/>
        <v>3207713.7474722113</v>
      </c>
      <c r="I20" s="30">
        <f t="shared" si="3"/>
        <v>3405393.8463527663</v>
      </c>
      <c r="J20" s="30">
        <f t="shared" si="4"/>
        <v>3207713.7474722113</v>
      </c>
      <c r="K20" s="30">
        <f t="shared" si="5"/>
        <v>-197680.09888055502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VLOOKUP(A21,[2]myPEPB!$B:$C,2)</f>
        <v>22.739999770000001</v>
      </c>
      <c r="D21" s="29">
        <f>VLOOKUP(A21,[2]myPEPB!$B:$D,3)</f>
        <v>31.23924703847057</v>
      </c>
      <c r="E21" s="29">
        <f t="shared" si="7"/>
        <v>285336.95631588745</v>
      </c>
      <c r="F21" s="30">
        <f t="shared" si="0"/>
        <v>394656.92983100459</v>
      </c>
      <c r="G21" s="30">
        <f t="shared" si="1"/>
        <v>4849814.7353992322</v>
      </c>
      <c r="H21" s="30">
        <f t="shared" si="2"/>
        <v>3506416.0051296353</v>
      </c>
      <c r="I21" s="30">
        <f t="shared" si="3"/>
        <v>3690730.8026686539</v>
      </c>
      <c r="J21" s="30">
        <f t="shared" si="4"/>
        <v>3506416.0051296353</v>
      </c>
      <c r="K21" s="30">
        <f t="shared" si="5"/>
        <v>-184314.79753901856</v>
      </c>
      <c r="L21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1" si="0">E3/B3</f>
        <v>0</v>
      </c>
      <c r="G3" s="18">
        <f>G2+F3</f>
        <v>0</v>
      </c>
      <c r="H3" s="18">
        <f t="shared" ref="H3:H21" si="1">G3*B3</f>
        <v>0</v>
      </c>
      <c r="I3" s="18">
        <f>IF(E3&gt;0,I2+E3,I2)</f>
        <v>0</v>
      </c>
      <c r="J3" s="18">
        <f t="shared" ref="J3:J21" si="2">H3+L3</f>
        <v>0</v>
      </c>
      <c r="K3" s="18">
        <f t="shared" ref="K3:K21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1" si="4">G3+F4</f>
        <v>3930.3662572578642</v>
      </c>
      <c r="H4" s="18">
        <f t="shared" si="1"/>
        <v>3953.9484548014116</v>
      </c>
      <c r="I4" s="18">
        <f t="shared" ref="I4:I21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1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21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1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321866.87227721937</v>
      </c>
      <c r="F18" s="18">
        <f t="shared" si="0"/>
        <v>462452.4160040635</v>
      </c>
      <c r="G18" s="18">
        <f t="shared" si="4"/>
        <v>5470801.7686760109</v>
      </c>
      <c r="H18" s="18">
        <f t="shared" si="1"/>
        <v>3807677.9214338777</v>
      </c>
      <c r="I18" s="18">
        <f t="shared" si="5"/>
        <v>4284071.4540087581</v>
      </c>
      <c r="J18" s="18">
        <f t="shared" si="2"/>
        <v>3807677.9214338777</v>
      </c>
      <c r="K18" s="18">
        <f t="shared" si="3"/>
        <v>-476393.5325748804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391641.90745168331</v>
      </c>
      <c r="F19" s="18">
        <f t="shared" si="0"/>
        <v>570075.57608662441</v>
      </c>
      <c r="G19" s="18">
        <f t="shared" si="4"/>
        <v>6040877.3447626354</v>
      </c>
      <c r="H19" s="18">
        <f t="shared" si="1"/>
        <v>4150082.5947067062</v>
      </c>
      <c r="I19" s="18">
        <f t="shared" si="5"/>
        <v>4675713.3614604417</v>
      </c>
      <c r="J19" s="18">
        <f t="shared" si="2"/>
        <v>4150082.5947067062</v>
      </c>
      <c r="K19" s="18">
        <f t="shared" si="3"/>
        <v>-525630.76675373549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8"/>
        <v>310977.26180343935</v>
      </c>
      <c r="F20" s="18">
        <f t="shared" si="0"/>
        <v>431912.84645321348</v>
      </c>
      <c r="G20" s="18">
        <f t="shared" si="4"/>
        <v>6472790.1912158486</v>
      </c>
      <c r="H20" s="18">
        <f t="shared" si="1"/>
        <v>4660409.122863424</v>
      </c>
      <c r="I20" s="18">
        <f t="shared" si="5"/>
        <v>4986690.6232638806</v>
      </c>
      <c r="J20" s="18">
        <f t="shared" si="2"/>
        <v>4660409.122863424</v>
      </c>
      <c r="K20" s="18">
        <f t="shared" si="3"/>
        <v>-326281.5004004566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 t="shared" si="8"/>
        <v>285336.95631588745</v>
      </c>
      <c r="F21" s="18">
        <f t="shared" si="0"/>
        <v>394656.92983100459</v>
      </c>
      <c r="G21" s="18">
        <f t="shared" si="4"/>
        <v>6867447.1210468533</v>
      </c>
      <c r="H21" s="18">
        <f t="shared" si="1"/>
        <v>4965164.1997491419</v>
      </c>
      <c r="I21" s="18">
        <f t="shared" si="5"/>
        <v>5272027.5795797678</v>
      </c>
      <c r="J21" s="18">
        <f t="shared" si="2"/>
        <v>4965164.1997491419</v>
      </c>
      <c r="K21" s="18">
        <f t="shared" si="3"/>
        <v>-306863.37983062584</v>
      </c>
      <c r="L21" s="17">
        <f t="shared" si="6"/>
        <v>0</v>
      </c>
      <c r="M21" s="22">
        <f>VLOOKUP(A21,'[3]model1&amp;RSI'!$A:$K,11)</f>
        <v>1.4461814163367781E-2</v>
      </c>
      <c r="N21" s="22">
        <f>VLOOKUP(A21,'[3]model1&amp;RSI'!$A:$M,13)</f>
        <v>4.287607908572403E-2</v>
      </c>
      <c r="O21" s="22">
        <f>VLOOKUP(A21,'[3]model1&amp;RSI'!$A:$N,14)</f>
        <v>33.729329900837342</v>
      </c>
      <c r="P21" s="1">
        <f t="shared" si="9"/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1" si="0">E3/B3</f>
        <v>0</v>
      </c>
      <c r="G3" s="18">
        <f>G2+F3</f>
        <v>0</v>
      </c>
      <c r="H3" s="18">
        <f t="shared" ref="H3:H21" si="1">G3*B3</f>
        <v>0</v>
      </c>
      <c r="I3" s="18">
        <f>IF(E3&gt;0,I2+E3,I2)</f>
        <v>0</v>
      </c>
      <c r="J3" s="18">
        <f t="shared" ref="J3:J21" si="2">H3+L3</f>
        <v>0</v>
      </c>
      <c r="K3" s="18">
        <f t="shared" ref="K3:K21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1" si="4">G3+F4</f>
        <v>3932.3301809611858</v>
      </c>
      <c r="H4" s="18">
        <f t="shared" si="1"/>
        <v>3955.9241620469529</v>
      </c>
      <c r="I4" s="18">
        <f t="shared" ref="I4:I21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1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21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1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2980945.728233974</v>
      </c>
      <c r="F18" s="18">
        <f t="shared" si="0"/>
        <v>4282968.123577104</v>
      </c>
      <c r="G18" s="18">
        <f t="shared" si="4"/>
        <v>47542197.922756404</v>
      </c>
      <c r="H18" s="18">
        <f t="shared" si="1"/>
        <v>33089368.802103221</v>
      </c>
      <c r="I18" s="18">
        <f t="shared" si="5"/>
        <v>36422806.712393463</v>
      </c>
      <c r="J18" s="18">
        <f t="shared" si="2"/>
        <v>33089368.802103221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3899735.8220441043</v>
      </c>
      <c r="F19" s="18">
        <f t="shared" si="0"/>
        <v>5676471.5497452402</v>
      </c>
      <c r="G19" s="18">
        <f t="shared" si="4"/>
        <v>53218669.472501643</v>
      </c>
      <c r="H19" s="18">
        <f t="shared" si="1"/>
        <v>36561224.684153311</v>
      </c>
      <c r="I19" s="18">
        <f t="shared" si="5"/>
        <v>40322542.534437567</v>
      </c>
      <c r="J19" s="18">
        <f t="shared" si="2"/>
        <v>36561224.684153311</v>
      </c>
      <c r="K19" s="18">
        <f t="shared" si="3"/>
        <v>-3761317.850284256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8"/>
        <v>2759271.3080914733</v>
      </c>
      <c r="F20" s="18">
        <f t="shared" si="0"/>
        <v>3832321.1089553987</v>
      </c>
      <c r="G20" s="18">
        <f t="shared" si="4"/>
        <v>57050990.581457041</v>
      </c>
      <c r="H20" s="18">
        <f t="shared" si="1"/>
        <v>41076714.850891002</v>
      </c>
      <c r="I20" s="18">
        <f t="shared" si="5"/>
        <v>43081813.842529044</v>
      </c>
      <c r="J20" s="18">
        <f t="shared" si="2"/>
        <v>41076714.850891002</v>
      </c>
      <c r="K20" s="18">
        <f t="shared" si="3"/>
        <v>-2005098.991638042</v>
      </c>
      <c r="L20" s="17">
        <f t="shared" si="6"/>
        <v>0</v>
      </c>
      <c r="M20" s="22">
        <f>VLOOKUP(A20,'[3]model1&amp;RSI'!$A:$K,11)</f>
        <v>1.0754166600991289E-2</v>
      </c>
      <c r="N20" s="22">
        <f>VLOOKUP(A20,'[3]model1&amp;RSI'!$A:$M,13)</f>
        <v>4.4851284507818785E-2</v>
      </c>
      <c r="O20" s="22">
        <f>VLOOKUP(A20,'[3]model1&amp;RSI'!$A:$N,14)</f>
        <v>23.977388204158451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 t="shared" si="8"/>
        <v>2425149.3465615129</v>
      </c>
      <c r="F21" s="18">
        <f t="shared" si="0"/>
        <v>3354286.8328491473</v>
      </c>
      <c r="G21" s="18">
        <f t="shared" si="4"/>
        <v>60405277.414306186</v>
      </c>
      <c r="H21" s="18">
        <f t="shared" si="1"/>
        <v>43673014.965670273</v>
      </c>
      <c r="I21" s="18">
        <f t="shared" si="5"/>
        <v>45506963.189090557</v>
      </c>
      <c r="J21" s="18">
        <f t="shared" si="2"/>
        <v>43673014.965670273</v>
      </c>
      <c r="K21" s="18">
        <f t="shared" si="3"/>
        <v>-1833948.2234202847</v>
      </c>
      <c r="L21" s="17">
        <f t="shared" si="6"/>
        <v>0</v>
      </c>
      <c r="M21" s="22">
        <f>VLOOKUP(A21,'[3]model1&amp;RSI'!$A:$K,11)</f>
        <v>1.4461814163367781E-2</v>
      </c>
      <c r="N21" s="22">
        <f>VLOOKUP(A21,'[3]model1&amp;RSI'!$A:$M,13)</f>
        <v>4.287607908572403E-2</v>
      </c>
      <c r="O21" s="22">
        <f>VLOOKUP(A21,'[3]model1&amp;RSI'!$A:$N,14)</f>
        <v>33.729329900837342</v>
      </c>
      <c r="P21" s="1">
        <f t="shared" si="9"/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1" si="0">G3/B3</f>
        <v>0</v>
      </c>
      <c r="I3" s="18">
        <f>I2+H3</f>
        <v>0</v>
      </c>
      <c r="J3" s="18">
        <f t="shared" ref="J3:J21" si="1">I3*B3</f>
        <v>0</v>
      </c>
      <c r="K3" s="18">
        <f>IF(G3&gt;0,K2+G3,K2)</f>
        <v>0</v>
      </c>
      <c r="L3" s="18">
        <f t="shared" ref="L3:L21" si="2">J3+N3</f>
        <v>0</v>
      </c>
      <c r="M3" s="18">
        <f t="shared" ref="M3:M21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1" si="4">I3+H4</f>
        <v>146.12645884219521</v>
      </c>
      <c r="J4" s="18">
        <f t="shared" si="1"/>
        <v>147.00321759524837</v>
      </c>
      <c r="K4" s="18">
        <f t="shared" ref="K4:K21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1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1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1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158990.37342862081</v>
      </c>
      <c r="H18" s="18">
        <f t="shared" si="0"/>
        <v>228434.45115447452</v>
      </c>
      <c r="I18" s="18">
        <f t="shared" si="4"/>
        <v>1698273.8519380875</v>
      </c>
      <c r="J18" s="18">
        <f t="shared" si="1"/>
        <v>1181998.5669373057</v>
      </c>
      <c r="K18" s="18">
        <f t="shared" si="5"/>
        <v>1285419.4276139876</v>
      </c>
      <c r="L18" s="18">
        <f t="shared" si="2"/>
        <v>1181998.5669373057</v>
      </c>
      <c r="M18" s="18">
        <f t="shared" si="3"/>
        <v>-103420.86067668186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339089.61212261964</v>
      </c>
      <c r="H19" s="18">
        <f t="shared" si="0"/>
        <v>493580.23821707739</v>
      </c>
      <c r="I19" s="18">
        <f t="shared" si="4"/>
        <v>2191854.0901551647</v>
      </c>
      <c r="J19" s="18">
        <f t="shared" si="1"/>
        <v>1505803.7087238817</v>
      </c>
      <c r="K19" s="18">
        <f t="shared" si="5"/>
        <v>1624509.0397366071</v>
      </c>
      <c r="L19" s="18">
        <f t="shared" si="2"/>
        <v>1505803.7087238817</v>
      </c>
      <c r="M19" s="18">
        <f t="shared" si="3"/>
        <v>-118705.33101272536</v>
      </c>
      <c r="N19" s="17">
        <f t="shared" si="6"/>
        <v>0</v>
      </c>
      <c r="O19" s="22">
        <f>VLOOKUP(A19,'[3]model1&amp;RSI'!$A:$K,11)</f>
        <v>1.2904999921189547E-2</v>
      </c>
      <c r="P19" s="22">
        <f>VLOOKUP(A19,'[3]model1&amp;RSI'!$A:$M,13)</f>
        <v>5.2021540741810528E-2</v>
      </c>
      <c r="Q19" s="22">
        <f>VLOOKUP(A19,'[3]model1&amp;RSI'!$A:$N,14)</f>
        <v>24.80703135118333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182867.767800078</v>
      </c>
      <c r="H20" s="18">
        <f t="shared" si="0"/>
        <v>253983.00074106397</v>
      </c>
      <c r="I20" s="18">
        <f t="shared" si="4"/>
        <v>2445837.0908962288</v>
      </c>
      <c r="J20" s="18">
        <f t="shared" si="1"/>
        <v>1761002.7754212453</v>
      </c>
      <c r="K20" s="18">
        <f t="shared" si="5"/>
        <v>1807376.8075366851</v>
      </c>
      <c r="L20" s="18">
        <f t="shared" si="2"/>
        <v>1761002.7754212453</v>
      </c>
      <c r="M20" s="18">
        <f t="shared" si="3"/>
        <v>-46374.032115439884</v>
      </c>
      <c r="N20" s="17">
        <f t="shared" si="6"/>
        <v>0</v>
      </c>
      <c r="O20" s="22">
        <f>VLOOKUP(A20,'[3]model1&amp;RSI'!$A:$K,11)</f>
        <v>1.0754166600991289E-2</v>
      </c>
      <c r="P20" s="22">
        <f>VLOOKUP(A20,'[3]model1&amp;RSI'!$A:$M,13)</f>
        <v>4.4851284507818785E-2</v>
      </c>
      <c r="Q20" s="22">
        <f>VLOOKUP(A20,'[3]model1&amp;RSI'!$A:$N,14)</f>
        <v>23.977388204158451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133541.55721160246</v>
      </c>
      <c r="H21" s="18">
        <f t="shared" si="0"/>
        <v>184704.78431695525</v>
      </c>
      <c r="I21" s="18">
        <f t="shared" si="4"/>
        <v>2630541.8752131839</v>
      </c>
      <c r="J21" s="18">
        <f t="shared" si="1"/>
        <v>1901881.7494379897</v>
      </c>
      <c r="K21" s="18">
        <f t="shared" si="5"/>
        <v>1940918.3647482875</v>
      </c>
      <c r="L21" s="18">
        <f t="shared" si="2"/>
        <v>1901881.7494379897</v>
      </c>
      <c r="M21" s="18">
        <f t="shared" si="3"/>
        <v>-39036.615310297813</v>
      </c>
      <c r="N21" s="17">
        <f t="shared" si="6"/>
        <v>0</v>
      </c>
      <c r="O21" s="22">
        <f>VLOOKUP(A21,'[3]model1&amp;RSI'!$A:$K,11)</f>
        <v>1.4461814163367781E-2</v>
      </c>
      <c r="P21" s="22">
        <f>VLOOKUP(A21,'[3]model1&amp;RSI'!$A:$M,13)</f>
        <v>4.287607908572403E-2</v>
      </c>
      <c r="Q21" s="22">
        <f>VLOOKUP(A21,'[3]model1&amp;RSI'!$A:$N,14)</f>
        <v>33.729329900837342</v>
      </c>
      <c r="R21" s="1">
        <f t="shared" si="9"/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1" si="0">E3/B3</f>
        <v>0</v>
      </c>
      <c r="G3" s="18">
        <f>G2+F3</f>
        <v>0</v>
      </c>
      <c r="H3" s="18">
        <f t="shared" ref="H3:H21" si="1">G3*B3</f>
        <v>0</v>
      </c>
      <c r="I3" s="18">
        <f>IF(E3&gt;0,I2+E3,I2)</f>
        <v>0</v>
      </c>
      <c r="J3" s="18">
        <f t="shared" ref="J3:J21" si="2">H3+L3</f>
        <v>0</v>
      </c>
      <c r="K3" s="18">
        <f t="shared" ref="K3:K21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21" si="4">IF(C4&lt;D4,$E$2*(D4-C4)^2*Q4,-$E$2*(D4-C4)^2*Q4)</f>
        <v>3953.9484548014116</v>
      </c>
      <c r="F4" s="18">
        <f t="shared" si="0"/>
        <v>3930.3662572578642</v>
      </c>
      <c r="G4" s="18">
        <f t="shared" ref="G4:G21" si="5">G3+F4</f>
        <v>3930.3662572578642</v>
      </c>
      <c r="H4" s="18">
        <f t="shared" si="1"/>
        <v>3953.9484548014116</v>
      </c>
      <c r="I4" s="18">
        <f t="shared" ref="I4:I21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1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1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338807.23397602042</v>
      </c>
      <c r="F18" s="18">
        <f t="shared" si="0"/>
        <v>486792.0168463827</v>
      </c>
      <c r="G18" s="18">
        <f t="shared" si="5"/>
        <v>3528679.0599223855</v>
      </c>
      <c r="H18" s="18">
        <f t="shared" si="1"/>
        <v>2455960.5550365578</v>
      </c>
      <c r="I18" s="18">
        <f t="shared" si="6"/>
        <v>2762578.3408736358</v>
      </c>
      <c r="J18" s="18">
        <f t="shared" si="2"/>
        <v>2455960.5550365578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391641.90745168331</v>
      </c>
      <c r="F19" s="18">
        <f t="shared" si="0"/>
        <v>570075.57608662441</v>
      </c>
      <c r="G19" s="18">
        <f t="shared" si="5"/>
        <v>4098754.63600901</v>
      </c>
      <c r="H19" s="18">
        <f t="shared" si="1"/>
        <v>2815844.3391707027</v>
      </c>
      <c r="I19" s="18">
        <f t="shared" si="6"/>
        <v>3154220.248325319</v>
      </c>
      <c r="J19" s="18">
        <f t="shared" si="2"/>
        <v>2815844.3391707027</v>
      </c>
      <c r="K19" s="18">
        <f t="shared" si="3"/>
        <v>-338375.9091546163</v>
      </c>
      <c r="L19" s="17">
        <f t="shared" si="7"/>
        <v>0</v>
      </c>
      <c r="M19" s="21">
        <f>VLOOKUP(A19,'[3]model1&amp;KDJ'!$A:$N,14)</f>
        <v>12.280700225591376</v>
      </c>
      <c r="N19" s="21">
        <f>VLOOKUP(A19,'[3]model1&amp;KDJ'!$A:$O,15)</f>
        <v>25.686750595362994</v>
      </c>
      <c r="O19" s="21">
        <f>VLOOKUP(A19,'[3]model1&amp;KDJ'!$A:$P,16)</f>
        <v>29.439291550094584</v>
      </c>
      <c r="P19" s="21">
        <f>VLOOKUP(A19,'[3]model1&amp;KDJ'!$A:$Q,17)</f>
        <v>18.181668685899815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4"/>
        <v>310977.26180343935</v>
      </c>
      <c r="F20" s="18">
        <f t="shared" si="0"/>
        <v>431912.84645321348</v>
      </c>
      <c r="G20" s="18">
        <f t="shared" si="5"/>
        <v>4530667.4824622236</v>
      </c>
      <c r="H20" s="18">
        <f t="shared" si="1"/>
        <v>3262080.7169962376</v>
      </c>
      <c r="I20" s="18">
        <f t="shared" si="6"/>
        <v>3465197.5101287584</v>
      </c>
      <c r="J20" s="18">
        <f t="shared" si="2"/>
        <v>3262080.7169962376</v>
      </c>
      <c r="K20" s="18">
        <f t="shared" si="3"/>
        <v>-203116.79313252075</v>
      </c>
      <c r="L20" s="17">
        <f t="shared" si="7"/>
        <v>0</v>
      </c>
      <c r="M20" s="21">
        <f>VLOOKUP(A20,'[3]model1&amp;KDJ'!$A:$N,14)</f>
        <v>12.840462504160149</v>
      </c>
      <c r="N20" s="21">
        <f>VLOOKUP(A20,'[3]model1&amp;KDJ'!$A:$O,15)</f>
        <v>21.404654564962044</v>
      </c>
      <c r="O20" s="21">
        <f>VLOOKUP(A20,'[3]model1&amp;KDJ'!$A:$P,16)</f>
        <v>26.761079221717068</v>
      </c>
      <c r="P20" s="21">
        <f>VLOOKUP(A20,'[3]model1&amp;KDJ'!$A:$Q,17)</f>
        <v>10.691805251451996</v>
      </c>
      <c r="Q20" s="1">
        <f t="shared" si="8"/>
        <v>1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 t="shared" si="4"/>
        <v>285336.95631588745</v>
      </c>
      <c r="F21" s="18">
        <f t="shared" si="0"/>
        <v>394656.92983100459</v>
      </c>
      <c r="G21" s="18">
        <f t="shared" si="5"/>
        <v>4925324.4122932283</v>
      </c>
      <c r="H21" s="18">
        <f t="shared" si="1"/>
        <v>3561009.5007678727</v>
      </c>
      <c r="I21" s="18">
        <f t="shared" si="6"/>
        <v>3750534.466444646</v>
      </c>
      <c r="J21" s="18">
        <f t="shared" si="2"/>
        <v>3561009.5007678727</v>
      </c>
      <c r="K21" s="18">
        <f t="shared" si="3"/>
        <v>-189524.96567677334</v>
      </c>
      <c r="L21" s="17">
        <f t="shared" si="7"/>
        <v>0</v>
      </c>
      <c r="M21" s="21">
        <f>VLOOKUP(A21,'[3]model1&amp;KDJ'!$A:$N,14)</f>
        <v>28.448295795251873</v>
      </c>
      <c r="N21" s="21">
        <f>VLOOKUP(A21,'[3]model1&amp;KDJ'!$A:$O,15)</f>
        <v>23.752534975058655</v>
      </c>
      <c r="O21" s="21">
        <f>VLOOKUP(A21,'[3]model1&amp;KDJ'!$A:$P,16)</f>
        <v>25.758231139497596</v>
      </c>
      <c r="P21" s="21">
        <f>VLOOKUP(A21,'[3]model1&amp;KDJ'!$A:$Q,17)</f>
        <v>19.741142646180776</v>
      </c>
      <c r="Q21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1" si="0">G3/B3</f>
        <v>0</v>
      </c>
      <c r="I3" s="18">
        <f>I2+H3</f>
        <v>0</v>
      </c>
      <c r="J3" s="18">
        <f t="shared" ref="J3:J21" si="1">I3*B3</f>
        <v>0</v>
      </c>
      <c r="K3" s="18">
        <f>IF(G3&gt;0,K2+G3,K2)</f>
        <v>0</v>
      </c>
      <c r="L3" s="18">
        <f t="shared" ref="L3:L21" si="2">J3+N3</f>
        <v>0</v>
      </c>
      <c r="M3" s="18">
        <f t="shared" ref="M3:M21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1" si="4">IF(C4&lt;D4,$G$2*(D4-C4)^3*E4/F4,$G$2*(D4-C4)^3*E4/F4)</f>
        <v>1055.7503809113296</v>
      </c>
      <c r="H4" s="18">
        <f t="shared" si="0"/>
        <v>1049.4536589575841</v>
      </c>
      <c r="I4" s="18">
        <f t="shared" ref="I4:I21" si="5">I3+H4</f>
        <v>1049.4536589575841</v>
      </c>
      <c r="J4" s="18">
        <f t="shared" si="1"/>
        <v>1055.7503809113296</v>
      </c>
      <c r="K4" s="18">
        <f t="shared" ref="K4:K21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1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1201936.7943407698</v>
      </c>
      <c r="H18" s="18">
        <f t="shared" si="0"/>
        <v>1726920.7312156446</v>
      </c>
      <c r="I18" s="18">
        <f t="shared" si="5"/>
        <v>7732226.6205039527</v>
      </c>
      <c r="J18" s="18">
        <f t="shared" si="1"/>
        <v>5381629.5730162067</v>
      </c>
      <c r="K18" s="18">
        <f t="shared" si="6"/>
        <v>5844433.8996156417</v>
      </c>
      <c r="L18" s="18">
        <f t="shared" si="2"/>
        <v>5381629.5730162067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2435279.9416079051</v>
      </c>
      <c r="H19" s="18">
        <f t="shared" si="0"/>
        <v>3544803.529013556</v>
      </c>
      <c r="I19" s="18">
        <f t="shared" si="5"/>
        <v>11277030.149517508</v>
      </c>
      <c r="J19" s="18">
        <f t="shared" si="1"/>
        <v>7747319.4492304847</v>
      </c>
      <c r="K19" s="18">
        <f t="shared" si="6"/>
        <v>8279713.8412235472</v>
      </c>
      <c r="L19" s="18">
        <f t="shared" si="2"/>
        <v>7747319.4492304847</v>
      </c>
      <c r="M19" s="18">
        <f t="shared" si="3"/>
        <v>-532394.39199306257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1313323.0596551057</v>
      </c>
      <c r="H20" s="18">
        <f t="shared" si="0"/>
        <v>1824059.732594914</v>
      </c>
      <c r="I20" s="18">
        <f t="shared" si="5"/>
        <v>13101089.882112423</v>
      </c>
      <c r="J20" s="18">
        <f t="shared" si="1"/>
        <v>9432785.0899461322</v>
      </c>
      <c r="K20" s="18">
        <f t="shared" si="6"/>
        <v>9593036.9008786529</v>
      </c>
      <c r="L20" s="18">
        <f t="shared" si="2"/>
        <v>9432785.0899461322</v>
      </c>
      <c r="M20" s="18">
        <f t="shared" si="3"/>
        <v>-160251.81093252078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959071.18361059949</v>
      </c>
      <c r="H21" s="18">
        <f t="shared" si="0"/>
        <v>1326516.1782763151</v>
      </c>
      <c r="I21" s="18">
        <f t="shared" si="5"/>
        <v>14427606.060388738</v>
      </c>
      <c r="J21" s="18">
        <f t="shared" si="1"/>
        <v>10431159.037189066</v>
      </c>
      <c r="K21" s="18">
        <f t="shared" si="6"/>
        <v>10552108.084489252</v>
      </c>
      <c r="L21" s="18">
        <f t="shared" si="2"/>
        <v>10431159.037189066</v>
      </c>
      <c r="M21" s="18">
        <f t="shared" si="3"/>
        <v>-120949.04730018601</v>
      </c>
      <c r="N21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21" si="0">E3/B3</f>
        <v>0</v>
      </c>
      <c r="G3" s="18">
        <f>G2+F3</f>
        <v>0</v>
      </c>
      <c r="H3" s="18">
        <f t="shared" ref="H3:H21" si="1">G3*B3</f>
        <v>0</v>
      </c>
      <c r="I3" s="18">
        <f>IF(E3&gt;0,I2+E3,I2)</f>
        <v>0</v>
      </c>
      <c r="J3" s="18">
        <f t="shared" ref="J3:J21" si="2">H3+L3</f>
        <v>0</v>
      </c>
      <c r="K3" s="18">
        <f t="shared" ref="K3:K21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21" si="4">IF(C4&lt;D4,$E$2*(D4-C4)^3,$E$2*(D4-C4)^3)</f>
        <v>3955.9241620469529</v>
      </c>
      <c r="F4" s="18">
        <f t="shared" si="0"/>
        <v>3932.3301809611858</v>
      </c>
      <c r="G4" s="18">
        <f t="shared" ref="G4:G21" si="5">G3+F4</f>
        <v>3932.3301809611858</v>
      </c>
      <c r="H4" s="18">
        <f t="shared" si="1"/>
        <v>3955.9241620469529</v>
      </c>
      <c r="I4" s="18">
        <f t="shared" ref="I4:I21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1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3137837.6086673411</v>
      </c>
      <c r="F18" s="18">
        <f t="shared" si="0"/>
        <v>4508387.4985022154</v>
      </c>
      <c r="G18" s="18">
        <f t="shared" si="5"/>
        <v>29367212.610855646</v>
      </c>
      <c r="H18" s="18">
        <f t="shared" si="1"/>
        <v>20439579.389013644</v>
      </c>
      <c r="I18" s="18">
        <f t="shared" si="6"/>
        <v>22487355.753114704</v>
      </c>
      <c r="J18" s="18">
        <f t="shared" si="2"/>
        <v>20439579.389013644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3899735.8220441043</v>
      </c>
      <c r="F19" s="18">
        <f t="shared" si="0"/>
        <v>5676471.5497452402</v>
      </c>
      <c r="G19" s="18">
        <f t="shared" si="5"/>
        <v>35043684.160600886</v>
      </c>
      <c r="H19" s="18">
        <f t="shared" si="1"/>
        <v>24075010.199536402</v>
      </c>
      <c r="I19" s="18">
        <f t="shared" si="6"/>
        <v>26387091.575158808</v>
      </c>
      <c r="J19" s="18">
        <f t="shared" si="2"/>
        <v>24075010.199536402</v>
      </c>
      <c r="K19" s="18">
        <f t="shared" si="3"/>
        <v>-2312081.3756224066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VLOOKUP(A20,[2]myPEPB!$B:$C,2)</f>
        <v>22.809999470000001</v>
      </c>
      <c r="D20" s="17">
        <f>VLOOKUP(A20,[2]myPEPB!$B:$D,3)</f>
        <v>31.682903206079384</v>
      </c>
      <c r="E20" s="17">
        <f t="shared" si="4"/>
        <v>2759271.3080914733</v>
      </c>
      <c r="F20" s="18">
        <f t="shared" si="0"/>
        <v>3832321.1089553987</v>
      </c>
      <c r="G20" s="18">
        <f t="shared" si="5"/>
        <v>38876005.269556284</v>
      </c>
      <c r="H20" s="18">
        <f t="shared" si="1"/>
        <v>27990724.906331956</v>
      </c>
      <c r="I20" s="18">
        <f t="shared" si="6"/>
        <v>29146362.883250281</v>
      </c>
      <c r="J20" s="18">
        <f t="shared" si="2"/>
        <v>27990724.906331956</v>
      </c>
      <c r="K20" s="18">
        <f t="shared" si="3"/>
        <v>-1155637.9769183248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VLOOKUP(A21,[2]myPEPB!$B:$C,2)</f>
        <v>22.739999770000001</v>
      </c>
      <c r="D21" s="17">
        <f>VLOOKUP(A21,[2]myPEPB!$B:$D,3)</f>
        <v>31.23924703847057</v>
      </c>
      <c r="E21" s="17">
        <f t="shared" si="4"/>
        <v>2425149.3465615129</v>
      </c>
      <c r="F21" s="18">
        <f t="shared" si="0"/>
        <v>3354286.8328491473</v>
      </c>
      <c r="G21" s="18">
        <f t="shared" si="5"/>
        <v>42230292.102405429</v>
      </c>
      <c r="H21" s="18">
        <f t="shared" si="1"/>
        <v>30532500.767162703</v>
      </c>
      <c r="I21" s="18">
        <f t="shared" si="6"/>
        <v>31571512.229811795</v>
      </c>
      <c r="J21" s="18">
        <f t="shared" si="2"/>
        <v>30532500.767162703</v>
      </c>
      <c r="K21" s="18">
        <f t="shared" si="3"/>
        <v>-1039011.4626490921</v>
      </c>
      <c r="L21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2023-01-26T11:16:51Z</dcterms:modified>
</cp:coreProperties>
</file>