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externalReferences>
    <externalReference r:id="rId2"/>
    <externalReference r:id="rId3"/>
  </externalReference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E21" i="4" l="1"/>
  <c r="L21" i="4" s="1"/>
  <c r="D21" i="4"/>
  <c r="C21" i="4"/>
  <c r="B21" i="4"/>
  <c r="I21" i="4" l="1"/>
  <c r="F21" i="4"/>
  <c r="E20" i="4"/>
  <c r="L20" i="4" s="1"/>
  <c r="D20" i="4"/>
  <c r="C20" i="4"/>
  <c r="B20" i="4"/>
  <c r="I20" i="4" l="1"/>
  <c r="F20" i="4"/>
  <c r="E19" i="4"/>
  <c r="L19" i="4" s="1"/>
  <c r="D19" i="4"/>
  <c r="C19" i="4"/>
  <c r="B19" i="4"/>
  <c r="I19" i="4" l="1"/>
  <c r="F19" i="4"/>
  <c r="D18" i="4"/>
  <c r="C18" i="4"/>
  <c r="E18" i="4" s="1"/>
  <c r="B18" i="4"/>
  <c r="F18" i="4" l="1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E17" i="4" l="1"/>
  <c r="F17" i="4" l="1"/>
  <c r="E16" i="4"/>
  <c r="F16" i="4" l="1"/>
  <c r="E15" i="4"/>
  <c r="F15" i="4" l="1"/>
  <c r="E14" i="4"/>
  <c r="F14" i="4" l="1"/>
  <c r="E13" i="4"/>
  <c r="F13" i="4" l="1"/>
  <c r="E12" i="4"/>
  <c r="F12" i="4" l="1"/>
  <c r="E11" i="4" l="1"/>
  <c r="F11" i="4" s="1"/>
  <c r="E10" i="4" l="1"/>
  <c r="F10" i="4" s="1"/>
  <c r="E9" i="4" l="1"/>
  <c r="F9" i="4" s="1"/>
  <c r="E8" i="4" l="1"/>
  <c r="F8" i="4" s="1"/>
  <c r="E7" i="4" l="1"/>
  <c r="F7" i="4" s="1"/>
  <c r="E4" i="4" l="1"/>
  <c r="E5" i="4"/>
  <c r="E6" i="4"/>
  <c r="F6" i="4" l="1"/>
  <c r="F5" i="4" l="1"/>
  <c r="F4" i="4" l="1"/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I3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F3" i="4"/>
  <c r="G3" i="4" s="1"/>
  <c r="U4" i="4" l="1"/>
  <c r="R4" i="4" l="1"/>
  <c r="Q4" i="4" s="1"/>
  <c r="H3" i="4" l="1"/>
  <c r="J3" i="4" s="1"/>
  <c r="K3" i="4" s="1"/>
  <c r="G4" i="4"/>
  <c r="H4" i="4" l="1"/>
  <c r="J4" i="4" s="1"/>
  <c r="K4" i="4" s="1"/>
  <c r="G5" i="4"/>
  <c r="G6" i="4" s="1"/>
  <c r="H6" i="4" l="1"/>
  <c r="J6" i="4" s="1"/>
  <c r="K6" i="4" s="1"/>
  <c r="G7" i="4"/>
  <c r="H5" i="4"/>
  <c r="J5" i="4" s="1"/>
  <c r="K5" i="4" s="1"/>
  <c r="H7" i="4" l="1"/>
  <c r="J7" i="4" s="1"/>
  <c r="K7" i="4" s="1"/>
  <c r="G8" i="4"/>
  <c r="H8" i="4" l="1"/>
  <c r="J8" i="4" s="1"/>
  <c r="K8" i="4" s="1"/>
  <c r="G9" i="4"/>
  <c r="H9" i="4" l="1"/>
  <c r="J9" i="4" s="1"/>
  <c r="G10" i="4"/>
  <c r="G11" i="4" s="1"/>
  <c r="H11" i="4" l="1"/>
  <c r="J11" i="4" s="1"/>
  <c r="K11" i="4" s="1"/>
  <c r="G12" i="4"/>
  <c r="K9" i="4"/>
  <c r="T4" i="4" s="1"/>
  <c r="S4" i="4"/>
  <c r="V4" i="4" s="1"/>
  <c r="W4" i="4" s="1"/>
  <c r="H10" i="4"/>
  <c r="J10" i="4" s="1"/>
  <c r="K10" i="4" s="1"/>
  <c r="H12" i="4" l="1"/>
  <c r="J12" i="4" s="1"/>
  <c r="K12" i="4" s="1"/>
  <c r="G13" i="4"/>
  <c r="H13" i="4" l="1"/>
  <c r="J13" i="4" s="1"/>
  <c r="K13" i="4" s="1"/>
  <c r="G14" i="4"/>
  <c r="H14" i="4" l="1"/>
  <c r="J14" i="4" s="1"/>
  <c r="K14" i="4" s="1"/>
  <c r="G15" i="4"/>
  <c r="H15" i="4" l="1"/>
  <c r="J15" i="4" s="1"/>
  <c r="K15" i="4" s="1"/>
  <c r="G16" i="4"/>
  <c r="H16" i="4" l="1"/>
  <c r="J16" i="4" s="1"/>
  <c r="K16" i="4" s="1"/>
  <c r="G17" i="4"/>
  <c r="G18" i="4" s="1"/>
  <c r="H18" i="4" l="1"/>
  <c r="J18" i="4" s="1"/>
  <c r="K18" i="4" s="1"/>
  <c r="G19" i="4"/>
  <c r="H17" i="4"/>
  <c r="J17" i="4" s="1"/>
  <c r="K17" i="4" s="1"/>
  <c r="H19" i="4" l="1"/>
  <c r="J19" i="4" s="1"/>
  <c r="K19" i="4" s="1"/>
  <c r="G20" i="4"/>
  <c r="G21" i="4" s="1"/>
  <c r="H21" i="4" s="1"/>
  <c r="J21" i="4" s="1"/>
  <c r="K21" i="4" s="1"/>
  <c r="H20" i="4" l="1"/>
  <c r="J20" i="4" s="1"/>
  <c r="K20" i="4" s="1"/>
  <c r="H2" i="4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<sst xmlns="http://schemas.openxmlformats.org/spreadsheetml/2006/main" count="21" uniqueCount="18">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</sst>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629583.39240052435</c:v>
                </c:pt>
                <c:pt idx="8">
                  <c:v>782391.33357897622</c:v>
                </c:pt>
                <c:pt idx="9">
                  <c:v>1081409.6524589378</c:v>
                </c:pt>
                <c:pt idx="10">
                  <c:v>1511658.5062156331</c:v>
                </c:pt>
                <c:pt idx="11">
                  <c:v>1956366.4380545947</c:v>
                </c:pt>
                <c:pt idx="12">
                  <c:v>2113608.488072407</c:v>
                </c:pt>
                <c:pt idx="13">
                  <c:v>2326193.1731602959</c:v>
                </c:pt>
                <c:pt idx="14">
                  <c:v>2578842.5224166512</c:v>
                </c:pt>
                <c:pt idx="15">
                  <c:v>2917649.7563926717</c:v>
                </c:pt>
                <c:pt idx="16">
                  <c:v>3309291.6638443549</c:v>
                </c:pt>
                <c:pt idx="17">
                  <c:v>3620268.9256477943</c:v>
                </c:pt>
                <c:pt idx="18">
                  <c:v>3905605.8819636819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586940.34580939775</c:v>
                </c:pt>
                <c:pt idx="8">
                  <c:v>733819.63351065805</c:v>
                </c:pt>
                <c:pt idx="9">
                  <c:v>957958.37264934438</c:v>
                </c:pt>
                <c:pt idx="10">
                  <c:v>1299910.5410155794</c:v>
                </c:pt>
                <c:pt idx="11">
                  <c:v>1795240.8544214815</c:v>
                </c:pt>
                <c:pt idx="12">
                  <c:v>2188003.2494227258</c:v>
                </c:pt>
                <c:pt idx="13">
                  <c:v>2286656.3316693031</c:v>
                </c:pt>
                <c:pt idx="14">
                  <c:v>2436534.5716019869</c:v>
                </c:pt>
                <c:pt idx="15">
                  <c:v>2555575.9199227449</c:v>
                </c:pt>
                <c:pt idx="16">
                  <c:v>2914171.5738237351</c:v>
                </c:pt>
                <c:pt idx="17">
                  <c:v>3365131.1015247996</c:v>
                </c:pt>
                <c:pt idx="18">
                  <c:v>3664489.2563535217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-48571.700068318169</c:v>
                </c:pt>
                <c:pt idx="9">
                  <c:v>-123451.27980959346</c:v>
                </c:pt>
                <c:pt idx="10">
                  <c:v>-211747.96520005376</c:v>
                </c:pt>
                <c:pt idx="11">
                  <c:v>-161125.58363311319</c:v>
                </c:pt>
                <c:pt idx="12">
                  <c:v>74394.761350318789</c:v>
                </c:pt>
                <c:pt idx="13">
                  <c:v>-39536.841490992811</c:v>
                </c:pt>
                <c:pt idx="14">
                  <c:v>-142307.95081466436</c:v>
                </c:pt>
                <c:pt idx="15">
                  <c:v>-362073.83646992687</c:v>
                </c:pt>
                <c:pt idx="16">
                  <c:v>-395120.0900206198</c:v>
                </c:pt>
                <c:pt idx="17">
                  <c:v>-255137.82412299467</c:v>
                </c:pt>
                <c:pt idx="18">
                  <c:v>-241116.62561016018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17184"/>
        <c:axId val="77948032"/>
      </c:lineChart>
      <c:dateAx>
        <c:axId val="77917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48032"/>
        <c:crosses val="autoZero"/>
        <c:auto val="1"/>
        <c:lblOffset val="100"/>
        <c:baseTimeUnit val="days"/>
      </c:dateAx>
      <c:valAx>
        <c:axId val="779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1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  <c:pt idx="16">
                  <c:v>391641.90745168331</c:v>
                </c:pt>
                <c:pt idx="17">
                  <c:v>310977.26180343935</c:v>
                </c:pt>
                <c:pt idx="18">
                  <c:v>285336.95631588745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28352"/>
        <c:axId val="898264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1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68768"/>
        <c:axId val="89570688"/>
      </c:lineChart>
      <c:dateAx>
        <c:axId val="89568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70688"/>
        <c:crosses val="autoZero"/>
        <c:auto val="1"/>
        <c:lblOffset val="100"/>
        <c:baseTimeUnit val="months"/>
      </c:dateAx>
      <c:valAx>
        <c:axId val="895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68768"/>
        <c:crosses val="autoZero"/>
        <c:crossBetween val="between"/>
      </c:valAx>
      <c:valAx>
        <c:axId val="898264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28352"/>
        <c:crosses val="max"/>
        <c:crossBetween val="between"/>
      </c:valAx>
      <c:catAx>
        <c:axId val="89828352"/>
        <c:scaling>
          <c:orientation val="minMax"/>
        </c:scaling>
        <c:delete val="1"/>
        <c:axPos val="b"/>
        <c:majorTickMark val="out"/>
        <c:minorTickMark val="none"/>
        <c:tickLblPos val="nextTo"/>
        <c:crossAx val="8982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32.57256827494534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32.544414137329682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32.518260838260851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32.492059590406484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32.468162131027007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32.444582177331519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32.421478462822563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32.39780157726539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32.373743283262009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32.349653301573312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32.324335074494662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32.298912434429688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32.274788328280401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32.250211047941931</v>
          </cell>
        </row>
        <row r="382">
          <cell r="B382">
            <v>44862</v>
          </cell>
          <cell r="C382">
            <v>22.13999939</v>
          </cell>
          <cell r="D382">
            <v>32.223605227789449</v>
          </cell>
        </row>
        <row r="383">
          <cell r="B383">
            <v>44865</v>
          </cell>
          <cell r="C383">
            <v>22.239999770000001</v>
          </cell>
          <cell r="D383">
            <v>32.197401538923856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32.171413577984268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32.146422943002584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32.121249965390597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32.098077889532441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32.074999968911889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32.051627877751912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32.027680383814406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32.002724906452414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31.979307665256382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31.95606135253194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31.934362218367319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31.911959258931272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31.889365454289315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31.866936682734149</v>
          </cell>
        </row>
        <row r="398">
          <cell r="B398" t="str">
            <v xml:space="preserve">2022/11/21
</v>
          </cell>
          <cell r="C398">
            <v>23</v>
          </cell>
          <cell r="D398">
            <v>31.844545428484821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31.821385363476043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31.798065302060277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31.774786943483686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31.751249977649977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31.727431401047358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31.704975105920376</v>
          </cell>
        </row>
        <row r="405">
          <cell r="B405">
            <v>44895</v>
          </cell>
          <cell r="C405">
            <v>22.809999470000001</v>
          </cell>
          <cell r="D405">
            <v>31.682903206079384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31.661831663688094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31.640518500790101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31.619778305738894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31.599729708132653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31.580245075563703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31.560806821491422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31.541975585707295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31.522652045060806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31.502766967087357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31.482832907748161</v>
          </cell>
        </row>
        <row r="416">
          <cell r="B416" t="str">
            <v xml:space="preserve">2022/12/15
</v>
          </cell>
          <cell r="C416">
            <v>23.5</v>
          </cell>
          <cell r="D416">
            <v>31.463550702656981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31.443999978987929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31.423894209615362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31.402997578609092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31.381961700693761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31.360883031336495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31.33966664497617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31.319358650380028</v>
          </cell>
        </row>
        <row r="424">
          <cell r="B424" t="str">
            <v xml:space="preserve">2022/12/27
</v>
          </cell>
          <cell r="C424">
            <v>23</v>
          </cell>
          <cell r="D424">
            <v>31.29964453035543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31.279385322340406</v>
          </cell>
        </row>
        <row r="426">
          <cell r="B426">
            <v>44924</v>
          </cell>
          <cell r="C426">
            <v>22.760000229999999</v>
          </cell>
          <cell r="D426">
            <v>31.259292432971684</v>
          </cell>
        </row>
        <row r="427">
          <cell r="B427">
            <v>44925</v>
          </cell>
          <cell r="C427">
            <v>22.739999770000001</v>
          </cell>
          <cell r="D427">
            <v>31.23924703847057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f>VLOOKUP(A3,[1]HwabaoWP_szse_innovation_100!$A:$E,5)</f>
        <v>1.0309999999999999</v>
      </c>
      <c r="C3" s="12">
        <f>VLOOKUP(A3,[2]myPEPB!$B:$C,2)</f>
        <v>41.45</v>
      </c>
      <c r="D3" s="13">
        <f>VLOOKUP(A3,[2]myPEPB!$B:$D,3)</f>
        <v>41.041896551724122</v>
      </c>
      <c r="E3" s="13">
        <v>0</v>
      </c>
      <c r="F3" s="14">
        <f t="shared" ref="F3:F21" si="0">E3/B3</f>
        <v>0</v>
      </c>
      <c r="G3" s="14">
        <f>G2+F3</f>
        <v>0</v>
      </c>
      <c r="H3" s="14">
        <f t="shared" ref="H3:H21" si="1">G3*B3</f>
        <v>0</v>
      </c>
      <c r="I3" s="14">
        <f>IF(E3&gt;0,I2+E3,I2)</f>
        <v>0</v>
      </c>
      <c r="J3" s="14">
        <f t="shared" ref="J3:J21" si="2">H3+L3</f>
        <v>0</v>
      </c>
      <c r="K3" s="14">
        <f t="shared" ref="K3:K21" si="3">J3-I3</f>
        <v>0</v>
      </c>
      <c r="L3" s="13">
        <f>IF(E3&lt;0,L2-E3,L2)</f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</row>
    <row r="4" spans="1:33" ht="14.1" customHeight="1">
      <c r="A4" s="11">
        <v>44407</v>
      </c>
      <c r="B4" s="12">
        <f>VLOOKUP(A4,[1]HwabaoWP_szse_innovation_100!$A:$E,5)</f>
        <v>1.006</v>
      </c>
      <c r="C4" s="12">
        <f>VLOOKUP(A4,[2]myPEPB!$B:$C,2)</f>
        <v>39.930000305175781</v>
      </c>
      <c r="D4" s="13">
        <f>VLOOKUP(A4,[2]myPEPB!$B:$D,3)</f>
        <v>40.930499984741189</v>
      </c>
      <c r="E4" s="13">
        <f t="shared" ref="E4:E5" si="4">IF(C4&lt;D4,$E$2*(D4-C4)^2,-$E$2*(D4-C4)^2)</f>
        <v>3953.9484548014116</v>
      </c>
      <c r="F4" s="14">
        <f t="shared" si="0"/>
        <v>3930.3662572578642</v>
      </c>
      <c r="G4" s="14">
        <f t="shared" ref="G4:G21" si="5">G3+F4</f>
        <v>3930.3662572578642</v>
      </c>
      <c r="H4" s="14">
        <f t="shared" si="1"/>
        <v>3953.9484548014116</v>
      </c>
      <c r="I4" s="14">
        <f t="shared" ref="I4:I21" si="6">IF(E4&gt;0,I3+E4,I3)</f>
        <v>3953.9484548014116</v>
      </c>
      <c r="J4" s="14">
        <f t="shared" si="2"/>
        <v>3953.9484548014116</v>
      </c>
      <c r="K4" s="14">
        <f t="shared" si="3"/>
        <v>0</v>
      </c>
      <c r="L4" s="13">
        <f t="shared" ref="L4:L21" si="7">IF(E4&lt;0,L3-E4,L3)</f>
        <v>0</v>
      </c>
      <c r="M4" s="8"/>
      <c r="P4" s="21">
        <v>44561</v>
      </c>
      <c r="Q4" s="17">
        <f>R4</f>
        <v>460092.89506698097</v>
      </c>
      <c r="R4" s="7">
        <f>VLOOKUP(P4,A:I,9,)</f>
        <v>460092.89506698097</v>
      </c>
      <c r="S4" s="7">
        <f>VLOOKUP(P4,A:J,10,)</f>
        <v>464770.20825194201</v>
      </c>
      <c r="T4" s="7">
        <f>VLOOKUP(P4,A:K,11,)</f>
        <v>4677.3131849610363</v>
      </c>
      <c r="U4" s="7">
        <f>VLOOKUP(P4,A:L,12,)</f>
        <v>0</v>
      </c>
      <c r="V4" s="18">
        <f t="shared" ref="V4" si="8">(S4-R4)/R4</f>
        <v>1.0166019156370816E-2</v>
      </c>
      <c r="W4" s="18">
        <f>V4</f>
        <v>1.0166019156370816E-2</v>
      </c>
      <c r="Y4" s="16"/>
      <c r="Z4" s="8"/>
      <c r="AA4" s="8"/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f>VLOOKUP(A5,[1]HwabaoWP_szse_innovation_100!$A:$E,5)</f>
        <v>0.96599999999999997</v>
      </c>
      <c r="C5" s="12">
        <f>VLOOKUP(A5,[2]myPEPB!$B:$C,2)</f>
        <v>38.069999694824219</v>
      </c>
      <c r="D5" s="13">
        <f>VLOOKUP(A5,[2]myPEPB!$B:$D,3)</f>
        <v>40.654705834482208</v>
      </c>
      <c r="E5" s="13">
        <f t="shared" si="4"/>
        <v>26388.788022123525</v>
      </c>
      <c r="F5" s="14">
        <f t="shared" si="0"/>
        <v>27317.585944227252</v>
      </c>
      <c r="G5" s="14">
        <f t="shared" si="5"/>
        <v>31247.952201485117</v>
      </c>
      <c r="H5" s="14">
        <f t="shared" si="1"/>
        <v>30185.521826634624</v>
      </c>
      <c r="I5" s="14">
        <f t="shared" si="6"/>
        <v>30342.736476924936</v>
      </c>
      <c r="J5" s="14">
        <f t="shared" si="2"/>
        <v>30185.521826634624</v>
      </c>
      <c r="K5" s="14">
        <f t="shared" si="3"/>
        <v>-157.21465029031242</v>
      </c>
      <c r="L5" s="13">
        <f t="shared" si="7"/>
        <v>0</v>
      </c>
      <c r="M5" s="8"/>
      <c r="Y5" s="16"/>
      <c r="Z5" s="8"/>
      <c r="AA5" s="8"/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f>VLOOKUP(A6,[1]HwabaoWP_szse_innovation_100!$A:$E,5)</f>
        <v>0.96099999999999997</v>
      </c>
      <c r="C6" s="12">
        <f>VLOOKUP(A6,[2]myPEPB!$B:$C,2)</f>
        <v>35.020000457763672</v>
      </c>
      <c r="D6" s="13">
        <f>VLOOKUP(A6,[2]myPEPB!$B:$D,3)</f>
        <v>39.730819672131133</v>
      </c>
      <c r="E6" s="13">
        <f t="shared" ref="E6:E21" si="9">IF(M6&lt;1,IF(C6&lt;D6,$E$2*(D6-C6)^2,-$E$2*(D6-C6)^2),IF(C6&lt;D6,2*$E$2*(D6-C6)^2,-2*$E$2*(D6-C6)^2))</f>
        <v>175315.35959658396</v>
      </c>
      <c r="F6" s="14">
        <f t="shared" si="0"/>
        <v>182430.13485596667</v>
      </c>
      <c r="G6" s="14">
        <f t="shared" si="5"/>
        <v>213678.08705745178</v>
      </c>
      <c r="H6" s="14">
        <f t="shared" si="1"/>
        <v>205344.64166221116</v>
      </c>
      <c r="I6" s="14">
        <f t="shared" si="6"/>
        <v>205658.0960735089</v>
      </c>
      <c r="J6" s="14">
        <f t="shared" si="2"/>
        <v>205344.64166221116</v>
      </c>
      <c r="K6" s="14">
        <f t="shared" si="3"/>
        <v>-313.45441129774554</v>
      </c>
      <c r="L6" s="13">
        <f t="shared" si="7"/>
        <v>0</v>
      </c>
      <c r="M6" s="8">
        <v>1</v>
      </c>
      <c r="Y6" s="8"/>
      <c r="Z6" s="8"/>
      <c r="AA6" s="19"/>
      <c r="AB6" s="8"/>
      <c r="AC6" s="8"/>
      <c r="AD6" s="19"/>
      <c r="AE6" s="16"/>
    </row>
    <row r="7" spans="1:33" ht="14.1" customHeight="1">
      <c r="A7" s="11">
        <v>44498</v>
      </c>
      <c r="B7" s="12">
        <f>VLOOKUP(A7,[1]HwabaoWP_szse_innovation_100!$A:$E,5)</f>
        <v>0.99299997091293335</v>
      </c>
      <c r="C7" s="12">
        <f>VLOOKUP(A7,[2]myPEPB!$B:$C,2)</f>
        <v>36.299999239999998</v>
      </c>
      <c r="D7" s="13">
        <f>VLOOKUP(A7,[2]myPEPB!$B:$D,3)</f>
        <v>39.253623134275358</v>
      </c>
      <c r="E7" s="13">
        <f t="shared" si="9"/>
        <v>68918.763459791298</v>
      </c>
      <c r="F7" s="14">
        <f t="shared" si="0"/>
        <v>69404.597662202883</v>
      </c>
      <c r="G7" s="14">
        <f t="shared" si="5"/>
        <v>283082.68471965467</v>
      </c>
      <c r="H7" s="14">
        <f t="shared" si="1"/>
        <v>281101.09769257216</v>
      </c>
      <c r="I7" s="14">
        <f t="shared" si="6"/>
        <v>274576.85953330022</v>
      </c>
      <c r="J7" s="14">
        <f t="shared" si="2"/>
        <v>281101.09769257216</v>
      </c>
      <c r="K7" s="14">
        <f t="shared" si="3"/>
        <v>6524.2381592719466</v>
      </c>
      <c r="L7" s="13">
        <f t="shared" si="7"/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f>VLOOKUP(A8,[1]HwabaoWP_szse_innovation_100!$A:$E,5)</f>
        <v>1.0110000371932983</v>
      </c>
      <c r="C8" s="12">
        <f>VLOOKUP(A8,[2]myPEPB!$B:$C,2)</f>
        <v>35.450000000000003</v>
      </c>
      <c r="D8" s="13">
        <f>VLOOKUP(A8,[2]myPEPB!$B:$D,3)</f>
        <v>38.695499988749994</v>
      </c>
      <c r="E8" s="13">
        <f t="shared" si="9"/>
        <v>83212.834398111911</v>
      </c>
      <c r="F8" s="14">
        <f t="shared" si="0"/>
        <v>82307.449393497911</v>
      </c>
      <c r="G8" s="14">
        <f t="shared" si="5"/>
        <v>365390.13411315257</v>
      </c>
      <c r="H8" s="14">
        <f t="shared" si="1"/>
        <v>369409.4391784615</v>
      </c>
      <c r="I8" s="14">
        <f t="shared" si="6"/>
        <v>357789.69393141213</v>
      </c>
      <c r="J8" s="14">
        <f t="shared" si="2"/>
        <v>369409.4391784615</v>
      </c>
      <c r="K8" s="14">
        <f t="shared" si="3"/>
        <v>11619.745247049374</v>
      </c>
      <c r="L8" s="13">
        <f t="shared" si="7"/>
        <v>0</v>
      </c>
      <c r="M8" s="8">
        <v>1</v>
      </c>
    </row>
    <row r="9" spans="1:33" ht="14.1" customHeight="1">
      <c r="A9" s="11">
        <v>44561</v>
      </c>
      <c r="B9" s="12">
        <f>VLOOKUP(A9,[1]HwabaoWP_szse_innovation_100!$A:$E,5)</f>
        <v>0.99199998378753662</v>
      </c>
      <c r="C9" s="12">
        <f>VLOOKUP(A9,[2]myPEPB!$B:$C,2)</f>
        <v>34.630000000000003</v>
      </c>
      <c r="D9" s="13">
        <f>VLOOKUP(A9,[2]myPEPB!$B:$D,3)</f>
        <v>38.228579205136612</v>
      </c>
      <c r="E9" s="13">
        <f t="shared" si="9"/>
        <v>102303.20113556886</v>
      </c>
      <c r="F9" s="14">
        <f t="shared" si="0"/>
        <v>103128.22863662448</v>
      </c>
      <c r="G9" s="14">
        <f t="shared" si="5"/>
        <v>468518.36274977704</v>
      </c>
      <c r="H9" s="14">
        <f t="shared" si="1"/>
        <v>464770.20825194201</v>
      </c>
      <c r="I9" s="14">
        <f t="shared" si="6"/>
        <v>460092.89506698097</v>
      </c>
      <c r="J9" s="14">
        <f t="shared" si="2"/>
        <v>464770.20825194201</v>
      </c>
      <c r="K9" s="14">
        <f t="shared" si="3"/>
        <v>4677.3131849610363</v>
      </c>
      <c r="L9" s="13">
        <f t="shared" si="7"/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f>VLOOKUP(A10,[1]HwabaoWP_szse_innovation_100!$A:$E,5)</f>
        <v>0.89099997282028198</v>
      </c>
      <c r="C10" s="12">
        <f>VLOOKUP(A10,[2]myPEPB!$B:$C,2)</f>
        <v>31.159999849999998</v>
      </c>
      <c r="D10" s="13">
        <f>VLOOKUP(A10,[2]myPEPB!$B:$D,3)</f>
        <v>37.710494996683174</v>
      </c>
      <c r="E10" s="13">
        <f t="shared" si="9"/>
        <v>169490.49733354338</v>
      </c>
      <c r="F10" s="14">
        <f t="shared" si="0"/>
        <v>190225.03086846921</v>
      </c>
      <c r="G10" s="14">
        <f t="shared" si="5"/>
        <v>658743.39361824631</v>
      </c>
      <c r="H10" s="14">
        <f t="shared" si="1"/>
        <v>586940.34580939775</v>
      </c>
      <c r="I10" s="14">
        <f t="shared" si="6"/>
        <v>629583.39240052435</v>
      </c>
      <c r="J10" s="14">
        <f t="shared" si="2"/>
        <v>586940.34580939775</v>
      </c>
      <c r="K10" s="14">
        <f t="shared" si="3"/>
        <v>-42643.046591126593</v>
      </c>
      <c r="L10" s="13">
        <f t="shared" si="7"/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f>VLOOKUP(A11,[1]HwabaoWP_szse_innovation_100!$A:$E,5)</f>
        <v>0.88200002908706665</v>
      </c>
      <c r="C11" s="12">
        <f>VLOOKUP(A11,[2]myPEPB!$B:$C,2)</f>
        <v>30.969999309999999</v>
      </c>
      <c r="D11" s="13">
        <f>VLOOKUP(A11,[2]myPEPB!$B:$D,3)</f>
        <v>37.189770586238538</v>
      </c>
      <c r="E11" s="13">
        <f t="shared" si="9"/>
        <v>152807.94117845185</v>
      </c>
      <c r="F11" s="14">
        <f t="shared" si="0"/>
        <v>173251.62827558978</v>
      </c>
      <c r="G11" s="14">
        <f t="shared" si="5"/>
        <v>831995.02189383609</v>
      </c>
      <c r="H11" s="14">
        <f t="shared" si="1"/>
        <v>733819.63351065805</v>
      </c>
      <c r="I11" s="14">
        <f t="shared" si="6"/>
        <v>782391.33357897622</v>
      </c>
      <c r="J11" s="14">
        <f t="shared" si="2"/>
        <v>733819.63351065805</v>
      </c>
      <c r="K11" s="14">
        <f t="shared" si="3"/>
        <v>-48571.700068318169</v>
      </c>
      <c r="L11" s="13">
        <f t="shared" si="7"/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f>VLOOKUP(A12,[1]HwabaoWP_szse_innovation_100!$A:$E,5)</f>
        <v>0.79199999570846558</v>
      </c>
      <c r="C12" s="12">
        <f>VLOOKUP(A12,[2]myPEPB!$B:$C,2)</f>
        <v>27.63999939</v>
      </c>
      <c r="D12" s="13">
        <f>VLOOKUP(A12,[2]myPEPB!$B:$D,3)</f>
        <v>36.340622369004151</v>
      </c>
      <c r="E12" s="13">
        <f t="shared" si="9"/>
        <v>299018.3188799615</v>
      </c>
      <c r="F12" s="14">
        <f t="shared" si="0"/>
        <v>377548.38446997904</v>
      </c>
      <c r="G12" s="14">
        <f t="shared" si="5"/>
        <v>1209543.4063638151</v>
      </c>
      <c r="H12" s="14">
        <f t="shared" si="1"/>
        <v>957958.37264934438</v>
      </c>
      <c r="I12" s="14">
        <f t="shared" si="6"/>
        <v>1081409.6524589378</v>
      </c>
      <c r="J12" s="14">
        <f t="shared" si="2"/>
        <v>957958.37264934438</v>
      </c>
      <c r="K12" s="14">
        <f t="shared" si="3"/>
        <v>-123451.27980959346</v>
      </c>
      <c r="L12" s="13">
        <f t="shared" si="7"/>
        <v>0</v>
      </c>
      <c r="M12" s="8">
        <v>0</v>
      </c>
      <c r="Y12" s="16"/>
    </row>
    <row r="13" spans="1:33" ht="14.1" customHeight="1">
      <c r="A13" s="11">
        <v>44680</v>
      </c>
      <c r="B13" s="12">
        <f>VLOOKUP(A13,[1]HwabaoWP_szse_innovation_100!$A:$E,5)</f>
        <v>0.71899998188018799</v>
      </c>
      <c r="C13" s="12">
        <f>VLOOKUP(A13,[2]myPEPB!$B:$C,2)</f>
        <v>25.129999160000001</v>
      </c>
      <c r="D13" s="13">
        <f>VLOOKUP(A13,[2]myPEPB!$B:$D,3)</f>
        <v>35.566653817730753</v>
      </c>
      <c r="E13" s="13">
        <f t="shared" si="9"/>
        <v>430248.85375669535</v>
      </c>
      <c r="F13" s="14">
        <f t="shared" si="0"/>
        <v>598398.97718994762</v>
      </c>
      <c r="G13" s="14">
        <f t="shared" si="5"/>
        <v>1807942.3835537627</v>
      </c>
      <c r="H13" s="14">
        <f t="shared" si="1"/>
        <v>1299910.5410155794</v>
      </c>
      <c r="I13" s="14">
        <f t="shared" si="6"/>
        <v>1511658.5062156331</v>
      </c>
      <c r="J13" s="14">
        <f t="shared" si="2"/>
        <v>1299910.5410155794</v>
      </c>
      <c r="K13" s="14">
        <f t="shared" si="3"/>
        <v>-211747.96520005376</v>
      </c>
      <c r="L13" s="13">
        <f t="shared" si="7"/>
        <v>0</v>
      </c>
      <c r="M13" s="8">
        <v>0</v>
      </c>
      <c r="AA13" s="9"/>
    </row>
    <row r="14" spans="1:33" ht="14.1" customHeight="1">
      <c r="A14" s="11">
        <v>44712</v>
      </c>
      <c r="B14" s="12">
        <f>VLOOKUP(A14,[1]HwabaoWP_szse_innovation_100!$A:$E,5)</f>
        <v>0.74699997901916504</v>
      </c>
      <c r="C14" s="12">
        <f>VLOOKUP(A14,[2]myPEPB!$B:$C,2)</f>
        <v>24.129999160000001</v>
      </c>
      <c r="D14" s="13">
        <f>VLOOKUP(A14,[2]myPEPB!$B:$D,3)</f>
        <v>34.740573439534039</v>
      </c>
      <c r="E14" s="13">
        <f t="shared" si="9"/>
        <v>444707.93183896161</v>
      </c>
      <c r="F14" s="14">
        <f t="shared" si="0"/>
        <v>595325.22667922615</v>
      </c>
      <c r="G14" s="14">
        <f t="shared" si="5"/>
        <v>2403267.6102329888</v>
      </c>
      <c r="H14" s="14">
        <f t="shared" si="1"/>
        <v>1795240.8544214815</v>
      </c>
      <c r="I14" s="14">
        <f t="shared" si="6"/>
        <v>1956366.4380545947</v>
      </c>
      <c r="J14" s="14">
        <f t="shared" si="2"/>
        <v>1795240.8544214815</v>
      </c>
      <c r="K14" s="14">
        <f t="shared" si="3"/>
        <v>-161125.58363311319</v>
      </c>
      <c r="L14" s="13">
        <f t="shared" si="7"/>
        <v>0</v>
      </c>
      <c r="M14" s="8">
        <v>0</v>
      </c>
    </row>
    <row r="15" spans="1:33" ht="14.1" customHeight="1">
      <c r="A15" s="11">
        <v>44742</v>
      </c>
      <c r="B15" s="12">
        <f>VLOOKUP(A15,[1]HwabaoWP_szse_innovation_100!$A:$E,5)</f>
        <v>0.84500002861022949</v>
      </c>
      <c r="C15" s="12">
        <f>VLOOKUP(A15,[2]myPEPB!$B:$C,2)</f>
        <v>27.809999470000001</v>
      </c>
      <c r="D15" s="13">
        <f>VLOOKUP(A15,[2]myPEPB!$B:$D,3)</f>
        <v>34.119366627533324</v>
      </c>
      <c r="E15" s="13">
        <f t="shared" si="9"/>
        <v>157242.05001781249</v>
      </c>
      <c r="F15" s="14">
        <f t="shared" si="0"/>
        <v>186085.25999274614</v>
      </c>
      <c r="G15" s="14">
        <f t="shared" si="5"/>
        <v>2589352.870225735</v>
      </c>
      <c r="H15" s="14">
        <f t="shared" si="1"/>
        <v>2188003.2494227258</v>
      </c>
      <c r="I15" s="14">
        <f t="shared" si="6"/>
        <v>2113608.488072407</v>
      </c>
      <c r="J15" s="14">
        <f t="shared" si="2"/>
        <v>2188003.2494227258</v>
      </c>
      <c r="K15" s="14">
        <f t="shared" si="3"/>
        <v>74394.761350318789</v>
      </c>
      <c r="L15" s="13">
        <f t="shared" si="7"/>
        <v>0</v>
      </c>
      <c r="M15" s="8">
        <v>0</v>
      </c>
    </row>
    <row r="16" spans="1:33" ht="14.1" customHeight="1">
      <c r="A16" s="11">
        <v>44771</v>
      </c>
      <c r="B16" s="12">
        <f>VLOOKUP(A16,[1]HwabaoWP_szse_innovation_100!$A:$E,5)</f>
        <v>0.80099999904632568</v>
      </c>
      <c r="C16" s="12">
        <f>VLOOKUP(A16,[2]myPEPB!$B:$C,2)</f>
        <v>26.329999919999999</v>
      </c>
      <c r="D16" s="13">
        <f>VLOOKUP(A16,[2]myPEPB!$B:$D,3)</f>
        <v>33.666137024579427</v>
      </c>
      <c r="E16" s="13">
        <f t="shared" si="9"/>
        <v>212584.68508788882</v>
      </c>
      <c r="F16" s="14">
        <f t="shared" si="0"/>
        <v>265399.10779150203</v>
      </c>
      <c r="G16" s="14">
        <f t="shared" si="5"/>
        <v>2854751.978017237</v>
      </c>
      <c r="H16" s="14">
        <f t="shared" si="1"/>
        <v>2286656.3316693031</v>
      </c>
      <c r="I16" s="14">
        <f t="shared" si="6"/>
        <v>2326193.1731602959</v>
      </c>
      <c r="J16" s="14">
        <f t="shared" si="2"/>
        <v>2286656.3316693031</v>
      </c>
      <c r="K16" s="14">
        <f t="shared" si="3"/>
        <v>-39536.841490992811</v>
      </c>
      <c r="L16" s="13">
        <f t="shared" si="7"/>
        <v>0</v>
      </c>
      <c r="M16" s="8">
        <v>0</v>
      </c>
    </row>
    <row r="17" spans="1:13" ht="14.1" customHeight="1">
      <c r="A17" s="11">
        <v>44804</v>
      </c>
      <c r="B17" s="12">
        <f>VLOOKUP(A17,[1]HwabaoWP_szse_innovation_100!$A:$E,5)</f>
        <v>0.76499998569488525</v>
      </c>
      <c r="C17" s="12">
        <f>VLOOKUP(A17,[2]myPEPB!$B:$C,2)</f>
        <v>25.18000031</v>
      </c>
      <c r="D17" s="13">
        <f>VLOOKUP(A17,[2]myPEPB!$B:$D,3)</f>
        <v>33.177616240465106</v>
      </c>
      <c r="E17" s="13">
        <f t="shared" si="9"/>
        <v>252649.34925635549</v>
      </c>
      <c r="F17" s="14">
        <f t="shared" si="0"/>
        <v>330260.59343891655</v>
      </c>
      <c r="G17" s="14">
        <f t="shared" si="5"/>
        <v>3185012.5714561534</v>
      </c>
      <c r="H17" s="14">
        <f t="shared" si="1"/>
        <v>2436534.5716019869</v>
      </c>
      <c r="I17" s="14">
        <f t="shared" si="6"/>
        <v>2578842.5224166512</v>
      </c>
      <c r="J17" s="14">
        <f t="shared" si="2"/>
        <v>2436534.5716019869</v>
      </c>
      <c r="K17" s="14">
        <f t="shared" si="3"/>
        <v>-142307.95081466436</v>
      </c>
      <c r="L17" s="13">
        <f t="shared" si="7"/>
        <v>0</v>
      </c>
      <c r="M17" s="8">
        <v>0</v>
      </c>
    </row>
    <row r="18" spans="1:13" ht="14.1" customHeight="1">
      <c r="A18" s="11">
        <v>44834</v>
      </c>
      <c r="B18" s="12">
        <f>VLOOKUP(A18,[1]HwabaoWP_szse_innovation_100!$A:$E,5)</f>
        <v>0.69599997997283936</v>
      </c>
      <c r="C18" s="12">
        <f>VLOOKUP(A18,[2]myPEPB!$B:$C,2)</f>
        <v>23.340000150000002</v>
      </c>
      <c r="D18" s="13">
        <f>VLOOKUP(A18,[2]myPEPB!$B:$D,3)</f>
        <v>32.601424623862997</v>
      </c>
      <c r="E18" s="13">
        <f t="shared" si="9"/>
        <v>338807.23397602042</v>
      </c>
      <c r="F18" s="14">
        <f t="shared" si="0"/>
        <v>486792.0168463827</v>
      </c>
      <c r="G18" s="14">
        <f t="shared" si="5"/>
        <v>3671804.5883025359</v>
      </c>
      <c r="H18" s="14">
        <f t="shared" si="1"/>
        <v>2555575.9199227449</v>
      </c>
      <c r="I18" s="14">
        <f t="shared" si="6"/>
        <v>2917649.7563926717</v>
      </c>
      <c r="J18" s="14">
        <f t="shared" si="2"/>
        <v>2555575.9199227449</v>
      </c>
      <c r="K18" s="14">
        <f t="shared" si="3"/>
        <v>-362073.83646992687</v>
      </c>
      <c r="L18" s="13">
        <f t="shared" si="7"/>
        <v>0</v>
      </c>
      <c r="M18" s="8">
        <v>0</v>
      </c>
    </row>
    <row r="19" spans="1:13" ht="12.75">
      <c r="A19" s="11">
        <v>44865</v>
      </c>
      <c r="B19" s="12">
        <f>VLOOKUP(A19,[1]HwabaoWP_szse_innovation_100!$A:$E,5)</f>
        <v>0.68699997663497925</v>
      </c>
      <c r="C19" s="12">
        <f>VLOOKUP(A19,[2]myPEPB!$B:$C,2)</f>
        <v>22.239999770000001</v>
      </c>
      <c r="D19" s="13">
        <f>VLOOKUP(A19,[2]myPEPB!$B:$D,3)</f>
        <v>32.197401538923856</v>
      </c>
      <c r="E19" s="13">
        <f t="shared" si="9"/>
        <v>391641.90745168331</v>
      </c>
      <c r="F19" s="14">
        <f t="shared" si="0"/>
        <v>570075.57608662441</v>
      </c>
      <c r="G19" s="14">
        <f t="shared" si="5"/>
        <v>4241880.1643891605</v>
      </c>
      <c r="H19" s="14">
        <f t="shared" si="1"/>
        <v>2914171.5738237351</v>
      </c>
      <c r="I19" s="14">
        <f t="shared" si="6"/>
        <v>3309291.6638443549</v>
      </c>
      <c r="J19" s="14">
        <f t="shared" si="2"/>
        <v>2914171.5738237351</v>
      </c>
      <c r="K19" s="14">
        <f t="shared" si="3"/>
        <v>-395120.0900206198</v>
      </c>
      <c r="L19" s="13">
        <f t="shared" si="7"/>
        <v>0</v>
      </c>
      <c r="M19" s="8">
        <v>0</v>
      </c>
    </row>
    <row r="20" spans="1:13" ht="12.75">
      <c r="A20" s="11">
        <v>44895</v>
      </c>
      <c r="B20" s="12">
        <f>VLOOKUP(A20,[1]HwabaoWP_szse_innovation_100!$A:$E,5)</f>
        <v>0.72000002861022949</v>
      </c>
      <c r="C20" s="12">
        <f>VLOOKUP(A20,[2]myPEPB!$B:$C,2)</f>
        <v>22.809999470000001</v>
      </c>
      <c r="D20" s="13">
        <f>VLOOKUP(A20,[2]myPEPB!$B:$D,3)</f>
        <v>31.682903206079384</v>
      </c>
      <c r="E20" s="13">
        <f t="shared" si="9"/>
        <v>310977.26180343935</v>
      </c>
      <c r="F20" s="14">
        <f t="shared" si="0"/>
        <v>431912.84645321348</v>
      </c>
      <c r="G20" s="14">
        <f t="shared" si="5"/>
        <v>4673793.0108423736</v>
      </c>
      <c r="H20" s="14">
        <f t="shared" si="1"/>
        <v>3365131.1015247996</v>
      </c>
      <c r="I20" s="14">
        <f t="shared" si="6"/>
        <v>3620268.9256477943</v>
      </c>
      <c r="J20" s="14">
        <f t="shared" si="2"/>
        <v>3365131.1015247996</v>
      </c>
      <c r="K20" s="14">
        <f t="shared" si="3"/>
        <v>-255137.82412299467</v>
      </c>
      <c r="L20" s="13">
        <f t="shared" si="7"/>
        <v>0</v>
      </c>
      <c r="M20" s="8">
        <v>0</v>
      </c>
    </row>
    <row r="21" spans="1:13" ht="12.75">
      <c r="A21" s="11">
        <v>44925</v>
      </c>
      <c r="B21" s="12">
        <f>VLOOKUP(A21,[1]HwabaoWP_szse_innovation_100!$A:$E,5)</f>
        <v>0.72299998998641968</v>
      </c>
      <c r="C21" s="12">
        <f>VLOOKUP(A21,[2]myPEPB!$B:$C,2)</f>
        <v>22.739999770000001</v>
      </c>
      <c r="D21" s="13">
        <f>VLOOKUP(A21,[2]myPEPB!$B:$D,3)</f>
        <v>31.23924703847057</v>
      </c>
      <c r="E21" s="13">
        <f t="shared" si="9"/>
        <v>285336.95631588745</v>
      </c>
      <c r="F21" s="14">
        <f t="shared" si="0"/>
        <v>394656.92983100459</v>
      </c>
      <c r="G21" s="14">
        <f t="shared" si="5"/>
        <v>5068449.9406733783</v>
      </c>
      <c r="H21" s="14">
        <f t="shared" si="1"/>
        <v>3664489.2563535217</v>
      </c>
      <c r="I21" s="14">
        <f t="shared" si="6"/>
        <v>3905605.8819636819</v>
      </c>
      <c r="J21" s="14">
        <f t="shared" si="2"/>
        <v>3664489.2563535217</v>
      </c>
      <c r="K21" s="14">
        <f t="shared" si="3"/>
        <v>-241116.62561016018</v>
      </c>
      <c r="L21" s="13">
        <f t="shared" si="7"/>
        <v>0</v>
      </c>
      <c r="M21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2023-01-26T11:17:13Z</dcterms:modified>
</cp:coreProperties>
</file>