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externalReferences>
    <externalReference r:id="rId2"/>
    <externalReference r:id="rId3"/>
  </externalReference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L23" i="7" l="1"/>
  <c r="J23" i="7"/>
  <c r="K23" i="7" s="1"/>
  <c r="I23" i="7"/>
  <c r="H23" i="7"/>
  <c r="G23" i="7"/>
  <c r="F23" i="7"/>
  <c r="E23" i="7"/>
  <c r="D23" i="7"/>
  <c r="C23" i="7"/>
  <c r="B23" i="7"/>
  <c r="C22" i="7" l="1"/>
  <c r="B22" i="7"/>
  <c r="C21" i="7" l="1"/>
  <c r="B21" i="7"/>
  <c r="C20" i="7" l="1"/>
  <c r="B20" i="7"/>
  <c r="C19" i="7" l="1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L3" i="7" l="1"/>
  <c r="I3" i="7"/>
  <c r="F3" i="7" l="1"/>
  <c r="G3" i="7" s="1"/>
  <c r="H3" i="7" l="1"/>
  <c r="J3" i="7" s="1"/>
  <c r="K3" i="7" s="1"/>
  <c r="D3" i="7" l="1"/>
  <c r="D4" i="7" l="1"/>
  <c r="E4" i="7" s="1"/>
  <c r="I4" i="7" l="1"/>
  <c r="L4" i="7"/>
  <c r="F4" i="7"/>
  <c r="G4" i="7" s="1"/>
  <c r="H4" i="7" s="1"/>
  <c r="J4" i="7" s="1"/>
  <c r="K4" i="7" s="1"/>
  <c r="D5" i="7" l="1"/>
  <c r="E5" i="7" s="1"/>
  <c r="L5" i="7" l="1"/>
  <c r="F5" i="7"/>
  <c r="G5" i="7" s="1"/>
  <c r="H5" i="7" s="1"/>
  <c r="I5" i="7"/>
  <c r="J5" i="7" l="1"/>
  <c r="K5" i="7" s="1"/>
  <c r="D6" i="7" l="1"/>
  <c r="E6" i="7" s="1"/>
  <c r="L6" i="7" l="1"/>
  <c r="F6" i="7"/>
  <c r="G6" i="7" s="1"/>
  <c r="I6" i="7"/>
  <c r="H6" i="7" l="1"/>
  <c r="J6" i="7" s="1"/>
  <c r="K6" i="7" s="1"/>
  <c r="D7" i="7" l="1"/>
  <c r="E7" i="7" s="1"/>
  <c r="L7" i="7" l="1"/>
  <c r="F7" i="7"/>
  <c r="G7" i="7" s="1"/>
  <c r="I7" i="7"/>
  <c r="H7" i="7" l="1"/>
  <c r="J7" i="7" s="1"/>
  <c r="K7" i="7" s="1"/>
  <c r="D8" i="7" l="1"/>
  <c r="E8" i="7" s="1"/>
  <c r="L8" i="7" l="1"/>
  <c r="F8" i="7"/>
  <c r="G8" i="7" s="1"/>
  <c r="I8" i="7"/>
  <c r="H8" i="7" l="1"/>
  <c r="J8" i="7" s="1"/>
  <c r="K8" i="7" s="1"/>
  <c r="D9" i="7" l="1"/>
  <c r="E9" i="7" s="1"/>
  <c r="L9" i="7" l="1"/>
  <c r="F9" i="7"/>
  <c r="G9" i="7" s="1"/>
  <c r="I9" i="7"/>
  <c r="H9" i="7" l="1"/>
  <c r="J9" i="7" s="1"/>
  <c r="K9" i="7" s="1"/>
  <c r="D10" i="7" l="1"/>
  <c r="E10" i="7" s="1"/>
  <c r="L10" i="7" l="1"/>
  <c r="F10" i="7"/>
  <c r="G10" i="7" s="1"/>
  <c r="I10" i="7"/>
  <c r="H10" i="7" l="1"/>
  <c r="J10" i="7" s="1"/>
  <c r="K10" i="7" s="1"/>
  <c r="D11" i="7" l="1"/>
  <c r="E11" i="7" s="1"/>
  <c r="F11" i="7" l="1"/>
  <c r="G11" i="7" s="1"/>
  <c r="H11" i="7" s="1"/>
  <c r="I11" i="7"/>
  <c r="R4" i="7" s="1"/>
  <c r="Q4" i="7" s="1"/>
  <c r="L11" i="7"/>
  <c r="U4" i="7" s="1"/>
  <c r="J11" i="7" l="1"/>
  <c r="K11" i="7" l="1"/>
  <c r="T4" i="7" s="1"/>
  <c r="S4" i="7"/>
  <c r="V4" i="7" s="1"/>
  <c r="W4" i="7" s="1"/>
  <c r="D12" i="7" l="1"/>
  <c r="E12" i="7" s="1"/>
  <c r="F12" i="7" l="1"/>
  <c r="G12" i="7" s="1"/>
  <c r="H12" i="7" s="1"/>
  <c r="L12" i="7"/>
  <c r="I12" i="7"/>
  <c r="J12" i="7" l="1"/>
  <c r="K12" i="7" s="1"/>
  <c r="D13" i="7" l="1"/>
  <c r="E13" i="7" s="1"/>
  <c r="F13" i="7" l="1"/>
  <c r="G13" i="7" s="1"/>
  <c r="H13" i="7" s="1"/>
  <c r="L13" i="7"/>
  <c r="I13" i="7"/>
  <c r="J13" i="7" l="1"/>
  <c r="K13" i="7" s="1"/>
  <c r="D14" i="7" l="1"/>
  <c r="E14" i="7" s="1"/>
  <c r="I14" i="7" l="1"/>
  <c r="F14" i="7"/>
  <c r="G14" i="7" s="1"/>
  <c r="H14" i="7" s="1"/>
  <c r="L14" i="7"/>
  <c r="J14" i="7" l="1"/>
  <c r="K14" i="7" s="1"/>
  <c r="D15" i="7"/>
  <c r="E15" i="7" s="1"/>
  <c r="L15" i="7" l="1"/>
  <c r="F15" i="7"/>
  <c r="G15" i="7" s="1"/>
  <c r="H15" i="7" s="1"/>
  <c r="J15" i="7" s="1"/>
  <c r="K15" i="7" s="1"/>
  <c r="I15" i="7"/>
  <c r="D16" i="7" l="1"/>
  <c r="E16" i="7" s="1"/>
  <c r="L16" i="7" l="1"/>
  <c r="F16" i="7"/>
  <c r="G16" i="7" s="1"/>
  <c r="H16" i="7" s="1"/>
  <c r="J16" i="7" s="1"/>
  <c r="K16" i="7" s="1"/>
  <c r="I16" i="7"/>
  <c r="D17" i="7" l="1"/>
  <c r="E17" i="7" s="1"/>
  <c r="L17" i="7" l="1"/>
  <c r="F17" i="7"/>
  <c r="G17" i="7" s="1"/>
  <c r="H17" i="7" s="1"/>
  <c r="I17" i="7"/>
  <c r="J17" i="7" l="1"/>
  <c r="K17" i="7" s="1"/>
  <c r="D18" i="7"/>
  <c r="E18" i="7" s="1"/>
  <c r="L18" i="7" l="1"/>
  <c r="F18" i="7"/>
  <c r="G18" i="7" s="1"/>
  <c r="H18" i="7" s="1"/>
  <c r="I18" i="7"/>
  <c r="J18" i="7" l="1"/>
  <c r="K18" i="7" s="1"/>
  <c r="D19" i="7" l="1"/>
  <c r="E19" i="7" s="1"/>
  <c r="I19" i="7" l="1"/>
  <c r="F19" i="7"/>
  <c r="G19" i="7" s="1"/>
  <c r="H19" i="7" s="1"/>
  <c r="L19" i="7"/>
  <c r="J19" i="7" l="1"/>
  <c r="K19" i="7" s="1"/>
  <c r="D20" i="7" l="1"/>
  <c r="E20" i="7" s="1"/>
  <c r="I20" i="7" l="1"/>
  <c r="F20" i="7"/>
  <c r="G20" i="7" s="1"/>
  <c r="H20" i="7" s="1"/>
  <c r="L20" i="7"/>
  <c r="J20" i="7" l="1"/>
  <c r="K20" i="7" s="1"/>
  <c r="D21" i="7" l="1"/>
  <c r="E21" i="7" s="1"/>
  <c r="F21" i="7" l="1"/>
  <c r="G21" i="7" s="1"/>
  <c r="H21" i="7" s="1"/>
  <c r="L21" i="7"/>
  <c r="I21" i="7"/>
  <c r="J21" i="7" l="1"/>
  <c r="K21" i="7"/>
  <c r="D22" i="7" l="1"/>
  <c r="E22" i="7" s="1"/>
  <c r="L22" i="7" l="1"/>
  <c r="I22" i="7"/>
  <c r="F22" i="7"/>
  <c r="G22" i="7" s="1"/>
  <c r="H22" i="7" l="1"/>
  <c r="J22" i="7" s="1"/>
  <c r="K22" i="7" s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<sst xmlns="http://schemas.openxmlformats.org/spreadsheetml/2006/main" count="21" uniqueCount="16">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</sst>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1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429765.68309819163</c:v>
                </c:pt>
                <c:pt idx="10">
                  <c:v>582573.6242766435</c:v>
                </c:pt>
                <c:pt idx="11">
                  <c:v>881591.943156605</c:v>
                </c:pt>
                <c:pt idx="12">
                  <c:v>1311840.7969133004</c:v>
                </c:pt>
                <c:pt idx="13">
                  <c:v>1756548.728752262</c:v>
                </c:pt>
                <c:pt idx="14">
                  <c:v>1913790.7787700745</c:v>
                </c:pt>
                <c:pt idx="15">
                  <c:v>2126375.4638579632</c:v>
                </c:pt>
                <c:pt idx="16">
                  <c:v>2379024.8131143185</c:v>
                </c:pt>
                <c:pt idx="17">
                  <c:v>2717832.047090339</c:v>
                </c:pt>
                <c:pt idx="18">
                  <c:v>3109473.9545420222</c:v>
                </c:pt>
                <c:pt idx="19">
                  <c:v>3420451.2163454616</c:v>
                </c:pt>
                <c:pt idx="20">
                  <c:v>3705788.1726613492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1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404006.30580659158</c:v>
                </c:pt>
                <c:pt idx="10">
                  <c:v>556025.96375304996</c:v>
                </c:pt>
                <c:pt idx="11">
                  <c:v>794878.58082601184</c:v>
                </c:pt>
                <c:pt idx="12">
                  <c:v>1150213.8340492349</c:v>
                </c:pt>
                <c:pt idx="13">
                  <c:v>1639230.0260185585</c:v>
                </c:pt>
                <c:pt idx="14">
                  <c:v>2009828.6746290366</c:v>
                </c:pt>
                <c:pt idx="15">
                  <c:v>2106471.9495802242</c:v>
                </c:pt>
                <c:pt idx="16">
                  <c:v>2266535.4481778746</c:v>
                </c:pt>
                <c:pt idx="17">
                  <c:v>2388388.957364744</c:v>
                </c:pt>
                <c:pt idx="18">
                  <c:v>2745559.9753339919</c:v>
                </c:pt>
                <c:pt idx="19">
                  <c:v>3207026.9420786961</c:v>
                </c:pt>
                <c:pt idx="20">
                  <c:v>3486135.9443961121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-26547.660523593542</c:v>
                </c:pt>
                <c:pt idx="11">
                  <c:v>-86713.362330593169</c:v>
                </c:pt>
                <c:pt idx="12">
                  <c:v>-161626.96286406554</c:v>
                </c:pt>
                <c:pt idx="13">
                  <c:v>-117318.70273370342</c:v>
                </c:pt>
                <c:pt idx="14">
                  <c:v>96037.895858962089</c:v>
                </c:pt>
                <c:pt idx="15">
                  <c:v>-19903.514277738985</c:v>
                </c:pt>
                <c:pt idx="16">
                  <c:v>-112489.36493644398</c:v>
                </c:pt>
                <c:pt idx="17">
                  <c:v>-329443.08972559497</c:v>
                </c:pt>
                <c:pt idx="18">
                  <c:v>-363913.97920803027</c:v>
                </c:pt>
                <c:pt idx="19">
                  <c:v>-213424.27426676545</c:v>
                </c:pt>
                <c:pt idx="20">
                  <c:v>-219652.22826523706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49184"/>
        <c:axId val="87520000"/>
      </c:lineChart>
      <c:dateAx>
        <c:axId val="779491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20000"/>
        <c:crosses val="autoZero"/>
        <c:auto val="1"/>
        <c:lblOffset val="100"/>
        <c:baseTimeUnit val="days"/>
      </c:dateAx>
      <c:valAx>
        <c:axId val="875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1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169490.49733354338</c:v>
                </c:pt>
                <c:pt idx="10">
                  <c:v>152807.94117845185</c:v>
                </c:pt>
                <c:pt idx="11">
                  <c:v>299018.3188799615</c:v>
                </c:pt>
                <c:pt idx="12">
                  <c:v>430248.85375669535</c:v>
                </c:pt>
                <c:pt idx="13">
                  <c:v>444707.93183896161</c:v>
                </c:pt>
                <c:pt idx="14">
                  <c:v>157242.05001781249</c:v>
                </c:pt>
                <c:pt idx="15">
                  <c:v>212584.68508788882</c:v>
                </c:pt>
                <c:pt idx="16">
                  <c:v>252649.34925635549</c:v>
                </c:pt>
                <c:pt idx="17">
                  <c:v>338807.23397602042</c:v>
                </c:pt>
                <c:pt idx="18">
                  <c:v>391641.90745168331</c:v>
                </c:pt>
                <c:pt idx="19">
                  <c:v>310977.26180343935</c:v>
                </c:pt>
                <c:pt idx="20">
                  <c:v>285336.95631588745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80288"/>
        <c:axId val="899787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1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69152"/>
        <c:axId val="89976832"/>
      </c:lineChart>
      <c:dateAx>
        <c:axId val="89569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6832"/>
        <c:crosses val="autoZero"/>
        <c:auto val="1"/>
        <c:lblOffset val="100"/>
        <c:baseTimeUnit val="days"/>
      </c:dateAx>
      <c:valAx>
        <c:axId val="899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69152"/>
        <c:crosses val="autoZero"/>
        <c:crossBetween val="between"/>
      </c:valAx>
      <c:valAx>
        <c:axId val="899787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80288"/>
        <c:crosses val="max"/>
        <c:crossBetween val="between"/>
      </c:valAx>
      <c:catAx>
        <c:axId val="89980288"/>
        <c:scaling>
          <c:orientation val="minMax"/>
        </c:scaling>
        <c:delete val="1"/>
        <c:axPos val="b"/>
        <c:majorTickMark val="out"/>
        <c:minorTickMark val="none"/>
        <c:tickLblPos val="nextTo"/>
        <c:crossAx val="89978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4</xdr:row>
      <xdr:rowOff>85725</xdr:rowOff>
    </xdr:from>
    <xdr:to>
      <xdr:col>21</xdr:col>
      <xdr:colOff>752475</xdr:colOff>
      <xdr:row>20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  <sheetName val="深创100指数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23.5</v>
          </cell>
          <cell r="D347">
            <v>33.149565178898534</v>
          </cell>
        </row>
        <row r="348">
          <cell r="B348" t="str">
            <v xml:space="preserve">2022/9/2
</v>
          </cell>
          <cell r="C348">
            <v>23.5</v>
          </cell>
          <cell r="D348">
            <v>33.121676262196516</v>
          </cell>
        </row>
        <row r="349">
          <cell r="B349" t="str">
            <v xml:space="preserve">2022/9/5
</v>
          </cell>
          <cell r="C349">
            <v>23.5</v>
          </cell>
          <cell r="D349">
            <v>33.093948088530247</v>
          </cell>
        </row>
        <row r="350">
          <cell r="B350" t="str">
            <v xml:space="preserve">2022/9/6
</v>
          </cell>
          <cell r="C350">
            <v>23.33</v>
          </cell>
          <cell r="D350">
            <v>33.065890766436766</v>
          </cell>
        </row>
        <row r="351">
          <cell r="B351" t="str">
            <v xml:space="preserve">2022/9/7
</v>
          </cell>
          <cell r="C351">
            <v>23.05</v>
          </cell>
          <cell r="D351">
            <v>33.037191939025774</v>
          </cell>
        </row>
        <row r="352">
          <cell r="B352" t="str">
            <v xml:space="preserve">2022/9/8
</v>
          </cell>
          <cell r="C352">
            <v>22.91</v>
          </cell>
          <cell r="D352">
            <v>33.008257104914271</v>
          </cell>
        </row>
        <row r="353">
          <cell r="B353" t="str">
            <v xml:space="preserve">2022/9/9
</v>
          </cell>
          <cell r="C353">
            <v>23</v>
          </cell>
          <cell r="D353">
            <v>32.979743551908818</v>
          </cell>
        </row>
        <row r="354">
          <cell r="B354" t="str">
            <v xml:space="preserve">2022/9/13
</v>
          </cell>
          <cell r="C354">
            <v>23.46</v>
          </cell>
          <cell r="D354">
            <v>32.952698825909074</v>
          </cell>
        </row>
        <row r="355">
          <cell r="B355" t="str">
            <v xml:space="preserve">2022/9/14
</v>
          </cell>
          <cell r="C355">
            <v>22.93</v>
          </cell>
          <cell r="D355">
            <v>32.924305911388082</v>
          </cell>
        </row>
        <row r="356">
          <cell r="B356" t="str">
            <v xml:space="preserve">2022/9/15
</v>
          </cell>
          <cell r="C356">
            <v>23.03</v>
          </cell>
          <cell r="D356">
            <v>32.89635589468925</v>
          </cell>
        </row>
        <row r="357">
          <cell r="B357" t="str">
            <v xml:space="preserve">2022/9/16
</v>
          </cell>
          <cell r="C357">
            <v>22.61000061</v>
          </cell>
          <cell r="D357">
            <v>32.867380245999989</v>
          </cell>
        </row>
        <row r="358">
          <cell r="B358" t="str">
            <v xml:space="preserve">2022/9/19
</v>
          </cell>
          <cell r="C358">
            <v>22.040000920000001</v>
          </cell>
          <cell r="D358">
            <v>32.836966259129198</v>
          </cell>
        </row>
        <row r="359">
          <cell r="B359" t="str">
            <v xml:space="preserve">2022/9/20
</v>
          </cell>
          <cell r="C359">
            <v>22.239999770000001</v>
          </cell>
          <cell r="D359">
            <v>32.807282879607826</v>
          </cell>
        </row>
        <row r="360">
          <cell r="B360" t="str">
            <v xml:space="preserve">2022/9/21
</v>
          </cell>
          <cell r="C360">
            <v>22.920000080000001</v>
          </cell>
          <cell r="D360">
            <v>32.779664771229037</v>
          </cell>
        </row>
        <row r="361">
          <cell r="B361" t="str">
            <v xml:space="preserve">2022/9/22
</v>
          </cell>
          <cell r="C361">
            <v>22.850000380000001</v>
          </cell>
          <cell r="D361">
            <v>32.752005538941489</v>
          </cell>
        </row>
        <row r="362">
          <cell r="B362" t="str">
            <v xml:space="preserve">2022/9/23
</v>
          </cell>
          <cell r="C362">
            <v>23.649999619999999</v>
          </cell>
          <cell r="D362">
            <v>32.726722189166651</v>
          </cell>
        </row>
        <row r="363">
          <cell r="B363" t="str">
            <v xml:space="preserve">2022/9/26
</v>
          </cell>
          <cell r="C363">
            <v>23.719999309999999</v>
          </cell>
          <cell r="D363">
            <v>32.701772818310232</v>
          </cell>
        </row>
        <row r="364">
          <cell r="B364" t="str">
            <v xml:space="preserve">2022/9/27
</v>
          </cell>
          <cell r="C364">
            <v>23.850000380000001</v>
          </cell>
          <cell r="D364">
            <v>32.677320408259654</v>
          </cell>
        </row>
        <row r="365">
          <cell r="B365" t="str">
            <v xml:space="preserve">2022/9/28
</v>
          </cell>
          <cell r="C365">
            <v>23.590000150000002</v>
          </cell>
          <cell r="D365">
            <v>32.652286468154252</v>
          </cell>
        </row>
        <row r="366">
          <cell r="B366" t="str">
            <v xml:space="preserve">2022/9/29
</v>
          </cell>
          <cell r="C366">
            <v>23.399999619999999</v>
          </cell>
          <cell r="D366">
            <v>32.626868097692288</v>
          </cell>
        </row>
        <row r="367">
          <cell r="B367">
            <v>44834</v>
          </cell>
          <cell r="C367">
            <v>23.340000150000002</v>
          </cell>
          <cell r="D367">
            <v>32.601424623862997</v>
          </cell>
        </row>
        <row r="368">
          <cell r="B368" t="str">
            <v xml:space="preserve">2022/10/10
</v>
          </cell>
          <cell r="C368">
            <v>22.040000920000001</v>
          </cell>
          <cell r="D368">
            <v>32.57256827494534</v>
          </cell>
        </row>
        <row r="369">
          <cell r="B369" t="str">
            <v xml:space="preserve">2022/10/11
</v>
          </cell>
          <cell r="C369">
            <v>22.239999770000001</v>
          </cell>
          <cell r="D369">
            <v>32.544414137329682</v>
          </cell>
        </row>
        <row r="370">
          <cell r="B370" t="str">
            <v xml:space="preserve">2022/10/12
</v>
          </cell>
          <cell r="C370">
            <v>22.920000080000001</v>
          </cell>
          <cell r="D370">
            <v>32.518260838260851</v>
          </cell>
        </row>
        <row r="371">
          <cell r="B371" t="str">
            <v xml:space="preserve">2022/10/13
</v>
          </cell>
          <cell r="C371">
            <v>22.850000380000001</v>
          </cell>
          <cell r="D371">
            <v>32.492059590406484</v>
          </cell>
        </row>
        <row r="372">
          <cell r="B372" t="str">
            <v xml:space="preserve">2022/10/14
</v>
          </cell>
          <cell r="C372">
            <v>23.649999619999999</v>
          </cell>
          <cell r="D372">
            <v>32.468162131027007</v>
          </cell>
        </row>
        <row r="373">
          <cell r="B373" t="str">
            <v xml:space="preserve">2022/10/17
</v>
          </cell>
          <cell r="C373">
            <v>23.719999309999999</v>
          </cell>
          <cell r="D373">
            <v>32.444582177331519</v>
          </cell>
        </row>
        <row r="374">
          <cell r="B374" t="str">
            <v xml:space="preserve">2022/10/18
</v>
          </cell>
          <cell r="C374">
            <v>23.850000380000001</v>
          </cell>
          <cell r="D374">
            <v>32.421478462822563</v>
          </cell>
        </row>
        <row r="375">
          <cell r="B375" t="str">
            <v xml:space="preserve">2022/10/19
</v>
          </cell>
          <cell r="C375">
            <v>23.590000150000002</v>
          </cell>
          <cell r="D375">
            <v>32.39780157726539</v>
          </cell>
        </row>
        <row r="376">
          <cell r="B376" t="str">
            <v xml:space="preserve">2022/10/20
</v>
          </cell>
          <cell r="C376">
            <v>23.399999619999999</v>
          </cell>
          <cell r="D376">
            <v>32.373743283262009</v>
          </cell>
        </row>
        <row r="377">
          <cell r="B377" t="str">
            <v xml:space="preserve">2022/10/21
</v>
          </cell>
          <cell r="C377">
            <v>23.340000150000002</v>
          </cell>
          <cell r="D377">
            <v>32.349653301573312</v>
          </cell>
        </row>
        <row r="378">
          <cell r="B378" t="str">
            <v xml:space="preserve">2022/10/24
</v>
          </cell>
          <cell r="C378">
            <v>22.829999919999999</v>
          </cell>
          <cell r="D378">
            <v>32.324335074494662</v>
          </cell>
        </row>
        <row r="379">
          <cell r="B379" t="str">
            <v xml:space="preserve">2022/10/25
</v>
          </cell>
          <cell r="C379">
            <v>22.739999770000001</v>
          </cell>
          <cell r="D379">
            <v>32.298912434429688</v>
          </cell>
        </row>
        <row r="380">
          <cell r="B380" t="str">
            <v xml:space="preserve">2022/10/26
</v>
          </cell>
          <cell r="C380">
            <v>23.18000031</v>
          </cell>
          <cell r="D380">
            <v>32.274788328280401</v>
          </cell>
        </row>
        <row r="381">
          <cell r="B381" t="str">
            <v xml:space="preserve">2022/10/27
</v>
          </cell>
          <cell r="C381">
            <v>22.959999079999999</v>
          </cell>
          <cell r="D381">
            <v>32.250211047941931</v>
          </cell>
        </row>
        <row r="382">
          <cell r="B382">
            <v>44862</v>
          </cell>
          <cell r="C382">
            <v>22.13999939</v>
          </cell>
          <cell r="D382">
            <v>32.223605227789449</v>
          </cell>
        </row>
        <row r="383">
          <cell r="B383">
            <v>44865</v>
          </cell>
          <cell r="C383">
            <v>22.239999770000001</v>
          </cell>
          <cell r="D383">
            <v>32.197401538923856</v>
          </cell>
        </row>
        <row r="384">
          <cell r="B384" t="str">
            <v xml:space="preserve">2022/11/1
</v>
          </cell>
          <cell r="C384">
            <v>22.270000459999999</v>
          </cell>
          <cell r="D384">
            <v>32.171413577984268</v>
          </cell>
        </row>
        <row r="385">
          <cell r="B385" t="str">
            <v xml:space="preserve">2022/11/2
</v>
          </cell>
          <cell r="C385">
            <v>22.600000380000001</v>
          </cell>
          <cell r="D385">
            <v>32.146422943002584</v>
          </cell>
        </row>
        <row r="386">
          <cell r="B386" t="str">
            <v xml:space="preserve">2022/11/3
</v>
          </cell>
          <cell r="C386">
            <v>22.479999540000001</v>
          </cell>
          <cell r="D386">
            <v>32.121249965390597</v>
          </cell>
        </row>
        <row r="387">
          <cell r="B387" t="str">
            <v xml:space="preserve">2022/11/4
</v>
          </cell>
          <cell r="C387">
            <v>23.200000760000002</v>
          </cell>
          <cell r="D387">
            <v>32.098077889532441</v>
          </cell>
        </row>
        <row r="388">
          <cell r="B388" t="str">
            <v xml:space="preserve">2022/11/7
</v>
          </cell>
          <cell r="C388">
            <v>23.190000529999999</v>
          </cell>
          <cell r="D388">
            <v>32.074999968911889</v>
          </cell>
        </row>
        <row r="389">
          <cell r="B389" t="str">
            <v xml:space="preserve">2022/11/8
</v>
          </cell>
          <cell r="C389">
            <v>23.030000690000001</v>
          </cell>
          <cell r="D389">
            <v>32.051627877751912</v>
          </cell>
        </row>
        <row r="390">
          <cell r="B390" t="str">
            <v xml:space="preserve">2022/11/9
</v>
          </cell>
          <cell r="C390">
            <v>22.760000229999999</v>
          </cell>
          <cell r="D390">
            <v>32.027680383814406</v>
          </cell>
        </row>
        <row r="391">
          <cell r="B391" t="str">
            <v xml:space="preserve">2022/11/10
</v>
          </cell>
          <cell r="C391">
            <v>22.31999969</v>
          </cell>
          <cell r="D391">
            <v>32.002724906452414</v>
          </cell>
        </row>
        <row r="392">
          <cell r="B392" t="str">
            <v xml:space="preserve">2022/11/11
</v>
          </cell>
          <cell r="C392">
            <v>22.870000839999999</v>
          </cell>
          <cell r="D392">
            <v>31.979307665256382</v>
          </cell>
        </row>
        <row r="393">
          <cell r="B393" t="str">
            <v xml:space="preserve">2022/11/14
</v>
          </cell>
          <cell r="C393">
            <v>22.88999939</v>
          </cell>
          <cell r="D393">
            <v>31.95606135253194</v>
          </cell>
        </row>
        <row r="394">
          <cell r="B394" t="str">
            <v xml:space="preserve">2022/11/15
</v>
          </cell>
          <cell r="C394">
            <v>23.450000760000002</v>
          </cell>
          <cell r="D394">
            <v>31.934362218367319</v>
          </cell>
        </row>
        <row r="395">
          <cell r="B395" t="str">
            <v xml:space="preserve">2022/11/16
</v>
          </cell>
          <cell r="C395">
            <v>23.129999160000001</v>
          </cell>
          <cell r="D395">
            <v>31.911959258931272</v>
          </cell>
        </row>
        <row r="396">
          <cell r="B396" t="str">
            <v xml:space="preserve">2022/11/17
</v>
          </cell>
          <cell r="C396">
            <v>23.010000229999999</v>
          </cell>
          <cell r="D396">
            <v>31.889365454289315</v>
          </cell>
        </row>
        <row r="397">
          <cell r="B397" t="str">
            <v xml:space="preserve">2022/11/18
</v>
          </cell>
          <cell r="C397">
            <v>23.030000690000001</v>
          </cell>
          <cell r="D397">
            <v>31.866936682734149</v>
          </cell>
        </row>
        <row r="398">
          <cell r="B398" t="str">
            <v xml:space="preserve">2022/11/21
</v>
          </cell>
          <cell r="C398">
            <v>23</v>
          </cell>
          <cell r="D398">
            <v>31.844545428484821</v>
          </cell>
        </row>
        <row r="399">
          <cell r="B399" t="str">
            <v xml:space="preserve">2022/11/22
</v>
          </cell>
          <cell r="C399">
            <v>22.649999619999999</v>
          </cell>
          <cell r="D399">
            <v>31.821385363476043</v>
          </cell>
        </row>
        <row r="400">
          <cell r="B400" t="str">
            <v xml:space="preserve">2022/11/23
</v>
          </cell>
          <cell r="C400">
            <v>22.540000920000001</v>
          </cell>
          <cell r="D400">
            <v>31.798065302060277</v>
          </cell>
        </row>
        <row r="401">
          <cell r="B401" t="str">
            <v xml:space="preserve">2022/11/24
</v>
          </cell>
          <cell r="C401">
            <v>22.510000229999999</v>
          </cell>
          <cell r="D401">
            <v>31.774786943483686</v>
          </cell>
        </row>
        <row r="402">
          <cell r="B402" t="str">
            <v xml:space="preserve">2022/11/25
</v>
          </cell>
          <cell r="C402">
            <v>22.36000061</v>
          </cell>
          <cell r="D402">
            <v>31.751249977649977</v>
          </cell>
        </row>
        <row r="403">
          <cell r="B403" t="str">
            <v xml:space="preserve">2022/11/28
</v>
          </cell>
          <cell r="C403">
            <v>22.200000760000002</v>
          </cell>
          <cell r="D403">
            <v>31.727431401047358</v>
          </cell>
        </row>
        <row r="404">
          <cell r="B404" t="str">
            <v xml:space="preserve">2022/11/29
</v>
          </cell>
          <cell r="C404">
            <v>22.700000760000002</v>
          </cell>
          <cell r="D404">
            <v>31.704975105920376</v>
          </cell>
        </row>
        <row r="405">
          <cell r="B405">
            <v>44895</v>
          </cell>
          <cell r="C405">
            <v>22.809999470000001</v>
          </cell>
          <cell r="D405">
            <v>31.682903206079384</v>
          </cell>
        </row>
        <row r="406">
          <cell r="B406" t="str">
            <v xml:space="preserve">2022/12/1
</v>
          </cell>
          <cell r="C406">
            <v>23.170000080000001</v>
          </cell>
          <cell r="D406">
            <v>31.661831663688094</v>
          </cell>
        </row>
        <row r="407">
          <cell r="B407" t="str">
            <v xml:space="preserve">2022/12/2
</v>
          </cell>
          <cell r="C407">
            <v>23.030000690000001</v>
          </cell>
          <cell r="D407">
            <v>31.640518500790101</v>
          </cell>
        </row>
        <row r="408">
          <cell r="B408" t="str">
            <v xml:space="preserve">2022/12/5
</v>
          </cell>
          <cell r="C408">
            <v>23.219999309999999</v>
          </cell>
          <cell r="D408">
            <v>31.619778305738894</v>
          </cell>
        </row>
        <row r="409">
          <cell r="B409" t="str">
            <v xml:space="preserve">2022/12/6
</v>
          </cell>
          <cell r="C409">
            <v>23.459999079999999</v>
          </cell>
          <cell r="D409">
            <v>31.599729708132653</v>
          </cell>
        </row>
        <row r="410">
          <cell r="B410" t="str">
            <v xml:space="preserve">2022/12/7
</v>
          </cell>
          <cell r="C410">
            <v>23.649999619999999</v>
          </cell>
          <cell r="D410">
            <v>31.580245075563703</v>
          </cell>
        </row>
        <row r="411">
          <cell r="B411" t="str">
            <v xml:space="preserve">2022/12/8
</v>
          </cell>
          <cell r="C411">
            <v>23.629999160000001</v>
          </cell>
          <cell r="D411">
            <v>31.560806821491422</v>
          </cell>
        </row>
        <row r="412">
          <cell r="B412" t="str">
            <v xml:space="preserve">2022/12/9
</v>
          </cell>
          <cell r="C412">
            <v>23.840000150000002</v>
          </cell>
          <cell r="D412">
            <v>31.541975585707295</v>
          </cell>
        </row>
        <row r="413">
          <cell r="B413" t="str">
            <v xml:space="preserve">2022/12/12
</v>
          </cell>
          <cell r="C413">
            <v>23.600000380000001</v>
          </cell>
          <cell r="D413">
            <v>31.522652045060806</v>
          </cell>
        </row>
        <row r="414">
          <cell r="B414" t="str">
            <v xml:space="preserve">2022/12/13
</v>
          </cell>
          <cell r="C414">
            <v>23.329999919999999</v>
          </cell>
          <cell r="D414">
            <v>31.502766967087357</v>
          </cell>
        </row>
        <row r="415">
          <cell r="B415" t="str">
            <v xml:space="preserve">2022/12/14
</v>
          </cell>
          <cell r="C415">
            <v>23.270000459999999</v>
          </cell>
          <cell r="D415">
            <v>31.482832907748161</v>
          </cell>
        </row>
        <row r="416">
          <cell r="B416" t="str">
            <v xml:space="preserve">2022/12/15
</v>
          </cell>
          <cell r="C416">
            <v>23.5</v>
          </cell>
          <cell r="D416">
            <v>31.463550702656981</v>
          </cell>
        </row>
        <row r="417">
          <cell r="B417" t="str">
            <v xml:space="preserve">2022/12/16
</v>
          </cell>
          <cell r="C417">
            <v>23.350000380000001</v>
          </cell>
          <cell r="D417">
            <v>31.443999978987929</v>
          </cell>
        </row>
        <row r="418">
          <cell r="B418" t="str">
            <v xml:space="preserve">2022/12/19
</v>
          </cell>
          <cell r="C418">
            <v>23.079999919999999</v>
          </cell>
          <cell r="D418">
            <v>31.423894209615362</v>
          </cell>
        </row>
        <row r="419">
          <cell r="B419" t="str">
            <v xml:space="preserve">2022/12/20
</v>
          </cell>
          <cell r="C419">
            <v>22.709999079999999</v>
          </cell>
          <cell r="D419">
            <v>31.402997578609092</v>
          </cell>
        </row>
        <row r="420">
          <cell r="B420" t="str">
            <v xml:space="preserve">2022/12/21
</v>
          </cell>
          <cell r="C420">
            <v>22.61000061</v>
          </cell>
          <cell r="D420">
            <v>31.381961700693761</v>
          </cell>
        </row>
        <row r="421">
          <cell r="B421" t="str">
            <v xml:space="preserve">2022/12/22
</v>
          </cell>
          <cell r="C421">
            <v>22.549999239999998</v>
          </cell>
          <cell r="D421">
            <v>31.360883031336495</v>
          </cell>
        </row>
        <row r="422">
          <cell r="B422" t="str">
            <v xml:space="preserve">2022/12/23
</v>
          </cell>
          <cell r="C422">
            <v>22.450000760000002</v>
          </cell>
          <cell r="D422">
            <v>31.33966664497617</v>
          </cell>
        </row>
        <row r="423">
          <cell r="B423" t="str">
            <v xml:space="preserve">2022/12/26
</v>
          </cell>
          <cell r="C423">
            <v>22.790000920000001</v>
          </cell>
          <cell r="D423">
            <v>31.319358650380028</v>
          </cell>
        </row>
        <row r="424">
          <cell r="B424" t="str">
            <v xml:space="preserve">2022/12/27
</v>
          </cell>
          <cell r="C424">
            <v>23</v>
          </cell>
          <cell r="D424">
            <v>31.29964453035543</v>
          </cell>
        </row>
        <row r="425">
          <cell r="B425" t="str">
            <v xml:space="preserve">2022/12/28
</v>
          </cell>
          <cell r="C425">
            <v>22.729999540000001</v>
          </cell>
          <cell r="D425">
            <v>31.279385322340406</v>
          </cell>
        </row>
        <row r="426">
          <cell r="B426">
            <v>44924</v>
          </cell>
          <cell r="C426">
            <v>22.760000229999999</v>
          </cell>
          <cell r="D426">
            <v>31.259292432971684</v>
          </cell>
        </row>
        <row r="427">
          <cell r="B427">
            <v>44925</v>
          </cell>
          <cell r="C427">
            <v>22.739999770000001</v>
          </cell>
          <cell r="D427">
            <v>31.23924703847057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2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3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3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3" ht="14.1" customHeight="1" x14ac:dyDescent="0.2">
      <c r="A3" s="14">
        <v>44316</v>
      </c>
      <c r="B3" s="15">
        <f>VLOOKUP(A3,[1]szse_innovation_100!$A:$F,6)</f>
        <v>4.7860299999999993</v>
      </c>
      <c r="C3" s="15">
        <f>VLOOKUP(A3,[2]myPEPB!$B:$C,2)</f>
        <v>47.64</v>
      </c>
      <c r="D3" s="16">
        <f>VLOOKUP(A3,[2]myPEPB!$B:$D,3)</f>
        <v>45.46631578947369</v>
      </c>
      <c r="E3" s="16">
        <v>0</v>
      </c>
      <c r="F3" s="17">
        <f t="shared" ref="F3:F23" si="0">E3/B3</f>
        <v>0</v>
      </c>
      <c r="G3" s="17">
        <f>G2+F3</f>
        <v>0</v>
      </c>
      <c r="H3" s="17">
        <f t="shared" ref="H3:H23" si="1">G3*B3</f>
        <v>0</v>
      </c>
      <c r="I3" s="17">
        <f>IF(E3&gt;0,I2+E3,I2)</f>
        <v>0</v>
      </c>
      <c r="J3" s="17">
        <f t="shared" ref="J3:J23" si="2">H3+L3</f>
        <v>0</v>
      </c>
      <c r="K3" s="17">
        <f t="shared" ref="K3:K23" si="3">J3-I3</f>
        <v>0</v>
      </c>
      <c r="L3" s="16">
        <f>IF(E3&lt;0,L2-E3,L2)</f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</row>
    <row r="4" spans="1:23" ht="14.1" customHeight="1" x14ac:dyDescent="0.2">
      <c r="A4" s="14">
        <v>44347</v>
      </c>
      <c r="B4" s="15">
        <f>VLOOKUP(A4,[1]szse_innovation_100!$A:$F,6)</f>
        <v>4.9806599999999994</v>
      </c>
      <c r="C4" s="15">
        <f>VLOOKUP(A4,[2]myPEPB!$B:$C,2)</f>
        <v>39.85</v>
      </c>
      <c r="D4" s="16">
        <f>VLOOKUP(A4,[2]myPEPB!$B:$D,3)</f>
        <v>41.802432432432425</v>
      </c>
      <c r="E4" s="16">
        <f t="shared" ref="E4:E23" si="4">IF(C4&lt;D4,$E$2*(D4-C4)^2,-$E$2*(D4-C4)^2)</f>
        <v>15057.369992695269</v>
      </c>
      <c r="F4" s="17">
        <f t="shared" si="0"/>
        <v>3023.1676108578522</v>
      </c>
      <c r="G4" s="17">
        <f t="shared" ref="G4:G23" si="5">G3+F4</f>
        <v>3023.1676108578522</v>
      </c>
      <c r="H4" s="17">
        <f t="shared" si="1"/>
        <v>15057.369992695269</v>
      </c>
      <c r="I4" s="17">
        <f t="shared" ref="I4:I23" si="6">IF(E4&gt;0,I3+E4,I3)</f>
        <v>15057.369992695269</v>
      </c>
      <c r="J4" s="17">
        <f t="shared" si="2"/>
        <v>15057.369992695269</v>
      </c>
      <c r="K4" s="17">
        <f t="shared" si="3"/>
        <v>0</v>
      </c>
      <c r="L4" s="16">
        <f t="shared" ref="L4:L23" si="7">IF(E4&lt;0,L3-E4,L3)</f>
        <v>0</v>
      </c>
      <c r="M4" s="6"/>
      <c r="P4" s="19">
        <v>44561</v>
      </c>
      <c r="Q4" s="9">
        <f>R4</f>
        <v>260275.18576464822</v>
      </c>
      <c r="R4" s="4">
        <f>VLOOKUP(P4,A:I,9,)</f>
        <v>260275.18576464822</v>
      </c>
      <c r="S4" s="4">
        <f>VLOOKUP(P4,A:J,10,)</f>
        <v>262454.74910559482</v>
      </c>
      <c r="T4" s="4">
        <f>VLOOKUP(P4,A:K,11,)</f>
        <v>2179.5633409465954</v>
      </c>
      <c r="U4" s="4">
        <f>VLOOKUP(P4,A:L,12,)</f>
        <v>657.86627675392538</v>
      </c>
      <c r="V4" s="8">
        <f t="shared" ref="V4" si="8">(S4-R4)/R4</f>
        <v>8.3740727512819774E-3</v>
      </c>
      <c r="W4" s="8">
        <f>V4</f>
        <v>8.3740727512819774E-3</v>
      </c>
    </row>
    <row r="5" spans="1:23" ht="14.1" customHeight="1" x14ac:dyDescent="0.2">
      <c r="A5" s="14">
        <v>44377</v>
      </c>
      <c r="B5" s="15">
        <f>VLOOKUP(A5,[1]szse_innovation_100!$A:$F,6)</f>
        <v>5.1114799999999994</v>
      </c>
      <c r="C5" s="15">
        <f>VLOOKUP(A5,[2]myPEPB!$B:$C,2)</f>
        <v>41.45</v>
      </c>
      <c r="D5" s="16">
        <f>VLOOKUP(A5,[2]myPEPB!$B:$D,3)</f>
        <v>41.041896551724122</v>
      </c>
      <c r="E5" s="16">
        <f t="shared" si="4"/>
        <v>-657.86627675392538</v>
      </c>
      <c r="F5" s="17">
        <f t="shared" si="0"/>
        <v>-128.70367814291075</v>
      </c>
      <c r="G5" s="17">
        <f t="shared" si="5"/>
        <v>2894.4639327149416</v>
      </c>
      <c r="H5" s="17">
        <f t="shared" si="1"/>
        <v>14794.994502793768</v>
      </c>
      <c r="I5" s="17">
        <f t="shared" si="6"/>
        <v>15057.369992695269</v>
      </c>
      <c r="J5" s="17">
        <f t="shared" si="2"/>
        <v>15452.860779547693</v>
      </c>
      <c r="K5" s="17">
        <f t="shared" si="3"/>
        <v>395.49078685242421</v>
      </c>
      <c r="L5" s="16">
        <f t="shared" si="7"/>
        <v>657.86627675392538</v>
      </c>
      <c r="M5" s="6"/>
    </row>
    <row r="6" spans="1:23" ht="14.1" customHeight="1" x14ac:dyDescent="0.2">
      <c r="A6" s="14">
        <v>44407</v>
      </c>
      <c r="B6" s="15">
        <f>VLOOKUP(A6,[1]szse_innovation_100!$A:$F,6)</f>
        <v>4.9776999999999996</v>
      </c>
      <c r="C6" s="15">
        <f>VLOOKUP(A6,[2]myPEPB!$B:$C,2)</f>
        <v>39.930000305175781</v>
      </c>
      <c r="D6" s="16">
        <f>VLOOKUP(A6,[2]myPEPB!$B:$D,3)</f>
        <v>40.930499984741189</v>
      </c>
      <c r="E6" s="16">
        <f t="shared" si="4"/>
        <v>3953.9484548014116</v>
      </c>
      <c r="F6" s="17">
        <f t="shared" si="0"/>
        <v>794.33241352460209</v>
      </c>
      <c r="G6" s="17">
        <f t="shared" si="5"/>
        <v>3688.7963462395437</v>
      </c>
      <c r="H6" s="17">
        <f t="shared" si="1"/>
        <v>18361.721572676575</v>
      </c>
      <c r="I6" s="17">
        <f t="shared" si="6"/>
        <v>19011.31844749668</v>
      </c>
      <c r="J6" s="17">
        <f t="shared" si="2"/>
        <v>19019.5878494305</v>
      </c>
      <c r="K6" s="17">
        <f t="shared" si="3"/>
        <v>8.2694019338196085</v>
      </c>
      <c r="L6" s="16">
        <f t="shared" si="7"/>
        <v>657.86627675392538</v>
      </c>
      <c r="M6" s="6"/>
    </row>
    <row r="7" spans="1:23" ht="14.1" customHeight="1" x14ac:dyDescent="0.2">
      <c r="A7" s="14">
        <v>44439</v>
      </c>
      <c r="B7" s="15">
        <f>VLOOKUP(A7,[1]szse_innovation_100!$A:$F,6)</f>
        <v>4.7613100000000008</v>
      </c>
      <c r="C7" s="15">
        <f>VLOOKUP(A7,[2]myPEPB!$B:$C,2)</f>
        <v>38.069999694824219</v>
      </c>
      <c r="D7" s="16">
        <f>VLOOKUP(A7,[2]myPEPB!$B:$D,3)</f>
        <v>40.654705834482208</v>
      </c>
      <c r="E7" s="16">
        <f t="shared" si="4"/>
        <v>26388.788022123525</v>
      </c>
      <c r="F7" s="17">
        <f t="shared" si="0"/>
        <v>5542.3377226274952</v>
      </c>
      <c r="G7" s="17">
        <f t="shared" si="5"/>
        <v>9231.1340688670389</v>
      </c>
      <c r="H7" s="17">
        <f t="shared" si="1"/>
        <v>43952.290953437332</v>
      </c>
      <c r="I7" s="17">
        <f t="shared" si="6"/>
        <v>45400.106469620208</v>
      </c>
      <c r="J7" s="17">
        <f t="shared" si="2"/>
        <v>44610.15723019126</v>
      </c>
      <c r="K7" s="17">
        <f t="shared" si="3"/>
        <v>-789.9492394289482</v>
      </c>
      <c r="L7" s="16">
        <f t="shared" si="7"/>
        <v>657.86627675392538</v>
      </c>
      <c r="M7" s="6"/>
    </row>
    <row r="8" spans="1:23" ht="14.1" customHeight="1" x14ac:dyDescent="0.2">
      <c r="A8" s="14">
        <v>44469</v>
      </c>
      <c r="B8" s="15">
        <f>VLOOKUP(A8,[1]szse_innovation_100!$A:$F,6)</f>
        <v>4.7106400000000006</v>
      </c>
      <c r="C8" s="15">
        <f>VLOOKUP(A8,[2]myPEPB!$B:$C,2)</f>
        <v>35.020000457763672</v>
      </c>
      <c r="D8" s="16">
        <f>VLOOKUP(A8,[2]myPEPB!$B:$D,3)</f>
        <v>39.730819672131133</v>
      </c>
      <c r="E8" s="16">
        <f t="shared" si="4"/>
        <v>87657.679798291982</v>
      </c>
      <c r="F8" s="17">
        <f t="shared" si="0"/>
        <v>18608.443820434586</v>
      </c>
      <c r="G8" s="17">
        <f t="shared" si="5"/>
        <v>27839.577889301625</v>
      </c>
      <c r="H8" s="17">
        <f t="shared" si="1"/>
        <v>131142.22918845981</v>
      </c>
      <c r="I8" s="17">
        <f t="shared" si="6"/>
        <v>133057.78626791219</v>
      </c>
      <c r="J8" s="17">
        <f t="shared" si="2"/>
        <v>131800.09546521373</v>
      </c>
      <c r="K8" s="17">
        <f t="shared" si="3"/>
        <v>-1257.6908026984602</v>
      </c>
      <c r="L8" s="16">
        <f t="shared" si="7"/>
        <v>657.86627675392538</v>
      </c>
      <c r="M8" s="6"/>
    </row>
    <row r="9" spans="1:23" ht="14.1" customHeight="1" x14ac:dyDescent="0.2">
      <c r="A9" s="14">
        <v>44498</v>
      </c>
      <c r="B9" s="15">
        <f>VLOOKUP(A9,[1]szse_innovation_100!$A:$F,6)</f>
        <v>4.8678999999999997</v>
      </c>
      <c r="C9" s="15">
        <f>VLOOKUP(A9,[2]myPEPB!$B:$C,2)</f>
        <v>36.299999239999998</v>
      </c>
      <c r="D9" s="16">
        <f>VLOOKUP(A9,[2]myPEPB!$B:$D,3)</f>
        <v>39.253623134275358</v>
      </c>
      <c r="E9" s="16">
        <f t="shared" si="4"/>
        <v>34459.381729895649</v>
      </c>
      <c r="F9" s="17">
        <f t="shared" si="0"/>
        <v>7078.9009079676352</v>
      </c>
      <c r="G9" s="17">
        <f t="shared" si="5"/>
        <v>34918.478797269257</v>
      </c>
      <c r="H9" s="17">
        <f t="shared" si="1"/>
        <v>169979.662937227</v>
      </c>
      <c r="I9" s="17">
        <f t="shared" si="6"/>
        <v>167517.16799780785</v>
      </c>
      <c r="J9" s="17">
        <f t="shared" si="2"/>
        <v>170637.52921398092</v>
      </c>
      <c r="K9" s="17">
        <f t="shared" si="3"/>
        <v>3120.3612161730707</v>
      </c>
      <c r="L9" s="16">
        <f t="shared" si="7"/>
        <v>657.86627675392538</v>
      </c>
      <c r="M9" s="6"/>
    </row>
    <row r="10" spans="1:23" ht="14.1" customHeight="1" x14ac:dyDescent="0.2">
      <c r="A10" s="14">
        <v>44530</v>
      </c>
      <c r="B10" s="15">
        <f>VLOOKUP(A10,[1]szse_innovation_100!$A:$F,6)</f>
        <v>4.9547099609374996</v>
      </c>
      <c r="C10" s="15">
        <f>VLOOKUP(A10,[2]myPEPB!$B:$C,2)</f>
        <v>35.450000000000003</v>
      </c>
      <c r="D10" s="16">
        <f>VLOOKUP(A10,[2]myPEPB!$B:$D,3)</f>
        <v>38.695499988749994</v>
      </c>
      <c r="E10" s="16">
        <f t="shared" si="4"/>
        <v>41606.417199055955</v>
      </c>
      <c r="F10" s="17">
        <f t="shared" si="0"/>
        <v>8397.3466715665127</v>
      </c>
      <c r="G10" s="17">
        <f t="shared" si="5"/>
        <v>43315.82546883577</v>
      </c>
      <c r="H10" s="17">
        <f t="shared" si="1"/>
        <v>214617.35191667083</v>
      </c>
      <c r="I10" s="17">
        <f t="shared" si="6"/>
        <v>209123.5851968638</v>
      </c>
      <c r="J10" s="17">
        <f t="shared" si="2"/>
        <v>215275.21819342475</v>
      </c>
      <c r="K10" s="17">
        <f t="shared" si="3"/>
        <v>6151.6329965609475</v>
      </c>
      <c r="L10" s="16">
        <f t="shared" si="7"/>
        <v>657.86627675392538</v>
      </c>
      <c r="M10" s="6"/>
    </row>
    <row r="11" spans="1:23" ht="14.1" customHeight="1" x14ac:dyDescent="0.2">
      <c r="A11" s="14">
        <v>44561</v>
      </c>
      <c r="B11" s="15">
        <f>VLOOKUP(A11,[1]szse_innovation_100!$A:$F,6)</f>
        <v>4.8630097656249998</v>
      </c>
      <c r="C11" s="15">
        <f>VLOOKUP(A11,[2]myPEPB!$B:$C,2)</f>
        <v>34.630000000000003</v>
      </c>
      <c r="D11" s="16">
        <f>VLOOKUP(A11,[2]myPEPB!$B:$D,3)</f>
        <v>38.228579205136612</v>
      </c>
      <c r="E11" s="16">
        <f t="shared" si="4"/>
        <v>51151.60056778443</v>
      </c>
      <c r="F11" s="17">
        <f t="shared" si="0"/>
        <v>10518.506651859534</v>
      </c>
      <c r="G11" s="17">
        <f t="shared" si="5"/>
        <v>53834.332120695304</v>
      </c>
      <c r="H11" s="17">
        <f t="shared" si="1"/>
        <v>261796.88282884087</v>
      </c>
      <c r="I11" s="17">
        <f t="shared" si="6"/>
        <v>260275.18576464822</v>
      </c>
      <c r="J11" s="17">
        <f t="shared" si="2"/>
        <v>262454.74910559482</v>
      </c>
      <c r="K11" s="17">
        <f t="shared" si="3"/>
        <v>2179.5633409465954</v>
      </c>
      <c r="L11" s="16">
        <f t="shared" si="7"/>
        <v>657.86627675392538</v>
      </c>
      <c r="M11" s="6"/>
    </row>
    <row r="12" spans="1:23" ht="14.1" customHeight="1" x14ac:dyDescent="0.2">
      <c r="A12" s="14">
        <v>44589</v>
      </c>
      <c r="B12" s="15">
        <f>VLOOKUP(A12,[1]szse_innovation_100!$A:$F,6)</f>
        <v>4.3440297851562502</v>
      </c>
      <c r="C12" s="15">
        <f>VLOOKUP(A12,[2]myPEPB!$B:$C,2)</f>
        <v>31.159999849999998</v>
      </c>
      <c r="D12" s="16">
        <f>VLOOKUP(A12,[2]myPEPB!$B:$D,3)</f>
        <v>37.710494996683174</v>
      </c>
      <c r="E12" s="16">
        <f t="shared" si="4"/>
        <v>169490.49733354338</v>
      </c>
      <c r="F12" s="17">
        <f t="shared" si="0"/>
        <v>39016.881954331948</v>
      </c>
      <c r="G12" s="17">
        <f t="shared" si="5"/>
        <v>92851.214075027252</v>
      </c>
      <c r="H12" s="17">
        <f t="shared" si="1"/>
        <v>403348.43952983763</v>
      </c>
      <c r="I12" s="17">
        <f t="shared" si="6"/>
        <v>429765.68309819163</v>
      </c>
      <c r="J12" s="17">
        <f t="shared" si="2"/>
        <v>404006.30580659158</v>
      </c>
      <c r="K12" s="17">
        <f t="shared" si="3"/>
        <v>-25759.377291600045</v>
      </c>
      <c r="L12" s="16">
        <f t="shared" si="7"/>
        <v>657.86627675392538</v>
      </c>
      <c r="M12" s="6"/>
    </row>
    <row r="13" spans="1:23" ht="14.1" customHeight="1" x14ac:dyDescent="0.2">
      <c r="A13" s="14">
        <v>44620</v>
      </c>
      <c r="B13" s="15">
        <f>VLOOKUP(A13,[1]szse_innovation_100!$A:$F,6)</f>
        <v>4.3355400390624999</v>
      </c>
      <c r="C13" s="15">
        <f>VLOOKUP(A13,[2]myPEPB!$B:$C,2)</f>
        <v>30.969999309999999</v>
      </c>
      <c r="D13" s="16">
        <f>VLOOKUP(A13,[2]myPEPB!$B:$D,3)</f>
        <v>37.189770586238538</v>
      </c>
      <c r="E13" s="16">
        <f t="shared" si="4"/>
        <v>152807.94117845185</v>
      </c>
      <c r="F13" s="17">
        <f t="shared" si="0"/>
        <v>35245.422669766056</v>
      </c>
      <c r="G13" s="17">
        <f t="shared" si="5"/>
        <v>128096.6367447933</v>
      </c>
      <c r="H13" s="17">
        <f t="shared" si="1"/>
        <v>555368.09747629601</v>
      </c>
      <c r="I13" s="17">
        <f t="shared" si="6"/>
        <v>582573.6242766435</v>
      </c>
      <c r="J13" s="17">
        <f t="shared" si="2"/>
        <v>556025.96375304996</v>
      </c>
      <c r="K13" s="17">
        <f t="shared" si="3"/>
        <v>-26547.660523593542</v>
      </c>
      <c r="L13" s="16">
        <f t="shared" si="7"/>
        <v>657.86627675392538</v>
      </c>
      <c r="M13" s="6"/>
    </row>
    <row r="14" spans="1:23" ht="14.1" customHeight="1" x14ac:dyDescent="0.2">
      <c r="A14" s="14">
        <v>44651</v>
      </c>
      <c r="B14" s="15">
        <f>VLOOKUP(A14,[1]szse_innovation_100!$A:$F,6)</f>
        <v>3.8658500976562502</v>
      </c>
      <c r="C14" s="15">
        <f>VLOOKUP(A14,[2]myPEPB!$B:$C,2)</f>
        <v>27.63999939</v>
      </c>
      <c r="D14" s="16">
        <f>VLOOKUP(A14,[2]myPEPB!$B:$D,3)</f>
        <v>36.340622369004151</v>
      </c>
      <c r="E14" s="16">
        <f t="shared" si="4"/>
        <v>299018.3188799615</v>
      </c>
      <c r="F14" s="17">
        <f t="shared" si="0"/>
        <v>77348.658464860651</v>
      </c>
      <c r="G14" s="17">
        <f t="shared" si="5"/>
        <v>205445.29520965397</v>
      </c>
      <c r="H14" s="17">
        <f t="shared" si="1"/>
        <v>794220.71454925789</v>
      </c>
      <c r="I14" s="17">
        <f t="shared" si="6"/>
        <v>881591.943156605</v>
      </c>
      <c r="J14" s="17">
        <f t="shared" si="2"/>
        <v>794878.58082601184</v>
      </c>
      <c r="K14" s="17">
        <f t="shared" si="3"/>
        <v>-86713.362330593169</v>
      </c>
      <c r="L14" s="16">
        <f t="shared" si="7"/>
        <v>657.86627675392538</v>
      </c>
      <c r="M14" s="6"/>
    </row>
    <row r="15" spans="1:23" ht="14.1" customHeight="1" x14ac:dyDescent="0.2">
      <c r="A15" s="14">
        <v>44680</v>
      </c>
      <c r="B15" s="15">
        <f>VLOOKUP(A15,[1]szse_innovation_100!$A:$F,6)</f>
        <v>3.5012099609375</v>
      </c>
      <c r="C15" s="15">
        <f>VLOOKUP(A15,[2]myPEPB!$B:$C,2)</f>
        <v>25.129999160000001</v>
      </c>
      <c r="D15" s="16">
        <f>VLOOKUP(A15,[2]myPEPB!$B:$D,3)</f>
        <v>35.566653817730753</v>
      </c>
      <c r="E15" s="16">
        <f t="shared" si="4"/>
        <v>430248.85375669535</v>
      </c>
      <c r="F15" s="17">
        <f t="shared" si="0"/>
        <v>122885.76193856422</v>
      </c>
      <c r="G15" s="17">
        <f t="shared" si="5"/>
        <v>328331.05714821815</v>
      </c>
      <c r="H15" s="17">
        <f t="shared" si="1"/>
        <v>1149555.967772481</v>
      </c>
      <c r="I15" s="17">
        <f t="shared" si="6"/>
        <v>1311840.7969133004</v>
      </c>
      <c r="J15" s="17">
        <f t="shared" si="2"/>
        <v>1150213.8340492349</v>
      </c>
      <c r="K15" s="17">
        <f t="shared" si="3"/>
        <v>-161626.96286406554</v>
      </c>
      <c r="L15" s="16">
        <f t="shared" si="7"/>
        <v>657.86627675392538</v>
      </c>
      <c r="M15" s="6"/>
    </row>
    <row r="16" spans="1:23" ht="14.1" customHeight="1" x14ac:dyDescent="0.2">
      <c r="A16" s="14">
        <v>44712</v>
      </c>
      <c r="B16" s="15">
        <f>VLOOKUP(A16,[1]szse_innovation_100!$A:$F,6)</f>
        <v>3.6361599121093748</v>
      </c>
      <c r="C16" s="15">
        <f>VLOOKUP(A16,[2]myPEPB!$B:$C,2)</f>
        <v>24.129999160000001</v>
      </c>
      <c r="D16" s="16">
        <f>VLOOKUP(A16,[2]myPEPB!$B:$D,3)</f>
        <v>34.740573439534039</v>
      </c>
      <c r="E16" s="16">
        <f t="shared" si="4"/>
        <v>444707.93183896161</v>
      </c>
      <c r="F16" s="17">
        <f t="shared" si="0"/>
        <v>122301.53309758642</v>
      </c>
      <c r="G16" s="17">
        <f t="shared" si="5"/>
        <v>450632.59024580457</v>
      </c>
      <c r="H16" s="17">
        <f t="shared" si="1"/>
        <v>1638572.1597418047</v>
      </c>
      <c r="I16" s="17">
        <f t="shared" si="6"/>
        <v>1756548.728752262</v>
      </c>
      <c r="J16" s="17">
        <f t="shared" si="2"/>
        <v>1639230.0260185585</v>
      </c>
      <c r="K16" s="17">
        <f t="shared" si="3"/>
        <v>-117318.70273370342</v>
      </c>
      <c r="L16" s="16">
        <f t="shared" si="7"/>
        <v>657.86627675392538</v>
      </c>
      <c r="M16" s="6"/>
    </row>
    <row r="17" spans="1:16" ht="14.1" customHeight="1" x14ac:dyDescent="0.2">
      <c r="A17" s="14">
        <v>44742</v>
      </c>
      <c r="B17" s="15">
        <f>VLOOKUP(A17,[1]szse_innovation_100!$A:$F,6)</f>
        <v>4.1096201171875002</v>
      </c>
      <c r="C17" s="15">
        <f>VLOOKUP(A17,[2]myPEPB!$B:$C,2)</f>
        <v>27.809999470000001</v>
      </c>
      <c r="D17" s="16">
        <f>VLOOKUP(A17,[2]myPEPB!$B:$D,3)</f>
        <v>34.119366627533324</v>
      </c>
      <c r="E17" s="16">
        <f t="shared" si="4"/>
        <v>157242.05001781249</v>
      </c>
      <c r="F17" s="17">
        <f t="shared" si="0"/>
        <v>38261.942839968433</v>
      </c>
      <c r="G17" s="17">
        <f t="shared" si="5"/>
        <v>488894.533085773</v>
      </c>
      <c r="H17" s="17">
        <f t="shared" si="1"/>
        <v>2009170.8083522827</v>
      </c>
      <c r="I17" s="17">
        <f t="shared" si="6"/>
        <v>1913790.7787700745</v>
      </c>
      <c r="J17" s="17">
        <f t="shared" si="2"/>
        <v>2009828.6746290366</v>
      </c>
      <c r="K17" s="17">
        <f t="shared" si="3"/>
        <v>96037.895858962089</v>
      </c>
      <c r="L17" s="16">
        <f t="shared" si="7"/>
        <v>657.86627675392538</v>
      </c>
      <c r="M17" s="6"/>
    </row>
    <row r="18" spans="1:16" ht="14.1" customHeight="1" x14ac:dyDescent="0.2">
      <c r="A18" s="14">
        <v>44771</v>
      </c>
      <c r="B18" s="15">
        <f>VLOOKUP(A18,[1]szse_innovation_100!$A:$F,6)</f>
        <v>3.8724699707031252</v>
      </c>
      <c r="C18" s="15">
        <f>VLOOKUP(A18,[2]myPEPB!$B:$C,2)</f>
        <v>26.329999919999999</v>
      </c>
      <c r="D18" s="16">
        <f>VLOOKUP(A18,[2]myPEPB!$B:$D,3)</f>
        <v>33.666137024579427</v>
      </c>
      <c r="E18" s="16">
        <f t="shared" si="4"/>
        <v>212584.68508788882</v>
      </c>
      <c r="F18" s="17">
        <f t="shared" si="0"/>
        <v>54896.406349482881</v>
      </c>
      <c r="G18" s="17">
        <f t="shared" si="5"/>
        <v>543790.93943525583</v>
      </c>
      <c r="H18" s="17">
        <f t="shared" si="1"/>
        <v>2105814.0833034702</v>
      </c>
      <c r="I18" s="17">
        <f t="shared" si="6"/>
        <v>2126375.4638579632</v>
      </c>
      <c r="J18" s="17">
        <f t="shared" si="2"/>
        <v>2106471.9495802242</v>
      </c>
      <c r="K18" s="17">
        <f t="shared" si="3"/>
        <v>-19903.514277738985</v>
      </c>
      <c r="L18" s="16">
        <f t="shared" si="7"/>
        <v>657.86627675392538</v>
      </c>
      <c r="M18" s="6"/>
    </row>
    <row r="19" spans="1:16" ht="14.1" customHeight="1" x14ac:dyDescent="0.2">
      <c r="A19" s="14">
        <v>44804</v>
      </c>
      <c r="B19" s="15">
        <f>VLOOKUP(A19,[1]szse_innovation_100!$A:$F,6)</f>
        <v>3.7022099609375001</v>
      </c>
      <c r="C19" s="15">
        <f>VLOOKUP(A19,[2]myPEPB!$B:$C,2)</f>
        <v>25.18000031</v>
      </c>
      <c r="D19" s="16">
        <f>VLOOKUP(A19,[2]myPEPB!$B:$D,3)</f>
        <v>33.177616240465106</v>
      </c>
      <c r="E19" s="16">
        <f t="shared" si="4"/>
        <v>252649.34925635549</v>
      </c>
      <c r="F19" s="17">
        <f t="shared" si="0"/>
        <v>68242.847359304767</v>
      </c>
      <c r="G19" s="17">
        <f t="shared" si="5"/>
        <v>612033.78679456061</v>
      </c>
      <c r="H19" s="17">
        <f t="shared" si="1"/>
        <v>2265877.5819011205</v>
      </c>
      <c r="I19" s="17">
        <f t="shared" si="6"/>
        <v>2379024.8131143185</v>
      </c>
      <c r="J19" s="17">
        <f t="shared" si="2"/>
        <v>2266535.4481778746</v>
      </c>
      <c r="K19" s="17">
        <f t="shared" si="3"/>
        <v>-112489.36493644398</v>
      </c>
      <c r="L19" s="16">
        <f t="shared" si="7"/>
        <v>657.86627675392538</v>
      </c>
      <c r="M19" s="6"/>
    </row>
    <row r="20" spans="1:16" ht="14.1" customHeight="1" x14ac:dyDescent="0.2">
      <c r="A20" s="14">
        <v>44834</v>
      </c>
      <c r="B20" s="15">
        <f>VLOOKUP(A20,[1]szse_innovation_100!$A:$F,6)</f>
        <v>3.3477299804687499</v>
      </c>
      <c r="C20" s="15">
        <f>VLOOKUP(A20,[2]myPEPB!$B:$C,2)</f>
        <v>23.340000150000002</v>
      </c>
      <c r="D20" s="16">
        <f>VLOOKUP(A20,[2]myPEPB!$B:$D,3)</f>
        <v>32.601424623862997</v>
      </c>
      <c r="E20" s="16">
        <f t="shared" si="4"/>
        <v>338807.23397602042</v>
      </c>
      <c r="F20" s="17">
        <f t="shared" si="0"/>
        <v>101205.06610529579</v>
      </c>
      <c r="G20" s="17">
        <f t="shared" si="5"/>
        <v>713238.8528998564</v>
      </c>
      <c r="H20" s="17">
        <f t="shared" si="1"/>
        <v>2387731.09108799</v>
      </c>
      <c r="I20" s="17">
        <f t="shared" si="6"/>
        <v>2717832.047090339</v>
      </c>
      <c r="J20" s="17">
        <f t="shared" si="2"/>
        <v>2388388.957364744</v>
      </c>
      <c r="K20" s="17">
        <f t="shared" si="3"/>
        <v>-329443.08972559497</v>
      </c>
      <c r="L20" s="16">
        <f t="shared" si="7"/>
        <v>657.86627675392538</v>
      </c>
      <c r="M20" s="7"/>
      <c r="P20" s="3"/>
    </row>
    <row r="21" spans="1:16" ht="12.75" x14ac:dyDescent="0.2">
      <c r="A21" s="14">
        <v>44865</v>
      </c>
      <c r="B21" s="15">
        <f>VLOOKUP(A21,[1]szse_innovation_100!$A:$F,6)</f>
        <v>3.2993999023437501</v>
      </c>
      <c r="C21" s="15">
        <f>VLOOKUP(A21,[2]myPEPB!$B:$C,2)</f>
        <v>22.239999770000001</v>
      </c>
      <c r="D21" s="16">
        <f>VLOOKUP(A21,[2]myPEPB!$B:$D,3)</f>
        <v>32.197401538923856</v>
      </c>
      <c r="E21" s="16">
        <f t="shared" si="4"/>
        <v>391641.90745168331</v>
      </c>
      <c r="F21" s="17">
        <f t="shared" si="0"/>
        <v>118700.95139830669</v>
      </c>
      <c r="G21" s="17">
        <f t="shared" si="5"/>
        <v>831939.80429816304</v>
      </c>
      <c r="H21" s="17">
        <f t="shared" si="1"/>
        <v>2744902.1090572379</v>
      </c>
      <c r="I21" s="17">
        <f t="shared" si="6"/>
        <v>3109473.9545420222</v>
      </c>
      <c r="J21" s="17">
        <f t="shared" si="2"/>
        <v>2745559.9753339919</v>
      </c>
      <c r="K21" s="17">
        <f t="shared" si="3"/>
        <v>-363913.97920803027</v>
      </c>
      <c r="L21" s="16">
        <f t="shared" si="7"/>
        <v>657.86627675392538</v>
      </c>
    </row>
    <row r="22" spans="1:16" ht="12.75" x14ac:dyDescent="0.2">
      <c r="A22" s="14">
        <v>44895</v>
      </c>
      <c r="B22" s="15">
        <f>VLOOKUP(A22,[1]szse_innovation_100!$A:$F,6)</f>
        <v>3.4802900390625</v>
      </c>
      <c r="C22" s="15">
        <f>VLOOKUP(A22,[2]myPEPB!$B:$C,2)</f>
        <v>22.809999470000001</v>
      </c>
      <c r="D22" s="16">
        <f>VLOOKUP(A22,[2]myPEPB!$B:$D,3)</f>
        <v>31.682903206079384</v>
      </c>
      <c r="E22" s="16">
        <f t="shared" si="4"/>
        <v>310977.26180343935</v>
      </c>
      <c r="F22" s="17">
        <f t="shared" si="0"/>
        <v>89353.834971526841</v>
      </c>
      <c r="G22" s="17">
        <f t="shared" si="5"/>
        <v>921293.63926968991</v>
      </c>
      <c r="H22" s="17">
        <f t="shared" si="1"/>
        <v>3206369.075801942</v>
      </c>
      <c r="I22" s="17">
        <f t="shared" si="6"/>
        <v>3420451.2163454616</v>
      </c>
      <c r="J22" s="17">
        <f t="shared" si="2"/>
        <v>3207026.9420786961</v>
      </c>
      <c r="K22" s="17">
        <f t="shared" si="3"/>
        <v>-213424.27426676545</v>
      </c>
      <c r="L22" s="16">
        <f t="shared" si="7"/>
        <v>657.86627675392538</v>
      </c>
    </row>
    <row r="23" spans="1:16" ht="12.75" x14ac:dyDescent="0.2">
      <c r="A23" s="14">
        <v>44925</v>
      </c>
      <c r="B23" s="15">
        <f>VLOOKUP(A23,[1]szse_innovation_100!$A:$F,6)</f>
        <v>3.4735300292968749</v>
      </c>
      <c r="C23" s="15">
        <f>VLOOKUP(A23,[2]myPEPB!$B:$C,2)</f>
        <v>22.739999770000001</v>
      </c>
      <c r="D23" s="16">
        <f>VLOOKUP(A23,[2]myPEPB!$B:$D,3)</f>
        <v>31.23924703847057</v>
      </c>
      <c r="E23" s="16">
        <f t="shared" si="4"/>
        <v>285336.95631588745</v>
      </c>
      <c r="F23" s="17">
        <f t="shared" si="0"/>
        <v>82146.103217551979</v>
      </c>
      <c r="G23" s="17">
        <f t="shared" si="5"/>
        <v>1003439.7424872419</v>
      </c>
      <c r="H23" s="17">
        <f t="shared" si="1"/>
        <v>3485478.078119358</v>
      </c>
      <c r="I23" s="17">
        <f t="shared" si="6"/>
        <v>3705788.1726613492</v>
      </c>
      <c r="J23" s="17">
        <f t="shared" si="2"/>
        <v>3486135.9443961121</v>
      </c>
      <c r="K23" s="17">
        <f t="shared" si="3"/>
        <v>-219652.22826523706</v>
      </c>
      <c r="L23" s="16">
        <f t="shared" si="7"/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2023-01-26T11:18:06Z</dcterms:modified>
</cp:coreProperties>
</file>