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2" activeTab="6"/>
  </bookViews>
  <sheets>
    <sheet name="model4(1)" sheetId="14" r:id="rId1"/>
    <sheet name="model4(1)&amp;RSI" sheetId="11" r:id="rId2"/>
    <sheet name="model4(3)&amp;RSI" sheetId="15" r:id="rId3"/>
    <sheet name="model4(3)turnover&amp;RSI" sheetId="13" r:id="rId4"/>
    <sheet name="model4(1)&amp;KDJ" sheetId="10" r:id="rId5"/>
    <sheet name="model4(3)turnover" sheetId="9" r:id="rId6"/>
    <sheet name="model4(3)" sheetId="8" r:id="rId7"/>
  </sheets>
  <externalReferences>
    <externalReference r:id="rId8"/>
    <externalReference r:id="rId9"/>
    <externalReference r:id="rId10"/>
  </externalReference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'model4(3)turnover'!$S$1:$S$24</definedName>
    <definedName name="_xlnm._FilterDatabase" localSheetId="3" hidden="1">'model4(3)turnover&amp;RSI'!$S$1:$S$23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OFFSET('model4(3)turnover'!M1,0,0,COUNTA('model4(3)turnover'!M:M)-1)</definedName>
    <definedName name="金额" localSheetId="3">OFFSET('model4(3)turnover&amp;RSI'!M1,0,0,COUNTA('model4(3)turnover&amp;RSI'!M:M)-1)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OFFSET('model4(3)turnover'!G1,0,0,COUNTA('model4(3)turnover'!G:G)-2)</definedName>
    <definedName name="买卖" localSheetId="3">OFFSET('model4(3)turnover&amp;RSI'!G1,0,0,COUNTA('model4(3)turnover&amp;RSI'!G:G)-2)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OFFSET('model4(3)turnover'!A1,0,0,COUNTA('model4(3)turnover'!A:A)-1)</definedName>
    <definedName name="时间" localSheetId="3">OFFSET('model4(3)turnover&amp;RSI'!A1,0,0,COUNTA('model4(3)turnover&amp;RSI'!A:A)-1)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OFFSET('model4(3)turnover'!B1,0,0,COUNTA('model4(3)turnover'!B:B)-1)</definedName>
    <definedName name="指数" localSheetId="3">OFFSET('model4(3)turnover&amp;RSI'!B1,0,0,COUNTA('model4(3)turnover&amp;RSI'!B:B)-1)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OFFSET('model4(3)turnover'!L1,0,0,COUNTA('model4(3)turnover'!L:L)-1)</definedName>
    <definedName name="资产" localSheetId="3">OFFSET('model4(3)turnover&amp;RSI'!L1,0,0,COUNTA('model4(3)turnover&amp;RSI'!L:L)-1)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OFFSET('model4(3)turnover'!K1,0,0,COUNTA('model4(3)turnover'!K:K)-1)</definedName>
    <definedName name="资金" localSheetId="3">OFFSET('model4(3)turnover&amp;RSI'!K1,0,0,COUNTA('model4(3)turnover&amp;RSI'!K:K)-1)</definedName>
  </definedNames>
  <calcPr calcId="145621"/>
</workbook>
</file>

<file path=xl/calcChain.xml><?xml version="1.0" encoding="utf-8"?>
<calcChain xmlns="http://schemas.openxmlformats.org/spreadsheetml/2006/main">
  <c r="L19" i="8" l="1"/>
  <c r="I19" i="8"/>
  <c r="E19" i="8"/>
  <c r="D19" i="8"/>
  <c r="C19" i="8"/>
  <c r="B19" i="8"/>
  <c r="F19" i="8" s="1"/>
  <c r="F19" i="9"/>
  <c r="E19" i="9"/>
  <c r="D19" i="9"/>
  <c r="C19" i="9"/>
  <c r="G19" i="9" s="1"/>
  <c r="B19" i="9"/>
  <c r="Q19" i="10"/>
  <c r="P19" i="10"/>
  <c r="O19" i="10"/>
  <c r="N19" i="10"/>
  <c r="M19" i="10"/>
  <c r="L19" i="10"/>
  <c r="E19" i="10"/>
  <c r="I19" i="10" s="1"/>
  <c r="D19" i="10"/>
  <c r="C19" i="10"/>
  <c r="B19" i="10"/>
  <c r="F19" i="10" s="1"/>
  <c r="R19" i="13"/>
  <c r="Q19" i="13"/>
  <c r="P19" i="13"/>
  <c r="O19" i="13"/>
  <c r="F19" i="13"/>
  <c r="E19" i="13"/>
  <c r="D19" i="13"/>
  <c r="C19" i="13"/>
  <c r="B19" i="13"/>
  <c r="P19" i="15"/>
  <c r="E19" i="15" s="1"/>
  <c r="O19" i="15"/>
  <c r="N19" i="15"/>
  <c r="M19" i="15"/>
  <c r="D19" i="15"/>
  <c r="C19" i="15"/>
  <c r="B19" i="15"/>
  <c r="P19" i="11"/>
  <c r="E19" i="11" s="1"/>
  <c r="O19" i="11"/>
  <c r="N19" i="11"/>
  <c r="M19" i="11"/>
  <c r="D19" i="11"/>
  <c r="C19" i="11"/>
  <c r="B19" i="11"/>
  <c r="L19" i="14"/>
  <c r="I19" i="14"/>
  <c r="E19" i="14"/>
  <c r="D19" i="14"/>
  <c r="C19" i="14"/>
  <c r="B19" i="14"/>
  <c r="F19" i="14" s="1"/>
  <c r="H19" i="9" l="1"/>
  <c r="G19" i="13"/>
  <c r="H19" i="13" s="1"/>
  <c r="I19" i="15"/>
  <c r="L19" i="15"/>
  <c r="F19" i="15"/>
  <c r="I19" i="11"/>
  <c r="L19" i="11"/>
  <c r="F19" i="11"/>
  <c r="D18" i="8"/>
  <c r="C18" i="8"/>
  <c r="E18" i="8" s="1"/>
  <c r="B18" i="8"/>
  <c r="F18" i="9"/>
  <c r="E18" i="9"/>
  <c r="D18" i="9"/>
  <c r="C18" i="9"/>
  <c r="B18" i="9"/>
  <c r="P18" i="10"/>
  <c r="Q18" i="10" s="1"/>
  <c r="O18" i="10"/>
  <c r="N18" i="10"/>
  <c r="M18" i="10"/>
  <c r="D18" i="10"/>
  <c r="C18" i="10"/>
  <c r="B18" i="10"/>
  <c r="Q18" i="13"/>
  <c r="P18" i="13"/>
  <c r="O18" i="13"/>
  <c r="F18" i="13"/>
  <c r="E18" i="13"/>
  <c r="D18" i="13"/>
  <c r="C18" i="13"/>
  <c r="B18" i="13"/>
  <c r="O18" i="15"/>
  <c r="N18" i="15"/>
  <c r="M18" i="15"/>
  <c r="D18" i="15"/>
  <c r="C18" i="15"/>
  <c r="B18" i="15"/>
  <c r="O18" i="11"/>
  <c r="N18" i="11"/>
  <c r="M18" i="11"/>
  <c r="D18" i="11"/>
  <c r="C18" i="11"/>
  <c r="B18" i="11"/>
  <c r="D18" i="14"/>
  <c r="C18" i="14"/>
  <c r="E18" i="14" s="1"/>
  <c r="B18" i="14"/>
  <c r="F18" i="14" l="1"/>
  <c r="E18" i="10"/>
  <c r="F18" i="10" s="1"/>
  <c r="G18" i="9"/>
  <c r="H18" i="9" s="1"/>
  <c r="F18" i="8"/>
  <c r="M4" i="11"/>
  <c r="P17" i="10" l="1"/>
  <c r="O17" i="10"/>
  <c r="N17" i="10"/>
  <c r="M17" i="10"/>
  <c r="P16" i="10"/>
  <c r="O16" i="10"/>
  <c r="N16" i="10"/>
  <c r="M16" i="10"/>
  <c r="P15" i="10"/>
  <c r="O15" i="10"/>
  <c r="N15" i="10"/>
  <c r="M15" i="10"/>
  <c r="P14" i="10"/>
  <c r="O14" i="10"/>
  <c r="N14" i="10"/>
  <c r="M14" i="10"/>
  <c r="P13" i="10"/>
  <c r="O13" i="10"/>
  <c r="N13" i="10"/>
  <c r="M13" i="10"/>
  <c r="P12" i="10"/>
  <c r="O12" i="10"/>
  <c r="N12" i="10"/>
  <c r="M12" i="10"/>
  <c r="P11" i="10"/>
  <c r="O11" i="10"/>
  <c r="N11" i="10"/>
  <c r="M11" i="10"/>
  <c r="P10" i="10"/>
  <c r="O10" i="10"/>
  <c r="N10" i="10"/>
  <c r="M10" i="10"/>
  <c r="P9" i="10"/>
  <c r="O9" i="10"/>
  <c r="N9" i="10"/>
  <c r="M9" i="10"/>
  <c r="P8" i="10"/>
  <c r="O8" i="10"/>
  <c r="N8" i="10"/>
  <c r="M8" i="10"/>
  <c r="P7" i="10"/>
  <c r="O7" i="10"/>
  <c r="N7" i="10"/>
  <c r="M7" i="10"/>
  <c r="P6" i="10"/>
  <c r="O6" i="10"/>
  <c r="N6" i="10"/>
  <c r="M6" i="10"/>
  <c r="P5" i="10"/>
  <c r="O5" i="10"/>
  <c r="N5" i="10"/>
  <c r="M5" i="10"/>
  <c r="P4" i="10"/>
  <c r="O4" i="10"/>
  <c r="N4" i="10"/>
  <c r="M4" i="10"/>
  <c r="P3" i="10"/>
  <c r="O3" i="10"/>
  <c r="N3" i="10"/>
  <c r="M3" i="10"/>
  <c r="Q17" i="13"/>
  <c r="R18" i="13" s="1"/>
  <c r="G18" i="13" s="1"/>
  <c r="H18" i="13" s="1"/>
  <c r="P17" i="13"/>
  <c r="O17" i="13"/>
  <c r="Q16" i="13"/>
  <c r="P16" i="13"/>
  <c r="O16" i="13"/>
  <c r="Q15" i="13"/>
  <c r="P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8" i="13"/>
  <c r="P8" i="13"/>
  <c r="O8" i="13"/>
  <c r="Q7" i="13"/>
  <c r="P7" i="13"/>
  <c r="O7" i="13"/>
  <c r="Q6" i="13"/>
  <c r="P6" i="13"/>
  <c r="O6" i="13"/>
  <c r="Q5" i="13"/>
  <c r="P5" i="13"/>
  <c r="O5" i="13"/>
  <c r="Q4" i="13"/>
  <c r="P4" i="13"/>
  <c r="O4" i="13"/>
  <c r="O17" i="15"/>
  <c r="P18" i="15" s="1"/>
  <c r="E18" i="15" s="1"/>
  <c r="N17" i="15"/>
  <c r="M17" i="15"/>
  <c r="O16" i="15"/>
  <c r="N16" i="15"/>
  <c r="M16" i="15"/>
  <c r="O15" i="15"/>
  <c r="N15" i="15"/>
  <c r="M15" i="15"/>
  <c r="O14" i="15"/>
  <c r="N14" i="15"/>
  <c r="M14" i="15"/>
  <c r="O13" i="15"/>
  <c r="N13" i="15"/>
  <c r="M13" i="15"/>
  <c r="O12" i="15"/>
  <c r="N12" i="15"/>
  <c r="M12" i="15"/>
  <c r="O11" i="15"/>
  <c r="N11" i="15"/>
  <c r="M11" i="15"/>
  <c r="O10" i="15"/>
  <c r="N10" i="15"/>
  <c r="M10" i="15"/>
  <c r="O9" i="15"/>
  <c r="N9" i="15"/>
  <c r="M9" i="15"/>
  <c r="O8" i="15"/>
  <c r="N8" i="15"/>
  <c r="M8" i="15"/>
  <c r="O7" i="15"/>
  <c r="N7" i="15"/>
  <c r="M7" i="15"/>
  <c r="O6" i="15"/>
  <c r="N6" i="15"/>
  <c r="M6" i="15"/>
  <c r="O5" i="15"/>
  <c r="N5" i="15"/>
  <c r="M5" i="15"/>
  <c r="O4" i="15"/>
  <c r="N4" i="15"/>
  <c r="M4" i="15"/>
  <c r="O17" i="11"/>
  <c r="P18" i="11" s="1"/>
  <c r="E18" i="11" s="1"/>
  <c r="N17" i="11"/>
  <c r="M17" i="11"/>
  <c r="O16" i="11"/>
  <c r="N16" i="11"/>
  <c r="M16" i="11"/>
  <c r="O15" i="11"/>
  <c r="N15" i="11"/>
  <c r="M15" i="11"/>
  <c r="O14" i="11"/>
  <c r="N14" i="11"/>
  <c r="M14" i="11"/>
  <c r="O13" i="11"/>
  <c r="N13" i="11"/>
  <c r="M13" i="11"/>
  <c r="O12" i="11"/>
  <c r="N12" i="11"/>
  <c r="M12" i="11"/>
  <c r="O11" i="11"/>
  <c r="N11" i="11"/>
  <c r="M11" i="11"/>
  <c r="O10" i="11"/>
  <c r="N10" i="11"/>
  <c r="M10" i="11"/>
  <c r="O9" i="11"/>
  <c r="N9" i="11"/>
  <c r="M9" i="11"/>
  <c r="O8" i="11"/>
  <c r="N8" i="11"/>
  <c r="M8" i="11"/>
  <c r="O7" i="11"/>
  <c r="N7" i="11"/>
  <c r="M7" i="11"/>
  <c r="O6" i="11"/>
  <c r="N6" i="11"/>
  <c r="M6" i="11"/>
  <c r="O5" i="11"/>
  <c r="N5" i="11"/>
  <c r="M5" i="11"/>
  <c r="O4" i="11"/>
  <c r="N4" i="11"/>
  <c r="F18" i="11" l="1"/>
  <c r="F18" i="15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17" i="11"/>
  <c r="C17" i="11"/>
  <c r="D16" i="11"/>
  <c r="C16" i="11"/>
  <c r="D15" i="11"/>
  <c r="C15" i="11"/>
  <c r="D14" i="11"/>
  <c r="C14" i="11"/>
  <c r="D13" i="11"/>
  <c r="C13" i="11"/>
  <c r="D12" i="11"/>
  <c r="C12" i="11"/>
  <c r="D11" i="11"/>
  <c r="C11" i="11"/>
  <c r="D10" i="11"/>
  <c r="C10" i="11"/>
  <c r="D9" i="11"/>
  <c r="C9" i="11"/>
  <c r="D8" i="11"/>
  <c r="C8" i="11"/>
  <c r="D7" i="11"/>
  <c r="C7" i="11"/>
  <c r="D6" i="11"/>
  <c r="C6" i="11"/>
  <c r="D5" i="11"/>
  <c r="C5" i="11"/>
  <c r="D4" i="11"/>
  <c r="C4" i="11"/>
  <c r="D3" i="11"/>
  <c r="C3" i="11"/>
  <c r="D17" i="14"/>
  <c r="C17" i="14"/>
  <c r="D16" i="14"/>
  <c r="C16" i="14"/>
  <c r="D15" i="14"/>
  <c r="C15" i="14"/>
  <c r="D14" i="14"/>
  <c r="C14" i="14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F17" i="9"/>
  <c r="E17" i="9"/>
  <c r="B17" i="9"/>
  <c r="F16" i="9"/>
  <c r="E16" i="9"/>
  <c r="B16" i="9"/>
  <c r="F15" i="9"/>
  <c r="E15" i="9"/>
  <c r="B15" i="9"/>
  <c r="F14" i="9"/>
  <c r="E14" i="9"/>
  <c r="B14" i="9"/>
  <c r="F13" i="9"/>
  <c r="E13" i="9"/>
  <c r="B13" i="9"/>
  <c r="F12" i="9"/>
  <c r="E12" i="9"/>
  <c r="B12" i="9"/>
  <c r="F11" i="9"/>
  <c r="E11" i="9"/>
  <c r="B11" i="9"/>
  <c r="F10" i="9"/>
  <c r="E10" i="9"/>
  <c r="B10" i="9"/>
  <c r="F9" i="9"/>
  <c r="E9" i="9"/>
  <c r="B9" i="9"/>
  <c r="F8" i="9"/>
  <c r="E8" i="9"/>
  <c r="B8" i="9"/>
  <c r="F7" i="9"/>
  <c r="E7" i="9"/>
  <c r="B7" i="9"/>
  <c r="F6" i="9"/>
  <c r="E6" i="9"/>
  <c r="B6" i="9"/>
  <c r="F5" i="9"/>
  <c r="E5" i="9"/>
  <c r="B5" i="9"/>
  <c r="F4" i="9"/>
  <c r="E4" i="9"/>
  <c r="B4" i="9"/>
  <c r="F3" i="9"/>
  <c r="E3" i="9"/>
  <c r="B3" i="9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F17" i="13"/>
  <c r="E17" i="13"/>
  <c r="B17" i="13"/>
  <c r="F16" i="13"/>
  <c r="E16" i="13"/>
  <c r="B16" i="13"/>
  <c r="F15" i="13"/>
  <c r="E15" i="13"/>
  <c r="B15" i="13"/>
  <c r="F14" i="13"/>
  <c r="E14" i="13"/>
  <c r="B14" i="13"/>
  <c r="F13" i="13"/>
  <c r="E13" i="13"/>
  <c r="B13" i="13"/>
  <c r="F12" i="13"/>
  <c r="E12" i="13"/>
  <c r="B12" i="13"/>
  <c r="F11" i="13"/>
  <c r="E11" i="13"/>
  <c r="B11" i="13"/>
  <c r="F10" i="13"/>
  <c r="E10" i="13"/>
  <c r="B10" i="13"/>
  <c r="F9" i="13"/>
  <c r="E9" i="13"/>
  <c r="B9" i="13"/>
  <c r="F8" i="13"/>
  <c r="E8" i="13"/>
  <c r="B8" i="13"/>
  <c r="F7" i="13"/>
  <c r="E7" i="13"/>
  <c r="B7" i="13"/>
  <c r="F6" i="13"/>
  <c r="E6" i="13"/>
  <c r="B6" i="13"/>
  <c r="F5" i="13"/>
  <c r="E5" i="13"/>
  <c r="B5" i="13"/>
  <c r="F4" i="13"/>
  <c r="E4" i="13"/>
  <c r="B4" i="13"/>
  <c r="F3" i="13"/>
  <c r="E3" i="13"/>
  <c r="B3" i="13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G17" i="9" l="1"/>
  <c r="Q17" i="10"/>
  <c r="E17" i="8"/>
  <c r="E17" i="14"/>
  <c r="F17" i="14" l="1"/>
  <c r="E17" i="10"/>
  <c r="F17" i="8"/>
  <c r="H17" i="9"/>
  <c r="R17" i="13"/>
  <c r="G17" i="13" s="1"/>
  <c r="H17" i="13" s="1"/>
  <c r="P17" i="15"/>
  <c r="E17" i="15" s="1"/>
  <c r="F17" i="15" s="1"/>
  <c r="P17" i="11"/>
  <c r="E17" i="11" s="1"/>
  <c r="F17" i="11" s="1"/>
  <c r="Q16" i="10"/>
  <c r="E16" i="8"/>
  <c r="E16" i="14"/>
  <c r="G16" i="9" l="1"/>
  <c r="H16" i="9" s="1"/>
  <c r="F17" i="10"/>
  <c r="E16" i="10"/>
  <c r="F16" i="10" s="1"/>
  <c r="F16" i="14"/>
  <c r="F16" i="8"/>
  <c r="R16" i="13"/>
  <c r="G16" i="13" s="1"/>
  <c r="H16" i="13" s="1"/>
  <c r="P16" i="15"/>
  <c r="E16" i="15" s="1"/>
  <c r="F16" i="15" s="1"/>
  <c r="P16" i="11"/>
  <c r="E16" i="11" s="1"/>
  <c r="F16" i="11" s="1"/>
  <c r="Q15" i="10"/>
  <c r="E15" i="8"/>
  <c r="E15" i="14"/>
  <c r="E15" i="10" l="1"/>
  <c r="F15" i="14"/>
  <c r="F15" i="8"/>
  <c r="G15" i="9"/>
  <c r="H15" i="9" s="1"/>
  <c r="F15" i="10"/>
  <c r="R15" i="13"/>
  <c r="G15" i="13" s="1"/>
  <c r="H15" i="13" s="1"/>
  <c r="P15" i="15"/>
  <c r="E15" i="15" s="1"/>
  <c r="F15" i="15" s="1"/>
  <c r="P15" i="11"/>
  <c r="E15" i="11" s="1"/>
  <c r="F15" i="11" s="1"/>
  <c r="Q14" i="10"/>
  <c r="E14" i="8"/>
  <c r="E14" i="14" l="1"/>
  <c r="E14" i="10"/>
  <c r="F14" i="10" s="1"/>
  <c r="F14" i="14"/>
  <c r="F14" i="8"/>
  <c r="G14" i="9"/>
  <c r="H14" i="9" s="1"/>
  <c r="R14" i="13"/>
  <c r="G14" i="13" s="1"/>
  <c r="H14" i="13" s="1"/>
  <c r="P14" i="15"/>
  <c r="E14" i="15" s="1"/>
  <c r="F14" i="15" s="1"/>
  <c r="P14" i="11"/>
  <c r="E14" i="11" s="1"/>
  <c r="F14" i="11" s="1"/>
  <c r="Q13" i="10"/>
  <c r="E13" i="8"/>
  <c r="E13" i="14" l="1"/>
  <c r="E13" i="10"/>
  <c r="F13" i="10" s="1"/>
  <c r="F13" i="14"/>
  <c r="F13" i="8"/>
  <c r="G13" i="9"/>
  <c r="H13" i="9" s="1"/>
  <c r="R13" i="13"/>
  <c r="G13" i="13" s="1"/>
  <c r="H13" i="13" s="1"/>
  <c r="P13" i="15"/>
  <c r="E13" i="15" s="1"/>
  <c r="F13" i="15" s="1"/>
  <c r="P13" i="11"/>
  <c r="E13" i="11" s="1"/>
  <c r="F13" i="11" s="1"/>
  <c r="Q12" i="10"/>
  <c r="E12" i="8" l="1"/>
  <c r="F12" i="8" s="1"/>
  <c r="G12" i="9"/>
  <c r="H12" i="9" s="1"/>
  <c r="E12" i="10"/>
  <c r="F12" i="10" s="1"/>
  <c r="E12" i="14"/>
  <c r="F12" i="14" s="1"/>
  <c r="R12" i="13" l="1"/>
  <c r="G12" i="13" s="1"/>
  <c r="H12" i="13" s="1"/>
  <c r="P12" i="15"/>
  <c r="E12" i="15" s="1"/>
  <c r="P12" i="11"/>
  <c r="E12" i="11" s="1"/>
  <c r="E11" i="8" l="1"/>
  <c r="F12" i="11"/>
  <c r="F12" i="15"/>
  <c r="G11" i="9"/>
  <c r="H11" i="9" s="1"/>
  <c r="E11" i="14"/>
  <c r="F11" i="14" s="1"/>
  <c r="F11" i="8"/>
  <c r="R11" i="13"/>
  <c r="G11" i="13" s="1"/>
  <c r="P11" i="15"/>
  <c r="E11" i="15" s="1"/>
  <c r="F11" i="15" s="1"/>
  <c r="P11" i="11"/>
  <c r="E11" i="11" s="1"/>
  <c r="F11" i="11" s="1"/>
  <c r="E10" i="8" l="1"/>
  <c r="G10" i="9"/>
  <c r="H10" i="9" s="1"/>
  <c r="H11" i="13"/>
  <c r="E10" i="14"/>
  <c r="F10" i="14" s="1"/>
  <c r="F10" i="8"/>
  <c r="R10" i="13"/>
  <c r="G10" i="13" s="1"/>
  <c r="H10" i="13" s="1"/>
  <c r="P10" i="15"/>
  <c r="E10" i="15" s="1"/>
  <c r="F10" i="15" s="1"/>
  <c r="P10" i="11"/>
  <c r="E10" i="11" s="1"/>
  <c r="E9" i="14"/>
  <c r="E9" i="8" l="1"/>
  <c r="F9" i="8" s="1"/>
  <c r="F10" i="11"/>
  <c r="F9" i="14"/>
  <c r="G9" i="9"/>
  <c r="H9" i="9" s="1"/>
  <c r="R9" i="13"/>
  <c r="G9" i="13" s="1"/>
  <c r="H9" i="13" s="1"/>
  <c r="P9" i="15"/>
  <c r="E9" i="15" s="1"/>
  <c r="F9" i="15" s="1"/>
  <c r="P9" i="11"/>
  <c r="E9" i="11" s="1"/>
  <c r="F9" i="11" s="1"/>
  <c r="E8" i="8" l="1"/>
  <c r="E8" i="14"/>
  <c r="F8" i="14" s="1"/>
  <c r="F8" i="8"/>
  <c r="G8" i="9"/>
  <c r="H8" i="9" s="1"/>
  <c r="R8" i="13"/>
  <c r="G8" i="13" s="1"/>
  <c r="H8" i="13" s="1"/>
  <c r="P8" i="15"/>
  <c r="E8" i="15" s="1"/>
  <c r="F8" i="15" s="1"/>
  <c r="P8" i="11"/>
  <c r="E8" i="11" s="1"/>
  <c r="F8" i="11" s="1"/>
  <c r="E7" i="8" l="1"/>
  <c r="E7" i="14"/>
  <c r="F7" i="14" s="1"/>
  <c r="G7" i="9"/>
  <c r="H7" i="9" s="1"/>
  <c r="F7" i="8"/>
  <c r="R7" i="13"/>
  <c r="G7" i="13" s="1"/>
  <c r="H7" i="13" s="1"/>
  <c r="L3" i="8" l="1"/>
  <c r="I3" i="8"/>
  <c r="N3" i="9"/>
  <c r="K3" i="9"/>
  <c r="L3" i="10" l="1"/>
  <c r="I3" i="10" l="1"/>
  <c r="R6" i="13" l="1"/>
  <c r="R5" i="13"/>
  <c r="N3" i="13"/>
  <c r="K3" i="13"/>
  <c r="G4" i="13"/>
  <c r="G6" i="13"/>
  <c r="P7" i="15"/>
  <c r="E7" i="15" s="1"/>
  <c r="F7" i="15" s="1"/>
  <c r="P6" i="15"/>
  <c r="P5" i="15"/>
  <c r="L3" i="15"/>
  <c r="I3" i="15"/>
  <c r="F3" i="15"/>
  <c r="G3" i="15" s="1"/>
  <c r="P7" i="11"/>
  <c r="E7" i="11" s="1"/>
  <c r="F7" i="11" s="1"/>
  <c r="E5" i="15" l="1"/>
  <c r="E6" i="15"/>
  <c r="G5" i="13"/>
  <c r="E4" i="15"/>
  <c r="F4" i="15" s="1"/>
  <c r="G4" i="15" s="1"/>
  <c r="H3" i="15"/>
  <c r="J3" i="15" s="1"/>
  <c r="K3" i="15" s="1"/>
  <c r="F5" i="15"/>
  <c r="L4" i="15" l="1"/>
  <c r="L5" i="15" s="1"/>
  <c r="I4" i="15"/>
  <c r="I5" i="15" s="1"/>
  <c r="G5" i="15"/>
  <c r="H4" i="15"/>
  <c r="J4" i="15" s="1"/>
  <c r="K4" i="15" s="1"/>
  <c r="L6" i="15"/>
  <c r="L7" i="15" s="1"/>
  <c r="L8" i="15" s="1"/>
  <c r="L9" i="15" s="1"/>
  <c r="F6" i="15"/>
  <c r="I6" i="15"/>
  <c r="I7" i="15" s="1"/>
  <c r="I8" i="15" s="1"/>
  <c r="I9" i="15" s="1"/>
  <c r="L10" i="15" l="1"/>
  <c r="L11" i="15" s="1"/>
  <c r="L12" i="15" s="1"/>
  <c r="L13" i="15" s="1"/>
  <c r="L14" i="15" s="1"/>
  <c r="L15" i="15" s="1"/>
  <c r="L16" i="15" s="1"/>
  <c r="L17" i="15" s="1"/>
  <c r="L18" i="15" s="1"/>
  <c r="V4" i="15"/>
  <c r="I10" i="15"/>
  <c r="I11" i="15" s="1"/>
  <c r="I12" i="15" s="1"/>
  <c r="I13" i="15" s="1"/>
  <c r="I14" i="15" s="1"/>
  <c r="I15" i="15" s="1"/>
  <c r="I16" i="15" s="1"/>
  <c r="I17" i="15" s="1"/>
  <c r="I18" i="15" s="1"/>
  <c r="S4" i="15"/>
  <c r="R4" i="15" s="1"/>
  <c r="G6" i="15"/>
  <c r="G7" i="15" s="1"/>
  <c r="H5" i="15"/>
  <c r="J5" i="15" s="1"/>
  <c r="K5" i="15" s="1"/>
  <c r="H7" i="15" l="1"/>
  <c r="J7" i="15" s="1"/>
  <c r="K7" i="15" s="1"/>
  <c r="G8" i="15"/>
  <c r="H6" i="15"/>
  <c r="J6" i="15" s="1"/>
  <c r="K6" i="15" s="1"/>
  <c r="H8" i="15" l="1"/>
  <c r="J8" i="15" s="1"/>
  <c r="K8" i="15" s="1"/>
  <c r="G9" i="15"/>
  <c r="G10" i="15" s="1"/>
  <c r="E4" i="11"/>
  <c r="L3" i="11"/>
  <c r="H10" i="15" l="1"/>
  <c r="J10" i="15" s="1"/>
  <c r="K10" i="15" s="1"/>
  <c r="G11" i="15"/>
  <c r="H9" i="15"/>
  <c r="J9" i="15" s="1"/>
  <c r="I3" i="11"/>
  <c r="F3" i="14"/>
  <c r="G3" i="14" s="1"/>
  <c r="I3" i="14"/>
  <c r="L3" i="14"/>
  <c r="H11" i="15" l="1"/>
  <c r="J11" i="15" s="1"/>
  <c r="K11" i="15" s="1"/>
  <c r="G12" i="15"/>
  <c r="G13" i="15" s="1"/>
  <c r="K9" i="15"/>
  <c r="U4" i="15" s="1"/>
  <c r="T4" i="15"/>
  <c r="E5" i="14"/>
  <c r="E6" i="14"/>
  <c r="F6" i="14" s="1"/>
  <c r="E4" i="14"/>
  <c r="I4" i="14" s="1"/>
  <c r="I5" i="14" s="1"/>
  <c r="F5" i="14"/>
  <c r="H3" i="14"/>
  <c r="J3" i="14" s="1"/>
  <c r="K3" i="14" s="1"/>
  <c r="L4" i="14" l="1"/>
  <c r="L5" i="14" s="1"/>
  <c r="L6" i="14" s="1"/>
  <c r="L7" i="14" s="1"/>
  <c r="L8" i="14" s="1"/>
  <c r="L9" i="14" s="1"/>
  <c r="H13" i="15"/>
  <c r="J13" i="15" s="1"/>
  <c r="K13" i="15" s="1"/>
  <c r="G14" i="15"/>
  <c r="H12" i="15"/>
  <c r="J12" i="15" s="1"/>
  <c r="K12" i="15" s="1"/>
  <c r="W4" i="15"/>
  <c r="X4" i="15" s="1"/>
  <c r="I6" i="14"/>
  <c r="I7" i="14" s="1"/>
  <c r="I8" i="14" s="1"/>
  <c r="I9" i="14" s="1"/>
  <c r="F4" i="14"/>
  <c r="G4" i="14" s="1"/>
  <c r="G5" i="14" s="1"/>
  <c r="U4" i="14" l="1"/>
  <c r="L10" i="14"/>
  <c r="L11" i="14" s="1"/>
  <c r="L12" i="14" s="1"/>
  <c r="L13" i="14" s="1"/>
  <c r="L14" i="14" s="1"/>
  <c r="L15" i="14" s="1"/>
  <c r="L16" i="14" s="1"/>
  <c r="L17" i="14" s="1"/>
  <c r="L18" i="14" s="1"/>
  <c r="H14" i="15"/>
  <c r="J14" i="15" s="1"/>
  <c r="K14" i="15" s="1"/>
  <c r="G15" i="15"/>
  <c r="I10" i="14"/>
  <c r="I11" i="14" s="1"/>
  <c r="I12" i="14" s="1"/>
  <c r="I13" i="14" s="1"/>
  <c r="I14" i="14" s="1"/>
  <c r="I15" i="14" s="1"/>
  <c r="I16" i="14" s="1"/>
  <c r="I17" i="14" s="1"/>
  <c r="I18" i="14" s="1"/>
  <c r="R4" i="14"/>
  <c r="Q4" i="14" s="1"/>
  <c r="H4" i="14"/>
  <c r="J4" i="14" s="1"/>
  <c r="K4" i="14" s="1"/>
  <c r="H5" i="14"/>
  <c r="J5" i="14" s="1"/>
  <c r="K5" i="14" s="1"/>
  <c r="G6" i="14"/>
  <c r="G7" i="14" s="1"/>
  <c r="H15" i="15" l="1"/>
  <c r="J15" i="15" s="1"/>
  <c r="K15" i="15" s="1"/>
  <c r="G16" i="15"/>
  <c r="G8" i="14"/>
  <c r="H7" i="14"/>
  <c r="J7" i="14" s="1"/>
  <c r="K7" i="14" s="1"/>
  <c r="H6" i="14"/>
  <c r="J6" i="14" s="1"/>
  <c r="K6" i="14" s="1"/>
  <c r="H16" i="15" l="1"/>
  <c r="J16" i="15" s="1"/>
  <c r="K16" i="15" s="1"/>
  <c r="G17" i="15"/>
  <c r="G18" i="15" s="1"/>
  <c r="G9" i="14"/>
  <c r="H8" i="14"/>
  <c r="J8" i="14" s="1"/>
  <c r="K8" i="14" s="1"/>
  <c r="E6" i="8"/>
  <c r="H18" i="15" l="1"/>
  <c r="J18" i="15" s="1"/>
  <c r="K18" i="15" s="1"/>
  <c r="G19" i="15"/>
  <c r="H19" i="15" s="1"/>
  <c r="J19" i="15" s="1"/>
  <c r="K19" i="15" s="1"/>
  <c r="H17" i="15"/>
  <c r="J17" i="15" s="1"/>
  <c r="K17" i="15" s="1"/>
  <c r="H2" i="15"/>
  <c r="H9" i="14"/>
  <c r="J9" i="14" s="1"/>
  <c r="G10" i="14"/>
  <c r="G11" i="14" s="1"/>
  <c r="G6" i="9"/>
  <c r="H6" i="9" s="1"/>
  <c r="F6" i="8"/>
  <c r="H6" i="13"/>
  <c r="E5" i="8"/>
  <c r="H11" i="14" l="1"/>
  <c r="J11" i="14" s="1"/>
  <c r="K11" i="14" s="1"/>
  <c r="G12" i="14"/>
  <c r="K9" i="14"/>
  <c r="T4" i="14" s="1"/>
  <c r="S4" i="14"/>
  <c r="H10" i="14"/>
  <c r="J10" i="14" s="1"/>
  <c r="K10" i="14" s="1"/>
  <c r="F5" i="8"/>
  <c r="G5" i="9"/>
  <c r="H5" i="9" s="1"/>
  <c r="H5" i="13"/>
  <c r="H12" i="14" l="1"/>
  <c r="J12" i="14" s="1"/>
  <c r="K12" i="14" s="1"/>
  <c r="G13" i="14"/>
  <c r="V4" i="14"/>
  <c r="W4" i="14" s="1"/>
  <c r="E4" i="8"/>
  <c r="F4" i="8" s="1"/>
  <c r="G4" i="9"/>
  <c r="H4" i="9" s="1"/>
  <c r="H4" i="13"/>
  <c r="F4" i="11"/>
  <c r="G14" i="14" l="1"/>
  <c r="H13" i="14"/>
  <c r="J13" i="14" s="1"/>
  <c r="K13" i="14" s="1"/>
  <c r="F3" i="10"/>
  <c r="G3" i="10" s="1"/>
  <c r="F3" i="8"/>
  <c r="G3" i="8" s="1"/>
  <c r="H3" i="13"/>
  <c r="I3" i="13" s="1"/>
  <c r="H3" i="9"/>
  <c r="I3" i="9" s="1"/>
  <c r="F3" i="11"/>
  <c r="G3" i="11" s="1"/>
  <c r="H14" i="14" l="1"/>
  <c r="J14" i="14" s="1"/>
  <c r="K14" i="14" s="1"/>
  <c r="G15" i="14"/>
  <c r="P6" i="11"/>
  <c r="E6" i="11" s="1"/>
  <c r="F6" i="11" s="1"/>
  <c r="P5" i="11"/>
  <c r="E5" i="11" s="1"/>
  <c r="F5" i="11" s="1"/>
  <c r="G16" i="14" l="1"/>
  <c r="H15" i="14"/>
  <c r="J15" i="14" s="1"/>
  <c r="K15" i="14" s="1"/>
  <c r="N4" i="13"/>
  <c r="N5" i="13" s="1"/>
  <c r="N6" i="13" s="1"/>
  <c r="N7" i="13" s="1"/>
  <c r="N8" i="13" s="1"/>
  <c r="K4" i="13"/>
  <c r="K5" i="13" s="1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G17" i="14" l="1"/>
  <c r="G18" i="14" s="1"/>
  <c r="H16" i="14"/>
  <c r="J16" i="14" s="1"/>
  <c r="K16" i="14" s="1"/>
  <c r="U4" i="13"/>
  <c r="N9" i="13"/>
  <c r="H18" i="14" l="1"/>
  <c r="J18" i="14" s="1"/>
  <c r="K18" i="14" s="1"/>
  <c r="G19" i="14"/>
  <c r="H19" i="14" s="1"/>
  <c r="J19" i="14" s="1"/>
  <c r="K19" i="14" s="1"/>
  <c r="H17" i="14"/>
  <c r="J17" i="14" s="1"/>
  <c r="K17" i="14" s="1"/>
  <c r="H2" i="14"/>
  <c r="N10" i="13"/>
  <c r="N11" i="13" s="1"/>
  <c r="N12" i="13" s="1"/>
  <c r="N13" i="13" s="1"/>
  <c r="N14" i="13" s="1"/>
  <c r="N15" i="13" s="1"/>
  <c r="N16" i="13" s="1"/>
  <c r="X4" i="13"/>
  <c r="L4" i="11"/>
  <c r="L5" i="11" s="1"/>
  <c r="L6" i="11" s="1"/>
  <c r="L7" i="11" s="1"/>
  <c r="L8" i="11" s="1"/>
  <c r="L9" i="11" s="1"/>
  <c r="I4" i="11"/>
  <c r="I5" i="11" s="1"/>
  <c r="I6" i="11" s="1"/>
  <c r="I7" i="11" s="1"/>
  <c r="I8" i="11" s="1"/>
  <c r="I9" i="11" s="1"/>
  <c r="N17" i="13" l="1"/>
  <c r="N18" i="13" s="1"/>
  <c r="N19" i="13" s="1"/>
  <c r="I10" i="11"/>
  <c r="I11" i="11" s="1"/>
  <c r="I12" i="11" s="1"/>
  <c r="I13" i="11" s="1"/>
  <c r="I14" i="11" s="1"/>
  <c r="I15" i="11" s="1"/>
  <c r="I16" i="11" s="1"/>
  <c r="I17" i="11" s="1"/>
  <c r="I18" i="11" s="1"/>
  <c r="S4" i="11"/>
  <c r="R4" i="11" s="1"/>
  <c r="L10" i="11"/>
  <c r="L11" i="11" s="1"/>
  <c r="L12" i="11" s="1"/>
  <c r="L13" i="11" s="1"/>
  <c r="L14" i="11" s="1"/>
  <c r="L15" i="11" s="1"/>
  <c r="L16" i="11" s="1"/>
  <c r="L17" i="11" s="1"/>
  <c r="L18" i="11" s="1"/>
  <c r="V4" i="11"/>
  <c r="I4" i="8" l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R4" i="8" l="1"/>
  <c r="Q4" i="8" s="1"/>
  <c r="L4" i="8"/>
  <c r="L5" i="8" s="1"/>
  <c r="L6" i="8" s="1"/>
  <c r="L7" i="8" s="1"/>
  <c r="L8" i="8" s="1"/>
  <c r="L9" i="8" s="1"/>
  <c r="K4" i="9"/>
  <c r="K5" i="9" s="1"/>
  <c r="K6" i="9" s="1"/>
  <c r="K7" i="9" s="1"/>
  <c r="K8" i="9" s="1"/>
  <c r="K9" i="9" s="1"/>
  <c r="L10" i="8" l="1"/>
  <c r="L11" i="8" s="1"/>
  <c r="L12" i="8" s="1"/>
  <c r="L13" i="8" s="1"/>
  <c r="L14" i="8" s="1"/>
  <c r="L15" i="8" s="1"/>
  <c r="L16" i="8" s="1"/>
  <c r="L17" i="8" s="1"/>
  <c r="L18" i="8" s="1"/>
  <c r="U4" i="8"/>
  <c r="K10" i="9"/>
  <c r="K11" i="9" s="1"/>
  <c r="K12" i="9" s="1"/>
  <c r="K13" i="9" s="1"/>
  <c r="K14" i="9" s="1"/>
  <c r="K15" i="9" s="1"/>
  <c r="K16" i="9" s="1"/>
  <c r="K17" i="9" s="1"/>
  <c r="K18" i="9" s="1"/>
  <c r="K19" i="9" s="1"/>
  <c r="U4" i="9"/>
  <c r="T4" i="13"/>
  <c r="N4" i="9"/>
  <c r="N5" i="9" s="1"/>
  <c r="N6" i="9" s="1"/>
  <c r="N7" i="9" s="1"/>
  <c r="N8" i="9" l="1"/>
  <c r="N9" i="9" s="1"/>
  <c r="N10" i="9" l="1"/>
  <c r="N11" i="9" s="1"/>
  <c r="N12" i="9" s="1"/>
  <c r="N13" i="9" s="1"/>
  <c r="N14" i="9" s="1"/>
  <c r="N15" i="9" s="1"/>
  <c r="N16" i="9" s="1"/>
  <c r="N17" i="9" s="1"/>
  <c r="N18" i="9" s="1"/>
  <c r="N19" i="9" s="1"/>
  <c r="X4" i="9"/>
  <c r="T4" i="9" l="1"/>
  <c r="J3" i="13" l="1"/>
  <c r="L3" i="13" s="1"/>
  <c r="M3" i="13" s="1"/>
  <c r="I4" i="13"/>
  <c r="J4" i="13" l="1"/>
  <c r="L4" i="13" s="1"/>
  <c r="M4" i="13" s="1"/>
  <c r="I5" i="13"/>
  <c r="I6" i="13" s="1"/>
  <c r="I7" i="13" s="1"/>
  <c r="J7" i="13" l="1"/>
  <c r="L7" i="13" s="1"/>
  <c r="M7" i="13" s="1"/>
  <c r="I8" i="13"/>
  <c r="J6" i="13"/>
  <c r="L6" i="13" s="1"/>
  <c r="M6" i="13" s="1"/>
  <c r="J5" i="13"/>
  <c r="L5" i="13" s="1"/>
  <c r="M5" i="13" s="1"/>
  <c r="G4" i="11"/>
  <c r="J8" i="13" l="1"/>
  <c r="L8" i="13" s="1"/>
  <c r="M8" i="13" s="1"/>
  <c r="I9" i="13"/>
  <c r="I10" i="13" s="1"/>
  <c r="H4" i="11"/>
  <c r="J4" i="11" s="1"/>
  <c r="K4" i="11" s="1"/>
  <c r="G5" i="11"/>
  <c r="H3" i="11"/>
  <c r="J3" i="11" s="1"/>
  <c r="K3" i="11" s="1"/>
  <c r="J10" i="13" l="1"/>
  <c r="L10" i="13" s="1"/>
  <c r="M10" i="13" s="1"/>
  <c r="I11" i="13"/>
  <c r="J9" i="13"/>
  <c r="L9" i="13" s="1"/>
  <c r="H5" i="11"/>
  <c r="J5" i="11" s="1"/>
  <c r="K5" i="11" s="1"/>
  <c r="G6" i="11"/>
  <c r="G7" i="11" s="1"/>
  <c r="J11" i="13" l="1"/>
  <c r="L11" i="13" s="1"/>
  <c r="M11" i="13" s="1"/>
  <c r="I12" i="13"/>
  <c r="I13" i="13" s="1"/>
  <c r="M9" i="13"/>
  <c r="W4" i="13" s="1"/>
  <c r="V4" i="13"/>
  <c r="Y4" i="13" s="1"/>
  <c r="Z4" i="13" s="1"/>
  <c r="H7" i="11"/>
  <c r="J7" i="11" s="1"/>
  <c r="K7" i="11" s="1"/>
  <c r="G8" i="11"/>
  <c r="H6" i="11"/>
  <c r="J6" i="11" s="1"/>
  <c r="K6" i="11" s="1"/>
  <c r="J13" i="13" l="1"/>
  <c r="L13" i="13" s="1"/>
  <c r="M13" i="13" s="1"/>
  <c r="I14" i="13"/>
  <c r="J12" i="13"/>
  <c r="L12" i="13" s="1"/>
  <c r="M12" i="13" s="1"/>
  <c r="H8" i="11"/>
  <c r="J8" i="11" s="1"/>
  <c r="K8" i="11" s="1"/>
  <c r="G9" i="11"/>
  <c r="G10" i="11" s="1"/>
  <c r="H3" i="8"/>
  <c r="J3" i="8" s="1"/>
  <c r="K3" i="8" s="1"/>
  <c r="G4" i="8"/>
  <c r="J3" i="9"/>
  <c r="L3" i="9" s="1"/>
  <c r="M3" i="9" s="1"/>
  <c r="I4" i="9"/>
  <c r="J14" i="13" l="1"/>
  <c r="L14" i="13" s="1"/>
  <c r="M14" i="13" s="1"/>
  <c r="I15" i="13"/>
  <c r="H10" i="11"/>
  <c r="J10" i="11" s="1"/>
  <c r="K10" i="11" s="1"/>
  <c r="G11" i="11"/>
  <c r="H9" i="11"/>
  <c r="J9" i="11" s="1"/>
  <c r="J4" i="9"/>
  <c r="L4" i="9" s="1"/>
  <c r="M4" i="9" s="1"/>
  <c r="I5" i="9"/>
  <c r="I6" i="9" s="1"/>
  <c r="H4" i="8"/>
  <c r="J4" i="8" s="1"/>
  <c r="K4" i="8" s="1"/>
  <c r="G5" i="8"/>
  <c r="G6" i="8" s="1"/>
  <c r="J15" i="13" l="1"/>
  <c r="L15" i="13" s="1"/>
  <c r="M15" i="13" s="1"/>
  <c r="I16" i="13"/>
  <c r="H11" i="11"/>
  <c r="J11" i="11" s="1"/>
  <c r="K11" i="11" s="1"/>
  <c r="G12" i="11"/>
  <c r="G13" i="11" s="1"/>
  <c r="K9" i="11"/>
  <c r="U4" i="11" s="1"/>
  <c r="T4" i="11"/>
  <c r="W4" i="11" s="1"/>
  <c r="X4" i="11" s="1"/>
  <c r="H6" i="8"/>
  <c r="J6" i="8" s="1"/>
  <c r="K6" i="8" s="1"/>
  <c r="G7" i="8"/>
  <c r="J6" i="9"/>
  <c r="L6" i="9" s="1"/>
  <c r="M6" i="9" s="1"/>
  <c r="I7" i="9"/>
  <c r="H5" i="8"/>
  <c r="J5" i="8" s="1"/>
  <c r="K5" i="8" s="1"/>
  <c r="J5" i="9"/>
  <c r="L5" i="9" s="1"/>
  <c r="M5" i="9" s="1"/>
  <c r="J16" i="13" l="1"/>
  <c r="L16" i="13" s="1"/>
  <c r="M16" i="13" s="1"/>
  <c r="I17" i="13"/>
  <c r="I18" i="13" s="1"/>
  <c r="H13" i="11"/>
  <c r="J13" i="11" s="1"/>
  <c r="K13" i="11" s="1"/>
  <c r="G14" i="11"/>
  <c r="H12" i="11"/>
  <c r="J12" i="11" s="1"/>
  <c r="K12" i="11" s="1"/>
  <c r="I8" i="9"/>
  <c r="J7" i="9"/>
  <c r="L7" i="9" s="1"/>
  <c r="M7" i="9" s="1"/>
  <c r="G8" i="8"/>
  <c r="H7" i="8"/>
  <c r="J7" i="8" s="1"/>
  <c r="K7" i="8" s="1"/>
  <c r="J18" i="13" l="1"/>
  <c r="L18" i="13" s="1"/>
  <c r="M18" i="13" s="1"/>
  <c r="I19" i="13"/>
  <c r="J19" i="13" s="1"/>
  <c r="L19" i="13" s="1"/>
  <c r="M19" i="13" s="1"/>
  <c r="H14" i="11"/>
  <c r="J14" i="11" s="1"/>
  <c r="K14" i="11" s="1"/>
  <c r="G15" i="11"/>
  <c r="J17" i="13"/>
  <c r="L17" i="13" s="1"/>
  <c r="M17" i="13" s="1"/>
  <c r="J2" i="13"/>
  <c r="G9" i="8"/>
  <c r="H8" i="8"/>
  <c r="J8" i="8" s="1"/>
  <c r="K8" i="8" s="1"/>
  <c r="I9" i="9"/>
  <c r="J8" i="9"/>
  <c r="L8" i="9" s="1"/>
  <c r="M8" i="9" s="1"/>
  <c r="H15" i="11" l="1"/>
  <c r="J15" i="11" s="1"/>
  <c r="K15" i="11" s="1"/>
  <c r="G16" i="11"/>
  <c r="J9" i="9"/>
  <c r="L9" i="9" s="1"/>
  <c r="I10" i="9"/>
  <c r="I11" i="9" s="1"/>
  <c r="H9" i="8"/>
  <c r="J9" i="8" s="1"/>
  <c r="G10" i="8"/>
  <c r="G11" i="8" s="1"/>
  <c r="H16" i="11" l="1"/>
  <c r="J16" i="11" s="1"/>
  <c r="K16" i="11" s="1"/>
  <c r="G17" i="11"/>
  <c r="G18" i="11" s="1"/>
  <c r="H11" i="8"/>
  <c r="J11" i="8" s="1"/>
  <c r="K11" i="8" s="1"/>
  <c r="G12" i="8"/>
  <c r="J11" i="9"/>
  <c r="L11" i="9" s="1"/>
  <c r="M11" i="9" s="1"/>
  <c r="I12" i="9"/>
  <c r="K9" i="8"/>
  <c r="T4" i="8" s="1"/>
  <c r="S4" i="8"/>
  <c r="V4" i="8" s="1"/>
  <c r="W4" i="8" s="1"/>
  <c r="M9" i="9"/>
  <c r="W4" i="9" s="1"/>
  <c r="V4" i="9"/>
  <c r="Y4" i="9" s="1"/>
  <c r="Z4" i="9" s="1"/>
  <c r="H10" i="8"/>
  <c r="J10" i="8" s="1"/>
  <c r="K10" i="8" s="1"/>
  <c r="J10" i="9"/>
  <c r="L10" i="9" s="1"/>
  <c r="M10" i="9" s="1"/>
  <c r="H18" i="11" l="1"/>
  <c r="J18" i="11" s="1"/>
  <c r="K18" i="11" s="1"/>
  <c r="G19" i="11"/>
  <c r="H19" i="11" s="1"/>
  <c r="J19" i="11" s="1"/>
  <c r="K19" i="11" s="1"/>
  <c r="H17" i="11"/>
  <c r="J17" i="11" s="1"/>
  <c r="K17" i="11" s="1"/>
  <c r="H2" i="11"/>
  <c r="J12" i="9"/>
  <c r="L12" i="9" s="1"/>
  <c r="M12" i="9" s="1"/>
  <c r="I13" i="9"/>
  <c r="H12" i="8"/>
  <c r="J12" i="8" s="1"/>
  <c r="K12" i="8" s="1"/>
  <c r="G13" i="8"/>
  <c r="H3" i="10"/>
  <c r="J3" i="10" s="1"/>
  <c r="K3" i="10" s="1"/>
  <c r="G14" i="8" l="1"/>
  <c r="H13" i="8"/>
  <c r="J13" i="8" s="1"/>
  <c r="K13" i="8" s="1"/>
  <c r="I14" i="9"/>
  <c r="J13" i="9"/>
  <c r="L13" i="9" s="1"/>
  <c r="M13" i="9" s="1"/>
  <c r="J14" i="9" l="1"/>
  <c r="L14" i="9" s="1"/>
  <c r="M14" i="9" s="1"/>
  <c r="I15" i="9"/>
  <c r="H14" i="8"/>
  <c r="J14" i="8" s="1"/>
  <c r="K14" i="8" s="1"/>
  <c r="G15" i="8"/>
  <c r="G16" i="8" l="1"/>
  <c r="H15" i="8"/>
  <c r="J15" i="8" s="1"/>
  <c r="K15" i="8" s="1"/>
  <c r="I16" i="9"/>
  <c r="J15" i="9"/>
  <c r="L15" i="9" s="1"/>
  <c r="M15" i="9" s="1"/>
  <c r="I17" i="9" l="1"/>
  <c r="I18" i="9" s="1"/>
  <c r="J16" i="9"/>
  <c r="L16" i="9" s="1"/>
  <c r="M16" i="9" s="1"/>
  <c r="G17" i="8"/>
  <c r="G18" i="8" s="1"/>
  <c r="H16" i="8"/>
  <c r="J16" i="8" s="1"/>
  <c r="K16" i="8" s="1"/>
  <c r="H18" i="8" l="1"/>
  <c r="J18" i="8" s="1"/>
  <c r="K18" i="8" s="1"/>
  <c r="G19" i="8"/>
  <c r="H19" i="8" s="1"/>
  <c r="J19" i="8" s="1"/>
  <c r="K19" i="8" s="1"/>
  <c r="J18" i="9"/>
  <c r="L18" i="9" s="1"/>
  <c r="M18" i="9" s="1"/>
  <c r="I19" i="9"/>
  <c r="J19" i="9" s="1"/>
  <c r="L19" i="9" s="1"/>
  <c r="M19" i="9" s="1"/>
  <c r="H17" i="8"/>
  <c r="J17" i="8" s="1"/>
  <c r="K17" i="8" s="1"/>
  <c r="H2" i="8"/>
  <c r="J17" i="9"/>
  <c r="L17" i="9" s="1"/>
  <c r="M17" i="9" s="1"/>
  <c r="J2" i="9"/>
  <c r="Q3" i="10" l="1"/>
  <c r="Q4" i="10" l="1"/>
  <c r="E4" i="10" s="1"/>
  <c r="F4" i="10" l="1"/>
  <c r="G4" i="10" s="1"/>
  <c r="I4" i="10"/>
  <c r="L4" i="10"/>
  <c r="Q5" i="10"/>
  <c r="E5" i="10" s="1"/>
  <c r="F5" i="10" l="1"/>
  <c r="L5" i="10"/>
  <c r="I5" i="10"/>
  <c r="Q6" i="10"/>
  <c r="E6" i="10" s="1"/>
  <c r="G5" i="10"/>
  <c r="H4" i="10"/>
  <c r="J4" i="10" s="1"/>
  <c r="K4" i="10" s="1"/>
  <c r="H5" i="10" l="1"/>
  <c r="J5" i="10" s="1"/>
  <c r="K5" i="10" s="1"/>
  <c r="Q7" i="10"/>
  <c r="E7" i="10" s="1"/>
  <c r="Q8" i="10"/>
  <c r="E8" i="10" s="1"/>
  <c r="F8" i="10" s="1"/>
  <c r="F6" i="10"/>
  <c r="G6" i="10" s="1"/>
  <c r="I6" i="10"/>
  <c r="L6" i="10"/>
  <c r="H6" i="10" l="1"/>
  <c r="J6" i="10" s="1"/>
  <c r="K6" i="10" s="1"/>
  <c r="Q9" i="10"/>
  <c r="E9" i="10" s="1"/>
  <c r="F7" i="10"/>
  <c r="G7" i="10" s="1"/>
  <c r="L7" i="10"/>
  <c r="L8" i="10" s="1"/>
  <c r="I7" i="10"/>
  <c r="I8" i="10" s="1"/>
  <c r="G8" i="10" l="1"/>
  <c r="H7" i="10"/>
  <c r="J7" i="10" s="1"/>
  <c r="K7" i="10" s="1"/>
  <c r="Q10" i="10"/>
  <c r="E10" i="10" s="1"/>
  <c r="F9" i="10"/>
  <c r="I9" i="10"/>
  <c r="U4" i="10" s="1"/>
  <c r="T4" i="10" s="1"/>
  <c r="L9" i="10"/>
  <c r="X4" i="10" s="1"/>
  <c r="F10" i="10" l="1"/>
  <c r="I10" i="10"/>
  <c r="L10" i="10"/>
  <c r="G9" i="10"/>
  <c r="H8" i="10"/>
  <c r="J8" i="10" s="1"/>
  <c r="K8" i="10" s="1"/>
  <c r="H9" i="10" l="1"/>
  <c r="J9" i="10" s="1"/>
  <c r="G10" i="10"/>
  <c r="H10" i="10" s="1"/>
  <c r="J10" i="10" s="1"/>
  <c r="K10" i="10" s="1"/>
  <c r="Q11" i="10"/>
  <c r="E11" i="10" s="1"/>
  <c r="L11" i="10" l="1"/>
  <c r="L12" i="10" s="1"/>
  <c r="L13" i="10" s="1"/>
  <c r="L14" i="10" s="1"/>
  <c r="L15" i="10" s="1"/>
  <c r="L16" i="10" s="1"/>
  <c r="L17" i="10" s="1"/>
  <c r="L18" i="10" s="1"/>
  <c r="I11" i="10"/>
  <c r="I12" i="10" s="1"/>
  <c r="I13" i="10" s="1"/>
  <c r="I14" i="10" s="1"/>
  <c r="I15" i="10" s="1"/>
  <c r="I16" i="10" s="1"/>
  <c r="I17" i="10" s="1"/>
  <c r="I18" i="10" s="1"/>
  <c r="F11" i="10"/>
  <c r="G11" i="10" s="1"/>
  <c r="G12" i="10" s="1"/>
  <c r="K9" i="10"/>
  <c r="W4" i="10" s="1"/>
  <c r="V4" i="10"/>
  <c r="Y4" i="10" s="1"/>
  <c r="Z4" i="10" s="1"/>
  <c r="H12" i="10" l="1"/>
  <c r="J12" i="10" s="1"/>
  <c r="G13" i="10"/>
  <c r="K12" i="10"/>
  <c r="H11" i="10"/>
  <c r="J11" i="10" s="1"/>
  <c r="K11" i="10" s="1"/>
  <c r="H13" i="10" l="1"/>
  <c r="J13" i="10" s="1"/>
  <c r="K13" i="10" s="1"/>
  <c r="G14" i="10"/>
  <c r="H14" i="10" l="1"/>
  <c r="J14" i="10" s="1"/>
  <c r="K14" i="10" s="1"/>
  <c r="G15" i="10"/>
  <c r="H15" i="10" l="1"/>
  <c r="J15" i="10" s="1"/>
  <c r="K15" i="10" s="1"/>
  <c r="G16" i="10"/>
  <c r="H16" i="10" l="1"/>
  <c r="J16" i="10" s="1"/>
  <c r="K16" i="10" s="1"/>
  <c r="G17" i="10"/>
  <c r="H17" i="10" l="1"/>
  <c r="J17" i="10" s="1"/>
  <c r="K17" i="10" s="1"/>
  <c r="G18" i="10"/>
  <c r="H18" i="10" l="1"/>
  <c r="J18" i="10" s="1"/>
  <c r="K18" i="10" s="1"/>
  <c r="G19" i="10"/>
  <c r="H19" i="10" l="1"/>
  <c r="J19" i="10" s="1"/>
  <c r="K19" i="10" s="1"/>
  <c r="H2" i="10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<sst xmlns="http://schemas.openxmlformats.org/spreadsheetml/2006/main" count="162" uniqueCount="27">
  <si>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</si>
  <si>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</si>
  <si>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</si>
  <si>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</si>
  <si>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</si>
  <si>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</si>
  <si>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</si>
  <si>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</si>
  <si>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</si>
  <si>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</si>
  <si>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</si>
  <si>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</si>
  <si>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</si>
  <si>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</si>
  <si>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</si>
  <si>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</si>
  <si>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</si>
  <si>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</si>
  <si>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</si>
  <si>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turnover</t>
  </si>
  <si>
    <t>turnover mean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</si>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</sst>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1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866534.57316390972</c:v>
                </c:pt>
                <c:pt idx="10">
                  <c:v>1296783.4269206051</c:v>
                </c:pt>
                <c:pt idx="11">
                  <c:v>1741491.3587595667</c:v>
                </c:pt>
                <c:pt idx="12">
                  <c:v>1898733.4087773792</c:v>
                </c:pt>
                <c:pt idx="13">
                  <c:v>2111318.0938652679</c:v>
                </c:pt>
                <c:pt idx="14">
                  <c:v>2363967.4431216232</c:v>
                </c:pt>
                <c:pt idx="15">
                  <c:v>2702774.6770976437</c:v>
                </c:pt>
                <c:pt idx="16">
                  <c:v>3094416.5845493269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1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784799.29101050121</c:v>
                </c:pt>
                <c:pt idx="10">
                  <c:v>1142711.8323850972</c:v>
                </c:pt>
                <c:pt idx="11">
                  <c:v>1631920.3606688436</c:v>
                </c:pt>
                <c:pt idx="12">
                  <c:v>2003256.4947108692</c:v>
                </c:pt>
                <c:pt idx="13">
                  <c:v>2111529.5324532189</c:v>
                </c:pt>
                <c:pt idx="14">
                  <c:v>2269278.6426948672</c:v>
                </c:pt>
                <c:pt idx="15">
                  <c:v>2403405.8214305816</c:v>
                </c:pt>
                <c:pt idx="16">
                  <c:v>2763969.1929088128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-81735.282153408509</c:v>
                </c:pt>
                <c:pt idx="10">
                  <c:v>-154071.59453550796</c:v>
                </c:pt>
                <c:pt idx="11">
                  <c:v>-109570.99809072306</c:v>
                </c:pt>
                <c:pt idx="12">
                  <c:v>104523.08593348996</c:v>
                </c:pt>
                <c:pt idx="13">
                  <c:v>211.43858795100823</c:v>
                </c:pt>
                <c:pt idx="14">
                  <c:v>-94688.800426756032</c:v>
                </c:pt>
                <c:pt idx="15">
                  <c:v>-299368.8556670621</c:v>
                </c:pt>
                <c:pt idx="16">
                  <c:v>-330447.39164051414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09344"/>
        <c:axId val="81040512"/>
      </c:lineChart>
      <c:dateAx>
        <c:axId val="808093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40512"/>
        <c:crosses val="autoZero"/>
        <c:auto val="1"/>
        <c:lblOffset val="100"/>
        <c:baseTimeUnit val="days"/>
      </c:dateAx>
      <c:valAx>
        <c:axId val="810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1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358821.98265595379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338807.23397602042</c:v>
                </c:pt>
                <c:pt idx="16">
                  <c:v>391641.90745168331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734848"/>
        <c:axId val="4827330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1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729984"/>
        <c:axId val="482731520"/>
      </c:lineChart>
      <c:dateAx>
        <c:axId val="482729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731520"/>
        <c:crosses val="autoZero"/>
        <c:auto val="1"/>
        <c:lblOffset val="100"/>
        <c:baseTimeUnit val="months"/>
      </c:dateAx>
      <c:valAx>
        <c:axId val="4827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729984"/>
        <c:crosses val="autoZero"/>
        <c:crossBetween val="between"/>
      </c:valAx>
      <c:valAx>
        <c:axId val="4827330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734848"/>
        <c:crosses val="max"/>
        <c:crossBetween val="between"/>
      </c:valAx>
      <c:catAx>
        <c:axId val="482734848"/>
        <c:scaling>
          <c:orientation val="minMax"/>
        </c:scaling>
        <c:delete val="1"/>
        <c:axPos val="b"/>
        <c:majorTickMark val="out"/>
        <c:minorTickMark val="none"/>
        <c:tickLblPos val="nextTo"/>
        <c:crossAx val="482733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'model4(3)turnover'!资金</c:f>
              <c:numCache>
                <c:formatCode>0.00_ </c:formatCode>
                <c:ptCount val="17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443479.22757619375</c:v>
                </c:pt>
                <c:pt idx="8">
                  <c:v>542559.52716769755</c:v>
                </c:pt>
                <c:pt idx="9">
                  <c:v>1007952.2642134392</c:v>
                </c:pt>
                <c:pt idx="10">
                  <c:v>2624355.1398942685</c:v>
                </c:pt>
                <c:pt idx="11">
                  <c:v>3414765.6523017986</c:v>
                </c:pt>
                <c:pt idx="12">
                  <c:v>3837681.9591624374</c:v>
                </c:pt>
                <c:pt idx="13">
                  <c:v>4392471.2673504176</c:v>
                </c:pt>
                <c:pt idx="14">
                  <c:v>4642497.1052748719</c:v>
                </c:pt>
                <c:pt idx="15">
                  <c:v>5844433.8996156417</c:v>
                </c:pt>
                <c:pt idx="16">
                  <c:v>8279713.8412235472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'model4(3)turnover'!资产</c:f>
              <c:numCache>
                <c:formatCode>0.00_ </c:formatCode>
                <c:ptCount val="17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426939.1760979183</c:v>
                </c:pt>
                <c:pt idx="8">
                  <c:v>521706.98558886215</c:v>
                </c:pt>
                <c:pt idx="9">
                  <c:v>933864.29795389576</c:v>
                </c:pt>
                <c:pt idx="10">
                  <c:v>2464191.2809153222</c:v>
                </c:pt>
                <c:pt idx="11">
                  <c:v>3350564.728725289</c:v>
                </c:pt>
                <c:pt idx="12">
                  <c:v>4213046.6564635765</c:v>
                </c:pt>
                <c:pt idx="13">
                  <c:v>4548458.2473000102</c:v>
                </c:pt>
                <c:pt idx="14">
                  <c:v>4594058.9193989662</c:v>
                </c:pt>
                <c:pt idx="15">
                  <c:v>5381629.5730162067</c:v>
                </c:pt>
                <c:pt idx="16">
                  <c:v>7747319.4492304847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'model4(3)turnover'!金额</c:f>
              <c:numCache>
                <c:formatCode>0.00_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-20852.5415788354</c:v>
                </c:pt>
                <c:pt idx="9">
                  <c:v>-74087.966259543435</c:v>
                </c:pt>
                <c:pt idx="10">
                  <c:v>-160163.85897894623</c:v>
                </c:pt>
                <c:pt idx="11">
                  <c:v>-64200.92357650958</c:v>
                </c:pt>
                <c:pt idx="12">
                  <c:v>375364.69730113912</c:v>
                </c:pt>
                <c:pt idx="13">
                  <c:v>155986.97994959261</c:v>
                </c:pt>
                <c:pt idx="14">
                  <c:v>-48438.185875905678</c:v>
                </c:pt>
                <c:pt idx="15">
                  <c:v>-462804.32659943495</c:v>
                </c:pt>
                <c:pt idx="16">
                  <c:v>-532394.39199306257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60864"/>
        <c:axId val="602662400"/>
      </c:lineChart>
      <c:dateAx>
        <c:axId val="6026608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662400"/>
        <c:crosses val="autoZero"/>
        <c:auto val="1"/>
        <c:lblOffset val="100"/>
        <c:baseTimeUnit val="days"/>
      </c:dateAx>
      <c:valAx>
        <c:axId val="6026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66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'model4(3)turnover'!买卖</c:f>
              <c:numCache>
                <c:formatCode>0.00_ </c:formatCode>
                <c:ptCount val="17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264843.10955613601</c:v>
                </c:pt>
                <c:pt idx="8">
                  <c:v>99080.299591503761</c:v>
                </c:pt>
                <c:pt idx="9">
                  <c:v>465392.73704574164</c:v>
                </c:pt>
                <c:pt idx="10">
                  <c:v>1616402.8756808292</c:v>
                </c:pt>
                <c:pt idx="11">
                  <c:v>790410.51240753022</c:v>
                </c:pt>
                <c:pt idx="12">
                  <c:v>422916.30686063902</c:v>
                </c:pt>
                <c:pt idx="13">
                  <c:v>554789.30818798032</c:v>
                </c:pt>
                <c:pt idx="14">
                  <c:v>250025.83792445474</c:v>
                </c:pt>
                <c:pt idx="15">
                  <c:v>1201936.7943407698</c:v>
                </c:pt>
                <c:pt idx="16">
                  <c:v>2435279.9416079051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771840"/>
        <c:axId val="6027659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'model4(3)turnover'!指数</c:f>
              <c:numCache>
                <c:formatCode>General</c:formatCode>
                <c:ptCount val="1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746240"/>
        <c:axId val="602764416"/>
      </c:lineChart>
      <c:dateAx>
        <c:axId val="602746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764416"/>
        <c:crosses val="autoZero"/>
        <c:auto val="1"/>
        <c:lblOffset val="100"/>
        <c:baseTimeUnit val="days"/>
      </c:dateAx>
      <c:valAx>
        <c:axId val="6027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746240"/>
        <c:crosses val="autoZero"/>
        <c:crossBetween val="between"/>
      </c:valAx>
      <c:valAx>
        <c:axId val="6027659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771840"/>
        <c:crosses val="max"/>
        <c:crossBetween val="between"/>
      </c:valAx>
      <c:catAx>
        <c:axId val="602771840"/>
        <c:scaling>
          <c:orientation val="minMax"/>
        </c:scaling>
        <c:delete val="1"/>
        <c:axPos val="b"/>
        <c:majorTickMark val="out"/>
        <c:minorTickMark val="none"/>
        <c:tickLblPos val="nextTo"/>
        <c:crossAx val="60276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17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2016236.1149774427</c:v>
                </c:pt>
                <c:pt idx="8">
                  <c:v>2966666.5583003256</c:v>
                </c:pt>
                <c:pt idx="9">
                  <c:v>5568312.2146905102</c:v>
                </c:pt>
                <c:pt idx="10">
                  <c:v>10058670.918233642</c:v>
                </c:pt>
                <c:pt idx="11">
                  <c:v>14777277.461708903</c:v>
                </c:pt>
                <c:pt idx="12">
                  <c:v>15769375.287874501</c:v>
                </c:pt>
                <c:pt idx="13">
                  <c:v>17328925.684013095</c:v>
                </c:pt>
                <c:pt idx="14">
                  <c:v>19349518.144447364</c:v>
                </c:pt>
                <c:pt idx="15">
                  <c:v>22487355.753114704</c:v>
                </c:pt>
                <c:pt idx="16">
                  <c:v>26387091.575158808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17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1935185.6484507315</c:v>
                </c:pt>
                <c:pt idx="8">
                  <c:v>2866068.8836022676</c:v>
                </c:pt>
                <c:pt idx="9">
                  <c:v>5175258.4326422429</c:v>
                </c:pt>
                <c:pt idx="10">
                  <c:v>9188604.5866968539</c:v>
                </c:pt>
                <c:pt idx="11">
                  <c:v>14265042.713791789</c:v>
                </c:pt>
                <c:pt idx="12">
                  <c:v>17128592.926349465</c:v>
                </c:pt>
                <c:pt idx="13">
                  <c:v>17796239.689789973</c:v>
                </c:pt>
                <c:pt idx="14">
                  <c:v>19017000.855342031</c:v>
                </c:pt>
                <c:pt idx="15">
                  <c:v>20439579.389013644</c:v>
                </c:pt>
                <c:pt idx="16">
                  <c:v>24075010.199536402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-81050.466526711127</c:v>
                </c:pt>
                <c:pt idx="8">
                  <c:v>-100597.67469805805</c:v>
                </c:pt>
                <c:pt idx="9">
                  <c:v>-393053.78204826731</c:v>
                </c:pt>
                <c:pt idx="10">
                  <c:v>-870066.33153678849</c:v>
                </c:pt>
                <c:pt idx="11">
                  <c:v>-512234.74791711383</c:v>
                </c:pt>
                <c:pt idx="12">
                  <c:v>1359217.6384749636</c:v>
                </c:pt>
                <c:pt idx="13">
                  <c:v>467314.00577687845</c:v>
                </c:pt>
                <c:pt idx="14">
                  <c:v>-332517.28910533339</c:v>
                </c:pt>
                <c:pt idx="15">
                  <c:v>-2047776.3641010597</c:v>
                </c:pt>
                <c:pt idx="16">
                  <c:v>-2312081.3756224066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791936"/>
        <c:axId val="602793472"/>
      </c:lineChart>
      <c:dateAx>
        <c:axId val="6027919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793472"/>
        <c:crosses val="autoZero"/>
        <c:auto val="1"/>
        <c:lblOffset val="100"/>
        <c:baseTimeUnit val="days"/>
      </c:dateAx>
      <c:valAx>
        <c:axId val="602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7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17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1110246.6801922934</c:v>
                </c:pt>
                <c:pt idx="8">
                  <c:v>950430.4433228831</c:v>
                </c:pt>
                <c:pt idx="9">
                  <c:v>2601645.6563901841</c:v>
                </c:pt>
                <c:pt idx="10">
                  <c:v>4490358.7035431322</c:v>
                </c:pt>
                <c:pt idx="11">
                  <c:v>4718606.5434752619</c:v>
                </c:pt>
                <c:pt idx="12">
                  <c:v>992097.82616559835</c:v>
                </c:pt>
                <c:pt idx="13">
                  <c:v>1559550.3961385945</c:v>
                </c:pt>
                <c:pt idx="14">
                  <c:v>2020592.460434271</c:v>
                </c:pt>
                <c:pt idx="15">
                  <c:v>3137837.6086673411</c:v>
                </c:pt>
                <c:pt idx="16">
                  <c:v>3899735.8220441043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951040"/>
        <c:axId val="6189451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1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450816"/>
        <c:axId val="618943616"/>
      </c:lineChart>
      <c:dateAx>
        <c:axId val="6104508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943616"/>
        <c:crosses val="autoZero"/>
        <c:auto val="1"/>
        <c:lblOffset val="100"/>
        <c:baseTimeUnit val="days"/>
      </c:dateAx>
      <c:valAx>
        <c:axId val="6189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450816"/>
        <c:crosses val="autoZero"/>
        <c:crossBetween val="between"/>
      </c:valAx>
      <c:valAx>
        <c:axId val="6189451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951040"/>
        <c:crosses val="max"/>
        <c:crossBetween val="between"/>
      </c:valAx>
      <c:catAx>
        <c:axId val="618951040"/>
        <c:scaling>
          <c:orientation val="minMax"/>
        </c:scaling>
        <c:delete val="1"/>
        <c:axPos val="b"/>
        <c:majorTickMark val="out"/>
        <c:minorTickMark val="none"/>
        <c:tickLblPos val="nextTo"/>
        <c:crossAx val="618945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1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338807.23397602042</c:v>
                </c:pt>
                <c:pt idx="16">
                  <c:v>391641.90745168331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527616"/>
        <c:axId val="1081829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1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79456"/>
        <c:axId val="108180992"/>
      </c:lineChart>
      <c:dateAx>
        <c:axId val="108179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180992"/>
        <c:crosses val="autoZero"/>
        <c:auto val="1"/>
        <c:lblOffset val="100"/>
        <c:baseTimeUnit val="months"/>
      </c:dateAx>
      <c:valAx>
        <c:axId val="1081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179456"/>
        <c:crosses val="autoZero"/>
        <c:crossBetween val="between"/>
      </c:valAx>
      <c:valAx>
        <c:axId val="1081829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527616"/>
        <c:crosses val="max"/>
        <c:crossBetween val="between"/>
      </c:valAx>
      <c:catAx>
        <c:axId val="386527616"/>
        <c:scaling>
          <c:orientation val="minMax"/>
        </c:scaling>
        <c:delete val="1"/>
        <c:axPos val="b"/>
        <c:majorTickMark val="out"/>
        <c:minorTickMark val="none"/>
        <c:tickLblPos val="nextTo"/>
        <c:crossAx val="10818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17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552182.0577607411</c:v>
                </c:pt>
                <c:pt idx="8">
                  <c:v>857797.94011764484</c:v>
                </c:pt>
                <c:pt idx="9">
                  <c:v>1455834.5778775678</c:v>
                </c:pt>
                <c:pt idx="10">
                  <c:v>2316332.2853909587</c:v>
                </c:pt>
                <c:pt idx="11">
                  <c:v>3205748.1490688818</c:v>
                </c:pt>
                <c:pt idx="12">
                  <c:v>3520232.2491045068</c:v>
                </c:pt>
                <c:pt idx="13">
                  <c:v>3722187.6999380011</c:v>
                </c:pt>
                <c:pt idx="14">
                  <c:v>3962204.5817315388</c:v>
                </c:pt>
                <c:pt idx="15">
                  <c:v>4284071.4540087581</c:v>
                </c:pt>
                <c:pt idx="16">
                  <c:v>4675713.3614604417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17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517897.01601136196</c:v>
                </c:pt>
                <c:pt idx="8">
                  <c:v>818281.64792394883</c:v>
                </c:pt>
                <c:pt idx="9">
                  <c:v>1332820.1301311103</c:v>
                </c:pt>
                <c:pt idx="10">
                  <c:v>2070469.4936326505</c:v>
                </c:pt>
                <c:pt idx="11">
                  <c:v>3040515.5956402789</c:v>
                </c:pt>
                <c:pt idx="12">
                  <c:v>3753889.5049452391</c:v>
                </c:pt>
                <c:pt idx="13">
                  <c:v>3760376.0284357653</c:v>
                </c:pt>
                <c:pt idx="14">
                  <c:v>3831387.1831490276</c:v>
                </c:pt>
                <c:pt idx="15">
                  <c:v>3807677.9214338777</c:v>
                </c:pt>
                <c:pt idx="16">
                  <c:v>4150082.5947067062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-34285.041749379132</c:v>
                </c:pt>
                <c:pt idx="8">
                  <c:v>-39516.292193696019</c:v>
                </c:pt>
                <c:pt idx="9">
                  <c:v>-123014.44774645753</c:v>
                </c:pt>
                <c:pt idx="10">
                  <c:v>-245862.79175830819</c:v>
                </c:pt>
                <c:pt idx="11">
                  <c:v>-165232.55342860287</c:v>
                </c:pt>
                <c:pt idx="12">
                  <c:v>233657.25584073225</c:v>
                </c:pt>
                <c:pt idx="13">
                  <c:v>38188.328497764189</c:v>
                </c:pt>
                <c:pt idx="14">
                  <c:v>-130817.39858251112</c:v>
                </c:pt>
                <c:pt idx="15">
                  <c:v>-476393.5325748804</c:v>
                </c:pt>
                <c:pt idx="16">
                  <c:v>-525630.76675373549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31168"/>
        <c:axId val="621073536"/>
      </c:lineChart>
      <c:dateAx>
        <c:axId val="6026311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073536"/>
        <c:crosses val="autoZero"/>
        <c:auto val="1"/>
        <c:lblOffset val="100"/>
        <c:baseTimeUnit val="days"/>
      </c:dateAx>
      <c:valAx>
        <c:axId val="6210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63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17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161015.97246686619</c:v>
                </c:pt>
                <c:pt idx="8">
                  <c:v>305615.88235690369</c:v>
                </c:pt>
                <c:pt idx="9">
                  <c:v>598036.637759923</c:v>
                </c:pt>
                <c:pt idx="10">
                  <c:v>860497.70751339069</c:v>
                </c:pt>
                <c:pt idx="11">
                  <c:v>889415.86367792322</c:v>
                </c:pt>
                <c:pt idx="12">
                  <c:v>314484.10003562499</c:v>
                </c:pt>
                <c:pt idx="13">
                  <c:v>201955.45083349437</c:v>
                </c:pt>
                <c:pt idx="14">
                  <c:v>240016.8817935377</c:v>
                </c:pt>
                <c:pt idx="15">
                  <c:v>321866.87227721937</c:v>
                </c:pt>
                <c:pt idx="16">
                  <c:v>391641.90745168331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36704"/>
        <c:axId val="769351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1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7744"/>
        <c:axId val="76929280"/>
      </c:lineChart>
      <c:dateAx>
        <c:axId val="76927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9280"/>
        <c:crosses val="autoZero"/>
        <c:auto val="1"/>
        <c:lblOffset val="100"/>
        <c:baseTimeUnit val="months"/>
      </c:dateAx>
      <c:valAx>
        <c:axId val="769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7744"/>
        <c:crosses val="autoZero"/>
        <c:crossBetween val="between"/>
      </c:valAx>
      <c:valAx>
        <c:axId val="769351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36704"/>
        <c:crosses val="max"/>
        <c:crossBetween val="between"/>
      </c:valAx>
      <c:catAx>
        <c:axId val="76936704"/>
        <c:scaling>
          <c:orientation val="minMax"/>
        </c:scaling>
        <c:delete val="1"/>
        <c:axPos val="b"/>
        <c:majorTickMark val="out"/>
        <c:minorTickMark val="none"/>
        <c:tickLblPos val="nextTo"/>
        <c:crossAx val="76935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17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2534446.9246211494</c:v>
                </c:pt>
                <c:pt idx="8">
                  <c:v>4435307.8112669159</c:v>
                </c:pt>
                <c:pt idx="9">
                  <c:v>9638599.1240472831</c:v>
                </c:pt>
                <c:pt idx="10">
                  <c:v>18619316.531133547</c:v>
                </c:pt>
                <c:pt idx="11">
                  <c:v>28056529.618084073</c:v>
                </c:pt>
                <c:pt idx="12">
                  <c:v>30040725.270415269</c:v>
                </c:pt>
                <c:pt idx="13">
                  <c:v>31522298.146746933</c:v>
                </c:pt>
                <c:pt idx="14">
                  <c:v>33441860.984159492</c:v>
                </c:pt>
                <c:pt idx="15">
                  <c:v>36422806.712393463</c:v>
                </c:pt>
                <c:pt idx="16">
                  <c:v>40322542.534437567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17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2408504.3280713051</c:v>
                </c:pt>
                <c:pt idx="8">
                  <c:v>4285037.0395261841</c:v>
                </c:pt>
                <c:pt idx="9">
                  <c:v>9051079.5270598251</c:v>
                </c:pt>
                <c:pt idx="10">
                  <c:v>17197543.229327358</c:v>
                </c:pt>
                <c:pt idx="11">
                  <c:v>27304479.784085762</c:v>
                </c:pt>
                <c:pt idx="12">
                  <c:v>32870791.163397416</c:v>
                </c:pt>
                <c:pt idx="13">
                  <c:v>32640747.786464393</c:v>
                </c:pt>
                <c:pt idx="14">
                  <c:v>33093310.17754392</c:v>
                </c:pt>
                <c:pt idx="15">
                  <c:v>33089368.802103221</c:v>
                </c:pt>
                <c:pt idx="16">
                  <c:v>36561224.684153311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-150270.77174073178</c:v>
                </c:pt>
                <c:pt idx="9">
                  <c:v>-587519.59698745795</c:v>
                </c:pt>
                <c:pt idx="10">
                  <c:v>-1421773.3018061891</c:v>
                </c:pt>
                <c:pt idx="11">
                  <c:v>-752049.83399831131</c:v>
                </c:pt>
                <c:pt idx="12">
                  <c:v>2830065.8929821476</c:v>
                </c:pt>
                <c:pt idx="13">
                  <c:v>1118449.6397174597</c:v>
                </c:pt>
                <c:pt idx="14">
                  <c:v>-348550.80661557242</c:v>
                </c:pt>
                <c:pt idx="15">
                  <c:v>-3333437.9102902412</c:v>
                </c:pt>
                <c:pt idx="16">
                  <c:v>-3761317.850284256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55808"/>
        <c:axId val="80857344"/>
      </c:lineChart>
      <c:dateAx>
        <c:axId val="808558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57344"/>
        <c:crosses val="autoZero"/>
        <c:auto val="1"/>
        <c:lblOffset val="100"/>
        <c:baseTimeUnit val="months"/>
      </c:dateAx>
      <c:valAx>
        <c:axId val="8085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17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1054734.3461826786</c:v>
                </c:pt>
                <c:pt idx="8">
                  <c:v>1900860.8866457662</c:v>
                </c:pt>
                <c:pt idx="9">
                  <c:v>5203291.3127803681</c:v>
                </c:pt>
                <c:pt idx="10">
                  <c:v>8980717.4070862643</c:v>
                </c:pt>
                <c:pt idx="11">
                  <c:v>9437213.0869505238</c:v>
                </c:pt>
                <c:pt idx="12">
                  <c:v>1984195.6523311967</c:v>
                </c:pt>
                <c:pt idx="13">
                  <c:v>1481572.8763316646</c:v>
                </c:pt>
                <c:pt idx="14">
                  <c:v>1919562.8374125573</c:v>
                </c:pt>
                <c:pt idx="15">
                  <c:v>2980945.728233974</c:v>
                </c:pt>
                <c:pt idx="16">
                  <c:v>3899735.8220441043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016320"/>
        <c:axId val="810147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1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07360"/>
        <c:axId val="81008896"/>
      </c:lineChart>
      <c:dateAx>
        <c:axId val="81007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08896"/>
        <c:crosses val="autoZero"/>
        <c:auto val="1"/>
        <c:lblOffset val="100"/>
        <c:baseTimeUnit val="months"/>
      </c:dateAx>
      <c:valAx>
        <c:axId val="810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07360"/>
        <c:crosses val="autoZero"/>
        <c:crossBetween val="between"/>
      </c:valAx>
      <c:valAx>
        <c:axId val="810147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16320"/>
        <c:crosses val="max"/>
        <c:crossBetween val="between"/>
      </c:valAx>
      <c:catAx>
        <c:axId val="81016320"/>
        <c:scaling>
          <c:orientation val="minMax"/>
        </c:scaling>
        <c:delete val="1"/>
        <c:axPos val="b"/>
        <c:majorTickMark val="out"/>
        <c:minorTickMark val="none"/>
        <c:tickLblPos val="nextTo"/>
        <c:crossAx val="81014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'model4(3)turnover&amp;RSI'!资金</c:f>
              <c:numCache>
                <c:formatCode>0.00_ </c:formatCode>
                <c:ptCount val="17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74748.315302172705</c:v>
                </c:pt>
                <c:pt idx="8">
                  <c:v>102340.29746689527</c:v>
                </c:pt>
                <c:pt idx="9">
                  <c:v>231943.33816317774</c:v>
                </c:pt>
                <c:pt idx="10">
                  <c:v>682080.84784644668</c:v>
                </c:pt>
                <c:pt idx="11">
                  <c:v>902195.1677574045</c:v>
                </c:pt>
                <c:pt idx="12">
                  <c:v>1019969.329161633</c:v>
                </c:pt>
                <c:pt idx="13">
                  <c:v>1093356.0161308027</c:v>
                </c:pt>
                <c:pt idx="14">
                  <c:v>1126429.0541853667</c:v>
                </c:pt>
                <c:pt idx="15">
                  <c:v>1285419.4276139876</c:v>
                </c:pt>
                <c:pt idx="16">
                  <c:v>1624509.0397366071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'model4(3)turnover&amp;RSI'!资产</c:f>
              <c:numCache>
                <c:formatCode>0.00_ </c:formatCode>
                <c:ptCount val="17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71245.738090291794</c:v>
                </c:pt>
                <c:pt idx="8">
                  <c:v>98118.070812136808</c:v>
                </c:pt>
                <c:pt idx="9">
                  <c:v>217709.06008334554</c:v>
                </c:pt>
                <c:pt idx="10">
                  <c:v>647779.94794497034</c:v>
                </c:pt>
                <c:pt idx="11">
                  <c:v>893120.74511078896</c:v>
                </c:pt>
                <c:pt idx="12">
                  <c:v>1128064.7589514125</c:v>
                </c:pt>
                <c:pt idx="13">
                  <c:v>1142711.9417036478</c:v>
                </c:pt>
                <c:pt idx="14">
                  <c:v>1124427.1205732427</c:v>
                </c:pt>
                <c:pt idx="15">
                  <c:v>1181998.5669373057</c:v>
                </c:pt>
                <c:pt idx="16">
                  <c:v>1505803.7087238817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'model4(3)turnover&amp;RSI'!金额</c:f>
              <c:numCache>
                <c:formatCode>0.00_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-4222.2266547584586</c:v>
                </c:pt>
                <c:pt idx="9">
                  <c:v>-14234.278079832206</c:v>
                </c:pt>
                <c:pt idx="10">
                  <c:v>-34300.899901476339</c:v>
                </c:pt>
                <c:pt idx="11">
                  <c:v>-9074.4226466155378</c:v>
                </c:pt>
                <c:pt idx="12">
                  <c:v>108095.42978977947</c:v>
                </c:pt>
                <c:pt idx="13">
                  <c:v>49355.925572845154</c:v>
                </c:pt>
                <c:pt idx="14">
                  <c:v>-2001.9336121240631</c:v>
                </c:pt>
                <c:pt idx="15">
                  <c:v>-103420.86067668186</c:v>
                </c:pt>
                <c:pt idx="16">
                  <c:v>-118705.33101272536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478848"/>
        <c:axId val="386480384"/>
      </c:lineChart>
      <c:dateAx>
        <c:axId val="3864788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480384"/>
        <c:crosses val="autoZero"/>
        <c:auto val="1"/>
        <c:lblOffset val="100"/>
        <c:baseTimeUnit val="months"/>
      </c:dateAx>
      <c:valAx>
        <c:axId val="3864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'model4(3)turnover&amp;RSI'!买卖</c:f>
              <c:numCache>
                <c:formatCode>0.00_ </c:formatCode>
                <c:ptCount val="17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35033.044238754694</c:v>
                </c:pt>
                <c:pt idx="8">
                  <c:v>27591.982164722565</c:v>
                </c:pt>
                <c:pt idx="9">
                  <c:v>129603.04069628248</c:v>
                </c:pt>
                <c:pt idx="10">
                  <c:v>450137.50968326896</c:v>
                </c:pt>
                <c:pt idx="11">
                  <c:v>220114.31991095777</c:v>
                </c:pt>
                <c:pt idx="12">
                  <c:v>117774.16140422859</c:v>
                </c:pt>
                <c:pt idx="13">
                  <c:v>73386.686969169547</c:v>
                </c:pt>
                <c:pt idx="14">
                  <c:v>33073.038054563942</c:v>
                </c:pt>
                <c:pt idx="15">
                  <c:v>158990.37342862081</c:v>
                </c:pt>
                <c:pt idx="16">
                  <c:v>339089.61212261964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524288"/>
        <c:axId val="3865143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'model4(3)turnover&amp;RSI'!指数</c:f>
              <c:numCache>
                <c:formatCode>General</c:formatCode>
                <c:ptCount val="1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11232"/>
        <c:axId val="386512768"/>
      </c:lineChart>
      <c:dateAx>
        <c:axId val="386511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512768"/>
        <c:crosses val="autoZero"/>
        <c:auto val="1"/>
        <c:lblOffset val="100"/>
        <c:baseTimeUnit val="months"/>
      </c:dateAx>
      <c:valAx>
        <c:axId val="3865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511232"/>
        <c:crosses val="autoZero"/>
        <c:crossBetween val="between"/>
      </c:valAx>
      <c:valAx>
        <c:axId val="3865143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524288"/>
        <c:crosses val="max"/>
        <c:crossBetween val="between"/>
      </c:valAx>
      <c:catAx>
        <c:axId val="386524288"/>
        <c:scaling>
          <c:orientation val="minMax"/>
        </c:scaling>
        <c:delete val="1"/>
        <c:axPos val="b"/>
        <c:majorTickMark val="out"/>
        <c:minorTickMark val="none"/>
        <c:tickLblPos val="nextTo"/>
        <c:crossAx val="386514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1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926338.23693990195</c:v>
                </c:pt>
                <c:pt idx="10">
                  <c:v>1356587.0906965972</c:v>
                </c:pt>
                <c:pt idx="11">
                  <c:v>1801295.0225355588</c:v>
                </c:pt>
                <c:pt idx="12">
                  <c:v>1958537.0725533713</c:v>
                </c:pt>
                <c:pt idx="13">
                  <c:v>2171121.75764126</c:v>
                </c:pt>
                <c:pt idx="14">
                  <c:v>2423771.1068976154</c:v>
                </c:pt>
                <c:pt idx="15">
                  <c:v>2762578.3408736358</c:v>
                </c:pt>
                <c:pt idx="16">
                  <c:v>3154220.248325319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1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844602.95478649356</c:v>
                </c:pt>
                <c:pt idx="10">
                  <c:v>1197003.2887036589</c:v>
                </c:pt>
                <c:pt idx="11">
                  <c:v>1688326.0877244023</c:v>
                </c:pt>
                <c:pt idx="12">
                  <c:v>2067062.1738466446</c:v>
                </c:pt>
                <c:pt idx="13">
                  <c:v>2172012.7835732978</c:v>
                </c:pt>
                <c:pt idx="14">
                  <c:v>2327043.5444385991</c:v>
                </c:pt>
                <c:pt idx="15">
                  <c:v>2455960.5550365578</c:v>
                </c:pt>
                <c:pt idx="16">
                  <c:v>2815844.3391707027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-81735.282153408392</c:v>
                </c:pt>
                <c:pt idx="10">
                  <c:v>-159583.80199293839</c:v>
                </c:pt>
                <c:pt idx="11">
                  <c:v>-112968.93481115648</c:v>
                </c:pt>
                <c:pt idx="12">
                  <c:v>108525.10129327327</c:v>
                </c:pt>
                <c:pt idx="13">
                  <c:v>891.02593203773722</c:v>
                </c:pt>
                <c:pt idx="14">
                  <c:v>-96727.562459016219</c:v>
                </c:pt>
                <c:pt idx="15">
                  <c:v>-306617.785837078</c:v>
                </c:pt>
                <c:pt idx="16">
                  <c:v>-338375.9091546163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697600"/>
        <c:axId val="482699136"/>
      </c:lineChart>
      <c:dateAx>
        <c:axId val="4826976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699136"/>
        <c:crosses val="autoZero"/>
        <c:auto val="1"/>
        <c:lblOffset val="100"/>
        <c:baseTimeUnit val="months"/>
      </c:dateAx>
      <c:valAx>
        <c:axId val="4826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69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4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zseinnovation100ETF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  <cell r="F2" t="str">
            <v>turnover</v>
          </cell>
          <cell r="G2" t="str">
            <v>transaction amount</v>
          </cell>
          <cell r="I2" t="str">
            <v>turnover mean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  <cell r="F3">
            <v>323896470</v>
          </cell>
          <cell r="G3">
            <v>330681408</v>
          </cell>
          <cell r="H3">
            <v>1</v>
          </cell>
          <cell r="I3">
            <v>323896470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  <cell r="F4">
            <v>63653937</v>
          </cell>
          <cell r="G4">
            <v>65152208</v>
          </cell>
          <cell r="H4">
            <v>2</v>
          </cell>
          <cell r="I4">
            <v>193775203.5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  <cell r="F5">
            <v>54671327</v>
          </cell>
          <cell r="G5">
            <v>56151428</v>
          </cell>
          <cell r="H5">
            <v>3</v>
          </cell>
          <cell r="I5">
            <v>147407244.66666666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  <cell r="F6">
            <v>43884779</v>
          </cell>
          <cell r="G6">
            <v>45138080</v>
          </cell>
          <cell r="H6">
            <v>4</v>
          </cell>
          <cell r="I6">
            <v>121526628.25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  <cell r="F7">
            <v>24323411</v>
          </cell>
          <cell r="G7">
            <v>24457432</v>
          </cell>
          <cell r="H7">
            <v>5</v>
          </cell>
          <cell r="I7">
            <v>102085984.8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  <cell r="F8">
            <v>14360673</v>
          </cell>
          <cell r="G8">
            <v>14342181</v>
          </cell>
          <cell r="H8">
            <v>6</v>
          </cell>
          <cell r="I8">
            <v>87465099.5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  <cell r="F9">
            <v>18730191</v>
          </cell>
          <cell r="G9">
            <v>18688586</v>
          </cell>
          <cell r="H9">
            <v>7</v>
          </cell>
          <cell r="I9">
            <v>77645826.857142851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  <cell r="F10">
            <v>35723357</v>
          </cell>
          <cell r="G10">
            <v>36314072</v>
          </cell>
          <cell r="H10">
            <v>8</v>
          </cell>
          <cell r="I10">
            <v>72405518.125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  <cell r="F11">
            <v>32797558</v>
          </cell>
          <cell r="G11">
            <v>33773504</v>
          </cell>
          <cell r="H11">
            <v>9</v>
          </cell>
          <cell r="I11">
            <v>68004633.666666672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  <cell r="F12">
            <v>12474845</v>
          </cell>
          <cell r="G12">
            <v>12647213</v>
          </cell>
          <cell r="H12">
            <v>10</v>
          </cell>
          <cell r="I12">
            <v>62451654.799999997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  <cell r="F13">
            <v>42238864</v>
          </cell>
          <cell r="G13">
            <v>44134080</v>
          </cell>
          <cell r="H13">
            <v>11</v>
          </cell>
          <cell r="I13">
            <v>60614128.363636367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  <cell r="F14">
            <v>27399362</v>
          </cell>
          <cell r="G14">
            <v>28584284</v>
          </cell>
          <cell r="H14">
            <v>12</v>
          </cell>
          <cell r="I14">
            <v>57846231.166666664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  <cell r="F15">
            <v>12654648</v>
          </cell>
          <cell r="G15">
            <v>13156178</v>
          </cell>
          <cell r="H15">
            <v>13</v>
          </cell>
          <cell r="I15">
            <v>54369955.538461536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  <cell r="F16">
            <v>9778610</v>
          </cell>
          <cell r="G16">
            <v>10110377</v>
          </cell>
          <cell r="H16">
            <v>14</v>
          </cell>
          <cell r="I16">
            <v>51184859.428571425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  <cell r="F17">
            <v>8894088</v>
          </cell>
          <cell r="G17">
            <v>9166676</v>
          </cell>
          <cell r="H17">
            <v>15</v>
          </cell>
          <cell r="I17">
            <v>48365474.666666664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  <cell r="F18">
            <v>7429899</v>
          </cell>
          <cell r="G18">
            <v>7613398.5</v>
          </cell>
          <cell r="H18">
            <v>16</v>
          </cell>
          <cell r="I18">
            <v>45807001.1875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  <cell r="F19">
            <v>9006624</v>
          </cell>
          <cell r="G19">
            <v>9235385</v>
          </cell>
          <cell r="H19">
            <v>17</v>
          </cell>
          <cell r="I19">
            <v>43642273.117647059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  <cell r="F20">
            <v>23217666</v>
          </cell>
          <cell r="G20">
            <v>24252726</v>
          </cell>
          <cell r="H20">
            <v>18</v>
          </cell>
          <cell r="I20">
            <v>42507572.722222224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  <cell r="F21">
            <v>6971238</v>
          </cell>
          <cell r="G21">
            <v>7279444.5</v>
          </cell>
          <cell r="H21">
            <v>19</v>
          </cell>
          <cell r="I21">
            <v>40637239.315789476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  <cell r="F22">
            <v>10467294</v>
          </cell>
          <cell r="G22">
            <v>10800113</v>
          </cell>
          <cell r="H22">
            <v>20</v>
          </cell>
          <cell r="I22">
            <v>39128742.049999997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  <cell r="F23">
            <v>20961017</v>
          </cell>
          <cell r="G23">
            <v>21047416</v>
          </cell>
          <cell r="H23">
            <v>21</v>
          </cell>
          <cell r="I23">
            <v>38263612.285714284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  <cell r="F24">
            <v>19925345</v>
          </cell>
          <cell r="G24">
            <v>19777970</v>
          </cell>
          <cell r="H24">
            <v>22</v>
          </cell>
          <cell r="I24">
            <v>37430054.68181818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  <cell r="F25">
            <v>13123734</v>
          </cell>
          <cell r="G25">
            <v>12622997</v>
          </cell>
          <cell r="H25">
            <v>23</v>
          </cell>
          <cell r="I25">
            <v>36373258.130434781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  <cell r="F26">
            <v>11719038</v>
          </cell>
          <cell r="G26">
            <v>11714819</v>
          </cell>
          <cell r="H26">
            <v>24</v>
          </cell>
          <cell r="I26">
            <v>35345998.958333336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  <cell r="F27">
            <v>9153472</v>
          </cell>
          <cell r="G27">
            <v>9172993</v>
          </cell>
          <cell r="H27">
            <v>25</v>
          </cell>
          <cell r="I27">
            <v>34298297.880000003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  <cell r="F28">
            <v>13843702</v>
          </cell>
          <cell r="G28">
            <v>14073689</v>
          </cell>
          <cell r="H28">
            <v>26</v>
          </cell>
          <cell r="I28">
            <v>33511582.653846152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  <cell r="F29">
            <v>7193955</v>
          </cell>
          <cell r="G29">
            <v>7334439</v>
          </cell>
          <cell r="H29">
            <v>27</v>
          </cell>
          <cell r="I29">
            <v>32536855.703703705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  <cell r="F30">
            <v>21875936</v>
          </cell>
          <cell r="G30">
            <v>22704320</v>
          </cell>
          <cell r="H30">
            <v>28</v>
          </cell>
          <cell r="I30">
            <v>32156108.571428571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  <cell r="F31">
            <v>8086594</v>
          </cell>
          <cell r="G31">
            <v>8395364</v>
          </cell>
          <cell r="H31">
            <v>29</v>
          </cell>
          <cell r="I31">
            <v>31326125.310344826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  <cell r="F32">
            <v>6433381</v>
          </cell>
          <cell r="G32">
            <v>6636520.5</v>
          </cell>
          <cell r="H32">
            <v>30</v>
          </cell>
          <cell r="I32">
            <v>30496367.166666668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  <cell r="F33">
            <v>9928107</v>
          </cell>
          <cell r="G33">
            <v>10137507</v>
          </cell>
          <cell r="H33">
            <v>31</v>
          </cell>
          <cell r="I33">
            <v>29832874.903225806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  <cell r="F34">
            <v>4286568</v>
          </cell>
          <cell r="G34">
            <v>4393951</v>
          </cell>
          <cell r="H34">
            <v>32</v>
          </cell>
          <cell r="I34">
            <v>29034552.8125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  <cell r="F35">
            <v>6870049</v>
          </cell>
          <cell r="G35">
            <v>7058658.5</v>
          </cell>
          <cell r="H35">
            <v>33</v>
          </cell>
          <cell r="I35">
            <v>28362901.181818184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  <cell r="F36">
            <v>3172730</v>
          </cell>
          <cell r="G36">
            <v>3232271.75</v>
          </cell>
          <cell r="H36">
            <v>34</v>
          </cell>
          <cell r="I36">
            <v>27622013.794117648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  <cell r="F37">
            <v>6360828</v>
          </cell>
          <cell r="G37">
            <v>6403852.5</v>
          </cell>
          <cell r="H37">
            <v>35</v>
          </cell>
          <cell r="I37">
            <v>27014551.342857141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  <cell r="F38">
            <v>6179239</v>
          </cell>
          <cell r="G38">
            <v>6147677</v>
          </cell>
          <cell r="H38">
            <v>36</v>
          </cell>
          <cell r="I38">
            <v>26435792.666666668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  <cell r="F39">
            <v>7532696</v>
          </cell>
          <cell r="G39">
            <v>7391127.5</v>
          </cell>
          <cell r="H39">
            <v>37</v>
          </cell>
          <cell r="I39">
            <v>25924898.162162162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  <cell r="F40">
            <v>5165211</v>
          </cell>
          <cell r="G40">
            <v>5039908</v>
          </cell>
          <cell r="H40">
            <v>38</v>
          </cell>
          <cell r="I40">
            <v>25378590.605263159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  <cell r="F41">
            <v>6548715</v>
          </cell>
          <cell r="G41">
            <v>6437390</v>
          </cell>
          <cell r="H41">
            <v>39</v>
          </cell>
          <cell r="I41">
            <v>24895773.282051284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  <cell r="F42">
            <v>7569618</v>
          </cell>
          <cell r="G42">
            <v>7317112.5</v>
          </cell>
          <cell r="H42">
            <v>40</v>
          </cell>
          <cell r="I42">
            <v>24462619.399999999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  <cell r="F43">
            <v>5632107</v>
          </cell>
          <cell r="G43">
            <v>5551128</v>
          </cell>
          <cell r="H43">
            <v>41</v>
          </cell>
          <cell r="I43">
            <v>24003338.609756097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  <cell r="F44">
            <v>5893002</v>
          </cell>
          <cell r="G44">
            <v>5881457</v>
          </cell>
          <cell r="H44">
            <v>42</v>
          </cell>
          <cell r="I44">
            <v>23572140.119047619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  <cell r="F45">
            <v>4451754</v>
          </cell>
          <cell r="G45">
            <v>4437997</v>
          </cell>
          <cell r="H45">
            <v>43</v>
          </cell>
          <cell r="I45">
            <v>23127479.976744186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  <cell r="F46">
            <v>3874460</v>
          </cell>
          <cell r="G46">
            <v>3841526</v>
          </cell>
          <cell r="H46">
            <v>44</v>
          </cell>
          <cell r="I46">
            <v>22689911.34090909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  <cell r="F47">
            <v>3380269</v>
          </cell>
          <cell r="G47">
            <v>3321377.75</v>
          </cell>
          <cell r="H47">
            <v>45</v>
          </cell>
          <cell r="I47">
            <v>22260808.177777778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  <cell r="F48">
            <v>3855755</v>
          </cell>
          <cell r="G48">
            <v>3797128</v>
          </cell>
          <cell r="H48">
            <v>46</v>
          </cell>
          <cell r="I48">
            <v>21860698.326086957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  <cell r="F49">
            <v>4459339</v>
          </cell>
          <cell r="G49">
            <v>4309732.5</v>
          </cell>
          <cell r="H49">
            <v>47</v>
          </cell>
          <cell r="I49">
            <v>21490456.638297871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  <cell r="F50">
            <v>4473830</v>
          </cell>
          <cell r="G50">
            <v>4281881.5</v>
          </cell>
          <cell r="H50">
            <v>48</v>
          </cell>
          <cell r="I50">
            <v>21135943.583333332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  <cell r="F51">
            <v>5125931</v>
          </cell>
          <cell r="G51">
            <v>4920865.5</v>
          </cell>
          <cell r="H51">
            <v>49</v>
          </cell>
          <cell r="I51">
            <v>20809208.632653061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  <cell r="F52">
            <v>7722839</v>
          </cell>
          <cell r="G52">
            <v>7306121</v>
          </cell>
          <cell r="H52">
            <v>50</v>
          </cell>
          <cell r="I52">
            <v>20547481.239999998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  <cell r="F53">
            <v>6280113</v>
          </cell>
          <cell r="G53">
            <v>6049421</v>
          </cell>
          <cell r="H53">
            <v>51</v>
          </cell>
          <cell r="I53">
            <v>20267728.921568628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  <cell r="F54">
            <v>2678628</v>
          </cell>
          <cell r="G54">
            <v>2623969.25</v>
          </cell>
          <cell r="H54">
            <v>52</v>
          </cell>
          <cell r="I54">
            <v>19929476.980769232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  <cell r="F55">
            <v>3712158</v>
          </cell>
          <cell r="G55">
            <v>3638816.5</v>
          </cell>
          <cell r="H55">
            <v>53</v>
          </cell>
          <cell r="I55">
            <v>19623489.83018868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  <cell r="F56">
            <v>2780088</v>
          </cell>
          <cell r="G56">
            <v>2703251.75</v>
          </cell>
          <cell r="H56">
            <v>54</v>
          </cell>
          <cell r="I56">
            <v>19311574.981481481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  <cell r="F57">
            <v>4532953</v>
          </cell>
          <cell r="G57">
            <v>4422599</v>
          </cell>
          <cell r="H57">
            <v>55</v>
          </cell>
          <cell r="I57">
            <v>19042872.763636362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  <cell r="F58">
            <v>1626303</v>
          </cell>
          <cell r="G58">
            <v>1578336.88</v>
          </cell>
          <cell r="H58">
            <v>56</v>
          </cell>
          <cell r="I58">
            <v>18731862.589285713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  <cell r="F59">
            <v>4051016</v>
          </cell>
          <cell r="G59">
            <v>3967963.75</v>
          </cell>
          <cell r="H59">
            <v>57</v>
          </cell>
          <cell r="I59">
            <v>18474303.877192982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  <cell r="F60">
            <v>3894520</v>
          </cell>
          <cell r="G60">
            <v>3754614.5</v>
          </cell>
          <cell r="H60">
            <v>58</v>
          </cell>
          <cell r="I60">
            <v>18222928.293103449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  <cell r="F61">
            <v>6714222</v>
          </cell>
          <cell r="G61">
            <v>6387215</v>
          </cell>
          <cell r="H61">
            <v>59</v>
          </cell>
          <cell r="I61">
            <v>18027865.474576272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  <cell r="F62">
            <v>6349916</v>
          </cell>
          <cell r="G62">
            <v>6000581.5</v>
          </cell>
          <cell r="H62">
            <v>60</v>
          </cell>
          <cell r="I62">
            <v>17833232.983333334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  <cell r="F63">
            <v>2746521</v>
          </cell>
          <cell r="G63">
            <v>2596028</v>
          </cell>
          <cell r="H63">
            <v>61</v>
          </cell>
          <cell r="I63">
            <v>17585909.836065575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  <cell r="F64">
            <v>3418907</v>
          </cell>
          <cell r="G64">
            <v>3253700.75</v>
          </cell>
          <cell r="H64">
            <v>62</v>
          </cell>
          <cell r="I64">
            <v>17357409.790322579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  <cell r="F65">
            <v>2131345</v>
          </cell>
          <cell r="G65">
            <v>2037626.75</v>
          </cell>
          <cell r="H65">
            <v>63</v>
          </cell>
          <cell r="I65">
            <v>17115726.222222224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  <cell r="F66">
            <v>4099574</v>
          </cell>
          <cell r="G66">
            <v>3940400.5</v>
          </cell>
          <cell r="H66">
            <v>64</v>
          </cell>
          <cell r="I66">
            <v>16912348.84375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  <cell r="F67">
            <v>3438630</v>
          </cell>
          <cell r="G67">
            <v>3303677.5</v>
          </cell>
          <cell r="H67">
            <v>65</v>
          </cell>
          <cell r="I67">
            <v>16705060.861538462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  <cell r="F68">
            <v>2735864</v>
          </cell>
          <cell r="G68">
            <v>2583438.25</v>
          </cell>
          <cell r="H68">
            <v>66</v>
          </cell>
          <cell r="I68">
            <v>16493406.363636363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  <cell r="F69">
            <v>2614711</v>
          </cell>
          <cell r="G69">
            <v>2497691.5</v>
          </cell>
          <cell r="H69">
            <v>67</v>
          </cell>
          <cell r="I69">
            <v>16286261.656716418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  <cell r="F70">
            <v>2313535</v>
          </cell>
          <cell r="G70">
            <v>2241.011962890625</v>
          </cell>
          <cell r="H70">
            <v>68</v>
          </cell>
          <cell r="I70">
            <v>16080780.382352941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  <cell r="F71">
            <v>1245702</v>
          </cell>
          <cell r="G71">
            <v>1201.802978515625</v>
          </cell>
          <cell r="H71">
            <v>69</v>
          </cell>
          <cell r="I71">
            <v>15865779.246376812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  <cell r="F72">
            <v>4448604</v>
          </cell>
          <cell r="G72">
            <v>4235.9150390625</v>
          </cell>
          <cell r="H72">
            <v>70</v>
          </cell>
          <cell r="I72">
            <v>15702676.742857143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  <cell r="F73">
            <v>4393624</v>
          </cell>
          <cell r="G73">
            <v>4191.6982421875</v>
          </cell>
          <cell r="H73">
            <v>71</v>
          </cell>
          <cell r="I73">
            <v>15543394.309859155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  <cell r="F74">
            <v>1154406</v>
          </cell>
          <cell r="G74">
            <v>1112.7020263671875</v>
          </cell>
          <cell r="H74">
            <v>72</v>
          </cell>
          <cell r="I74">
            <v>15343547.25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  <cell r="F75">
            <v>5080096</v>
          </cell>
          <cell r="G75">
            <v>4934.77685546875</v>
          </cell>
          <cell r="H75">
            <v>73</v>
          </cell>
          <cell r="I75">
            <v>15202952.02739726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  <cell r="F76">
            <v>3459101.25</v>
          </cell>
          <cell r="G76">
            <v>3352.09912109375</v>
          </cell>
          <cell r="H76">
            <v>74</v>
          </cell>
          <cell r="I76">
            <v>15044251.341216216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  <cell r="F77">
            <v>4078638</v>
          </cell>
          <cell r="G77">
            <v>3997.580078125</v>
          </cell>
          <cell r="H77">
            <v>75</v>
          </cell>
          <cell r="I77">
            <v>14898043.163333334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  <cell r="F78">
            <v>1752207</v>
          </cell>
          <cell r="G78">
            <v>1719.875</v>
          </cell>
          <cell r="H78">
            <v>76</v>
          </cell>
          <cell r="I78">
            <v>14725071.634868421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  <cell r="F79">
            <v>4381118</v>
          </cell>
          <cell r="G79">
            <v>4272.587890625</v>
          </cell>
          <cell r="H79">
            <v>77</v>
          </cell>
          <cell r="I79">
            <v>14590734.574675325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  <cell r="F80">
            <v>7424100</v>
          </cell>
          <cell r="G80">
            <v>7324.3779296875</v>
          </cell>
          <cell r="H80">
            <v>78</v>
          </cell>
          <cell r="I80">
            <v>14498854.64423077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  <cell r="F81">
            <v>5992214</v>
          </cell>
          <cell r="G81">
            <v>5940.21484375</v>
          </cell>
          <cell r="H81">
            <v>79</v>
          </cell>
          <cell r="I81">
            <v>14391175.648734177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  <cell r="F82">
            <v>6455937</v>
          </cell>
          <cell r="G82">
            <v>6465.134765625</v>
          </cell>
          <cell r="H82">
            <v>80</v>
          </cell>
          <cell r="I82">
            <v>14291985.165625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  <cell r="F83">
            <v>3792820</v>
          </cell>
          <cell r="G83">
            <v>3741.737060546875</v>
          </cell>
          <cell r="H83">
            <v>81</v>
          </cell>
          <cell r="I83">
            <v>14162365.842592593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  <cell r="F84">
            <v>1525938</v>
          </cell>
          <cell r="G84">
            <v>1502.011962890625</v>
          </cell>
          <cell r="H84">
            <v>82</v>
          </cell>
          <cell r="I84">
            <v>14008263.064024391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  <cell r="F85">
            <v>3805620</v>
          </cell>
          <cell r="G85">
            <v>3741.748046875</v>
          </cell>
          <cell r="H85">
            <v>83</v>
          </cell>
          <cell r="I85">
            <v>13885339.653614458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  <cell r="F86">
            <v>4565612</v>
          </cell>
          <cell r="G86">
            <v>4547.740234375</v>
          </cell>
          <cell r="H86">
            <v>84</v>
          </cell>
          <cell r="I86">
            <v>13774390.514880951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  <cell r="F87">
            <v>4555496</v>
          </cell>
          <cell r="G87">
            <v>4539.01220703125</v>
          </cell>
          <cell r="H87">
            <v>85</v>
          </cell>
          <cell r="I87">
            <v>13665932.932352941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  <cell r="F88">
            <v>2688135</v>
          </cell>
          <cell r="G88">
            <v>2661.218017578125</v>
          </cell>
          <cell r="H88">
            <v>86</v>
          </cell>
          <cell r="I88">
            <v>13538284.119186046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  <cell r="F89">
            <v>1909511</v>
          </cell>
          <cell r="G89">
            <v>1903.31005859375</v>
          </cell>
          <cell r="H89">
            <v>87</v>
          </cell>
          <cell r="I89">
            <v>13404620.060344828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  <cell r="F90">
            <v>3670757</v>
          </cell>
          <cell r="G90">
            <v>3665.5859375</v>
          </cell>
          <cell r="H90">
            <v>88</v>
          </cell>
          <cell r="I90">
            <v>13294007.980113637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  <cell r="F91">
            <v>6864536</v>
          </cell>
          <cell r="G91">
            <v>6831.2890625</v>
          </cell>
          <cell r="H91">
            <v>89</v>
          </cell>
          <cell r="I91">
            <v>13221766.721910112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  <cell r="F92">
            <v>3590273.75</v>
          </cell>
          <cell r="G92">
            <v>3591.166015625</v>
          </cell>
          <cell r="H92">
            <v>90</v>
          </cell>
          <cell r="I92">
            <v>13114750.133333333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  <cell r="F93">
            <v>3034505</v>
          </cell>
          <cell r="G93">
            <v>3010.635986328125</v>
          </cell>
          <cell r="H93">
            <v>91</v>
          </cell>
          <cell r="I93">
            <v>13003978.208791209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  <cell r="F94">
            <v>9065659</v>
          </cell>
          <cell r="G94">
            <v>9112.28125</v>
          </cell>
          <cell r="H94">
            <v>92</v>
          </cell>
          <cell r="I94">
            <v>12961170.391304348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  <cell r="F95">
            <v>8636856</v>
          </cell>
          <cell r="G95">
            <v>8679.5703125</v>
          </cell>
          <cell r="H95">
            <v>93</v>
          </cell>
          <cell r="I95">
            <v>12914672.387096774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  <cell r="F96">
            <v>1175807</v>
          </cell>
          <cell r="G96">
            <v>1175.136962890625</v>
          </cell>
          <cell r="H96">
            <v>94</v>
          </cell>
          <cell r="I96">
            <v>12789790.840425532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  <cell r="F97">
            <v>3911551.25</v>
          </cell>
          <cell r="G97">
            <v>3910.964111328125</v>
          </cell>
          <cell r="H97">
            <v>95</v>
          </cell>
          <cell r="I97">
            <v>12696335.686842104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  <cell r="F98">
            <v>4511860</v>
          </cell>
          <cell r="G98">
            <v>4525.86083984375</v>
          </cell>
          <cell r="H98">
            <v>96</v>
          </cell>
          <cell r="I98">
            <v>12611080.731770834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  <cell r="F99">
            <v>3573020</v>
          </cell>
          <cell r="G99">
            <v>3556.583984375</v>
          </cell>
          <cell r="H99">
            <v>97</v>
          </cell>
          <cell r="I99">
            <v>12517904.847938145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  <cell r="F100">
            <v>3607827</v>
          </cell>
          <cell r="G100">
            <v>3598.861083984375</v>
          </cell>
          <cell r="H100">
            <v>98</v>
          </cell>
          <cell r="I100">
            <v>12426985.68622449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  <cell r="F101">
            <v>15328411</v>
          </cell>
          <cell r="G101">
            <v>15549.439453125</v>
          </cell>
          <cell r="H101">
            <v>99</v>
          </cell>
          <cell r="I101">
            <v>12456293.012626262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  <cell r="F102">
            <v>9459840</v>
          </cell>
          <cell r="G102">
            <v>9609.9208984375</v>
          </cell>
          <cell r="H102">
            <v>100</v>
          </cell>
          <cell r="I102">
            <v>12426328.4825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  <cell r="F103">
            <v>4747023</v>
          </cell>
          <cell r="G103">
            <v>4802.89111328125</v>
          </cell>
          <cell r="H103">
            <v>101</v>
          </cell>
          <cell r="I103">
            <v>12350295.754950495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  <cell r="F104">
            <v>4018310.25</v>
          </cell>
          <cell r="G104">
            <v>4053.112060546875</v>
          </cell>
          <cell r="H104">
            <v>102</v>
          </cell>
          <cell r="I104">
            <v>12268609.62254902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  <cell r="F105">
            <v>2548336</v>
          </cell>
          <cell r="G105">
            <v>2571.751953125</v>
          </cell>
          <cell r="H105">
            <v>103</v>
          </cell>
          <cell r="I105">
            <v>12174238.033980582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  <cell r="F106">
            <v>4573849</v>
          </cell>
          <cell r="G106">
            <v>4607.95703125</v>
          </cell>
          <cell r="H106">
            <v>104</v>
          </cell>
          <cell r="I106">
            <v>12101157.370192308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  <cell r="F107">
            <v>3040778</v>
          </cell>
          <cell r="G107">
            <v>3072.791015625</v>
          </cell>
          <cell r="H107">
            <v>105</v>
          </cell>
          <cell r="I107">
            <v>12014868.042857142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  <cell r="F108">
            <v>1723848</v>
          </cell>
          <cell r="G108">
            <v>1733.385009765625</v>
          </cell>
          <cell r="H108">
            <v>106</v>
          </cell>
          <cell r="I108">
            <v>11917782.948113207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  <cell r="F109">
            <v>2275412</v>
          </cell>
          <cell r="G109">
            <v>2284.958984375</v>
          </cell>
          <cell r="H109">
            <v>107</v>
          </cell>
          <cell r="I109">
            <v>11827667.331775701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  <cell r="F110">
            <v>1681631</v>
          </cell>
          <cell r="G110">
            <v>1687.27001953125</v>
          </cell>
          <cell r="H110">
            <v>108</v>
          </cell>
          <cell r="I110">
            <v>11733722.550925925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  <cell r="F111">
            <v>1038611.0625</v>
          </cell>
          <cell r="G111">
            <v>1041.5989990234375</v>
          </cell>
          <cell r="H111">
            <v>109</v>
          </cell>
          <cell r="I111">
            <v>11635602.262041284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  <cell r="F112">
            <v>2848805</v>
          </cell>
          <cell r="G112">
            <v>2824.451904296875</v>
          </cell>
          <cell r="H112">
            <v>110</v>
          </cell>
          <cell r="I112">
            <v>11555722.286931818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  <cell r="F113">
            <v>3410173.75</v>
          </cell>
          <cell r="G113">
            <v>3419.632080078125</v>
          </cell>
          <cell r="H113">
            <v>111</v>
          </cell>
          <cell r="I113">
            <v>11482338.966779279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  <cell r="F114">
            <v>10712061</v>
          </cell>
          <cell r="G114">
            <v>10902.970703125</v>
          </cell>
          <cell r="H114">
            <v>112</v>
          </cell>
          <cell r="I114">
            <v>11475461.484933035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  <cell r="F115">
            <v>1963998</v>
          </cell>
          <cell r="G115">
            <v>1997.758056640625</v>
          </cell>
          <cell r="H115">
            <v>113</v>
          </cell>
          <cell r="I115">
            <v>11391289.24170354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  <cell r="F116">
            <v>8765824</v>
          </cell>
          <cell r="G116">
            <v>9026.02734375</v>
          </cell>
          <cell r="H116">
            <v>114</v>
          </cell>
          <cell r="I116">
            <v>11368258.844846491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  <cell r="F117">
            <v>1627225</v>
          </cell>
          <cell r="G117">
            <v>1659.76904296875</v>
          </cell>
          <cell r="H117">
            <v>115</v>
          </cell>
          <cell r="I117">
            <v>11283554.202717392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  <cell r="F118">
            <v>3141458</v>
          </cell>
          <cell r="G118">
            <v>3196.468017578125</v>
          </cell>
          <cell r="H118">
            <v>116</v>
          </cell>
          <cell r="I118">
            <v>11213363.718211208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  <cell r="F119">
            <v>2897243</v>
          </cell>
          <cell r="G119">
            <v>2928.18994140625</v>
          </cell>
          <cell r="H119">
            <v>117</v>
          </cell>
          <cell r="I119">
            <v>11142285.7633547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  <cell r="F120">
            <v>3019505</v>
          </cell>
          <cell r="G120">
            <v>3028.802001953125</v>
          </cell>
          <cell r="H120">
            <v>118</v>
          </cell>
          <cell r="I120">
            <v>11073448.638241526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  <cell r="F121">
            <v>4565101</v>
          </cell>
          <cell r="G121">
            <v>4501.97900390625</v>
          </cell>
          <cell r="H121">
            <v>119</v>
          </cell>
          <cell r="I121">
            <v>11018756.641281513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  <cell r="F122">
            <v>3084602</v>
          </cell>
          <cell r="G122">
            <v>3024.156005859375</v>
          </cell>
          <cell r="H122">
            <v>120</v>
          </cell>
          <cell r="I122">
            <v>10952638.6859375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  <cell r="F123">
            <v>2327117</v>
          </cell>
          <cell r="G123">
            <v>2305.64208984375</v>
          </cell>
          <cell r="H123">
            <v>121</v>
          </cell>
          <cell r="I123">
            <v>10881353.382747933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  <cell r="F124">
            <v>3145225</v>
          </cell>
          <cell r="G124">
            <v>3126.48388671875</v>
          </cell>
          <cell r="H124">
            <v>122</v>
          </cell>
          <cell r="I124">
            <v>10817942.494364753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  <cell r="F125">
            <v>3182907</v>
          </cell>
          <cell r="G125">
            <v>3132.027099609375</v>
          </cell>
          <cell r="H125">
            <v>123</v>
          </cell>
          <cell r="I125">
            <v>10755869.035060976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  <cell r="F126">
            <v>1800311.875</v>
          </cell>
          <cell r="G126">
            <v>1771.0479736328125</v>
          </cell>
          <cell r="H126">
            <v>124</v>
          </cell>
          <cell r="I126">
            <v>10683646.799899194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  <cell r="F127">
            <v>4340008</v>
          </cell>
          <cell r="G127">
            <v>4296.35302734375</v>
          </cell>
          <cell r="H127">
            <v>125</v>
          </cell>
          <cell r="I127">
            <v>10632897.6895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  <cell r="F128">
            <v>3106204</v>
          </cell>
          <cell r="G128">
            <v>3066.179931640625</v>
          </cell>
          <cell r="H128">
            <v>126</v>
          </cell>
          <cell r="I128">
            <v>10573162.025297619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  <cell r="F129">
            <v>1774302.875</v>
          </cell>
          <cell r="G129">
            <v>1756.2440185546875</v>
          </cell>
          <cell r="H129">
            <v>127</v>
          </cell>
          <cell r="I129">
            <v>10503879.669783464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  <cell r="F130">
            <v>1988017</v>
          </cell>
          <cell r="G130">
            <v>1969.0880126953125</v>
          </cell>
          <cell r="H130">
            <v>128</v>
          </cell>
          <cell r="I130">
            <v>10437349.492675781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  <cell r="F131">
            <v>3473303</v>
          </cell>
          <cell r="G131">
            <v>3420.97705078125</v>
          </cell>
          <cell r="H131">
            <v>129</v>
          </cell>
          <cell r="I131">
            <v>10383364.636143411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  <cell r="F132">
            <v>5904303</v>
          </cell>
          <cell r="G132">
            <v>5693.3017578125</v>
          </cell>
          <cell r="H132">
            <v>130</v>
          </cell>
          <cell r="I132">
            <v>10348910.315865384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  <cell r="F133">
            <v>6038001</v>
          </cell>
          <cell r="G133">
            <v>5740.23486328125</v>
          </cell>
          <cell r="H133">
            <v>131</v>
          </cell>
          <cell r="I133">
            <v>10316002.611164123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  <cell r="F134">
            <v>2948303</v>
          </cell>
          <cell r="G134">
            <v>2812.489990234375</v>
          </cell>
          <cell r="H134">
            <v>132</v>
          </cell>
          <cell r="I134">
            <v>10260186.705018939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  <cell r="F135">
            <v>2877113</v>
          </cell>
          <cell r="G135">
            <v>2723.02392578125</v>
          </cell>
          <cell r="H135">
            <v>133</v>
          </cell>
          <cell r="I135">
            <v>10204674.872650376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  <cell r="F136">
            <v>4772900</v>
          </cell>
          <cell r="G136">
            <v>4504.2998046875</v>
          </cell>
          <cell r="H136">
            <v>134</v>
          </cell>
          <cell r="I136">
            <v>10164139.239272388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  <cell r="F137">
            <v>1687809</v>
          </cell>
          <cell r="G137">
            <v>1599.0799560546875</v>
          </cell>
          <cell r="H137">
            <v>135</v>
          </cell>
          <cell r="I137">
            <v>10101351.60787037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  <cell r="F138">
            <v>3237800</v>
          </cell>
          <cell r="G138">
            <v>3048.388916015625</v>
          </cell>
          <cell r="H138">
            <v>136</v>
          </cell>
          <cell r="I138">
            <v>10050884.31663603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  <cell r="F139">
            <v>1447505</v>
          </cell>
          <cell r="G139">
            <v>1356.9019775390625</v>
          </cell>
          <cell r="H139">
            <v>137</v>
          </cell>
          <cell r="I139">
            <v>9988085.9274635036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  <cell r="F140">
            <v>1462618</v>
          </cell>
          <cell r="G140">
            <v>1390.68994140625</v>
          </cell>
          <cell r="H140">
            <v>138</v>
          </cell>
          <cell r="I140">
            <v>9926307.1743659414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  <cell r="F141">
            <v>2637102</v>
          </cell>
          <cell r="G141">
            <v>2516.280029296875</v>
          </cell>
          <cell r="H141">
            <v>139</v>
          </cell>
          <cell r="I141">
            <v>9873866.8493705038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  <cell r="F142">
            <v>3376500</v>
          </cell>
          <cell r="G142">
            <v>3168.449951171875</v>
          </cell>
          <cell r="H142">
            <v>140</v>
          </cell>
          <cell r="I142">
            <v>9827457.0861607138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  <cell r="F143">
            <v>1368202</v>
          </cell>
          <cell r="G143">
            <v>1286.06201171875</v>
          </cell>
          <cell r="H143">
            <v>141</v>
          </cell>
          <cell r="I143">
            <v>9767462.3692375887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  <cell r="F144">
            <v>3362521</v>
          </cell>
          <cell r="G144">
            <v>3127.39404296875</v>
          </cell>
          <cell r="H144">
            <v>142</v>
          </cell>
          <cell r="I144">
            <v>9722357.1483274642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  <cell r="F145">
            <v>1527212</v>
          </cell>
          <cell r="G145">
            <v>1420.634033203125</v>
          </cell>
          <cell r="H145">
            <v>143</v>
          </cell>
          <cell r="I145">
            <v>9665048.4409965035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  <cell r="F146">
            <v>1894109</v>
          </cell>
          <cell r="G146">
            <v>1748.9329833984375</v>
          </cell>
          <cell r="H146">
            <v>144</v>
          </cell>
          <cell r="I146">
            <v>9611083.5837673619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  <cell r="F147">
            <v>1920309</v>
          </cell>
          <cell r="G147">
            <v>1765.64794921875</v>
          </cell>
          <cell r="H147">
            <v>145</v>
          </cell>
          <cell r="I147">
            <v>9558043.7590517234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  <cell r="F148">
            <v>2677822</v>
          </cell>
          <cell r="G148">
            <v>2423.487060546875</v>
          </cell>
          <cell r="H148">
            <v>146</v>
          </cell>
          <cell r="I148">
            <v>9510918.9524828773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  <cell r="F149">
            <v>2257005</v>
          </cell>
          <cell r="G149">
            <v>2018.9129638671875</v>
          </cell>
          <cell r="H149">
            <v>147</v>
          </cell>
          <cell r="I149">
            <v>9461572.5990646258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  <cell r="F150">
            <v>1191102</v>
          </cell>
          <cell r="G150">
            <v>1076.927001953125</v>
          </cell>
          <cell r="H150">
            <v>148</v>
          </cell>
          <cell r="I150">
            <v>9405691.0409628376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  <cell r="F151">
            <v>4656026</v>
          </cell>
          <cell r="G151">
            <v>4068.3359375</v>
          </cell>
          <cell r="H151">
            <v>149</v>
          </cell>
          <cell r="I151">
            <v>9373814.0943791941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  <cell r="F152">
            <v>1261603</v>
          </cell>
          <cell r="G152">
            <v>1109.7239990234375</v>
          </cell>
          <cell r="H152">
            <v>150</v>
          </cell>
          <cell r="I152">
            <v>9319732.6870833337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  <cell r="F153">
            <v>2198404</v>
          </cell>
          <cell r="G153">
            <v>1924.845947265625</v>
          </cell>
          <cell r="H153">
            <v>151</v>
          </cell>
          <cell r="I153">
            <v>9272571.569950331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  <cell r="F154">
            <v>2927609</v>
          </cell>
          <cell r="G154">
            <v>2549.548095703125</v>
          </cell>
          <cell r="H154">
            <v>152</v>
          </cell>
          <cell r="I154">
            <v>9230828.3951480258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  <cell r="F155">
            <v>2468311</v>
          </cell>
          <cell r="G155">
            <v>2110.842041015625</v>
          </cell>
          <cell r="H155">
            <v>153</v>
          </cell>
          <cell r="I155">
            <v>9186628.9350490198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  <cell r="F156">
            <v>775004</v>
          </cell>
          <cell r="G156">
            <v>674.23199462890625</v>
          </cell>
          <cell r="H156">
            <v>154</v>
          </cell>
          <cell r="I156">
            <v>9132007.9939123373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  <cell r="F157">
            <v>880201.9375</v>
          </cell>
          <cell r="G157">
            <v>771.77801513671875</v>
          </cell>
          <cell r="H157">
            <v>155</v>
          </cell>
          <cell r="I157">
            <v>9078770.5354838707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  <cell r="F158">
            <v>712602</v>
          </cell>
          <cell r="G158">
            <v>627.53399658203125</v>
          </cell>
          <cell r="H158">
            <v>156</v>
          </cell>
          <cell r="I158">
            <v>9025141.25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  <cell r="F159">
            <v>536304</v>
          </cell>
          <cell r="G159">
            <v>469.42098999023437</v>
          </cell>
          <cell r="H159">
            <v>157</v>
          </cell>
          <cell r="I159">
            <v>8971072.2229299359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  <cell r="F160">
            <v>320901</v>
          </cell>
          <cell r="G160">
            <v>281.20199584960937</v>
          </cell>
          <cell r="H160">
            <v>158</v>
          </cell>
          <cell r="I160">
            <v>8916324.3037974685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  <cell r="F161">
            <v>2683700</v>
          </cell>
          <cell r="G161">
            <v>2322.748046875</v>
          </cell>
          <cell r="H161">
            <v>159</v>
          </cell>
          <cell r="I161">
            <v>8877125.4088050313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  <cell r="F162">
            <v>1673102.875</v>
          </cell>
          <cell r="G162">
            <v>1476.133056640625</v>
          </cell>
          <cell r="H162">
            <v>160</v>
          </cell>
          <cell r="I162">
            <v>8832100.2679687496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  <cell r="F163">
            <v>2679516</v>
          </cell>
          <cell r="G163">
            <v>2344.927978515625</v>
          </cell>
          <cell r="H163">
            <v>161</v>
          </cell>
          <cell r="I163">
            <v>8793885.4588509314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  <cell r="F164">
            <v>1296209</v>
          </cell>
          <cell r="G164">
            <v>1148.3599853515625</v>
          </cell>
          <cell r="H164">
            <v>162</v>
          </cell>
          <cell r="I164">
            <v>8747603.5054012351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  <cell r="F165">
            <v>906904</v>
          </cell>
          <cell r="G165">
            <v>799.25701904296875</v>
          </cell>
          <cell r="H165">
            <v>163</v>
          </cell>
          <cell r="I165">
            <v>8699501.0544478521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  <cell r="F166">
            <v>1023300</v>
          </cell>
          <cell r="G166">
            <v>901.9520263671875</v>
          </cell>
          <cell r="H166">
            <v>164</v>
          </cell>
          <cell r="I166">
            <v>8652694.9504573178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  <cell r="F167">
            <v>3593001.25</v>
          </cell>
          <cell r="G167">
            <v>3125.152099609375</v>
          </cell>
          <cell r="H167">
            <v>165</v>
          </cell>
          <cell r="I167">
            <v>8622030.1401515156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  <cell r="F168">
            <v>904101</v>
          </cell>
          <cell r="G168">
            <v>780.48602294921875</v>
          </cell>
          <cell r="H168">
            <v>166</v>
          </cell>
          <cell r="I168">
            <v>8575536.5911144577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  <cell r="F169">
            <v>2099500</v>
          </cell>
          <cell r="G169">
            <v>1788.68603515625</v>
          </cell>
          <cell r="H169">
            <v>167</v>
          </cell>
          <cell r="I169">
            <v>8536757.9288922157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  <cell r="F170">
            <v>2547118</v>
          </cell>
          <cell r="G170">
            <v>2088.75390625</v>
          </cell>
          <cell r="H170">
            <v>168</v>
          </cell>
          <cell r="I170">
            <v>8501105.3102678563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  <cell r="F171">
            <v>1877014</v>
          </cell>
          <cell r="G171">
            <v>1509.1009521484375</v>
          </cell>
          <cell r="H171">
            <v>169</v>
          </cell>
          <cell r="I171">
            <v>8461909.5036982242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  <cell r="F172">
            <v>1891715</v>
          </cell>
          <cell r="G172">
            <v>1479.85205078125</v>
          </cell>
          <cell r="H172">
            <v>170</v>
          </cell>
          <cell r="I172">
            <v>8423261.3007352948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  <cell r="F173">
            <v>2855105</v>
          </cell>
          <cell r="G173">
            <v>2313.18505859375</v>
          </cell>
          <cell r="H173">
            <v>171</v>
          </cell>
          <cell r="I173">
            <v>8390698.9831871353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  <cell r="F174">
            <v>2379500</v>
          </cell>
          <cell r="G174">
            <v>1913.7049560546875</v>
          </cell>
          <cell r="H174">
            <v>172</v>
          </cell>
          <cell r="I174">
            <v>8355750.1518895347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  <cell r="F175">
            <v>925204</v>
          </cell>
          <cell r="G175">
            <v>736.51300048828125</v>
          </cell>
          <cell r="H175">
            <v>173</v>
          </cell>
          <cell r="I175">
            <v>8312799.0180635834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  <cell r="F176">
            <v>1554500</v>
          </cell>
          <cell r="G176">
            <v>1201.6419677734375</v>
          </cell>
          <cell r="H176">
            <v>174</v>
          </cell>
          <cell r="I176">
            <v>8273958.2191091953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  <cell r="F177">
            <v>3271618</v>
          </cell>
          <cell r="G177">
            <v>2545.72509765625</v>
          </cell>
          <cell r="H177">
            <v>175</v>
          </cell>
          <cell r="I177">
            <v>8245373.4178571431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  <cell r="F178">
            <v>2188720</v>
          </cell>
          <cell r="G178">
            <v>1788.75</v>
          </cell>
          <cell r="H178">
            <v>176</v>
          </cell>
          <cell r="I178">
            <v>8210960.6143465908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  <cell r="F179">
            <v>827743</v>
          </cell>
          <cell r="G179">
            <v>666.7750244140625</v>
          </cell>
          <cell r="H179">
            <v>177</v>
          </cell>
          <cell r="I179">
            <v>8169247.5204802258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  <cell r="F180">
            <v>779401</v>
          </cell>
          <cell r="G180">
            <v>635.23602294921875</v>
          </cell>
          <cell r="H180">
            <v>178</v>
          </cell>
          <cell r="I180">
            <v>8127731.5287921345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  <cell r="F181">
            <v>1041201.9375</v>
          </cell>
          <cell r="G181">
            <v>841.54498291015625</v>
          </cell>
          <cell r="H181">
            <v>179</v>
          </cell>
          <cell r="I181">
            <v>8088141.9780027932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  <cell r="F182">
            <v>3580100</v>
          </cell>
          <cell r="G182">
            <v>2911.240966796875</v>
          </cell>
          <cell r="H182">
            <v>180</v>
          </cell>
          <cell r="I182">
            <v>8063097.300347222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  <cell r="F183">
            <v>1274100</v>
          </cell>
          <cell r="G183">
            <v>1026.7230224609375</v>
          </cell>
          <cell r="H183">
            <v>181</v>
          </cell>
          <cell r="I183">
            <v>8025589.0279696137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  <cell r="F184">
            <v>914900</v>
          </cell>
          <cell r="G184">
            <v>730.801025390625</v>
          </cell>
          <cell r="H184">
            <v>182</v>
          </cell>
          <cell r="I184">
            <v>7986519.3080357146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  <cell r="F185">
            <v>692703</v>
          </cell>
          <cell r="G185">
            <v>539.21502685546875</v>
          </cell>
          <cell r="H185">
            <v>183</v>
          </cell>
          <cell r="I185">
            <v>7946662.3883196721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  <cell r="F186">
            <v>881700</v>
          </cell>
          <cell r="G186">
            <v>687.166015625</v>
          </cell>
          <cell r="H186">
            <v>184</v>
          </cell>
          <cell r="I186">
            <v>7908265.8536005439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  <cell r="F187">
            <v>1145900</v>
          </cell>
          <cell r="G187">
            <v>904.89398193359375</v>
          </cell>
          <cell r="H187">
            <v>185</v>
          </cell>
          <cell r="I187">
            <v>7871712.5246621622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  <cell r="F188">
            <v>1401901</v>
          </cell>
          <cell r="G188">
            <v>1111.7139892578125</v>
          </cell>
          <cell r="H188">
            <v>186</v>
          </cell>
          <cell r="I188">
            <v>7836928.591733871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  <cell r="F189">
            <v>246701</v>
          </cell>
          <cell r="G189">
            <v>196.80499267578125</v>
          </cell>
          <cell r="H189">
            <v>187</v>
          </cell>
          <cell r="I189">
            <v>7796339.1393716577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  <cell r="F190">
            <v>802500</v>
          </cell>
          <cell r="G190">
            <v>634.76202392578125</v>
          </cell>
          <cell r="H190">
            <v>188</v>
          </cell>
          <cell r="I190">
            <v>7759137.8673537234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  <cell r="F191">
            <v>378901</v>
          </cell>
          <cell r="G191">
            <v>297.0830078125</v>
          </cell>
          <cell r="H191">
            <v>189</v>
          </cell>
          <cell r="I191">
            <v>7720088.9950396828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  <cell r="F192">
            <v>513700</v>
          </cell>
          <cell r="G192">
            <v>399.04800415039062</v>
          </cell>
          <cell r="H192">
            <v>190</v>
          </cell>
          <cell r="I192">
            <v>7682160.6319078943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  <cell r="F193">
            <v>1995908</v>
          </cell>
          <cell r="G193">
            <v>1498.2559814453125</v>
          </cell>
          <cell r="H193">
            <v>191</v>
          </cell>
          <cell r="I193">
            <v>7652389.6757198954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  <cell r="F194">
            <v>3429202</v>
          </cell>
          <cell r="G194">
            <v>2573.47412109375</v>
          </cell>
          <cell r="H194">
            <v>192</v>
          </cell>
          <cell r="I194">
            <v>7630393.9065755205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  <cell r="F195">
            <v>862409</v>
          </cell>
          <cell r="G195">
            <v>651.0250244140625</v>
          </cell>
          <cell r="H195">
            <v>193</v>
          </cell>
          <cell r="I195">
            <v>7595326.6272668391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  <cell r="F196">
            <v>4063216</v>
          </cell>
          <cell r="G196">
            <v>3053.993896484375</v>
          </cell>
          <cell r="H196">
            <v>194</v>
          </cell>
          <cell r="I196">
            <v>7577119.8714561854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  <cell r="F197">
            <v>2779301</v>
          </cell>
          <cell r="G197">
            <v>2068.803955078125</v>
          </cell>
          <cell r="H197">
            <v>195</v>
          </cell>
          <cell r="I197">
            <v>7552515.6721153846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  <cell r="F198">
            <v>3013102</v>
          </cell>
          <cell r="G198">
            <v>2258.364990234375</v>
          </cell>
          <cell r="H198">
            <v>196</v>
          </cell>
          <cell r="I198">
            <v>7529355.3982780613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  <cell r="F199">
            <v>1872500</v>
          </cell>
          <cell r="G199">
            <v>1398.3699951171875</v>
          </cell>
          <cell r="H199">
            <v>197</v>
          </cell>
          <cell r="I199">
            <v>7500640.3962563453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  <cell r="F200">
            <v>2084605.125</v>
          </cell>
          <cell r="G200">
            <v>1528.2230224609375</v>
          </cell>
          <cell r="H200">
            <v>198</v>
          </cell>
          <cell r="I200">
            <v>7473286.6827651514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  <cell r="F201">
            <v>2819701</v>
          </cell>
          <cell r="G201">
            <v>2022.1629638671875</v>
          </cell>
          <cell r="H201">
            <v>199</v>
          </cell>
          <cell r="I201">
            <v>7449901.8300879393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  <cell r="F202">
            <v>1129815</v>
          </cell>
          <cell r="G202">
            <v>802.17999267578125</v>
          </cell>
          <cell r="H202">
            <v>200</v>
          </cell>
          <cell r="I202">
            <v>7418301.3959374996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  <cell r="F203">
            <v>1799902</v>
          </cell>
          <cell r="G203">
            <v>1239.696044921875</v>
          </cell>
          <cell r="H203">
            <v>201</v>
          </cell>
          <cell r="I203">
            <v>7390349.1601368161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  <cell r="F204">
            <v>5469009</v>
          </cell>
          <cell r="G204">
            <v>3642.27392578125</v>
          </cell>
          <cell r="H204">
            <v>202</v>
          </cell>
          <cell r="I204">
            <v>7380837.5751856435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  <cell r="F205">
            <v>2363909</v>
          </cell>
          <cell r="G205">
            <v>1584.9010009765625</v>
          </cell>
          <cell r="H205">
            <v>203</v>
          </cell>
          <cell r="I205">
            <v>7356123.6413177336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  <cell r="F206">
            <v>2685504</v>
          </cell>
          <cell r="G206">
            <v>1844.656982421875</v>
          </cell>
          <cell r="H206">
            <v>204</v>
          </cell>
          <cell r="I206">
            <v>7333228.4469975494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  <cell r="F207">
            <v>2631500</v>
          </cell>
          <cell r="G207">
            <v>1869.6650390625</v>
          </cell>
          <cell r="H207">
            <v>205</v>
          </cell>
          <cell r="I207">
            <v>7310293.186280488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  <cell r="F208">
            <v>1139800</v>
          </cell>
          <cell r="G208">
            <v>811.74102783203125</v>
          </cell>
          <cell r="H208">
            <v>206</v>
          </cell>
          <cell r="I208">
            <v>7280339.3358616503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  <cell r="F209">
            <v>2513500</v>
          </cell>
          <cell r="G209">
            <v>1769.6669921875</v>
          </cell>
          <cell r="H209">
            <v>207</v>
          </cell>
          <cell r="I209">
            <v>7257311.1265096618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  <cell r="F210">
            <v>616500</v>
          </cell>
          <cell r="G210">
            <v>429.71099853515625</v>
          </cell>
          <cell r="H210">
            <v>208</v>
          </cell>
          <cell r="I210">
            <v>7225384.149939904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  <cell r="F211">
            <v>1282103</v>
          </cell>
          <cell r="G211">
            <v>893.8740234375</v>
          </cell>
          <cell r="H211">
            <v>209</v>
          </cell>
          <cell r="I211">
            <v>7196947.3980263155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  <cell r="F212">
            <v>2071917</v>
          </cell>
          <cell r="G212">
            <v>1497.9730224609375</v>
          </cell>
          <cell r="H212">
            <v>210</v>
          </cell>
          <cell r="I212">
            <v>7172542.4913690472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  <cell r="F213">
            <v>2552301</v>
          </cell>
          <cell r="G213">
            <v>1836.574951171875</v>
          </cell>
          <cell r="H213">
            <v>211</v>
          </cell>
          <cell r="I213">
            <v>7150645.6122630332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  <cell r="F214">
            <v>216601</v>
          </cell>
          <cell r="G214">
            <v>157.19999694824219</v>
          </cell>
          <cell r="H214">
            <v>212</v>
          </cell>
          <cell r="I214">
            <v>7117937.8546580188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  <cell r="F215">
            <v>4232100</v>
          </cell>
          <cell r="G215">
            <v>3077.431884765625</v>
          </cell>
          <cell r="H215">
            <v>213</v>
          </cell>
          <cell r="I215">
            <v>7104389.3201291077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  <cell r="F216">
            <v>3829205</v>
          </cell>
          <cell r="G216">
            <v>2781.59912109375</v>
          </cell>
          <cell r="H216">
            <v>214</v>
          </cell>
          <cell r="I216">
            <v>7089084.7205023365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  <cell r="F217">
            <v>1327301</v>
          </cell>
          <cell r="G217">
            <v>973.39599609375</v>
          </cell>
          <cell r="H217">
            <v>215</v>
          </cell>
          <cell r="I217">
            <v>7062285.7264534887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  <cell r="F218">
            <v>891500</v>
          </cell>
          <cell r="G218">
            <v>647.301025390625</v>
          </cell>
          <cell r="H218">
            <v>216</v>
          </cell>
          <cell r="I218">
            <v>7033717.2740162034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  <cell r="F219">
            <v>3326500</v>
          </cell>
          <cell r="G219">
            <v>2457.93896484375</v>
          </cell>
          <cell r="H219">
            <v>217</v>
          </cell>
          <cell r="I219">
            <v>7016633.3234447008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  <cell r="F220">
            <v>548300</v>
          </cell>
          <cell r="G220">
            <v>405.875</v>
          </cell>
          <cell r="H220">
            <v>218</v>
          </cell>
          <cell r="I220">
            <v>6986962.0696674315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  <cell r="F221">
            <v>2411500</v>
          </cell>
          <cell r="G221">
            <v>1762.8360595703125</v>
          </cell>
          <cell r="H221">
            <v>219</v>
          </cell>
          <cell r="I221">
            <v>6966069.54880137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  <cell r="F222">
            <v>2685700</v>
          </cell>
          <cell r="G222">
            <v>1931.02099609375</v>
          </cell>
          <cell r="H222">
            <v>220</v>
          </cell>
          <cell r="I222">
            <v>6946613.3235795451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  <cell r="F223">
            <v>652100</v>
          </cell>
          <cell r="G223">
            <v>467.6610107421875</v>
          </cell>
          <cell r="H223">
            <v>221</v>
          </cell>
          <cell r="I223">
            <v>6918131.3628393663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  <cell r="F224">
            <v>1500113</v>
          </cell>
          <cell r="G224">
            <v>1093.363037109375</v>
          </cell>
          <cell r="H224">
            <v>222</v>
          </cell>
          <cell r="I224">
            <v>6893725.8747184686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  <cell r="F225">
            <v>2272500</v>
          </cell>
          <cell r="G225">
            <v>1660.302978515625</v>
          </cell>
          <cell r="H225">
            <v>223</v>
          </cell>
          <cell r="I225">
            <v>6873002.888733184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  <cell r="F226">
            <v>1147010</v>
          </cell>
          <cell r="G226">
            <v>846.8280029296875</v>
          </cell>
          <cell r="H226">
            <v>224</v>
          </cell>
          <cell r="I226">
            <v>6847440.4204799104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  <cell r="F227">
            <v>2583514</v>
          </cell>
          <cell r="G227">
            <v>1943.5040283203125</v>
          </cell>
          <cell r="H227">
            <v>225</v>
          </cell>
          <cell r="I227">
            <v>6828489.6363888886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  <cell r="F228">
            <v>3690200</v>
          </cell>
          <cell r="G228">
            <v>2795.114990234375</v>
          </cell>
          <cell r="H228">
            <v>226</v>
          </cell>
          <cell r="I228">
            <v>6814603.3990597343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  <cell r="F229">
            <v>2723003</v>
          </cell>
          <cell r="G229">
            <v>2114.70703125</v>
          </cell>
          <cell r="H229">
            <v>227</v>
          </cell>
          <cell r="I229">
            <v>6796578.7276982376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  <cell r="F230">
            <v>4458000</v>
          </cell>
          <cell r="G230">
            <v>3497.881103515625</v>
          </cell>
          <cell r="H230">
            <v>228</v>
          </cell>
          <cell r="I230">
            <v>6786321.8034539474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  <cell r="F231">
            <v>2677606</v>
          </cell>
          <cell r="G231">
            <v>2101.0009765625</v>
          </cell>
          <cell r="H231">
            <v>229</v>
          </cell>
          <cell r="I231">
            <v>6768379.8130458519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  <cell r="F232">
            <v>1790700</v>
          </cell>
          <cell r="G232">
            <v>1381.47900390625</v>
          </cell>
          <cell r="H232">
            <v>230</v>
          </cell>
          <cell r="I232">
            <v>6746737.7269021738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  <cell r="F233">
            <v>1048300</v>
          </cell>
          <cell r="G233">
            <v>815.572021484375</v>
          </cell>
          <cell r="H233">
            <v>231</v>
          </cell>
          <cell r="I233">
            <v>6722069.165313853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  <cell r="F234">
            <v>1227400</v>
          </cell>
          <cell r="G234">
            <v>961.82098388671875</v>
          </cell>
          <cell r="H234">
            <v>232</v>
          </cell>
          <cell r="I234">
            <v>6698385.2464978453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  <cell r="F235">
            <v>2357103</v>
          </cell>
          <cell r="G235">
            <v>1811.18798828125</v>
          </cell>
          <cell r="H235">
            <v>233</v>
          </cell>
          <cell r="I235">
            <v>6679753.1338519314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  <cell r="F236">
            <v>2113600</v>
          </cell>
          <cell r="G236">
            <v>1684.7550048828125</v>
          </cell>
          <cell r="H236">
            <v>234</v>
          </cell>
          <cell r="I236">
            <v>6660239.65892094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  <cell r="F237">
            <v>1736786</v>
          </cell>
          <cell r="G237">
            <v>1382.72998046875</v>
          </cell>
          <cell r="H237">
            <v>235</v>
          </cell>
          <cell r="I237">
            <v>6639288.7922872342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  <cell r="F238">
            <v>1285101</v>
          </cell>
          <cell r="G238">
            <v>1021.2490234375</v>
          </cell>
          <cell r="H238">
            <v>236</v>
          </cell>
          <cell r="I238">
            <v>6616601.5558792371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  <cell r="F239">
            <v>4857802</v>
          </cell>
          <cell r="G239">
            <v>4005.39990234375</v>
          </cell>
          <cell r="H239">
            <v>237</v>
          </cell>
          <cell r="I239">
            <v>6609180.4607067509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  <cell r="F240">
            <v>5059200</v>
          </cell>
          <cell r="G240">
            <v>4166.759765625</v>
          </cell>
          <cell r="H240">
            <v>238</v>
          </cell>
          <cell r="I240">
            <v>6602667.937762605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  <cell r="F241">
            <v>1716301</v>
          </cell>
          <cell r="G241">
            <v>1400.303955078125</v>
          </cell>
          <cell r="H241">
            <v>239</v>
          </cell>
          <cell r="I241">
            <v>6582222.8878138075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  <cell r="F242">
            <v>1852300</v>
          </cell>
          <cell r="G242">
            <v>1515.281005859375</v>
          </cell>
          <cell r="H242">
            <v>240</v>
          </cell>
          <cell r="I242">
            <v>6562514.8757812502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  <cell r="F243">
            <v>2807903</v>
          </cell>
          <cell r="G243">
            <v>2359.35595703125</v>
          </cell>
          <cell r="H243">
            <v>241</v>
          </cell>
          <cell r="I243">
            <v>6546935.5733921165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  <cell r="F244">
            <v>2039614</v>
          </cell>
          <cell r="G244">
            <v>1735.9100341796875</v>
          </cell>
          <cell r="H244">
            <v>242</v>
          </cell>
          <cell r="I244">
            <v>6528310.2776342975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  <cell r="F245">
            <v>2219511</v>
          </cell>
          <cell r="G245">
            <v>1880.85302734375</v>
          </cell>
          <cell r="H245">
            <v>243</v>
          </cell>
          <cell r="I245">
            <v>6510578.5933641978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  <cell r="F246">
            <v>4249000</v>
          </cell>
          <cell r="G246">
            <v>3603.51806640625</v>
          </cell>
          <cell r="H246">
            <v>244</v>
          </cell>
          <cell r="I246">
            <v>6501309.8286372954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  <cell r="F247">
            <v>2764909</v>
          </cell>
          <cell r="G247">
            <v>2342.7900390625</v>
          </cell>
          <cell r="H247">
            <v>245</v>
          </cell>
          <cell r="I247">
            <v>6486059.213010204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  <cell r="F248">
            <v>1495244</v>
          </cell>
          <cell r="G248">
            <v>1261.9620361328125</v>
          </cell>
          <cell r="H248">
            <v>246</v>
          </cell>
          <cell r="I248">
            <v>6465771.3462906508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  <cell r="F249">
            <v>4170205.75</v>
          </cell>
          <cell r="G249">
            <v>3522.764892578125</v>
          </cell>
          <cell r="H249">
            <v>247</v>
          </cell>
          <cell r="I249">
            <v>6456477.5584514169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  <cell r="F250">
            <v>1786900</v>
          </cell>
          <cell r="G250">
            <v>1514.385009765625</v>
          </cell>
          <cell r="H250">
            <v>248</v>
          </cell>
          <cell r="I250">
            <v>6437648.6166834673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  <cell r="F251">
            <v>1508719</v>
          </cell>
          <cell r="G251">
            <v>1275.363037109375</v>
          </cell>
          <cell r="H251">
            <v>249</v>
          </cell>
          <cell r="I251">
            <v>6417853.7186244978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  <cell r="F252">
            <v>1476508</v>
          </cell>
          <cell r="G252">
            <v>1245.821044921875</v>
          </cell>
          <cell r="H252">
            <v>250</v>
          </cell>
          <cell r="I252">
            <v>6398088.3357499996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  <cell r="F253">
            <v>901509</v>
          </cell>
          <cell r="G253">
            <v>767.59698486328125</v>
          </cell>
          <cell r="H253">
            <v>251</v>
          </cell>
          <cell r="I253">
            <v>6376189.6132968124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  <cell r="F254">
            <v>2405029</v>
          </cell>
          <cell r="G254">
            <v>1991.8050537109375</v>
          </cell>
          <cell r="H254">
            <v>252</v>
          </cell>
          <cell r="I254">
            <v>6360431.0394345243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  <cell r="F255">
            <v>1544112</v>
          </cell>
          <cell r="G255">
            <v>1264.779052734375</v>
          </cell>
          <cell r="H255">
            <v>253</v>
          </cell>
          <cell r="I255">
            <v>6341394.2052865615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  <cell r="F256">
            <v>2543118</v>
          </cell>
          <cell r="G256">
            <v>2061.532958984375</v>
          </cell>
          <cell r="H256">
            <v>254</v>
          </cell>
          <cell r="I256">
            <v>6326440.3619586611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  <cell r="F257">
            <v>4239117</v>
          </cell>
          <cell r="G257">
            <v>3500.73388671875</v>
          </cell>
          <cell r="H257">
            <v>255</v>
          </cell>
          <cell r="I257">
            <v>6318254.7801470589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  <cell r="F258">
            <v>2385502</v>
          </cell>
          <cell r="G258">
            <v>1975.0770263671875</v>
          </cell>
          <cell r="H258">
            <v>256</v>
          </cell>
          <cell r="I258">
            <v>6302892.4645996094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  <cell r="F259">
            <v>2361910</v>
          </cell>
          <cell r="G259">
            <v>1948.583984375</v>
          </cell>
          <cell r="H259">
            <v>257</v>
          </cell>
          <cell r="I259">
            <v>6287557.9024805445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  <cell r="F260">
            <v>2960117</v>
          </cell>
          <cell r="G260">
            <v>2432.14599609375</v>
          </cell>
          <cell r="H260">
            <v>258</v>
          </cell>
          <cell r="I260">
            <v>6274660.8447189927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  <cell r="F261">
            <v>1896203.875</v>
          </cell>
          <cell r="G261">
            <v>1564.0279541015625</v>
          </cell>
          <cell r="H261">
            <v>259</v>
          </cell>
          <cell r="I261">
            <v>6257755.6054536682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  <cell r="F262">
            <v>1736700</v>
          </cell>
          <cell r="G262">
            <v>1429.3709716796875</v>
          </cell>
          <cell r="H262">
            <v>260</v>
          </cell>
          <cell r="I262">
            <v>6240366.9300480774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  <cell r="F263">
            <v>2481207</v>
          </cell>
          <cell r="G263">
            <v>2018.5589599609375</v>
          </cell>
          <cell r="H263">
            <v>261</v>
          </cell>
          <cell r="I263">
            <v>6225964.0184386969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  <cell r="F264">
            <v>1467200</v>
          </cell>
          <cell r="G264">
            <v>1185.1949462890625</v>
          </cell>
          <cell r="H264">
            <v>262</v>
          </cell>
          <cell r="I264">
            <v>6207800.7969942745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  <cell r="F265">
            <v>1790201</v>
          </cell>
          <cell r="G265">
            <v>1446.571044921875</v>
          </cell>
          <cell r="H265">
            <v>263</v>
          </cell>
          <cell r="I265">
            <v>6191003.8395912545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  <cell r="F266">
            <v>1215300</v>
          </cell>
          <cell r="G266">
            <v>981.36798095703125</v>
          </cell>
          <cell r="H266">
            <v>264</v>
          </cell>
          <cell r="I266">
            <v>6172156.4765625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  <cell r="F267">
            <v>1439700</v>
          </cell>
          <cell r="G267">
            <v>1170.04296875</v>
          </cell>
          <cell r="H267">
            <v>265</v>
          </cell>
          <cell r="I267">
            <v>6154298.1502358494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  <cell r="F268">
            <v>2184000</v>
          </cell>
          <cell r="G268">
            <v>1756.7760009765625</v>
          </cell>
          <cell r="H268">
            <v>266</v>
          </cell>
          <cell r="I268">
            <v>6139372.2173402254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  <cell r="F269">
            <v>2013700</v>
          </cell>
          <cell r="G269">
            <v>1614.844970703125</v>
          </cell>
          <cell r="H269">
            <v>267</v>
          </cell>
          <cell r="I269">
            <v>6123920.2614700375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  <cell r="F270">
            <v>1785101</v>
          </cell>
          <cell r="G270">
            <v>1428.43603515625</v>
          </cell>
          <cell r="H270">
            <v>268</v>
          </cell>
          <cell r="I270">
            <v>6107730.6373600746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  <cell r="F271">
            <v>3769500</v>
          </cell>
          <cell r="G271">
            <v>3015.47705078125</v>
          </cell>
          <cell r="H271">
            <v>269</v>
          </cell>
          <cell r="I271">
            <v>6099038.3301579924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  <cell r="F272">
            <v>3007700</v>
          </cell>
          <cell r="G272">
            <v>2376.217041015625</v>
          </cell>
          <cell r="H272">
            <v>270</v>
          </cell>
          <cell r="I272">
            <v>6087588.9289351851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  <cell r="F273">
            <v>2103402</v>
          </cell>
          <cell r="G273">
            <v>1679.14501953125</v>
          </cell>
          <cell r="H273">
            <v>271</v>
          </cell>
          <cell r="I273">
            <v>6072887.1321494468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  <cell r="F274">
            <v>2443100</v>
          </cell>
          <cell r="G274">
            <v>1960.866943359375</v>
          </cell>
          <cell r="H274">
            <v>272</v>
          </cell>
          <cell r="I274">
            <v>6059542.3265165444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  <cell r="F275">
            <v>1976400</v>
          </cell>
          <cell r="G275">
            <v>1594.093994140625</v>
          </cell>
          <cell r="H275">
            <v>273</v>
          </cell>
          <cell r="I275">
            <v>6044585.761217949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  <cell r="F276">
            <v>1248904</v>
          </cell>
          <cell r="G276">
            <v>1002.7080078125</v>
          </cell>
          <cell r="H276">
            <v>274</v>
          </cell>
          <cell r="I276">
            <v>6027083.2730383212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  <cell r="F277">
            <v>2788705</v>
          </cell>
          <cell r="G277">
            <v>2261.468994140625</v>
          </cell>
          <cell r="H277">
            <v>275</v>
          </cell>
          <cell r="I277">
            <v>6015307.3520454541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  <cell r="F278">
            <v>2712301</v>
          </cell>
          <cell r="G278">
            <v>2203.125</v>
          </cell>
          <cell r="H278">
            <v>276</v>
          </cell>
          <cell r="I278">
            <v>6003339.9377264492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  <cell r="F279">
            <v>3417704</v>
          </cell>
          <cell r="G279">
            <v>2782.947998046875</v>
          </cell>
          <cell r="H279">
            <v>277</v>
          </cell>
          <cell r="I279">
            <v>5994005.5119584836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  <cell r="F280">
            <v>659002</v>
          </cell>
          <cell r="G280">
            <v>537.9000244140625</v>
          </cell>
          <cell r="H280">
            <v>278</v>
          </cell>
          <cell r="I280">
            <v>5974814.8518435247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  <cell r="F281">
            <v>1264301</v>
          </cell>
          <cell r="G281">
            <v>1038.8409423828125</v>
          </cell>
          <cell r="H281">
            <v>279</v>
          </cell>
          <cell r="I281">
            <v>5957931.289650538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  <cell r="F282">
            <v>2662600</v>
          </cell>
          <cell r="G282">
            <v>2192.096923828125</v>
          </cell>
          <cell r="H282">
            <v>280</v>
          </cell>
          <cell r="I282">
            <v>5946162.2493303567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  <cell r="F283">
            <v>2245800</v>
          </cell>
          <cell r="G283">
            <v>1828.1500244140625</v>
          </cell>
          <cell r="H283">
            <v>281</v>
          </cell>
          <cell r="I283">
            <v>5932993.7004003562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  <cell r="F284">
            <v>1242402</v>
          </cell>
          <cell r="G284">
            <v>1012.343017578125</v>
          </cell>
          <cell r="H284">
            <v>282</v>
          </cell>
          <cell r="I284">
            <v>5916360.3964982266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  <cell r="F285">
            <v>2766812</v>
          </cell>
          <cell r="G285">
            <v>2261.160888671875</v>
          </cell>
          <cell r="H285">
            <v>283</v>
          </cell>
          <cell r="I285">
            <v>5905231.2502208482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  <cell r="F286">
            <v>1819400</v>
          </cell>
          <cell r="G286">
            <v>1462.2669677734375</v>
          </cell>
          <cell r="H286">
            <v>284</v>
          </cell>
          <cell r="I286">
            <v>5890844.5204665493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  <cell r="F287">
            <v>1528700</v>
          </cell>
          <cell r="G287">
            <v>1202.9169921875</v>
          </cell>
          <cell r="H287">
            <v>285</v>
          </cell>
          <cell r="I287">
            <v>5875538.7502192985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  <cell r="F288">
            <v>1858000</v>
          </cell>
          <cell r="G288">
            <v>1466.7509765625</v>
          </cell>
          <cell r="H288">
            <v>286</v>
          </cell>
          <cell r="I288">
            <v>5861491.4119318184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  <cell r="F289">
            <v>1066100</v>
          </cell>
          <cell r="G289">
            <v>832.19097900390625</v>
          </cell>
          <cell r="H289">
            <v>287</v>
          </cell>
          <cell r="I289">
            <v>5844782.7310540071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  <cell r="F290">
            <v>2732707</v>
          </cell>
          <cell r="G290">
            <v>2121.662109375</v>
          </cell>
          <cell r="H290">
            <v>288</v>
          </cell>
          <cell r="I290">
            <v>5833976.912543403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  <cell r="F291">
            <v>719700</v>
          </cell>
          <cell r="G291">
            <v>555.2960205078125</v>
          </cell>
          <cell r="H291">
            <v>289</v>
          </cell>
          <cell r="I291">
            <v>5816280.4526384082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  <cell r="F292">
            <v>2288400</v>
          </cell>
          <cell r="G292">
            <v>1760.092041015625</v>
          </cell>
          <cell r="H292">
            <v>290</v>
          </cell>
          <cell r="I292">
            <v>5804115.3476293106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  <cell r="F293">
            <v>2373000</v>
          </cell>
          <cell r="G293">
            <v>1803.68798828125</v>
          </cell>
          <cell r="H293">
            <v>291</v>
          </cell>
          <cell r="I293">
            <v>5792324.5732388319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  <cell r="F294">
            <v>3329000</v>
          </cell>
          <cell r="G294">
            <v>2512.873046875</v>
          </cell>
          <cell r="H294">
            <v>292</v>
          </cell>
          <cell r="I294">
            <v>5783888.5301797949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  <cell r="F295">
            <v>1944501</v>
          </cell>
          <cell r="G295">
            <v>1463.989013671875</v>
          </cell>
          <cell r="H295">
            <v>293</v>
          </cell>
          <cell r="I295">
            <v>5770784.8184726965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  <cell r="F296">
            <v>2308601</v>
          </cell>
          <cell r="G296">
            <v>1772.0279541015625</v>
          </cell>
          <cell r="H296">
            <v>294</v>
          </cell>
          <cell r="I296">
            <v>5759008.6830357146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  <cell r="F297">
            <v>1194800</v>
          </cell>
          <cell r="G297">
            <v>909.03302001953125</v>
          </cell>
          <cell r="H297">
            <v>295</v>
          </cell>
          <cell r="I297">
            <v>5743536.7891949154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  <cell r="F298">
            <v>763506</v>
          </cell>
          <cell r="G298">
            <v>580.97698974609375</v>
          </cell>
          <cell r="H298">
            <v>296</v>
          </cell>
          <cell r="I298">
            <v>5726712.3608530406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  <cell r="F299">
            <v>3126300</v>
          </cell>
          <cell r="G299">
            <v>2407.77587890625</v>
          </cell>
          <cell r="H299">
            <v>297</v>
          </cell>
          <cell r="I299">
            <v>5717956.7636784511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  <cell r="F300">
            <v>1951805.125</v>
          </cell>
          <cell r="G300">
            <v>1481.2509765625</v>
          </cell>
          <cell r="H300">
            <v>298</v>
          </cell>
          <cell r="I300">
            <v>5705318.6709312079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  <cell r="F301">
            <v>2490805</v>
          </cell>
          <cell r="G301">
            <v>1853.7550048828125</v>
          </cell>
          <cell r="H301">
            <v>299</v>
          </cell>
          <cell r="I301">
            <v>5694567.7890886292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  <cell r="F302">
            <v>1412605</v>
          </cell>
          <cell r="G302">
            <v>1038.10302734375</v>
          </cell>
          <cell r="H302">
            <v>300</v>
          </cell>
          <cell r="I302">
            <v>5680294.5797916669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  <cell r="F303">
            <v>2359600</v>
          </cell>
          <cell r="G303">
            <v>1718.0860595703125</v>
          </cell>
          <cell r="H303">
            <v>301</v>
          </cell>
          <cell r="I303">
            <v>5669262.3718853816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  <cell r="F304">
            <v>2352200</v>
          </cell>
          <cell r="G304">
            <v>1723.1519775390625</v>
          </cell>
          <cell r="H304">
            <v>302</v>
          </cell>
          <cell r="I304">
            <v>5658278.721647351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  <cell r="F305">
            <v>2098600</v>
          </cell>
          <cell r="G305">
            <v>1509.9429931640625</v>
          </cell>
          <cell r="H305">
            <v>303</v>
          </cell>
          <cell r="I305">
            <v>5646530.6070544552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  <cell r="F306">
            <v>1011500</v>
          </cell>
          <cell r="G306">
            <v>724.42498779296875</v>
          </cell>
          <cell r="H306">
            <v>304</v>
          </cell>
          <cell r="I306">
            <v>5631283.7958470397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  <cell r="F307">
            <v>1125500</v>
          </cell>
          <cell r="G307">
            <v>801.0460205078125</v>
          </cell>
          <cell r="H307">
            <v>305</v>
          </cell>
          <cell r="I307">
            <v>5616510.7342213113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  <cell r="F308">
            <v>429300</v>
          </cell>
          <cell r="G308">
            <v>305.89801025390625</v>
          </cell>
          <cell r="H308">
            <v>306</v>
          </cell>
          <cell r="I308">
            <v>5599559.0651552286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  <cell r="F309">
            <v>2066300</v>
          </cell>
          <cell r="G309">
            <v>1474.52001953125</v>
          </cell>
          <cell r="H309">
            <v>307</v>
          </cell>
          <cell r="I309">
            <v>5588050.0779723125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  <cell r="F310">
            <v>2303800</v>
          </cell>
          <cell r="G310">
            <v>1636.550048828125</v>
          </cell>
          <cell r="H310">
            <v>308</v>
          </cell>
          <cell r="I310">
            <v>5577386.928368507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  <cell r="F311">
            <v>2392801</v>
          </cell>
          <cell r="G311">
            <v>1700.7969970703125</v>
          </cell>
          <cell r="H311">
            <v>309</v>
          </cell>
          <cell r="I311">
            <v>5567080.8250404531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  <cell r="F312">
            <v>2128200</v>
          </cell>
          <cell r="G312">
            <v>1490.9100341796875</v>
          </cell>
          <cell r="H312">
            <v>310</v>
          </cell>
          <cell r="I312">
            <v>5555987.6610887097</v>
          </cell>
        </row>
        <row r="313">
          <cell r="A313">
            <v>44844</v>
          </cell>
          <cell r="B313">
            <v>0.69499999284744263</v>
          </cell>
          <cell r="C313">
            <v>0.69499999284744263</v>
          </cell>
          <cell r="D313">
            <v>0.67799997329711914</v>
          </cell>
          <cell r="E313">
            <v>0.67900002002716064</v>
          </cell>
          <cell r="F313">
            <v>2245002</v>
          </cell>
          <cell r="G313">
            <v>1540.2440185546875</v>
          </cell>
          <cell r="H313">
            <v>311</v>
          </cell>
          <cell r="I313">
            <v>5545341.4049437298</v>
          </cell>
        </row>
        <row r="314">
          <cell r="A314">
            <v>44845</v>
          </cell>
          <cell r="B314">
            <v>0.68400001525878906</v>
          </cell>
          <cell r="C314">
            <v>0.68599998950958252</v>
          </cell>
          <cell r="D314">
            <v>0.68000000715255737</v>
          </cell>
          <cell r="E314">
            <v>0.68400001525878906</v>
          </cell>
          <cell r="F314">
            <v>1981100</v>
          </cell>
          <cell r="G314">
            <v>1354.720947265625</v>
          </cell>
          <cell r="H314">
            <v>312</v>
          </cell>
          <cell r="I314">
            <v>5533917.554286859</v>
          </cell>
        </row>
        <row r="315">
          <cell r="A315">
            <v>44846</v>
          </cell>
          <cell r="B315">
            <v>0.68199998140335083</v>
          </cell>
          <cell r="C315">
            <v>0.70200002193450928</v>
          </cell>
          <cell r="D315">
            <v>0.67799997329711914</v>
          </cell>
          <cell r="E315">
            <v>0.70200002193450928</v>
          </cell>
          <cell r="F315">
            <v>3683321</v>
          </cell>
          <cell r="G315">
            <v>2556.885009765625</v>
          </cell>
          <cell r="H315">
            <v>313</v>
          </cell>
          <cell r="I315">
            <v>5528005.1052316297</v>
          </cell>
        </row>
        <row r="316">
          <cell r="A316">
            <v>44847</v>
          </cell>
          <cell r="B316">
            <v>0.72200000286102295</v>
          </cell>
          <cell r="C316">
            <v>0.72200000286102295</v>
          </cell>
          <cell r="D316">
            <v>0.70200002193450928</v>
          </cell>
          <cell r="E316">
            <v>0.70200002193450928</v>
          </cell>
          <cell r="F316">
            <v>2085700</v>
          </cell>
          <cell r="G316">
            <v>1470.1500244140625</v>
          </cell>
          <cell r="H316">
            <v>314</v>
          </cell>
          <cell r="I316">
            <v>5517042.3501194268</v>
          </cell>
        </row>
        <row r="317">
          <cell r="A317">
            <v>44848</v>
          </cell>
          <cell r="B317">
            <v>0.70099997520446777</v>
          </cell>
          <cell r="C317">
            <v>0.7279999852180481</v>
          </cell>
          <cell r="D317">
            <v>0.70099997520446777</v>
          </cell>
          <cell r="E317">
            <v>0.72500002384185791</v>
          </cell>
          <cell r="F317">
            <v>2803100</v>
          </cell>
          <cell r="G317">
            <v>2006.97998046875</v>
          </cell>
          <cell r="H317">
            <v>315</v>
          </cell>
          <cell r="I317">
            <v>5508426.6601190474</v>
          </cell>
        </row>
        <row r="318">
          <cell r="A318">
            <v>44851</v>
          </cell>
          <cell r="B318">
            <v>0.72899997234344482</v>
          </cell>
          <cell r="C318">
            <v>0.72899997234344482</v>
          </cell>
          <cell r="D318">
            <v>0.72000002861022949</v>
          </cell>
          <cell r="E318">
            <v>0.7279999852180481</v>
          </cell>
          <cell r="F318">
            <v>3419204</v>
          </cell>
          <cell r="G318">
            <v>2482.27392578125</v>
          </cell>
          <cell r="H318">
            <v>316</v>
          </cell>
          <cell r="I318">
            <v>5501815.1960047465</v>
          </cell>
        </row>
        <row r="319">
          <cell r="A319">
            <v>44852</v>
          </cell>
          <cell r="B319">
            <v>0.74199998378753662</v>
          </cell>
          <cell r="C319">
            <v>0.74199998378753662</v>
          </cell>
          <cell r="D319">
            <v>0.7279999852180481</v>
          </cell>
          <cell r="E319">
            <v>0.73100000619888306</v>
          </cell>
          <cell r="F319">
            <v>2292600</v>
          </cell>
          <cell r="G319">
            <v>1672.51904296875</v>
          </cell>
          <cell r="H319">
            <v>317</v>
          </cell>
          <cell r="I319">
            <v>5491691.4887618292</v>
          </cell>
        </row>
        <row r="320">
          <cell r="A320">
            <v>44853</v>
          </cell>
          <cell r="B320">
            <v>0.73000001907348633</v>
          </cell>
          <cell r="C320">
            <v>0.73400002717971802</v>
          </cell>
          <cell r="D320">
            <v>0.72399997711181641</v>
          </cell>
          <cell r="E320">
            <v>0.72399997711181641</v>
          </cell>
          <cell r="F320">
            <v>4453704</v>
          </cell>
          <cell r="G320">
            <v>3243.928955078125</v>
          </cell>
          <cell r="H320">
            <v>318</v>
          </cell>
          <cell r="I320">
            <v>5488427.3771619499</v>
          </cell>
        </row>
        <row r="321">
          <cell r="A321">
            <v>44854</v>
          </cell>
          <cell r="B321">
            <v>0.71700000762939453</v>
          </cell>
          <cell r="C321">
            <v>0.72399997711181641</v>
          </cell>
          <cell r="D321">
            <v>0.70899999141693115</v>
          </cell>
          <cell r="E321">
            <v>0.71700000762939453</v>
          </cell>
          <cell r="F321">
            <v>5247100</v>
          </cell>
          <cell r="G321">
            <v>3749.001953125</v>
          </cell>
          <cell r="H321">
            <v>319</v>
          </cell>
          <cell r="I321">
            <v>5487670.8650078373</v>
          </cell>
        </row>
        <row r="322">
          <cell r="A322">
            <v>44855</v>
          </cell>
          <cell r="B322">
            <v>0.71700000762939453</v>
          </cell>
          <cell r="C322">
            <v>0.71700000762939453</v>
          </cell>
          <cell r="D322">
            <v>0.71200001239776611</v>
          </cell>
          <cell r="E322">
            <v>0.7149999737739563</v>
          </cell>
          <cell r="F322">
            <v>3382502</v>
          </cell>
          <cell r="G322">
            <v>2419.902099609375</v>
          </cell>
          <cell r="H322">
            <v>320</v>
          </cell>
          <cell r="I322">
            <v>5481092.2123046871</v>
          </cell>
        </row>
        <row r="323">
          <cell r="A323">
            <v>44858</v>
          </cell>
          <cell r="B323">
            <v>0.71399998664855957</v>
          </cell>
          <cell r="C323">
            <v>0.72100001573562622</v>
          </cell>
          <cell r="D323">
            <v>0.69599997997283936</v>
          </cell>
          <cell r="E323">
            <v>0.70300000905990601</v>
          </cell>
          <cell r="F323">
            <v>2591900</v>
          </cell>
          <cell r="G323">
            <v>1839.9659423828125</v>
          </cell>
          <cell r="H323">
            <v>321</v>
          </cell>
          <cell r="I323">
            <v>5472091.6135124611</v>
          </cell>
        </row>
        <row r="324">
          <cell r="A324">
            <v>44859</v>
          </cell>
          <cell r="B324">
            <v>0.69800001382827759</v>
          </cell>
          <cell r="C324">
            <v>0.7070000171661377</v>
          </cell>
          <cell r="D324">
            <v>0.69099998474121094</v>
          </cell>
          <cell r="E324">
            <v>0.69800001382827759</v>
          </cell>
          <cell r="F324">
            <v>5515601</v>
          </cell>
          <cell r="G324">
            <v>3848.76708984375</v>
          </cell>
          <cell r="H324">
            <v>322</v>
          </cell>
          <cell r="I324">
            <v>5472226.7358307457</v>
          </cell>
        </row>
        <row r="325">
          <cell r="A325">
            <v>44860</v>
          </cell>
          <cell r="B325">
            <v>0.70300000905990601</v>
          </cell>
          <cell r="C325">
            <v>0.71799999475479126</v>
          </cell>
          <cell r="D325">
            <v>0.70200002193450928</v>
          </cell>
          <cell r="E325">
            <v>0.71299999952316284</v>
          </cell>
          <cell r="F325">
            <v>2935600</v>
          </cell>
          <cell r="G325">
            <v>2079.35595703125</v>
          </cell>
          <cell r="H325">
            <v>323</v>
          </cell>
          <cell r="I325">
            <v>5464373.402283282</v>
          </cell>
        </row>
        <row r="326">
          <cell r="A326">
            <v>44861</v>
          </cell>
          <cell r="B326">
            <v>0.71399998664855957</v>
          </cell>
          <cell r="C326">
            <v>0.7149999737739563</v>
          </cell>
          <cell r="D326">
            <v>0.7070000171661377</v>
          </cell>
          <cell r="E326">
            <v>0.7070000171661377</v>
          </cell>
          <cell r="F326">
            <v>3527200</v>
          </cell>
          <cell r="G326">
            <v>2511.2080078125</v>
          </cell>
          <cell r="H326">
            <v>324</v>
          </cell>
          <cell r="I326">
            <v>5458394.4720293209</v>
          </cell>
        </row>
        <row r="327">
          <cell r="A327">
            <v>44862</v>
          </cell>
          <cell r="B327">
            <v>0.70200002193450928</v>
          </cell>
          <cell r="C327">
            <v>0.70200002193450928</v>
          </cell>
          <cell r="D327">
            <v>0.6809999942779541</v>
          </cell>
          <cell r="E327">
            <v>0.68300002813339233</v>
          </cell>
          <cell r="F327">
            <v>3020700</v>
          </cell>
          <cell r="G327">
            <v>2104.006103515625</v>
          </cell>
          <cell r="H327">
            <v>325</v>
          </cell>
          <cell r="I327">
            <v>5450893.8736538459</v>
          </cell>
        </row>
        <row r="328">
          <cell r="A328">
            <v>44865</v>
          </cell>
          <cell r="B328">
            <v>0.68000000715255737</v>
          </cell>
          <cell r="C328">
            <v>0.69199997186660767</v>
          </cell>
          <cell r="D328">
            <v>0.67799997329711914</v>
          </cell>
          <cell r="E328">
            <v>0.68699997663497925</v>
          </cell>
          <cell r="F328">
            <v>3400007.75</v>
          </cell>
          <cell r="G328">
            <v>2326.47412109375</v>
          </cell>
          <cell r="H328">
            <v>326</v>
          </cell>
          <cell r="I328">
            <v>5444602.8119248468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23.5</v>
          </cell>
          <cell r="D347">
            <v>33.149565178898534</v>
          </cell>
        </row>
        <row r="348">
          <cell r="B348" t="str">
            <v xml:space="preserve">2022/9/2
</v>
          </cell>
          <cell r="C348">
            <v>23.5</v>
          </cell>
          <cell r="D348">
            <v>33.121676262196516</v>
          </cell>
        </row>
        <row r="349">
          <cell r="B349" t="str">
            <v xml:space="preserve">2022/9/5
</v>
          </cell>
          <cell r="C349">
            <v>23.5</v>
          </cell>
          <cell r="D349">
            <v>33.093948088530247</v>
          </cell>
        </row>
        <row r="350">
          <cell r="B350" t="str">
            <v xml:space="preserve">2022/9/6
</v>
          </cell>
          <cell r="C350">
            <v>23.33</v>
          </cell>
          <cell r="D350">
            <v>33.065890766436766</v>
          </cell>
        </row>
        <row r="351">
          <cell r="B351" t="str">
            <v xml:space="preserve">2022/9/7
</v>
          </cell>
          <cell r="C351">
            <v>23.05</v>
          </cell>
          <cell r="D351">
            <v>33.037191939025774</v>
          </cell>
        </row>
        <row r="352">
          <cell r="B352" t="str">
            <v xml:space="preserve">2022/9/8
</v>
          </cell>
          <cell r="C352">
            <v>22.91</v>
          </cell>
          <cell r="D352">
            <v>33.008257104914271</v>
          </cell>
        </row>
        <row r="353">
          <cell r="B353" t="str">
            <v xml:space="preserve">2022/9/9
</v>
          </cell>
          <cell r="C353">
            <v>23</v>
          </cell>
          <cell r="D353">
            <v>32.979743551908818</v>
          </cell>
        </row>
        <row r="354">
          <cell r="B354" t="str">
            <v xml:space="preserve">2022/9/13
</v>
          </cell>
          <cell r="C354">
            <v>23.46</v>
          </cell>
          <cell r="D354">
            <v>32.952698825909074</v>
          </cell>
        </row>
        <row r="355">
          <cell r="B355" t="str">
            <v xml:space="preserve">2022/9/14
</v>
          </cell>
          <cell r="C355">
            <v>22.93</v>
          </cell>
          <cell r="D355">
            <v>32.924305911388082</v>
          </cell>
        </row>
        <row r="356">
          <cell r="B356" t="str">
            <v xml:space="preserve">2022/9/15
</v>
          </cell>
          <cell r="C356">
            <v>23.03</v>
          </cell>
          <cell r="D356">
            <v>32.89635589468925</v>
          </cell>
        </row>
        <row r="357">
          <cell r="B357" t="str">
            <v xml:space="preserve">2022/9/16
</v>
          </cell>
          <cell r="C357">
            <v>22.61000061</v>
          </cell>
          <cell r="D357">
            <v>32.867380245999989</v>
          </cell>
        </row>
        <row r="358">
          <cell r="B358" t="str">
            <v xml:space="preserve">2022/9/19
</v>
          </cell>
          <cell r="C358">
            <v>22.040000920000001</v>
          </cell>
          <cell r="D358">
            <v>32.836966259129198</v>
          </cell>
        </row>
        <row r="359">
          <cell r="B359" t="str">
            <v xml:space="preserve">2022/9/20
</v>
          </cell>
          <cell r="C359">
            <v>22.239999770000001</v>
          </cell>
          <cell r="D359">
            <v>32.807282879607826</v>
          </cell>
        </row>
        <row r="360">
          <cell r="B360" t="str">
            <v xml:space="preserve">2022/9/21
</v>
          </cell>
          <cell r="C360">
            <v>22.920000080000001</v>
          </cell>
          <cell r="D360">
            <v>32.779664771229037</v>
          </cell>
        </row>
        <row r="361">
          <cell r="B361" t="str">
            <v xml:space="preserve">2022/9/22
</v>
          </cell>
          <cell r="C361">
            <v>22.850000380000001</v>
          </cell>
          <cell r="D361">
            <v>32.752005538941489</v>
          </cell>
        </row>
        <row r="362">
          <cell r="B362" t="str">
            <v xml:space="preserve">2022/9/23
</v>
          </cell>
          <cell r="C362">
            <v>23.649999619999999</v>
          </cell>
          <cell r="D362">
            <v>32.726722189166651</v>
          </cell>
        </row>
        <row r="363">
          <cell r="B363" t="str">
            <v xml:space="preserve">2022/9/26
</v>
          </cell>
          <cell r="C363">
            <v>23.719999309999999</v>
          </cell>
          <cell r="D363">
            <v>32.701772818310232</v>
          </cell>
        </row>
        <row r="364">
          <cell r="B364" t="str">
            <v xml:space="preserve">2022/9/27
</v>
          </cell>
          <cell r="C364">
            <v>23.850000380000001</v>
          </cell>
          <cell r="D364">
            <v>32.677320408259654</v>
          </cell>
        </row>
        <row r="365">
          <cell r="B365" t="str">
            <v xml:space="preserve">2022/9/28
</v>
          </cell>
          <cell r="C365">
            <v>23.590000150000002</v>
          </cell>
          <cell r="D365">
            <v>32.652286468154252</v>
          </cell>
        </row>
        <row r="366">
          <cell r="B366" t="str">
            <v xml:space="preserve">2022/9/29
</v>
          </cell>
          <cell r="C366">
            <v>23.399999619999999</v>
          </cell>
          <cell r="D366">
            <v>32.626868097692288</v>
          </cell>
        </row>
        <row r="367">
          <cell r="B367">
            <v>44834</v>
          </cell>
          <cell r="C367">
            <v>23.340000150000002</v>
          </cell>
          <cell r="D367">
            <v>32.601424623862997</v>
          </cell>
        </row>
        <row r="368">
          <cell r="B368" t="str">
            <v xml:space="preserve">2022/10/10
</v>
          </cell>
          <cell r="C368">
            <v>22.040000920000001</v>
          </cell>
          <cell r="D368">
            <v>32.57256827494534</v>
          </cell>
        </row>
        <row r="369">
          <cell r="B369" t="str">
            <v xml:space="preserve">2022/10/11
</v>
          </cell>
          <cell r="C369">
            <v>22.239999770000001</v>
          </cell>
          <cell r="D369">
            <v>32.544414137329682</v>
          </cell>
        </row>
        <row r="370">
          <cell r="B370" t="str">
            <v xml:space="preserve">2022/10/12
</v>
          </cell>
          <cell r="C370">
            <v>22.920000080000001</v>
          </cell>
          <cell r="D370">
            <v>32.518260838260851</v>
          </cell>
        </row>
        <row r="371">
          <cell r="B371" t="str">
            <v xml:space="preserve">2022/10/13
</v>
          </cell>
          <cell r="C371">
            <v>22.850000380000001</v>
          </cell>
          <cell r="D371">
            <v>32.492059590406484</v>
          </cell>
        </row>
        <row r="372">
          <cell r="B372" t="str">
            <v xml:space="preserve">2022/10/14
</v>
          </cell>
          <cell r="C372">
            <v>23.649999619999999</v>
          </cell>
          <cell r="D372">
            <v>32.468162131027007</v>
          </cell>
        </row>
        <row r="373">
          <cell r="B373" t="str">
            <v xml:space="preserve">2022/10/17
</v>
          </cell>
          <cell r="C373">
            <v>23.719999309999999</v>
          </cell>
          <cell r="D373">
            <v>32.444582177331519</v>
          </cell>
        </row>
        <row r="374">
          <cell r="B374" t="str">
            <v xml:space="preserve">2022/10/18
</v>
          </cell>
          <cell r="C374">
            <v>23.850000380000001</v>
          </cell>
          <cell r="D374">
            <v>32.421478462822563</v>
          </cell>
        </row>
        <row r="375">
          <cell r="B375" t="str">
            <v xml:space="preserve">2022/10/19
</v>
          </cell>
          <cell r="C375">
            <v>23.590000150000002</v>
          </cell>
          <cell r="D375">
            <v>32.39780157726539</v>
          </cell>
        </row>
        <row r="376">
          <cell r="B376" t="str">
            <v xml:space="preserve">2022/10/20
</v>
          </cell>
          <cell r="C376">
            <v>23.399999619999999</v>
          </cell>
          <cell r="D376">
            <v>32.373743283262009</v>
          </cell>
        </row>
        <row r="377">
          <cell r="B377" t="str">
            <v xml:space="preserve">2022/10/21
</v>
          </cell>
          <cell r="C377">
            <v>23.340000150000002</v>
          </cell>
          <cell r="D377">
            <v>32.349653301573312</v>
          </cell>
        </row>
        <row r="378">
          <cell r="B378" t="str">
            <v xml:space="preserve">2022/10/24
</v>
          </cell>
          <cell r="C378">
            <v>22.829999919999999</v>
          </cell>
          <cell r="D378">
            <v>32.324335074494662</v>
          </cell>
        </row>
        <row r="379">
          <cell r="B379" t="str">
            <v xml:space="preserve">2022/10/25
</v>
          </cell>
          <cell r="C379">
            <v>22.739999770000001</v>
          </cell>
          <cell r="D379">
            <v>32.298912434429688</v>
          </cell>
        </row>
        <row r="380">
          <cell r="B380" t="str">
            <v xml:space="preserve">2022/10/26
</v>
          </cell>
          <cell r="C380">
            <v>23.18000031</v>
          </cell>
          <cell r="D380">
            <v>32.274788328280401</v>
          </cell>
        </row>
        <row r="381">
          <cell r="B381" t="str">
            <v xml:space="preserve">2022/10/27
</v>
          </cell>
          <cell r="C381">
            <v>22.959999079999999</v>
          </cell>
          <cell r="D381">
            <v>32.250211047941931</v>
          </cell>
        </row>
        <row r="382">
          <cell r="B382">
            <v>44862</v>
          </cell>
          <cell r="C382">
            <v>22.13999939</v>
          </cell>
          <cell r="D382">
            <v>32.223605227789449</v>
          </cell>
        </row>
        <row r="383">
          <cell r="B383">
            <v>44865</v>
          </cell>
          <cell r="C383">
            <v>22.239999770000001</v>
          </cell>
          <cell r="D383">
            <v>32.197401538923856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odel1&amp;CCI"/>
      <sheetName val="model1&amp;RSI"/>
      <sheetName val="model1&amp;KDJ"/>
      <sheetName val="model1&amp;2"/>
      <sheetName val="模型一计算RSI"/>
      <sheetName val="模型一计算KDJ"/>
      <sheetName val="模型一"/>
      <sheetName val="模型一计算CCI"/>
      <sheetName val="模型一或二PE副本"/>
    </sheetNames>
    <sheetDataSet>
      <sheetData sheetId="0"/>
      <sheetData sheetId="1"/>
      <sheetData sheetId="2">
        <row r="1">
          <cell r="A1" t="str">
            <v>date</v>
          </cell>
          <cell r="B1" t="str">
            <v>szse innovation100</v>
          </cell>
          <cell r="C1" t="str">
            <v>sales amount</v>
          </cell>
          <cell r="D1" t="str">
            <v>sales shares</v>
          </cell>
          <cell r="E1" t="str">
            <v>shares held</v>
          </cell>
          <cell r="F1" t="str">
            <v>market value</v>
          </cell>
          <cell r="G1" t="str">
            <v>accumulated investment</v>
          </cell>
          <cell r="H1" t="str">
            <v>total assets</v>
          </cell>
          <cell r="I1" t="str">
            <v>profit amount</v>
          </cell>
          <cell r="J1" t="str">
            <v>MAX</v>
          </cell>
          <cell r="K1" t="str">
            <v>SMA value of MAX</v>
          </cell>
          <cell r="L1" t="str">
            <v>ABS</v>
          </cell>
          <cell r="M1" t="str">
            <v>SMA value of ABS</v>
          </cell>
          <cell r="N1" t="str">
            <v>RSI</v>
          </cell>
        </row>
        <row r="2">
          <cell r="A2">
            <v>0</v>
          </cell>
          <cell r="B2">
            <v>0</v>
          </cell>
          <cell r="C2">
            <v>2000</v>
          </cell>
          <cell r="D2" t="str">
            <v>unit:yuan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</row>
        <row r="3">
          <cell r="A3">
            <v>44377</v>
          </cell>
          <cell r="B3">
            <v>1.0309999999999999</v>
          </cell>
          <cell r="C3">
            <v>2000</v>
          </cell>
          <cell r="D3">
            <v>1939.8642095053349</v>
          </cell>
          <cell r="E3">
            <v>1939.8642095053349</v>
          </cell>
          <cell r="F3">
            <v>2000</v>
          </cell>
          <cell r="G3">
            <v>2000</v>
          </cell>
          <cell r="H3">
            <v>2000</v>
          </cell>
          <cell r="I3">
            <v>0</v>
          </cell>
          <cell r="J3">
            <v>0</v>
          </cell>
        </row>
        <row r="4">
          <cell r="A4">
            <v>44407</v>
          </cell>
          <cell r="B4">
            <v>1.006</v>
          </cell>
          <cell r="C4">
            <v>3000</v>
          </cell>
          <cell r="D4">
            <v>2982.1073558648113</v>
          </cell>
          <cell r="E4">
            <v>4921.971565370146</v>
          </cell>
          <cell r="F4">
            <v>4951.503394762367</v>
          </cell>
          <cell r="G4">
            <v>5000</v>
          </cell>
          <cell r="H4">
            <v>4951.503394762367</v>
          </cell>
          <cell r="I4">
            <v>-48.496605237633048</v>
          </cell>
          <cell r="J4">
            <v>0</v>
          </cell>
          <cell r="K4">
            <v>0</v>
          </cell>
          <cell r="L4">
            <v>2.4999999999999911E-2</v>
          </cell>
          <cell r="M4">
            <v>2.4999999999999911E-2</v>
          </cell>
          <cell r="N4">
            <v>0</v>
          </cell>
        </row>
        <row r="5">
          <cell r="A5">
            <v>44439</v>
          </cell>
          <cell r="B5">
            <v>0.96599999999999997</v>
          </cell>
          <cell r="C5">
            <v>3000</v>
          </cell>
          <cell r="D5">
            <v>3105.5900621118012</v>
          </cell>
          <cell r="E5">
            <v>8027.5616274819477</v>
          </cell>
          <cell r="F5">
            <v>7754.6245321475608</v>
          </cell>
          <cell r="G5">
            <v>8000</v>
          </cell>
          <cell r="H5">
            <v>7754.6245321475608</v>
          </cell>
          <cell r="I5">
            <v>-245.37546785243921</v>
          </cell>
          <cell r="J5">
            <v>0</v>
          </cell>
          <cell r="K5">
            <v>0</v>
          </cell>
          <cell r="L5">
            <v>4.0000000000000036E-2</v>
          </cell>
          <cell r="M5">
            <v>2.7499999999999931E-2</v>
          </cell>
          <cell r="N5">
            <v>0</v>
          </cell>
        </row>
        <row r="6">
          <cell r="A6">
            <v>44469</v>
          </cell>
          <cell r="B6">
            <v>0.96099999999999997</v>
          </cell>
          <cell r="C6">
            <v>3000</v>
          </cell>
          <cell r="D6">
            <v>3121.7481789802291</v>
          </cell>
          <cell r="E6">
            <v>11149.309806462177</v>
          </cell>
          <cell r="F6">
            <v>10714.486724010152</v>
          </cell>
          <cell r="G6">
            <v>11000</v>
          </cell>
          <cell r="H6">
            <v>10714.486724010152</v>
          </cell>
          <cell r="I6">
            <v>-285.5132759898479</v>
          </cell>
          <cell r="J6">
            <v>0</v>
          </cell>
          <cell r="K6">
            <v>0</v>
          </cell>
          <cell r="L6">
            <v>5.0000000000000044E-3</v>
          </cell>
          <cell r="M6">
            <v>2.3749999999999941E-2</v>
          </cell>
          <cell r="N6">
            <v>0</v>
          </cell>
        </row>
        <row r="7">
          <cell r="A7">
            <v>44498</v>
          </cell>
          <cell r="B7">
            <v>0.99299997091293335</v>
          </cell>
          <cell r="C7">
            <v>2000</v>
          </cell>
          <cell r="D7">
            <v>2014.098749833056</v>
          </cell>
          <cell r="E7">
            <v>13163.408556295233</v>
          </cell>
          <cell r="F7">
            <v>13071.264313516225</v>
          </cell>
          <cell r="G7">
            <v>13000</v>
          </cell>
          <cell r="H7">
            <v>13071.264313516225</v>
          </cell>
          <cell r="I7">
            <v>71.264313516225229</v>
          </cell>
          <cell r="J7">
            <v>3.1999970912933384E-2</v>
          </cell>
          <cell r="K7">
            <v>5.3333284854888974E-3</v>
          </cell>
          <cell r="L7">
            <v>3.1999970912933384E-2</v>
          </cell>
          <cell r="M7">
            <v>2.5124995152155511E-2</v>
          </cell>
          <cell r="N7">
            <v>21.227182147461402</v>
          </cell>
        </row>
        <row r="8">
          <cell r="A8">
            <v>44530</v>
          </cell>
          <cell r="B8">
            <v>1.0110000371932983</v>
          </cell>
          <cell r="C8">
            <v>2000</v>
          </cell>
          <cell r="D8">
            <v>1978.239294186702</v>
          </cell>
          <cell r="E8">
            <v>15141.647850481935</v>
          </cell>
          <cell r="F8">
            <v>15308.206540005061</v>
          </cell>
          <cell r="G8">
            <v>15000</v>
          </cell>
          <cell r="H8">
            <v>15308.206540005061</v>
          </cell>
          <cell r="I8">
            <v>308.20654000506147</v>
          </cell>
          <cell r="J8">
            <v>1.800006628036499E-2</v>
          </cell>
          <cell r="K8">
            <v>7.4444514513015798E-3</v>
          </cell>
          <cell r="L8">
            <v>1.800006628036499E-2</v>
          </cell>
          <cell r="M8">
            <v>2.3937507006857092E-2</v>
          </cell>
          <cell r="N8">
            <v>31.099526985700965</v>
          </cell>
        </row>
        <row r="9">
          <cell r="A9">
            <v>44561</v>
          </cell>
          <cell r="B9">
            <v>0.99199998378753662</v>
          </cell>
          <cell r="C9">
            <v>2000</v>
          </cell>
          <cell r="D9">
            <v>2016.1290652080834</v>
          </cell>
          <cell r="E9">
            <v>17157.776915690018</v>
          </cell>
          <cell r="F9">
            <v>17020.514422194668</v>
          </cell>
          <cell r="G9">
            <v>17000</v>
          </cell>
          <cell r="H9">
            <v>17020.514422194668</v>
          </cell>
          <cell r="I9">
            <v>20.514422194668441</v>
          </cell>
          <cell r="J9">
            <v>0</v>
          </cell>
          <cell r="K9">
            <v>6.2037095427513169E-3</v>
          </cell>
          <cell r="L9">
            <v>1.9000053405761719E-2</v>
          </cell>
          <cell r="M9">
            <v>2.3114598073341198E-2</v>
          </cell>
          <cell r="N9">
            <v>26.838924575142201</v>
          </cell>
        </row>
        <row r="10">
          <cell r="A10">
            <v>44589</v>
          </cell>
          <cell r="B10">
            <v>0.89099997282028198</v>
          </cell>
          <cell r="C10">
            <v>3000</v>
          </cell>
          <cell r="D10">
            <v>3367.0034697129122</v>
          </cell>
          <cell r="E10">
            <v>20524.78038540293</v>
          </cell>
          <cell r="F10">
            <v>18287.578765536266</v>
          </cell>
          <cell r="G10">
            <v>20000</v>
          </cell>
          <cell r="H10">
            <v>18287.578765536266</v>
          </cell>
          <cell r="I10">
            <v>-1712.4212344637344</v>
          </cell>
          <cell r="J10">
            <v>0</v>
          </cell>
          <cell r="K10">
            <v>5.1697579522927643E-3</v>
          </cell>
          <cell r="L10">
            <v>0.10100001096725464</v>
          </cell>
          <cell r="M10">
            <v>3.6095500222326771E-2</v>
          </cell>
          <cell r="N10">
            <v>14.322444405674213</v>
          </cell>
        </row>
        <row r="11">
          <cell r="A11">
            <v>44620</v>
          </cell>
          <cell r="B11">
            <v>0.88200002908706665</v>
          </cell>
          <cell r="C11">
            <v>3000</v>
          </cell>
          <cell r="D11">
            <v>3401.3604320458076</v>
          </cell>
          <cell r="E11">
            <v>23926.140817448737</v>
          </cell>
          <cell r="F11">
            <v>21102.85689693104</v>
          </cell>
          <cell r="G11">
            <v>23000</v>
          </cell>
          <cell r="H11">
            <v>21102.85689693104</v>
          </cell>
          <cell r="I11">
            <v>-1897.14310306896</v>
          </cell>
          <cell r="J11">
            <v>0</v>
          </cell>
          <cell r="K11">
            <v>4.3081316269106369E-3</v>
          </cell>
          <cell r="L11">
            <v>8.999943733215332E-3</v>
          </cell>
          <cell r="M11">
            <v>3.1579574140808198E-2</v>
          </cell>
          <cell r="N11">
            <v>13.642146052069533</v>
          </cell>
        </row>
        <row r="12">
          <cell r="A12">
            <v>44651</v>
          </cell>
          <cell r="B12">
            <v>0.79199999570846558</v>
          </cell>
          <cell r="C12">
            <v>3000</v>
          </cell>
          <cell r="D12">
            <v>3787.8788084038033</v>
          </cell>
          <cell r="E12">
            <v>27714.019625852539</v>
          </cell>
          <cell r="F12">
            <v>21949.503424739542</v>
          </cell>
          <cell r="G12">
            <v>26000</v>
          </cell>
          <cell r="H12">
            <v>21949.503424739542</v>
          </cell>
          <cell r="I12">
            <v>-4050.4965752604585</v>
          </cell>
          <cell r="J12">
            <v>0</v>
          </cell>
          <cell r="K12">
            <v>3.5901096890921975E-3</v>
          </cell>
          <cell r="L12">
            <v>9.0000033378601074E-2</v>
          </cell>
          <cell r="M12">
            <v>4.1316317347107008E-2</v>
          </cell>
          <cell r="N12">
            <v>8.689326444394684</v>
          </cell>
        </row>
        <row r="13">
          <cell r="A13">
            <v>44680</v>
          </cell>
          <cell r="B13">
            <v>0.71899998188018799</v>
          </cell>
          <cell r="C13">
            <v>3000</v>
          </cell>
          <cell r="D13">
            <v>4172.4618575858476</v>
          </cell>
          <cell r="E13">
            <v>31886.481483438387</v>
          </cell>
          <cell r="F13">
            <v>22926.37960881515</v>
          </cell>
          <cell r="G13">
            <v>29000</v>
          </cell>
          <cell r="H13">
            <v>22926.37960881515</v>
          </cell>
          <cell r="I13">
            <v>-6073.6203911848497</v>
          </cell>
          <cell r="J13">
            <v>0</v>
          </cell>
          <cell r="K13">
            <v>2.9917580742434978E-3</v>
          </cell>
          <cell r="L13">
            <v>7.3000013828277588E-2</v>
          </cell>
          <cell r="M13">
            <v>4.659693342730211E-2</v>
          </cell>
          <cell r="N13">
            <v>6.4205042138901032</v>
          </cell>
        </row>
        <row r="14">
          <cell r="A14">
            <v>44712</v>
          </cell>
          <cell r="B14">
            <v>0.74699997901916504</v>
          </cell>
          <cell r="C14">
            <v>3000</v>
          </cell>
          <cell r="D14">
            <v>4016.0643698264844</v>
          </cell>
          <cell r="E14">
            <v>35902.54585326487</v>
          </cell>
          <cell r="F14">
            <v>26819.20099912347</v>
          </cell>
          <cell r="G14">
            <v>32000</v>
          </cell>
          <cell r="H14">
            <v>26819.20099912347</v>
          </cell>
          <cell r="I14">
            <v>-5180.79900087653</v>
          </cell>
          <cell r="J14">
            <v>2.7999997138977051E-2</v>
          </cell>
          <cell r="K14">
            <v>7.1597979183657566E-3</v>
          </cell>
          <cell r="L14">
            <v>2.7999997138977051E-2</v>
          </cell>
          <cell r="M14">
            <v>4.3497444045914602E-2</v>
          </cell>
          <cell r="N14">
            <v>16.460272725009055</v>
          </cell>
        </row>
        <row r="15">
          <cell r="A15">
            <v>44742</v>
          </cell>
          <cell r="B15">
            <v>0.84500002861022949</v>
          </cell>
          <cell r="C15">
            <v>2000</v>
          </cell>
          <cell r="D15">
            <v>2366.8638251875536</v>
          </cell>
          <cell r="E15">
            <v>38269.409678452423</v>
          </cell>
          <cell r="F15">
            <v>32337.652273188891</v>
          </cell>
          <cell r="G15">
            <v>34000</v>
          </cell>
          <cell r="H15">
            <v>32337.652273188891</v>
          </cell>
          <cell r="I15">
            <v>-1662.3477268111092</v>
          </cell>
          <cell r="J15">
            <v>9.8000049591064453E-2</v>
          </cell>
          <cell r="K15">
            <v>2.2299839863815538E-2</v>
          </cell>
          <cell r="L15">
            <v>9.8000049591064453E-2</v>
          </cell>
          <cell r="M15">
            <v>5.2581211636772908E-2</v>
          </cell>
          <cell r="N15">
            <v>42.410281485830289</v>
          </cell>
        </row>
        <row r="16">
          <cell r="A16">
            <v>44771</v>
          </cell>
          <cell r="B16">
            <v>0.80099999904632568</v>
          </cell>
          <cell r="C16">
            <v>2000</v>
          </cell>
          <cell r="D16">
            <v>2496.8789043460788</v>
          </cell>
          <cell r="E16">
            <v>40766.288582798501</v>
          </cell>
          <cell r="F16">
            <v>32653.797115943838</v>
          </cell>
          <cell r="G16">
            <v>36000</v>
          </cell>
          <cell r="H16">
            <v>32653.797115943838</v>
          </cell>
          <cell r="I16">
            <v>-3346.2028840561616</v>
          </cell>
          <cell r="J16">
            <v>0</v>
          </cell>
          <cell r="K16">
            <v>1.8583199886512948E-2</v>
          </cell>
          <cell r="L16">
            <v>4.4000029563903809E-2</v>
          </cell>
          <cell r="M16">
            <v>5.1151014624628059E-2</v>
          </cell>
          <cell r="N16">
            <v>36.33007091430315</v>
          </cell>
        </row>
        <row r="17">
          <cell r="A17">
            <v>44804</v>
          </cell>
          <cell r="B17">
            <v>0.76499998569488525</v>
          </cell>
          <cell r="C17">
            <v>2000</v>
          </cell>
          <cell r="D17">
            <v>2614.3791338548936</v>
          </cell>
          <cell r="E17">
            <v>43380.667716653392</v>
          </cell>
          <cell r="F17">
            <v>33186.210182674418</v>
          </cell>
          <cell r="G17">
            <v>38000</v>
          </cell>
          <cell r="H17">
            <v>33186.210182674418</v>
          </cell>
          <cell r="I17">
            <v>-4813.7898173255817</v>
          </cell>
          <cell r="J17">
            <v>0</v>
          </cell>
          <cell r="K17">
            <v>1.5485999905427456E-2</v>
          </cell>
          <cell r="L17">
            <v>3.600001335144043E-2</v>
          </cell>
          <cell r="M17">
            <v>4.8625847745763451E-2</v>
          </cell>
          <cell r="N17">
            <v>31.847259478939737</v>
          </cell>
        </row>
        <row r="18">
          <cell r="A18">
            <v>44834</v>
          </cell>
          <cell r="B18">
            <v>0.69599997997283936</v>
          </cell>
          <cell r="C18">
            <v>2000</v>
          </cell>
          <cell r="D18">
            <v>2873.5633010766005</v>
          </cell>
          <cell r="E18">
            <v>46254.231017729995</v>
          </cell>
          <cell r="F18">
            <v>32192.94386199916</v>
          </cell>
          <cell r="G18">
            <v>40000</v>
          </cell>
          <cell r="H18">
            <v>32192.94386199916</v>
          </cell>
          <cell r="I18">
            <v>-7807.0561380008403</v>
          </cell>
          <cell r="J18">
            <v>0</v>
          </cell>
          <cell r="K18">
            <v>1.2904999921189547E-2</v>
          </cell>
          <cell r="L18">
            <v>6.9000005722045898E-2</v>
          </cell>
          <cell r="M18">
            <v>5.2021540741810528E-2</v>
          </cell>
          <cell r="N18">
            <v>24.80703135118333</v>
          </cell>
        </row>
        <row r="19"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J47">
            <v>0</v>
          </cell>
        </row>
        <row r="48">
          <cell r="J48">
            <v>0</v>
          </cell>
        </row>
        <row r="49">
          <cell r="J49">
            <v>0</v>
          </cell>
        </row>
        <row r="50">
          <cell r="J50">
            <v>0</v>
          </cell>
        </row>
        <row r="51">
          <cell r="J51">
            <v>0</v>
          </cell>
        </row>
        <row r="52">
          <cell r="J52">
            <v>0</v>
          </cell>
        </row>
        <row r="53">
          <cell r="J53">
            <v>0</v>
          </cell>
        </row>
        <row r="54">
          <cell r="J54">
            <v>0</v>
          </cell>
        </row>
        <row r="55">
          <cell r="J55">
            <v>0</v>
          </cell>
        </row>
        <row r="56">
          <cell r="J56">
            <v>0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0</v>
          </cell>
        </row>
        <row r="60">
          <cell r="J60">
            <v>0</v>
          </cell>
        </row>
        <row r="61">
          <cell r="J61">
            <v>0</v>
          </cell>
        </row>
        <row r="62">
          <cell r="J62">
            <v>0</v>
          </cell>
        </row>
        <row r="63">
          <cell r="J63">
            <v>0</v>
          </cell>
        </row>
        <row r="64">
          <cell r="J64">
            <v>0</v>
          </cell>
        </row>
        <row r="65">
          <cell r="J65">
            <v>0</v>
          </cell>
        </row>
        <row r="66">
          <cell r="J66">
            <v>0</v>
          </cell>
        </row>
        <row r="67">
          <cell r="J67">
            <v>0</v>
          </cell>
        </row>
        <row r="68">
          <cell r="J68">
            <v>0</v>
          </cell>
        </row>
        <row r="69">
          <cell r="J69">
            <v>0</v>
          </cell>
        </row>
        <row r="70">
          <cell r="J70">
            <v>0</v>
          </cell>
        </row>
        <row r="71">
          <cell r="J71">
            <v>0</v>
          </cell>
        </row>
        <row r="72">
          <cell r="J72">
            <v>0</v>
          </cell>
        </row>
        <row r="73">
          <cell r="J73">
            <v>0</v>
          </cell>
        </row>
        <row r="74">
          <cell r="J74">
            <v>0</v>
          </cell>
        </row>
        <row r="75">
          <cell r="J75">
            <v>0</v>
          </cell>
        </row>
        <row r="76">
          <cell r="J76">
            <v>0</v>
          </cell>
        </row>
        <row r="77">
          <cell r="J77">
            <v>0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0</v>
          </cell>
        </row>
        <row r="81">
          <cell r="J81">
            <v>0</v>
          </cell>
        </row>
        <row r="82">
          <cell r="J82">
            <v>0</v>
          </cell>
        </row>
        <row r="83">
          <cell r="J83">
            <v>0</v>
          </cell>
        </row>
        <row r="84">
          <cell r="J84">
            <v>0</v>
          </cell>
        </row>
        <row r="85">
          <cell r="J85">
            <v>0</v>
          </cell>
        </row>
        <row r="86">
          <cell r="J86">
            <v>0</v>
          </cell>
        </row>
        <row r="87">
          <cell r="J87">
            <v>0</v>
          </cell>
        </row>
        <row r="88">
          <cell r="J88">
            <v>0</v>
          </cell>
        </row>
        <row r="89">
          <cell r="J89">
            <v>0</v>
          </cell>
        </row>
        <row r="90">
          <cell r="J90">
            <v>0</v>
          </cell>
        </row>
        <row r="91">
          <cell r="J91">
            <v>0</v>
          </cell>
        </row>
        <row r="92">
          <cell r="J92">
            <v>0</v>
          </cell>
        </row>
        <row r="93">
          <cell r="J93">
            <v>0</v>
          </cell>
        </row>
        <row r="94">
          <cell r="J94">
            <v>0</v>
          </cell>
        </row>
        <row r="95">
          <cell r="J95">
            <v>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0</v>
          </cell>
        </row>
        <row r="99">
          <cell r="J99">
            <v>0</v>
          </cell>
        </row>
        <row r="100">
          <cell r="J100">
            <v>0</v>
          </cell>
        </row>
        <row r="101">
          <cell r="J101">
            <v>0</v>
          </cell>
        </row>
        <row r="102">
          <cell r="J102">
            <v>0</v>
          </cell>
        </row>
        <row r="103">
          <cell r="J103">
            <v>0</v>
          </cell>
        </row>
        <row r="104">
          <cell r="J104">
            <v>0</v>
          </cell>
        </row>
        <row r="105">
          <cell r="J105">
            <v>0</v>
          </cell>
        </row>
        <row r="106">
          <cell r="J106">
            <v>0</v>
          </cell>
        </row>
        <row r="107">
          <cell r="J107">
            <v>0</v>
          </cell>
        </row>
        <row r="108">
          <cell r="J108">
            <v>0</v>
          </cell>
        </row>
        <row r="109">
          <cell r="J109">
            <v>0</v>
          </cell>
        </row>
        <row r="110">
          <cell r="J110">
            <v>0</v>
          </cell>
        </row>
        <row r="111">
          <cell r="J111">
            <v>0</v>
          </cell>
        </row>
        <row r="112">
          <cell r="J112">
            <v>0</v>
          </cell>
        </row>
        <row r="113">
          <cell r="J113">
            <v>0</v>
          </cell>
        </row>
        <row r="114">
          <cell r="J114">
            <v>0</v>
          </cell>
        </row>
        <row r="115">
          <cell r="J115">
            <v>0</v>
          </cell>
        </row>
        <row r="116">
          <cell r="J116">
            <v>0</v>
          </cell>
        </row>
        <row r="117">
          <cell r="J117">
            <v>0</v>
          </cell>
        </row>
        <row r="118">
          <cell r="J118">
            <v>0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0</v>
          </cell>
        </row>
        <row r="125">
          <cell r="J125">
            <v>0</v>
          </cell>
        </row>
        <row r="126">
          <cell r="J126">
            <v>0</v>
          </cell>
        </row>
        <row r="127">
          <cell r="J127">
            <v>0</v>
          </cell>
        </row>
        <row r="128">
          <cell r="J128">
            <v>0</v>
          </cell>
        </row>
        <row r="129">
          <cell r="J129">
            <v>0</v>
          </cell>
        </row>
        <row r="130">
          <cell r="J130">
            <v>0</v>
          </cell>
        </row>
        <row r="131">
          <cell r="J131">
            <v>0</v>
          </cell>
        </row>
        <row r="132">
          <cell r="J132">
            <v>0</v>
          </cell>
        </row>
        <row r="133">
          <cell r="J133">
            <v>0</v>
          </cell>
        </row>
        <row r="134">
          <cell r="J134">
            <v>0</v>
          </cell>
        </row>
        <row r="135">
          <cell r="J135">
            <v>0</v>
          </cell>
        </row>
        <row r="136">
          <cell r="J136">
            <v>0</v>
          </cell>
        </row>
        <row r="137">
          <cell r="J137">
            <v>0</v>
          </cell>
        </row>
        <row r="138">
          <cell r="J138">
            <v>0</v>
          </cell>
        </row>
        <row r="139">
          <cell r="J139">
            <v>0</v>
          </cell>
        </row>
        <row r="140">
          <cell r="J140">
            <v>0</v>
          </cell>
        </row>
        <row r="141">
          <cell r="J141">
            <v>0</v>
          </cell>
        </row>
        <row r="142">
          <cell r="J142">
            <v>0</v>
          </cell>
        </row>
        <row r="143">
          <cell r="J143">
            <v>0</v>
          </cell>
        </row>
        <row r="144">
          <cell r="J144">
            <v>0</v>
          </cell>
        </row>
        <row r="145">
          <cell r="J145">
            <v>0</v>
          </cell>
        </row>
        <row r="146">
          <cell r="J146">
            <v>0</v>
          </cell>
        </row>
        <row r="147">
          <cell r="J147">
            <v>0</v>
          </cell>
        </row>
        <row r="148">
          <cell r="J148">
            <v>0</v>
          </cell>
        </row>
        <row r="149">
          <cell r="J149">
            <v>0</v>
          </cell>
        </row>
        <row r="150">
          <cell r="J150">
            <v>0</v>
          </cell>
        </row>
        <row r="151">
          <cell r="J151">
            <v>0</v>
          </cell>
        </row>
        <row r="152">
          <cell r="J152">
            <v>0</v>
          </cell>
        </row>
        <row r="153">
          <cell r="J153">
            <v>0</v>
          </cell>
        </row>
        <row r="154">
          <cell r="J154">
            <v>0</v>
          </cell>
        </row>
        <row r="155">
          <cell r="J155">
            <v>0</v>
          </cell>
        </row>
        <row r="156">
          <cell r="J156">
            <v>0</v>
          </cell>
        </row>
        <row r="157">
          <cell r="J157">
            <v>0</v>
          </cell>
        </row>
        <row r="158">
          <cell r="J158">
            <v>0</v>
          </cell>
        </row>
        <row r="159">
          <cell r="J159">
            <v>0</v>
          </cell>
        </row>
        <row r="160">
          <cell r="J160">
            <v>0</v>
          </cell>
        </row>
        <row r="161">
          <cell r="J161">
            <v>0</v>
          </cell>
        </row>
        <row r="162">
          <cell r="J162">
            <v>0</v>
          </cell>
        </row>
        <row r="163">
          <cell r="J163">
            <v>0</v>
          </cell>
        </row>
        <row r="164">
          <cell r="J164">
            <v>0</v>
          </cell>
        </row>
        <row r="165">
          <cell r="J165">
            <v>0</v>
          </cell>
        </row>
        <row r="166">
          <cell r="J166">
            <v>0</v>
          </cell>
        </row>
        <row r="167">
          <cell r="J167">
            <v>0</v>
          </cell>
        </row>
        <row r="168">
          <cell r="J168">
            <v>0</v>
          </cell>
        </row>
        <row r="169">
          <cell r="J169">
            <v>0</v>
          </cell>
        </row>
        <row r="170">
          <cell r="J170">
            <v>0</v>
          </cell>
        </row>
        <row r="171">
          <cell r="J171">
            <v>0</v>
          </cell>
        </row>
        <row r="172">
          <cell r="J172">
            <v>0</v>
          </cell>
        </row>
        <row r="173">
          <cell r="J173">
            <v>0</v>
          </cell>
        </row>
        <row r="174">
          <cell r="J174">
            <v>0</v>
          </cell>
        </row>
        <row r="175">
          <cell r="J175">
            <v>0</v>
          </cell>
        </row>
        <row r="176">
          <cell r="J176">
            <v>0</v>
          </cell>
        </row>
        <row r="177">
          <cell r="J177">
            <v>0</v>
          </cell>
        </row>
        <row r="178">
          <cell r="J178">
            <v>0</v>
          </cell>
        </row>
        <row r="179">
          <cell r="J179">
            <v>0</v>
          </cell>
        </row>
      </sheetData>
      <sheetData sheetId="3">
        <row r="1">
          <cell r="A1" t="str">
            <v>date</v>
          </cell>
          <cell r="B1" t="str">
            <v>szse innovation100</v>
          </cell>
          <cell r="C1" t="str">
            <v>sales amount</v>
          </cell>
          <cell r="D1" t="str">
            <v>sales shares</v>
          </cell>
          <cell r="E1" t="str">
            <v>shares held</v>
          </cell>
          <cell r="F1" t="str">
            <v>market value</v>
          </cell>
          <cell r="G1" t="str">
            <v>accumulated investment</v>
          </cell>
          <cell r="H1" t="str">
            <v>total assets</v>
          </cell>
          <cell r="I1" t="str">
            <v>profit amount</v>
          </cell>
          <cell r="J1" t="str">
            <v>high</v>
          </cell>
          <cell r="K1" t="str">
            <v>low</v>
          </cell>
          <cell r="L1" t="str">
            <v>HHV</v>
          </cell>
          <cell r="M1" t="str">
            <v>LLV</v>
          </cell>
          <cell r="N1" t="str">
            <v>RSV</v>
          </cell>
          <cell r="O1" t="str">
            <v>K</v>
          </cell>
          <cell r="P1" t="str">
            <v>D</v>
          </cell>
          <cell r="Q1" t="str">
            <v>J</v>
          </cell>
        </row>
        <row r="2">
          <cell r="A2">
            <v>0</v>
          </cell>
          <cell r="B2">
            <v>0</v>
          </cell>
          <cell r="C2">
            <v>2000</v>
          </cell>
          <cell r="D2" t="str">
            <v>unit:yuan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</row>
        <row r="3">
          <cell r="A3">
            <v>44377</v>
          </cell>
          <cell r="B3">
            <v>1.0309999999999999</v>
          </cell>
          <cell r="C3">
            <v>2000</v>
          </cell>
          <cell r="D3">
            <v>1939.8642095053349</v>
          </cell>
          <cell r="E3">
            <v>1939.8642095053349</v>
          </cell>
          <cell r="F3">
            <v>2000</v>
          </cell>
          <cell r="G3">
            <v>2000</v>
          </cell>
          <cell r="H3">
            <v>2000</v>
          </cell>
          <cell r="I3">
            <v>0</v>
          </cell>
          <cell r="J3">
            <v>1.034</v>
          </cell>
          <cell r="K3">
            <v>1.012</v>
          </cell>
          <cell r="L3">
            <v>1.034</v>
          </cell>
          <cell r="M3">
            <v>1.012</v>
          </cell>
          <cell r="N3">
            <v>86.363636363635862</v>
          </cell>
          <cell r="O3">
            <v>86.363636363635862</v>
          </cell>
          <cell r="P3">
            <v>86.363636363635862</v>
          </cell>
          <cell r="Q3">
            <v>86.363636363635862</v>
          </cell>
        </row>
        <row r="4">
          <cell r="A4">
            <v>44407</v>
          </cell>
          <cell r="B4">
            <v>1.006</v>
          </cell>
          <cell r="C4">
            <v>2000</v>
          </cell>
          <cell r="D4">
            <v>1988.0715705765408</v>
          </cell>
          <cell r="E4">
            <v>3927.9357800818757</v>
          </cell>
          <cell r="F4">
            <v>3951.503394762367</v>
          </cell>
          <cell r="G4">
            <v>4000</v>
          </cell>
          <cell r="H4">
            <v>3951.503394762367</v>
          </cell>
          <cell r="I4">
            <v>-48.496605237633048</v>
          </cell>
          <cell r="J4">
            <v>1.054</v>
          </cell>
          <cell r="K4">
            <v>0.94</v>
          </cell>
          <cell r="L4">
            <v>1.054</v>
          </cell>
          <cell r="M4">
            <v>0.94</v>
          </cell>
          <cell r="N4">
            <v>57.89473684210526</v>
          </cell>
          <cell r="O4">
            <v>76.874003189792333</v>
          </cell>
          <cell r="P4">
            <v>83.200425305688029</v>
          </cell>
          <cell r="Q4">
            <v>64.221158958000927</v>
          </cell>
        </row>
        <row r="5">
          <cell r="A5">
            <v>44439</v>
          </cell>
          <cell r="B5">
            <v>0.96599999999999997</v>
          </cell>
          <cell r="C5">
            <v>2000</v>
          </cell>
          <cell r="D5">
            <v>2070.3933747412011</v>
          </cell>
          <cell r="E5">
            <v>5998.3291548230773</v>
          </cell>
          <cell r="F5">
            <v>5794.3859635590925</v>
          </cell>
          <cell r="G5">
            <v>6000</v>
          </cell>
          <cell r="H5">
            <v>5794.3859635590925</v>
          </cell>
          <cell r="I5">
            <v>-205.61403644090751</v>
          </cell>
          <cell r="J5">
            <v>1.0469999999999999</v>
          </cell>
          <cell r="K5">
            <v>0.95699999999999996</v>
          </cell>
          <cell r="L5">
            <v>1.054</v>
          </cell>
          <cell r="M5">
            <v>0.94</v>
          </cell>
          <cell r="N5">
            <v>22.807017543859651</v>
          </cell>
          <cell r="O5">
            <v>58.851674641148101</v>
          </cell>
          <cell r="P5">
            <v>75.084175084174717</v>
          </cell>
          <cell r="Q5">
            <v>26.386673755094876</v>
          </cell>
        </row>
        <row r="6">
          <cell r="A6">
            <v>44469</v>
          </cell>
          <cell r="B6">
            <v>0.96099999999999997</v>
          </cell>
          <cell r="C6">
            <v>2000</v>
          </cell>
          <cell r="D6">
            <v>2081.1654526534862</v>
          </cell>
          <cell r="E6">
            <v>8079.494607476563</v>
          </cell>
          <cell r="F6">
            <v>7764.3943177849769</v>
          </cell>
          <cell r="G6">
            <v>8000</v>
          </cell>
          <cell r="H6">
            <v>7764.3943177849769</v>
          </cell>
          <cell r="I6">
            <v>-235.60568221502308</v>
          </cell>
          <cell r="J6">
            <v>0.98799999999999999</v>
          </cell>
          <cell r="K6">
            <v>0.93700000000000006</v>
          </cell>
          <cell r="L6">
            <v>1.054</v>
          </cell>
          <cell r="M6">
            <v>0.93700000000000006</v>
          </cell>
          <cell r="N6">
            <v>20.512820512820436</v>
          </cell>
          <cell r="O6">
            <v>46.072056598372207</v>
          </cell>
          <cell r="P6">
            <v>65.41346892224054</v>
          </cell>
          <cell r="Q6">
            <v>7.3892319506355477</v>
          </cell>
        </row>
        <row r="7">
          <cell r="A7">
            <v>44498</v>
          </cell>
          <cell r="B7">
            <v>0.99299997091293335</v>
          </cell>
          <cell r="C7">
            <v>2000</v>
          </cell>
          <cell r="D7">
            <v>2014.098749833056</v>
          </cell>
          <cell r="E7">
            <v>10093.593357309619</v>
          </cell>
          <cell r="F7">
            <v>10022.937910215429</v>
          </cell>
          <cell r="G7">
            <v>10000</v>
          </cell>
          <cell r="H7">
            <v>10022.937910215429</v>
          </cell>
          <cell r="I7">
            <v>22.937910215428928</v>
          </cell>
          <cell r="J7">
            <v>1.0049999952316284</v>
          </cell>
          <cell r="K7">
            <v>0.93900001049041748</v>
          </cell>
          <cell r="L7">
            <v>1.054</v>
          </cell>
          <cell r="M7">
            <v>0.93700000000000006</v>
          </cell>
          <cell r="N7">
            <v>47.863223002507091</v>
          </cell>
          <cell r="O7">
            <v>46.669112066417171</v>
          </cell>
          <cell r="P7">
            <v>59.165349970299417</v>
          </cell>
          <cell r="Q7">
            <v>21.676636258652678</v>
          </cell>
        </row>
        <row r="8">
          <cell r="A8">
            <v>44530</v>
          </cell>
          <cell r="B8">
            <v>1.0110000371932983</v>
          </cell>
          <cell r="C8">
            <v>2000</v>
          </cell>
          <cell r="D8">
            <v>1978.239294186702</v>
          </cell>
          <cell r="E8">
            <v>12071.832651496321</v>
          </cell>
          <cell r="F8">
            <v>12204.623259654054</v>
          </cell>
          <cell r="G8">
            <v>12000</v>
          </cell>
          <cell r="H8">
            <v>12204.623259654054</v>
          </cell>
          <cell r="I8">
            <v>204.62325965405398</v>
          </cell>
          <cell r="J8">
            <v>1.0219999551773071</v>
          </cell>
          <cell r="K8">
            <v>0.98100000619888306</v>
          </cell>
          <cell r="L8">
            <v>1.054</v>
          </cell>
          <cell r="M8">
            <v>0.93700000000000006</v>
          </cell>
          <cell r="N8">
            <v>63.247895037007083</v>
          </cell>
          <cell r="O8">
            <v>52.195373056613811</v>
          </cell>
          <cell r="P8">
            <v>56.842024332404215</v>
          </cell>
          <cell r="Q8">
            <v>42.902070505032995</v>
          </cell>
        </row>
        <row r="9">
          <cell r="A9">
            <v>44561</v>
          </cell>
          <cell r="B9">
            <v>0.99199998378753662</v>
          </cell>
          <cell r="C9">
            <v>2000</v>
          </cell>
          <cell r="D9">
            <v>2016.1290652080834</v>
          </cell>
          <cell r="E9">
            <v>14087.961716704405</v>
          </cell>
          <cell r="F9">
            <v>13975.257794570207</v>
          </cell>
          <cell r="G9">
            <v>14000</v>
          </cell>
          <cell r="H9">
            <v>13975.257794570207</v>
          </cell>
          <cell r="I9">
            <v>-24.742205429793103</v>
          </cell>
          <cell r="J9">
            <v>1.034000039100647</v>
          </cell>
          <cell r="K9">
            <v>0.97600001096725464</v>
          </cell>
          <cell r="L9">
            <v>1.054</v>
          </cell>
          <cell r="M9">
            <v>0.93700000000000006</v>
          </cell>
          <cell r="N9">
            <v>47.008533151740657</v>
          </cell>
          <cell r="O9">
            <v>50.466426421656088</v>
          </cell>
          <cell r="P9">
            <v>54.716825028821511</v>
          </cell>
          <cell r="Q9">
            <v>41.96562920732525</v>
          </cell>
        </row>
        <row r="10">
          <cell r="A10">
            <v>44589</v>
          </cell>
          <cell r="B10">
            <v>0.89099997282028198</v>
          </cell>
          <cell r="C10">
            <v>2000</v>
          </cell>
          <cell r="D10">
            <v>2244.6689798086081</v>
          </cell>
          <cell r="E10">
            <v>16332.630696513013</v>
          </cell>
          <cell r="F10">
            <v>14552.373506676799</v>
          </cell>
          <cell r="G10">
            <v>16000</v>
          </cell>
          <cell r="H10">
            <v>14552.373506676799</v>
          </cell>
          <cell r="I10">
            <v>-1447.6264933232014</v>
          </cell>
          <cell r="J10">
            <v>0.99599999189376831</v>
          </cell>
          <cell r="K10">
            <v>0.88499999046325684</v>
          </cell>
          <cell r="L10">
            <v>1.054</v>
          </cell>
          <cell r="M10">
            <v>0.88499999046325684</v>
          </cell>
          <cell r="N10">
            <v>3.5502852180139421</v>
          </cell>
          <cell r="O10">
            <v>34.827712687108708</v>
          </cell>
          <cell r="P10">
            <v>48.087120914917243</v>
          </cell>
          <cell r="Q10">
            <v>8.3088962314916301</v>
          </cell>
        </row>
        <row r="11">
          <cell r="A11">
            <v>44620</v>
          </cell>
          <cell r="B11">
            <v>0.88200002908706665</v>
          </cell>
          <cell r="C11">
            <v>2000</v>
          </cell>
          <cell r="D11">
            <v>2267.573621363872</v>
          </cell>
          <cell r="E11">
            <v>18600.204317876887</v>
          </cell>
          <cell r="F11">
            <v>16405.380749392796</v>
          </cell>
          <cell r="G11">
            <v>18000</v>
          </cell>
          <cell r="H11">
            <v>16405.380749392796</v>
          </cell>
          <cell r="I11">
            <v>-1594.6192506072039</v>
          </cell>
          <cell r="J11">
            <v>0.91100001335144043</v>
          </cell>
          <cell r="K11">
            <v>0.85000002384185791</v>
          </cell>
          <cell r="L11">
            <v>1.054</v>
          </cell>
          <cell r="M11">
            <v>0.85000002384185791</v>
          </cell>
          <cell r="N11">
            <v>15.686278914269149</v>
          </cell>
          <cell r="O11">
            <v>28.447234762828856</v>
          </cell>
          <cell r="P11">
            <v>41.54049219755445</v>
          </cell>
          <cell r="Q11">
            <v>2.2607198933776687</v>
          </cell>
        </row>
        <row r="12">
          <cell r="A12">
            <v>44651</v>
          </cell>
          <cell r="B12">
            <v>0.79199999570846558</v>
          </cell>
          <cell r="C12">
            <v>3000</v>
          </cell>
          <cell r="D12">
            <v>3787.8788084038033</v>
          </cell>
          <cell r="E12">
            <v>22388.08312628069</v>
          </cell>
          <cell r="F12">
            <v>17731.361739935077</v>
          </cell>
          <cell r="G12">
            <v>21000</v>
          </cell>
          <cell r="H12">
            <v>17731.361739935077</v>
          </cell>
          <cell r="I12">
            <v>-3268.6382600649231</v>
          </cell>
          <cell r="J12">
            <v>0.88599997758865356</v>
          </cell>
          <cell r="K12">
            <v>0.75</v>
          </cell>
          <cell r="L12">
            <v>1.054</v>
          </cell>
          <cell r="M12">
            <v>0.75</v>
          </cell>
          <cell r="N12">
            <v>13.815788061995253</v>
          </cell>
          <cell r="O12">
            <v>23.570085862550986</v>
          </cell>
          <cell r="P12">
            <v>35.550356752553292</v>
          </cell>
          <cell r="Q12">
            <v>-0.39045591745362174</v>
          </cell>
        </row>
        <row r="13">
          <cell r="A13">
            <v>44680</v>
          </cell>
          <cell r="B13">
            <v>0.71899998188018799</v>
          </cell>
          <cell r="C13">
            <v>2000</v>
          </cell>
          <cell r="D13">
            <v>2781.6412383905649</v>
          </cell>
          <cell r="E13">
            <v>25169.724364671256</v>
          </cell>
          <cell r="F13">
            <v>18097.03136212796</v>
          </cell>
          <cell r="G13">
            <v>23000</v>
          </cell>
          <cell r="H13">
            <v>18097.03136212796</v>
          </cell>
          <cell r="I13">
            <v>-4902.9686378720398</v>
          </cell>
          <cell r="J13">
            <v>0.80199998617172241</v>
          </cell>
          <cell r="K13">
            <v>0.65399998426437378</v>
          </cell>
          <cell r="L13">
            <v>1.0469999999999999</v>
          </cell>
          <cell r="M13">
            <v>0.65399998426437378</v>
          </cell>
          <cell r="N13">
            <v>16.539438934664105</v>
          </cell>
          <cell r="O13">
            <v>21.226536886588693</v>
          </cell>
          <cell r="P13">
            <v>30.77575013056509</v>
          </cell>
          <cell r="Q13">
            <v>2.1281103986359042</v>
          </cell>
        </row>
        <row r="14">
          <cell r="A14">
            <v>44712</v>
          </cell>
          <cell r="B14">
            <v>0.74699997901916504</v>
          </cell>
          <cell r="C14">
            <v>2000</v>
          </cell>
          <cell r="D14">
            <v>2677.3762465509894</v>
          </cell>
          <cell r="E14">
            <v>27847.100611222246</v>
          </cell>
          <cell r="F14">
            <v>20801.783572327597</v>
          </cell>
          <cell r="G14">
            <v>25000</v>
          </cell>
          <cell r="H14">
            <v>20801.783572327597</v>
          </cell>
          <cell r="I14">
            <v>-4198.2164276724034</v>
          </cell>
          <cell r="J14">
            <v>0.74800002574920654</v>
          </cell>
          <cell r="K14">
            <v>0.68199998140335083</v>
          </cell>
          <cell r="L14">
            <v>1.034000039100647</v>
          </cell>
          <cell r="M14">
            <v>0.65399998426437378</v>
          </cell>
          <cell r="N14">
            <v>24.4736792985099</v>
          </cell>
          <cell r="O14">
            <v>22.308917690562428</v>
          </cell>
          <cell r="P14">
            <v>27.953472650564205</v>
          </cell>
          <cell r="Q14">
            <v>11.019807770558877</v>
          </cell>
        </row>
        <row r="15">
          <cell r="A15">
            <v>44742</v>
          </cell>
          <cell r="B15">
            <v>0.84500002861022949</v>
          </cell>
          <cell r="C15">
            <v>2000</v>
          </cell>
          <cell r="D15">
            <v>2366.8638251875536</v>
          </cell>
          <cell r="E15">
            <v>30213.964436409799</v>
          </cell>
          <cell r="F15">
            <v>25530.800813194735</v>
          </cell>
          <cell r="G15">
            <v>27000</v>
          </cell>
          <cell r="H15">
            <v>25530.800813194735</v>
          </cell>
          <cell r="I15">
            <v>-1469.1991868052646</v>
          </cell>
          <cell r="J15">
            <v>0.86000001430511475</v>
          </cell>
          <cell r="K15">
            <v>0.74400001764297485</v>
          </cell>
          <cell r="L15">
            <v>1.034000039100647</v>
          </cell>
          <cell r="M15">
            <v>0.65399998426437378</v>
          </cell>
          <cell r="N15">
            <v>50.263162311423869</v>
          </cell>
          <cell r="O15">
            <v>31.626999230849577</v>
          </cell>
          <cell r="P15">
            <v>29.177981510659333</v>
          </cell>
          <cell r="Q15">
            <v>36.525034671230067</v>
          </cell>
        </row>
        <row r="16">
          <cell r="A16">
            <v>44771</v>
          </cell>
          <cell r="B16">
            <v>0.80099999904632568</v>
          </cell>
          <cell r="C16">
            <v>2000</v>
          </cell>
          <cell r="D16">
            <v>2496.8789043460788</v>
          </cell>
          <cell r="E16">
            <v>32710.843340755877</v>
          </cell>
          <cell r="F16">
            <v>26201.385484749968</v>
          </cell>
          <cell r="G16">
            <v>29000</v>
          </cell>
          <cell r="H16">
            <v>26201.385484749968</v>
          </cell>
          <cell r="I16">
            <v>-2798.6145152500321</v>
          </cell>
          <cell r="J16">
            <v>0.85799998044967651</v>
          </cell>
          <cell r="K16">
            <v>0.79900002479553223</v>
          </cell>
          <cell r="L16">
            <v>1.034000039100647</v>
          </cell>
          <cell r="M16">
            <v>0.65399998426437378</v>
          </cell>
          <cell r="N16">
            <v>38.684208833940389</v>
          </cell>
          <cell r="O16">
            <v>33.979402431879848</v>
          </cell>
          <cell r="P16">
            <v>30.778455151066169</v>
          </cell>
          <cell r="Q16">
            <v>40.381296993507206</v>
          </cell>
        </row>
        <row r="17">
          <cell r="A17">
            <v>44804</v>
          </cell>
          <cell r="B17">
            <v>0.76499998569488525</v>
          </cell>
          <cell r="C17">
            <v>2000</v>
          </cell>
          <cell r="D17">
            <v>2614.3791338548936</v>
          </cell>
          <cell r="E17">
            <v>35325.222474610768</v>
          </cell>
          <cell r="F17">
            <v>27023.794687745878</v>
          </cell>
          <cell r="G17">
            <v>31000</v>
          </cell>
          <cell r="H17">
            <v>27023.794687745878</v>
          </cell>
          <cell r="I17">
            <v>-3976.205312254122</v>
          </cell>
          <cell r="J17">
            <v>0.82700002193450928</v>
          </cell>
          <cell r="K17">
            <v>0.7630000114440918</v>
          </cell>
          <cell r="L17">
            <v>1.034000039100647</v>
          </cell>
          <cell r="M17">
            <v>0.65399998426437378</v>
          </cell>
          <cell r="N17">
            <v>29.210522476986728</v>
          </cell>
          <cell r="O17">
            <v>32.389775780248804</v>
          </cell>
          <cell r="P17">
            <v>31.315562027460384</v>
          </cell>
          <cell r="Q17">
            <v>34.538203285825638</v>
          </cell>
        </row>
        <row r="18">
          <cell r="A18">
            <v>44834</v>
          </cell>
          <cell r="B18">
            <v>0.69599997997283936</v>
          </cell>
          <cell r="C18">
            <v>2000</v>
          </cell>
          <cell r="D18">
            <v>2873.5633010766005</v>
          </cell>
          <cell r="E18">
            <v>38198.785775687371</v>
          </cell>
          <cell r="F18">
            <v>26586.354134865192</v>
          </cell>
          <cell r="G18">
            <v>33000</v>
          </cell>
          <cell r="H18">
            <v>26586.354134865192</v>
          </cell>
          <cell r="I18">
            <v>-6413.6458651348075</v>
          </cell>
          <cell r="J18">
            <v>0.77399998903274536</v>
          </cell>
          <cell r="K18">
            <v>0.69599997997283936</v>
          </cell>
          <cell r="L18">
            <v>0.99599999189376831</v>
          </cell>
          <cell r="M18">
            <v>0.65399998426437378</v>
          </cell>
          <cell r="N18">
            <v>12.280700225591376</v>
          </cell>
          <cell r="O18">
            <v>25.686750595362994</v>
          </cell>
          <cell r="P18">
            <v>29.439291550094584</v>
          </cell>
          <cell r="Q18">
            <v>18.181668685899815</v>
          </cell>
        </row>
        <row r="19"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J47">
            <v>0</v>
          </cell>
        </row>
        <row r="48">
          <cell r="J48">
            <v>0</v>
          </cell>
        </row>
        <row r="49">
          <cell r="J49">
            <v>0</v>
          </cell>
        </row>
        <row r="50">
          <cell r="J50">
            <v>0</v>
          </cell>
        </row>
        <row r="51">
          <cell r="J51">
            <v>0</v>
          </cell>
        </row>
        <row r="52">
          <cell r="J52">
            <v>0</v>
          </cell>
        </row>
        <row r="53">
          <cell r="J53">
            <v>0</v>
          </cell>
        </row>
        <row r="54">
          <cell r="J54">
            <v>0</v>
          </cell>
        </row>
        <row r="55">
          <cell r="J55">
            <v>0</v>
          </cell>
        </row>
        <row r="56">
          <cell r="J56">
            <v>0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0</v>
          </cell>
        </row>
        <row r="60">
          <cell r="J60">
            <v>0</v>
          </cell>
        </row>
        <row r="61">
          <cell r="J61">
            <v>0</v>
          </cell>
        </row>
        <row r="62">
          <cell r="J62">
            <v>0</v>
          </cell>
        </row>
        <row r="63">
          <cell r="J63">
            <v>0</v>
          </cell>
        </row>
        <row r="64">
          <cell r="J64">
            <v>0</v>
          </cell>
        </row>
        <row r="65">
          <cell r="J65">
            <v>0</v>
          </cell>
        </row>
        <row r="66">
          <cell r="J66">
            <v>0</v>
          </cell>
        </row>
        <row r="67">
          <cell r="J67">
            <v>0</v>
          </cell>
        </row>
        <row r="68">
          <cell r="J68">
            <v>0</v>
          </cell>
        </row>
        <row r="69">
          <cell r="J69">
            <v>0</v>
          </cell>
        </row>
        <row r="70">
          <cell r="J70">
            <v>0</v>
          </cell>
        </row>
        <row r="71">
          <cell r="J71">
            <v>0</v>
          </cell>
        </row>
        <row r="72">
          <cell r="J72">
            <v>0</v>
          </cell>
        </row>
        <row r="73">
          <cell r="J73">
            <v>0</v>
          </cell>
        </row>
        <row r="74">
          <cell r="J74">
            <v>0</v>
          </cell>
        </row>
        <row r="75">
          <cell r="J75">
            <v>0</v>
          </cell>
        </row>
        <row r="76">
          <cell r="J76">
            <v>0</v>
          </cell>
        </row>
        <row r="77">
          <cell r="J77">
            <v>0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0</v>
          </cell>
        </row>
        <row r="81">
          <cell r="J81">
            <v>0</v>
          </cell>
        </row>
        <row r="82">
          <cell r="J82">
            <v>0</v>
          </cell>
        </row>
        <row r="83">
          <cell r="J83">
            <v>0</v>
          </cell>
        </row>
        <row r="84">
          <cell r="J84">
            <v>0</v>
          </cell>
        </row>
        <row r="85">
          <cell r="J85">
            <v>0</v>
          </cell>
        </row>
        <row r="86">
          <cell r="J86">
            <v>0</v>
          </cell>
        </row>
        <row r="87">
          <cell r="J87">
            <v>0</v>
          </cell>
        </row>
        <row r="88">
          <cell r="J88">
            <v>0</v>
          </cell>
        </row>
        <row r="89">
          <cell r="J89">
            <v>0</v>
          </cell>
        </row>
        <row r="90">
          <cell r="J90">
            <v>0</v>
          </cell>
        </row>
        <row r="91">
          <cell r="J91">
            <v>0</v>
          </cell>
        </row>
        <row r="92">
          <cell r="J92">
            <v>0</v>
          </cell>
        </row>
        <row r="93">
          <cell r="J93">
            <v>0</v>
          </cell>
        </row>
        <row r="94">
          <cell r="J94">
            <v>0</v>
          </cell>
        </row>
        <row r="95">
          <cell r="J95">
            <v>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0</v>
          </cell>
        </row>
        <row r="99">
          <cell r="J99">
            <v>0</v>
          </cell>
        </row>
        <row r="100">
          <cell r="J100">
            <v>0</v>
          </cell>
        </row>
        <row r="101">
          <cell r="J101">
            <v>0</v>
          </cell>
        </row>
        <row r="102">
          <cell r="J102">
            <v>0</v>
          </cell>
        </row>
        <row r="103">
          <cell r="J103">
            <v>0</v>
          </cell>
        </row>
        <row r="104">
          <cell r="J104">
            <v>0</v>
          </cell>
        </row>
        <row r="105">
          <cell r="J105">
            <v>0</v>
          </cell>
        </row>
        <row r="106">
          <cell r="J106">
            <v>0</v>
          </cell>
        </row>
        <row r="107">
          <cell r="J107">
            <v>0</v>
          </cell>
        </row>
        <row r="108">
          <cell r="J108">
            <v>0</v>
          </cell>
        </row>
        <row r="109">
          <cell r="J109">
            <v>0</v>
          </cell>
        </row>
        <row r="110">
          <cell r="J110">
            <v>0</v>
          </cell>
        </row>
        <row r="111">
          <cell r="J111">
            <v>0</v>
          </cell>
        </row>
        <row r="112">
          <cell r="J112">
            <v>0</v>
          </cell>
        </row>
        <row r="113">
          <cell r="J113">
            <v>0</v>
          </cell>
        </row>
        <row r="114">
          <cell r="J114">
            <v>0</v>
          </cell>
        </row>
        <row r="115">
          <cell r="J115">
            <v>0</v>
          </cell>
        </row>
        <row r="116">
          <cell r="J116">
            <v>0</v>
          </cell>
        </row>
        <row r="117">
          <cell r="J117">
            <v>0</v>
          </cell>
        </row>
        <row r="118">
          <cell r="J118">
            <v>0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0</v>
          </cell>
        </row>
        <row r="125">
          <cell r="J125">
            <v>0</v>
          </cell>
        </row>
        <row r="126">
          <cell r="J126">
            <v>0</v>
          </cell>
        </row>
        <row r="127">
          <cell r="J127">
            <v>0</v>
          </cell>
        </row>
        <row r="128">
          <cell r="J128">
            <v>0</v>
          </cell>
        </row>
        <row r="129">
          <cell r="J129">
            <v>0</v>
          </cell>
        </row>
        <row r="130">
          <cell r="J130">
            <v>0</v>
          </cell>
        </row>
        <row r="131">
          <cell r="J131">
            <v>0</v>
          </cell>
        </row>
        <row r="132">
          <cell r="J132">
            <v>0</v>
          </cell>
        </row>
        <row r="133">
          <cell r="J133">
            <v>0</v>
          </cell>
        </row>
        <row r="134">
          <cell r="J134">
            <v>0</v>
          </cell>
        </row>
        <row r="135">
          <cell r="J135">
            <v>0</v>
          </cell>
        </row>
        <row r="136">
          <cell r="J136">
            <v>0</v>
          </cell>
        </row>
        <row r="137">
          <cell r="J137">
            <v>0</v>
          </cell>
        </row>
        <row r="138">
          <cell r="J138">
            <v>0</v>
          </cell>
        </row>
        <row r="139">
          <cell r="J139">
            <v>0</v>
          </cell>
        </row>
        <row r="140">
          <cell r="J140">
            <v>0</v>
          </cell>
        </row>
        <row r="141">
          <cell r="J141">
            <v>0</v>
          </cell>
        </row>
        <row r="142">
          <cell r="J142">
            <v>0</v>
          </cell>
        </row>
        <row r="143">
          <cell r="J143">
            <v>0</v>
          </cell>
        </row>
        <row r="144">
          <cell r="J144">
            <v>0</v>
          </cell>
        </row>
        <row r="145">
          <cell r="J145">
            <v>0</v>
          </cell>
        </row>
        <row r="146">
          <cell r="J146">
            <v>0</v>
          </cell>
        </row>
        <row r="147">
          <cell r="J147">
            <v>0</v>
          </cell>
        </row>
        <row r="148">
          <cell r="J148">
            <v>0</v>
          </cell>
        </row>
        <row r="149">
          <cell r="J149">
            <v>0</v>
          </cell>
        </row>
        <row r="150">
          <cell r="J150">
            <v>0</v>
          </cell>
        </row>
        <row r="151">
          <cell r="J151">
            <v>0</v>
          </cell>
        </row>
        <row r="152">
          <cell r="J152">
            <v>0</v>
          </cell>
        </row>
        <row r="153">
          <cell r="J153">
            <v>0</v>
          </cell>
        </row>
        <row r="154">
          <cell r="J154">
            <v>0</v>
          </cell>
        </row>
        <row r="155">
          <cell r="J155">
            <v>0</v>
          </cell>
        </row>
        <row r="156">
          <cell r="J156">
            <v>0</v>
          </cell>
        </row>
        <row r="157">
          <cell r="J157">
            <v>0</v>
          </cell>
        </row>
        <row r="158">
          <cell r="J158">
            <v>0</v>
          </cell>
        </row>
        <row r="159">
          <cell r="J159">
            <v>0</v>
          </cell>
        </row>
        <row r="160">
          <cell r="J160">
            <v>0</v>
          </cell>
        </row>
        <row r="161">
          <cell r="J161">
            <v>0</v>
          </cell>
        </row>
        <row r="162">
          <cell r="J162">
            <v>0</v>
          </cell>
        </row>
        <row r="163">
          <cell r="J163">
            <v>0</v>
          </cell>
        </row>
        <row r="164">
          <cell r="J164">
            <v>0</v>
          </cell>
        </row>
        <row r="165">
          <cell r="J165">
            <v>0</v>
          </cell>
        </row>
        <row r="166">
          <cell r="J166">
            <v>0</v>
          </cell>
        </row>
        <row r="167">
          <cell r="J167">
            <v>0</v>
          </cell>
        </row>
        <row r="168">
          <cell r="J168">
            <v>0</v>
          </cell>
        </row>
        <row r="169">
          <cell r="J169">
            <v>0</v>
          </cell>
        </row>
        <row r="170">
          <cell r="J170">
            <v>0</v>
          </cell>
        </row>
        <row r="171">
          <cell r="J171">
            <v>0</v>
          </cell>
        </row>
        <row r="172">
          <cell r="J172">
            <v>0</v>
          </cell>
        </row>
        <row r="173">
          <cell r="J173">
            <v>0</v>
          </cell>
        </row>
        <row r="174">
          <cell r="J174">
            <v>0</v>
          </cell>
        </row>
        <row r="175">
          <cell r="J175">
            <v>0</v>
          </cell>
        </row>
        <row r="176">
          <cell r="J176">
            <v>0</v>
          </cell>
        </row>
        <row r="177">
          <cell r="J177">
            <v>0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1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f>VLOOKUP(A3,[1]HwabaoWP_szse_innovation_100!$A:$E,5)</f>
        <v>1.0309999999999999</v>
      </c>
      <c r="C3" s="31">
        <f>VLOOKUP(A3,[2]myPEPB!$B:$C,2)</f>
        <v>41.45</v>
      </c>
      <c r="D3" s="29">
        <f>VLOOKUP(A3,[2]myPEPB!$B:$D,3)</f>
        <v>41.041896551724122</v>
      </c>
      <c r="E3" s="29">
        <v>0</v>
      </c>
      <c r="F3" s="30">
        <f t="shared" ref="F3:F19" si="0">E3/B3</f>
        <v>0</v>
      </c>
      <c r="G3" s="30">
        <f t="shared" ref="G3:G19" si="1">G2+F3</f>
        <v>0</v>
      </c>
      <c r="H3" s="30">
        <f t="shared" ref="H3:H19" si="2">G3*B3</f>
        <v>0</v>
      </c>
      <c r="I3" s="30">
        <f t="shared" ref="I3:I19" si="3">IF(E3&gt;0,I2+E3,I2)</f>
        <v>0</v>
      </c>
      <c r="J3" s="30">
        <f t="shared" ref="J3:J19" si="4">H3+L3</f>
        <v>0</v>
      </c>
      <c r="K3" s="30">
        <f t="shared" ref="K3:K19" si="5">J3-I3</f>
        <v>0</v>
      </c>
      <c r="L3" s="29">
        <f t="shared" ref="L3:L19" si="6">IF(E3&lt;0,L2-E3,L2)</f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</row>
    <row r="4" spans="1:33" ht="14.1" customHeight="1" x14ac:dyDescent="0.2">
      <c r="A4" s="32">
        <v>44407</v>
      </c>
      <c r="B4" s="31">
        <f>VLOOKUP(A4,[1]HwabaoWP_szse_innovation_100!$A:$E,5)</f>
        <v>1.006</v>
      </c>
      <c r="C4" s="31">
        <f>VLOOKUP(A4,[2]myPEPB!$B:$C,2)</f>
        <v>39.930000305175781</v>
      </c>
      <c r="D4" s="29">
        <f>VLOOKUP(A4,[2]myPEPB!$B:$D,3)</f>
        <v>40.930499984741189</v>
      </c>
      <c r="E4" s="29">
        <f t="shared" ref="E4:E19" si="7">IF(C4&lt;D4,$E$2*(D4-C4)^2,-$E$2*(D4-C4)^2)</f>
        <v>3953.9484548014116</v>
      </c>
      <c r="F4" s="30">
        <f t="shared" si="0"/>
        <v>3930.3662572578642</v>
      </c>
      <c r="G4" s="30">
        <f t="shared" si="1"/>
        <v>3930.3662572578642</v>
      </c>
      <c r="H4" s="30">
        <f t="shared" si="2"/>
        <v>3953.9484548014116</v>
      </c>
      <c r="I4" s="30">
        <f t="shared" si="3"/>
        <v>3953.9484548014116</v>
      </c>
      <c r="J4" s="30">
        <f t="shared" si="4"/>
        <v>3953.9484548014116</v>
      </c>
      <c r="K4" s="30">
        <f t="shared" si="5"/>
        <v>0</v>
      </c>
      <c r="L4" s="29">
        <f t="shared" si="6"/>
        <v>0</v>
      </c>
      <c r="M4" s="27"/>
      <c r="P4" s="42">
        <v>44561</v>
      </c>
      <c r="Q4" s="35">
        <f>R4</f>
        <v>245217.81577195294</v>
      </c>
      <c r="R4" s="34">
        <f>VLOOKUP(P4,A:I,9,)</f>
        <v>245217.81577195294</v>
      </c>
      <c r="S4" s="34">
        <f>VLOOKUP(P4,A:J,10,)</f>
        <v>247884.08816460447</v>
      </c>
      <c r="T4" s="34">
        <f>VLOOKUP(P4,A:K,11,)</f>
        <v>2666.2723926515318</v>
      </c>
      <c r="U4" s="34">
        <f>VLOOKUP(P4,A:L,12,)</f>
        <v>0</v>
      </c>
      <c r="V4" s="33">
        <f>(S4-R4)/R4</f>
        <v>1.0873077815565837E-2</v>
      </c>
      <c r="W4" s="33">
        <f>V4</f>
        <v>1.0873077815565837E-2</v>
      </c>
      <c r="Y4" s="19"/>
      <c r="Z4" s="27"/>
      <c r="AA4" s="27"/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f>VLOOKUP(A5,[1]HwabaoWP_szse_innovation_100!$A:$E,5)</f>
        <v>0.96599999999999997</v>
      </c>
      <c r="C5" s="31">
        <f>VLOOKUP(A5,[2]myPEPB!$B:$C,2)</f>
        <v>38.069999694824219</v>
      </c>
      <c r="D5" s="29">
        <f>VLOOKUP(A5,[2]myPEPB!$B:$D,3)</f>
        <v>40.654705834482208</v>
      </c>
      <c r="E5" s="29">
        <f t="shared" si="7"/>
        <v>26388.788022123525</v>
      </c>
      <c r="F5" s="30">
        <f t="shared" si="0"/>
        <v>27317.585944227252</v>
      </c>
      <c r="G5" s="30">
        <f t="shared" si="1"/>
        <v>31247.952201485117</v>
      </c>
      <c r="H5" s="30">
        <f t="shared" si="2"/>
        <v>30185.521826634624</v>
      </c>
      <c r="I5" s="30">
        <f t="shared" si="3"/>
        <v>30342.736476924936</v>
      </c>
      <c r="J5" s="30">
        <f t="shared" si="4"/>
        <v>30185.521826634624</v>
      </c>
      <c r="K5" s="30">
        <f t="shared" si="5"/>
        <v>-157.21465029031242</v>
      </c>
      <c r="L5" s="29">
        <f t="shared" si="6"/>
        <v>0</v>
      </c>
      <c r="M5" s="27"/>
      <c r="Y5" s="19"/>
      <c r="Z5" s="27"/>
      <c r="AA5" s="27"/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f>VLOOKUP(A6,[1]HwabaoWP_szse_innovation_100!$A:$E,5)</f>
        <v>0.96099999999999997</v>
      </c>
      <c r="C6" s="31">
        <f>VLOOKUP(A6,[2]myPEPB!$B:$C,2)</f>
        <v>35.020000457763672</v>
      </c>
      <c r="D6" s="29">
        <f>VLOOKUP(A6,[2]myPEPB!$B:$D,3)</f>
        <v>39.730819672131133</v>
      </c>
      <c r="E6" s="29">
        <f t="shared" si="7"/>
        <v>87657.679798291982</v>
      </c>
      <c r="F6" s="30">
        <f t="shared" si="0"/>
        <v>91215.067427983333</v>
      </c>
      <c r="G6" s="30">
        <f t="shared" si="1"/>
        <v>122463.01962946844</v>
      </c>
      <c r="H6" s="30">
        <f t="shared" si="2"/>
        <v>117686.96186391918</v>
      </c>
      <c r="I6" s="30">
        <f t="shared" si="3"/>
        <v>118000.41627521692</v>
      </c>
      <c r="J6" s="30">
        <f t="shared" si="4"/>
        <v>117686.96186391918</v>
      </c>
      <c r="K6" s="30">
        <f t="shared" si="5"/>
        <v>-313.45441129774554</v>
      </c>
      <c r="L6" s="29">
        <f t="shared" si="6"/>
        <v>0</v>
      </c>
      <c r="M6" s="27"/>
      <c r="Y6" s="27"/>
      <c r="Z6" s="27"/>
      <c r="AA6" s="28"/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f>VLOOKUP(A7,[1]HwabaoWP_szse_innovation_100!$A:$E,5)</f>
        <v>0.99299997091293335</v>
      </c>
      <c r="C7" s="31">
        <f>VLOOKUP(A7,[2]myPEPB!$B:$C,2)</f>
        <v>36.299999239999998</v>
      </c>
      <c r="D7" s="29">
        <f>VLOOKUP(A7,[2]myPEPB!$B:$D,3)</f>
        <v>39.253623134275358</v>
      </c>
      <c r="E7" s="29">
        <f t="shared" si="7"/>
        <v>34459.381729895649</v>
      </c>
      <c r="F7" s="30">
        <f t="shared" si="0"/>
        <v>34702.298831101441</v>
      </c>
      <c r="G7" s="30">
        <f t="shared" si="1"/>
        <v>157165.31846056989</v>
      </c>
      <c r="H7" s="30">
        <f t="shared" si="2"/>
        <v>156065.15665986782</v>
      </c>
      <c r="I7" s="30">
        <f t="shared" si="3"/>
        <v>152459.79800511256</v>
      </c>
      <c r="J7" s="30">
        <f t="shared" si="4"/>
        <v>156065.15665986782</v>
      </c>
      <c r="K7" s="30">
        <f t="shared" si="5"/>
        <v>3605.358654755255</v>
      </c>
      <c r="L7" s="29">
        <f t="shared" si="6"/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f>VLOOKUP(A8,[1]HwabaoWP_szse_innovation_100!$A:$E,5)</f>
        <v>1.0110000371932983</v>
      </c>
      <c r="C8" s="31">
        <f>VLOOKUP(A8,[2]myPEPB!$B:$C,2)</f>
        <v>35.450000000000003</v>
      </c>
      <c r="D8" s="29">
        <f>VLOOKUP(A8,[2]myPEPB!$B:$D,3)</f>
        <v>38.695499988749994</v>
      </c>
      <c r="E8" s="29">
        <f t="shared" si="7"/>
        <v>41606.417199055955</v>
      </c>
      <c r="F8" s="30">
        <f t="shared" si="0"/>
        <v>41153.724696748955</v>
      </c>
      <c r="G8" s="30">
        <f t="shared" si="1"/>
        <v>198319.04315731884</v>
      </c>
      <c r="H8" s="30">
        <f t="shared" si="2"/>
        <v>200500.56000818868</v>
      </c>
      <c r="I8" s="30">
        <f t="shared" si="3"/>
        <v>194066.21520416852</v>
      </c>
      <c r="J8" s="30">
        <f t="shared" si="4"/>
        <v>200500.56000818868</v>
      </c>
      <c r="K8" s="30">
        <f t="shared" si="5"/>
        <v>6434.344804020162</v>
      </c>
      <c r="L8" s="29">
        <f t="shared" si="6"/>
        <v>0</v>
      </c>
      <c r="M8" s="27"/>
    </row>
    <row r="9" spans="1:33" ht="14.1" customHeight="1" x14ac:dyDescent="0.2">
      <c r="A9" s="32">
        <v>44561</v>
      </c>
      <c r="B9" s="31">
        <f>VLOOKUP(A9,[1]HwabaoWP_szse_innovation_100!$A:$E,5)</f>
        <v>0.99199998378753662</v>
      </c>
      <c r="C9" s="31">
        <f>VLOOKUP(A9,[2]myPEPB!$B:$C,2)</f>
        <v>34.630000000000003</v>
      </c>
      <c r="D9" s="29">
        <f>VLOOKUP(A9,[2]myPEPB!$B:$D,3)</f>
        <v>38.228579205136612</v>
      </c>
      <c r="E9" s="29">
        <f t="shared" si="7"/>
        <v>51151.60056778443</v>
      </c>
      <c r="F9" s="30">
        <f t="shared" si="0"/>
        <v>51564.11431831224</v>
      </c>
      <c r="G9" s="30">
        <f t="shared" si="1"/>
        <v>249883.15747563107</v>
      </c>
      <c r="H9" s="30">
        <f t="shared" si="2"/>
        <v>247884.08816460447</v>
      </c>
      <c r="I9" s="30">
        <f t="shared" si="3"/>
        <v>245217.81577195294</v>
      </c>
      <c r="J9" s="30">
        <f t="shared" si="4"/>
        <v>247884.08816460447</v>
      </c>
      <c r="K9" s="30">
        <f t="shared" si="5"/>
        <v>2666.2723926515318</v>
      </c>
      <c r="L9" s="29">
        <f t="shared" si="6"/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f>VLOOKUP(A10,[1]HwabaoWP_szse_innovation_100!$A:$E,5)</f>
        <v>0.89099997282028198</v>
      </c>
      <c r="C10" s="31">
        <f>VLOOKUP(A10,[2]myPEPB!$B:$C,2)</f>
        <v>31.159999849999998</v>
      </c>
      <c r="D10" s="29">
        <f>VLOOKUP(A10,[2]myPEPB!$B:$D,3)</f>
        <v>37.710494996683174</v>
      </c>
      <c r="E10" s="29">
        <f t="shared" si="7"/>
        <v>169490.49733354338</v>
      </c>
      <c r="F10" s="30">
        <f t="shared" si="0"/>
        <v>190225.03086846921</v>
      </c>
      <c r="G10" s="30">
        <f t="shared" si="1"/>
        <v>440108.18834410026</v>
      </c>
      <c r="H10" s="30">
        <f t="shared" si="2"/>
        <v>392136.3838525769</v>
      </c>
      <c r="I10" s="30">
        <f t="shared" si="3"/>
        <v>414708.31310549635</v>
      </c>
      <c r="J10" s="30">
        <f t="shared" si="4"/>
        <v>392136.3838525769</v>
      </c>
      <c r="K10" s="30">
        <f t="shared" si="5"/>
        <v>-22571.92925291945</v>
      </c>
      <c r="L10" s="29">
        <f t="shared" si="6"/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f>VLOOKUP(A11,[1]HwabaoWP_szse_innovation_100!$A:$E,5)</f>
        <v>0.88200002908706665</v>
      </c>
      <c r="C11" s="31">
        <f>VLOOKUP(A11,[2]myPEPB!$B:$C,2)</f>
        <v>30.969999309999999</v>
      </c>
      <c r="D11" s="29">
        <f>VLOOKUP(A11,[2]myPEPB!$B:$D,3)</f>
        <v>37.189770586238538</v>
      </c>
      <c r="E11" s="29">
        <f t="shared" si="7"/>
        <v>152807.94117845185</v>
      </c>
      <c r="F11" s="30">
        <f t="shared" si="0"/>
        <v>173251.62827558978</v>
      </c>
      <c r="G11" s="30">
        <f t="shared" si="1"/>
        <v>613359.81661969004</v>
      </c>
      <c r="H11" s="30">
        <f t="shared" si="2"/>
        <v>540983.37609940453</v>
      </c>
      <c r="I11" s="30">
        <f t="shared" si="3"/>
        <v>567516.25428394822</v>
      </c>
      <c r="J11" s="30">
        <f t="shared" si="4"/>
        <v>540983.37609940453</v>
      </c>
      <c r="K11" s="30">
        <f t="shared" si="5"/>
        <v>-26532.87818454369</v>
      </c>
      <c r="L11" s="29">
        <f t="shared" si="6"/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f>VLOOKUP(A12,[1]HwabaoWP_szse_innovation_100!$A:$E,5)</f>
        <v>0.79199999570846558</v>
      </c>
      <c r="C12" s="31">
        <f>VLOOKUP(A12,[2]myPEPB!$B:$C,2)</f>
        <v>27.63999939</v>
      </c>
      <c r="D12" s="29">
        <f>VLOOKUP(A12,[2]myPEPB!$B:$D,3)</f>
        <v>36.340622369004151</v>
      </c>
      <c r="E12" s="29">
        <f t="shared" si="7"/>
        <v>299018.3188799615</v>
      </c>
      <c r="F12" s="30">
        <f t="shared" si="0"/>
        <v>377548.38446997904</v>
      </c>
      <c r="G12" s="30">
        <f t="shared" si="1"/>
        <v>990908.20108966902</v>
      </c>
      <c r="H12" s="30">
        <f t="shared" si="2"/>
        <v>784799.29101050121</v>
      </c>
      <c r="I12" s="30">
        <f t="shared" si="3"/>
        <v>866534.57316390972</v>
      </c>
      <c r="J12" s="30">
        <f t="shared" si="4"/>
        <v>784799.29101050121</v>
      </c>
      <c r="K12" s="30">
        <f t="shared" si="5"/>
        <v>-81735.282153408509</v>
      </c>
      <c r="L12" s="29">
        <f t="shared" si="6"/>
        <v>0</v>
      </c>
      <c r="M12" s="27"/>
      <c r="Y12" s="19"/>
    </row>
    <row r="13" spans="1:33" ht="14.1" customHeight="1" x14ac:dyDescent="0.2">
      <c r="A13" s="32">
        <v>44680</v>
      </c>
      <c r="B13" s="31">
        <f>VLOOKUP(A13,[1]HwabaoWP_szse_innovation_100!$A:$E,5)</f>
        <v>0.71899998188018799</v>
      </c>
      <c r="C13" s="31">
        <f>VLOOKUP(A13,[2]myPEPB!$B:$C,2)</f>
        <v>25.129999160000001</v>
      </c>
      <c r="D13" s="29">
        <f>VLOOKUP(A13,[2]myPEPB!$B:$D,3)</f>
        <v>35.566653817730753</v>
      </c>
      <c r="E13" s="29">
        <f t="shared" si="7"/>
        <v>430248.85375669535</v>
      </c>
      <c r="F13" s="30">
        <f t="shared" si="0"/>
        <v>598398.97718994762</v>
      </c>
      <c r="G13" s="30">
        <f t="shared" si="1"/>
        <v>1589307.1782796166</v>
      </c>
      <c r="H13" s="30">
        <f t="shared" si="2"/>
        <v>1142711.8323850972</v>
      </c>
      <c r="I13" s="30">
        <f t="shared" si="3"/>
        <v>1296783.4269206051</v>
      </c>
      <c r="J13" s="30">
        <f t="shared" si="4"/>
        <v>1142711.8323850972</v>
      </c>
      <c r="K13" s="30">
        <f t="shared" si="5"/>
        <v>-154071.59453550796</v>
      </c>
      <c r="L13" s="29">
        <f t="shared" si="6"/>
        <v>0</v>
      </c>
      <c r="M13" s="27"/>
      <c r="AA13" s="25"/>
    </row>
    <row r="14" spans="1:33" ht="14.1" customHeight="1" x14ac:dyDescent="0.2">
      <c r="A14" s="32">
        <v>44712</v>
      </c>
      <c r="B14" s="31">
        <f>VLOOKUP(A14,[1]HwabaoWP_szse_innovation_100!$A:$E,5)</f>
        <v>0.74699997901916504</v>
      </c>
      <c r="C14" s="31">
        <f>VLOOKUP(A14,[2]myPEPB!$B:$C,2)</f>
        <v>24.129999160000001</v>
      </c>
      <c r="D14" s="29">
        <f>VLOOKUP(A14,[2]myPEPB!$B:$D,3)</f>
        <v>34.740573439534039</v>
      </c>
      <c r="E14" s="29">
        <f t="shared" si="7"/>
        <v>444707.93183896161</v>
      </c>
      <c r="F14" s="30">
        <f t="shared" si="0"/>
        <v>595325.22667922615</v>
      </c>
      <c r="G14" s="30">
        <f t="shared" si="1"/>
        <v>2184632.4049588428</v>
      </c>
      <c r="H14" s="30">
        <f t="shared" si="2"/>
        <v>1631920.3606688436</v>
      </c>
      <c r="I14" s="30">
        <f t="shared" si="3"/>
        <v>1741491.3587595667</v>
      </c>
      <c r="J14" s="30">
        <f t="shared" si="4"/>
        <v>1631920.3606688436</v>
      </c>
      <c r="K14" s="30">
        <f t="shared" si="5"/>
        <v>-109570.99809072306</v>
      </c>
      <c r="L14" s="29">
        <f t="shared" si="6"/>
        <v>0</v>
      </c>
      <c r="M14" s="27"/>
    </row>
    <row r="15" spans="1:33" ht="14.1" customHeight="1" x14ac:dyDescent="0.2">
      <c r="A15" s="32">
        <v>44742</v>
      </c>
      <c r="B15" s="31">
        <f>VLOOKUP(A15,[1]HwabaoWP_szse_innovation_100!$A:$E,5)</f>
        <v>0.84500002861022949</v>
      </c>
      <c r="C15" s="31">
        <f>VLOOKUP(A15,[2]myPEPB!$B:$C,2)</f>
        <v>27.809999470000001</v>
      </c>
      <c r="D15" s="29">
        <f>VLOOKUP(A15,[2]myPEPB!$B:$D,3)</f>
        <v>34.119366627533324</v>
      </c>
      <c r="E15" s="29">
        <f t="shared" si="7"/>
        <v>157242.05001781249</v>
      </c>
      <c r="F15" s="30">
        <f t="shared" si="0"/>
        <v>186085.25999274614</v>
      </c>
      <c r="G15" s="30">
        <f t="shared" si="1"/>
        <v>2370717.664951589</v>
      </c>
      <c r="H15" s="30">
        <f t="shared" si="2"/>
        <v>2003256.4947108692</v>
      </c>
      <c r="I15" s="30">
        <f t="shared" si="3"/>
        <v>1898733.4087773792</v>
      </c>
      <c r="J15" s="30">
        <f t="shared" si="4"/>
        <v>2003256.4947108692</v>
      </c>
      <c r="K15" s="30">
        <f t="shared" si="5"/>
        <v>104523.08593348996</v>
      </c>
      <c r="L15" s="29">
        <f t="shared" si="6"/>
        <v>0</v>
      </c>
      <c r="M15" s="27"/>
    </row>
    <row r="16" spans="1:33" ht="14.1" customHeight="1" x14ac:dyDescent="0.2">
      <c r="A16" s="32">
        <v>44771</v>
      </c>
      <c r="B16" s="31">
        <f>VLOOKUP(A16,[1]HwabaoWP_szse_innovation_100!$A:$E,5)</f>
        <v>0.80099999904632568</v>
      </c>
      <c r="C16" s="31">
        <f>VLOOKUP(A16,[2]myPEPB!$B:$C,2)</f>
        <v>26.329999919999999</v>
      </c>
      <c r="D16" s="29">
        <f>VLOOKUP(A16,[2]myPEPB!$B:$D,3)</f>
        <v>33.666137024579427</v>
      </c>
      <c r="E16" s="29">
        <f t="shared" si="7"/>
        <v>212584.68508788882</v>
      </c>
      <c r="F16" s="30">
        <f t="shared" si="0"/>
        <v>265399.10779150203</v>
      </c>
      <c r="G16" s="30">
        <f t="shared" si="1"/>
        <v>2636116.772743091</v>
      </c>
      <c r="H16" s="30">
        <f t="shared" si="2"/>
        <v>2111529.5324532189</v>
      </c>
      <c r="I16" s="30">
        <f t="shared" si="3"/>
        <v>2111318.0938652679</v>
      </c>
      <c r="J16" s="30">
        <f t="shared" si="4"/>
        <v>2111529.5324532189</v>
      </c>
      <c r="K16" s="30">
        <f t="shared" si="5"/>
        <v>211.43858795100823</v>
      </c>
      <c r="L16" s="29">
        <f t="shared" si="6"/>
        <v>0</v>
      </c>
      <c r="M16" s="27"/>
    </row>
    <row r="17" spans="1:13" ht="14.1" customHeight="1" x14ac:dyDescent="0.2">
      <c r="A17" s="32">
        <v>44804</v>
      </c>
      <c r="B17" s="31">
        <f>VLOOKUP(A17,[1]HwabaoWP_szse_innovation_100!$A:$E,5)</f>
        <v>0.76499998569488525</v>
      </c>
      <c r="C17" s="31">
        <f>VLOOKUP(A17,[2]myPEPB!$B:$C,2)</f>
        <v>25.18000031</v>
      </c>
      <c r="D17" s="29">
        <f>VLOOKUP(A17,[2]myPEPB!$B:$D,3)</f>
        <v>33.177616240465106</v>
      </c>
      <c r="E17" s="29">
        <f t="shared" si="7"/>
        <v>252649.34925635549</v>
      </c>
      <c r="F17" s="30">
        <f t="shared" si="0"/>
        <v>330260.59343891655</v>
      </c>
      <c r="G17" s="30">
        <f t="shared" si="1"/>
        <v>2966377.3661820074</v>
      </c>
      <c r="H17" s="30">
        <f t="shared" si="2"/>
        <v>2269278.6426948672</v>
      </c>
      <c r="I17" s="30">
        <f t="shared" si="3"/>
        <v>2363967.4431216232</v>
      </c>
      <c r="J17" s="30">
        <f t="shared" si="4"/>
        <v>2269278.6426948672</v>
      </c>
      <c r="K17" s="30">
        <f t="shared" si="5"/>
        <v>-94688.800426756032</v>
      </c>
      <c r="L17" s="29">
        <f t="shared" si="6"/>
        <v>0</v>
      </c>
      <c r="M17" s="27"/>
    </row>
    <row r="18" spans="1:13" ht="14.1" customHeight="1" x14ac:dyDescent="0.2">
      <c r="A18" s="32">
        <v>44834</v>
      </c>
      <c r="B18" s="31">
        <f>VLOOKUP(A18,[1]HwabaoWP_szse_innovation_100!$A:$E,5)</f>
        <v>0.69599997997283936</v>
      </c>
      <c r="C18" s="31">
        <f>VLOOKUP(A18,[2]myPEPB!$B:$C,2)</f>
        <v>23.340000150000002</v>
      </c>
      <c r="D18" s="29">
        <f>VLOOKUP(A18,[2]myPEPB!$B:$D,3)</f>
        <v>32.601424623862997</v>
      </c>
      <c r="E18" s="29">
        <f t="shared" si="7"/>
        <v>338807.23397602042</v>
      </c>
      <c r="F18" s="30">
        <f t="shared" si="0"/>
        <v>486792.0168463827</v>
      </c>
      <c r="G18" s="30">
        <f t="shared" si="1"/>
        <v>3453169.3830283899</v>
      </c>
      <c r="H18" s="30">
        <f t="shared" si="2"/>
        <v>2403405.8214305816</v>
      </c>
      <c r="I18" s="30">
        <f t="shared" si="3"/>
        <v>2702774.6770976437</v>
      </c>
      <c r="J18" s="30">
        <f t="shared" si="4"/>
        <v>2403405.8214305816</v>
      </c>
      <c r="K18" s="30">
        <f t="shared" si="5"/>
        <v>-299368.8556670621</v>
      </c>
      <c r="L18" s="29">
        <f t="shared" si="6"/>
        <v>0</v>
      </c>
      <c r="M18" s="27"/>
    </row>
    <row r="19" spans="1:13" ht="12.75" x14ac:dyDescent="0.2">
      <c r="A19" s="32">
        <v>44865</v>
      </c>
      <c r="B19" s="31">
        <f>VLOOKUP(A19,[1]HwabaoWP_szse_innovation_100!$A:$E,5)</f>
        <v>0.68699997663497925</v>
      </c>
      <c r="C19" s="31">
        <f>VLOOKUP(A19,[2]myPEPB!$B:$C,2)</f>
        <v>22.239999770000001</v>
      </c>
      <c r="D19" s="29">
        <f>VLOOKUP(A19,[2]myPEPB!$B:$D,3)</f>
        <v>32.197401538923856</v>
      </c>
      <c r="E19" s="29">
        <f t="shared" si="7"/>
        <v>391641.90745168331</v>
      </c>
      <c r="F19" s="30">
        <f t="shared" si="0"/>
        <v>570075.57608662441</v>
      </c>
      <c r="G19" s="30">
        <f t="shared" si="1"/>
        <v>4023244.9591150144</v>
      </c>
      <c r="H19" s="30">
        <f t="shared" si="2"/>
        <v>2763969.1929088128</v>
      </c>
      <c r="I19" s="30">
        <f t="shared" si="3"/>
        <v>3094416.5845493269</v>
      </c>
      <c r="J19" s="30">
        <f t="shared" si="4"/>
        <v>2763969.1929088128</v>
      </c>
      <c r="K19" s="30">
        <f t="shared" si="5"/>
        <v>-330447.39164051414</v>
      </c>
      <c r="L19" s="29">
        <f t="shared" si="6"/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1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VLOOKUP(A3,[2]myPEPB!$B:$C,2)</f>
        <v>41.45</v>
      </c>
      <c r="D3" s="17">
        <f>VLOOKUP(A3,[2]myPEPB!$B:$D,3)</f>
        <v>41.041896551724122</v>
      </c>
      <c r="E3" s="17">
        <v>0</v>
      </c>
      <c r="F3" s="18">
        <f t="shared" ref="F3:F19" si="0">E3/B3</f>
        <v>0</v>
      </c>
      <c r="G3" s="18">
        <f>G2+F3</f>
        <v>0</v>
      </c>
      <c r="H3" s="18">
        <f t="shared" ref="H3:H19" si="1">G3*B3</f>
        <v>0</v>
      </c>
      <c r="I3" s="18">
        <f>IF(E3&gt;0,I2+E3,I2)</f>
        <v>0</v>
      </c>
      <c r="J3" s="18">
        <f t="shared" ref="J3:J19" si="2">H3+L3</f>
        <v>0</v>
      </c>
      <c r="K3" s="18">
        <f t="shared" ref="K3:K19" si="3">J3-I3</f>
        <v>0</v>
      </c>
      <c r="L3" s="17">
        <f>IF(E3&lt;0,L2-E3,L2)</f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</row>
    <row r="4" spans="1:34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VLOOKUP(A4,[2]myPEPB!$B:$C,2)</f>
        <v>39.930000305175781</v>
      </c>
      <c r="D4" s="17">
        <f>VLOOKUP(A4,[2]myPEPB!$B:$D,3)</f>
        <v>40.930499984741189</v>
      </c>
      <c r="E4" s="17">
        <f>IF(C4&lt;D4,$E$2*(D4-C4)^2,-$E$2*(D4-C4)^2)</f>
        <v>3953.9484548014116</v>
      </c>
      <c r="F4" s="18">
        <f t="shared" si="0"/>
        <v>3930.3662572578642</v>
      </c>
      <c r="G4" s="18">
        <f t="shared" ref="G4:G19" si="4">G3+F4</f>
        <v>3930.3662572578642</v>
      </c>
      <c r="H4" s="18">
        <f t="shared" si="1"/>
        <v>3953.9484548014116</v>
      </c>
      <c r="I4" s="18">
        <f t="shared" ref="I4:I19" si="5">IF(E4&gt;0,I3+E4,I3)</f>
        <v>3953.9484548014116</v>
      </c>
      <c r="J4" s="18">
        <f t="shared" si="2"/>
        <v>3953.9484548014116</v>
      </c>
      <c r="K4" s="18">
        <f t="shared" si="3"/>
        <v>0</v>
      </c>
      <c r="L4" s="17">
        <f t="shared" ref="L4:L19" si="6">IF(E4&lt;0,L3-E4,L3)</f>
        <v>0</v>
      </c>
      <c r="M4" s="22">
        <f>VLOOKUP(A4,'[3]model1&amp;RSI'!$A:$K,11)</f>
        <v>0</v>
      </c>
      <c r="N4" s="22">
        <f>VLOOKUP(A4,'[3]model1&amp;RSI'!$A:$M,13)</f>
        <v>2.4999999999999911E-2</v>
      </c>
      <c r="O4" s="22">
        <f>VLOOKUP(A4,'[3]model1&amp;RSI'!$A:$N,14)</f>
        <v>0</v>
      </c>
      <c r="Q4" s="42">
        <v>44561</v>
      </c>
      <c r="R4" s="10">
        <f>S4</f>
        <v>391166.0852938749</v>
      </c>
      <c r="S4" s="4">
        <f>VLOOKUP(Q4,A:I,9,)</f>
        <v>391166.0852938749</v>
      </c>
      <c r="T4" s="4">
        <f>VLOOKUP(Q4,A:J,10,)</f>
        <v>397335.57823758473</v>
      </c>
      <c r="U4" s="4">
        <f>VLOOKUP(Q4,A:K,11,)</f>
        <v>6169.4929437098326</v>
      </c>
      <c r="V4" s="4">
        <f>VLOOKUP(Q4,A:L,12,)</f>
        <v>0</v>
      </c>
      <c r="W4" s="9">
        <f t="shared" ref="W4" si="7">(T4-S4)/S4</f>
        <v>1.5772054826979239E-2</v>
      </c>
      <c r="X4" s="9">
        <f>W4</f>
        <v>1.5772054826979239E-2</v>
      </c>
      <c r="Z4" s="6"/>
      <c r="AA4" s="7"/>
      <c r="AB4" s="7"/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VLOOKUP(A5,[2]myPEPB!$B:$C,2)</f>
        <v>38.069999694824219</v>
      </c>
      <c r="D5" s="17">
        <f>VLOOKUP(A5,[2]myPEPB!$B:$D,3)</f>
        <v>40.654705834482208</v>
      </c>
      <c r="E5" s="17">
        <f t="shared" ref="E5:E19" si="8">IF(C5&lt;D5,$E$2*(D5-C5)^2*P5,-$E$2*(D5-C5)^2*P5)</f>
        <v>52777.576044247049</v>
      </c>
      <c r="F5" s="18">
        <f t="shared" si="0"/>
        <v>54635.171888454504</v>
      </c>
      <c r="G5" s="18">
        <f t="shared" si="4"/>
        <v>58565.538145712366</v>
      </c>
      <c r="H5" s="18">
        <f t="shared" si="1"/>
        <v>56574.309848758145</v>
      </c>
      <c r="I5" s="18">
        <f t="shared" si="5"/>
        <v>56731.524499048464</v>
      </c>
      <c r="J5" s="18">
        <f t="shared" si="2"/>
        <v>56574.309848758145</v>
      </c>
      <c r="K5" s="18">
        <f t="shared" si="3"/>
        <v>-157.2146502903197</v>
      </c>
      <c r="L5" s="17">
        <f t="shared" si="6"/>
        <v>0</v>
      </c>
      <c r="M5" s="22">
        <f>VLOOKUP(A5,'[3]model1&amp;RSI'!$A:$K,11)</f>
        <v>0</v>
      </c>
      <c r="N5" s="22">
        <f>VLOOKUP(A5,'[3]model1&amp;RSI'!$A:$M,13)</f>
        <v>2.7499999999999931E-2</v>
      </c>
      <c r="O5" s="22">
        <f>VLOOKUP(A5,'[3]model1&amp;RSI'!$A:$N,14)</f>
        <v>0</v>
      </c>
      <c r="P5" s="1">
        <f>IF(O4&lt;20,2,IF(AND((O4&lt;25),(O4&gt;20)),1,IF(AND((O4&gt;25),(O4&lt;50)),0.95,IF(AND((O4&gt;50),(O4&lt;80)),0.2,IF(O4&gt;80,1,)))))</f>
        <v>2</v>
      </c>
      <c r="Z5" s="6"/>
      <c r="AA5" s="7"/>
      <c r="AB5" s="7"/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VLOOKUP(A6,[2]myPEPB!$B:$C,2)</f>
        <v>35.020000457763672</v>
      </c>
      <c r="D6" s="17">
        <f>VLOOKUP(A6,[2]myPEPB!$B:$D,3)</f>
        <v>39.730819672131133</v>
      </c>
      <c r="E6" s="17">
        <f t="shared" si="8"/>
        <v>175315.35959658396</v>
      </c>
      <c r="F6" s="18">
        <f t="shared" si="0"/>
        <v>182430.13485596667</v>
      </c>
      <c r="G6" s="18">
        <f t="shared" si="4"/>
        <v>240995.67300167904</v>
      </c>
      <c r="H6" s="18">
        <f t="shared" si="1"/>
        <v>231596.84175461356</v>
      </c>
      <c r="I6" s="18">
        <f t="shared" si="5"/>
        <v>232046.88409563241</v>
      </c>
      <c r="J6" s="18">
        <f t="shared" si="2"/>
        <v>231596.84175461356</v>
      </c>
      <c r="K6" s="18">
        <f t="shared" si="3"/>
        <v>-450.04234101885231</v>
      </c>
      <c r="L6" s="17">
        <f t="shared" si="6"/>
        <v>0</v>
      </c>
      <c r="M6" s="22">
        <f>VLOOKUP(A6,'[3]model1&amp;RSI'!$A:$K,11)</f>
        <v>0</v>
      </c>
      <c r="N6" s="22">
        <f>VLOOKUP(A6,'[3]model1&amp;RSI'!$A:$M,13)</f>
        <v>2.3749999999999941E-2</v>
      </c>
      <c r="O6" s="22">
        <f>VLOOKUP(A6,'[3]model1&amp;RSI'!$A:$N,14)</f>
        <v>0</v>
      </c>
      <c r="P6" s="1">
        <f t="shared" ref="P6:P19" si="9">IF(O5&lt;20,2,IF(AND((O5&lt;25),(O5&gt;20)),1,IF(AND((O5&gt;25),(O5&lt;50)),0.95,IF(AND((O5&gt;50),(O5&lt;80)),0.2,IF(O5&gt;80,1,)))))</f>
        <v>2</v>
      </c>
      <c r="Z6" s="7"/>
      <c r="AA6" s="7"/>
      <c r="AB6" s="8"/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VLOOKUP(A7,[2]myPEPB!$B:$C,2)</f>
        <v>36.299999239999998</v>
      </c>
      <c r="D7" s="17">
        <f>VLOOKUP(A7,[2]myPEPB!$B:$D,3)</f>
        <v>39.253623134275358</v>
      </c>
      <c r="E7" s="17">
        <f t="shared" si="8"/>
        <v>68918.763459791298</v>
      </c>
      <c r="F7" s="18">
        <f t="shared" si="0"/>
        <v>69404.597662202883</v>
      </c>
      <c r="G7" s="18">
        <f t="shared" si="4"/>
        <v>310400.27066388191</v>
      </c>
      <c r="H7" s="18">
        <f t="shared" si="1"/>
        <v>308227.45974060136</v>
      </c>
      <c r="I7" s="18">
        <f t="shared" si="5"/>
        <v>300965.64755542373</v>
      </c>
      <c r="J7" s="18">
        <f t="shared" si="2"/>
        <v>308227.45974060136</v>
      </c>
      <c r="K7" s="18">
        <f t="shared" si="3"/>
        <v>7261.8121851776377</v>
      </c>
      <c r="L7" s="17">
        <f t="shared" si="6"/>
        <v>0</v>
      </c>
      <c r="M7" s="22">
        <f>VLOOKUP(A7,'[3]model1&amp;RSI'!$A:$K,11)</f>
        <v>5.3333284854888974E-3</v>
      </c>
      <c r="N7" s="22">
        <f>VLOOKUP(A7,'[3]model1&amp;RSI'!$A:$M,13)</f>
        <v>2.5124995152155511E-2</v>
      </c>
      <c r="O7" s="22">
        <f>VLOOKUP(A7,'[3]model1&amp;RSI'!$A:$N,14)</f>
        <v>21.227182147461402</v>
      </c>
      <c r="P7" s="1">
        <f t="shared" si="9"/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VLOOKUP(A8,[2]myPEPB!$B:$C,2)</f>
        <v>35.450000000000003</v>
      </c>
      <c r="D8" s="17">
        <f>VLOOKUP(A8,[2]myPEPB!$B:$D,3)</f>
        <v>38.695499988749994</v>
      </c>
      <c r="E8" s="17">
        <f t="shared" si="8"/>
        <v>41606.417199055955</v>
      </c>
      <c r="F8" s="18">
        <f t="shared" si="0"/>
        <v>41153.724696748955</v>
      </c>
      <c r="G8" s="18">
        <f t="shared" si="4"/>
        <v>351553.99536063086</v>
      </c>
      <c r="H8" s="18">
        <f t="shared" si="1"/>
        <v>355421.10238505044</v>
      </c>
      <c r="I8" s="18">
        <f t="shared" si="5"/>
        <v>342572.06475447968</v>
      </c>
      <c r="J8" s="18">
        <f t="shared" si="2"/>
        <v>355421.10238505044</v>
      </c>
      <c r="K8" s="18">
        <f t="shared" si="3"/>
        <v>12849.037630570761</v>
      </c>
      <c r="L8" s="17">
        <f t="shared" si="6"/>
        <v>0</v>
      </c>
      <c r="M8" s="22">
        <f>VLOOKUP(A8,'[3]model1&amp;RSI'!$A:$K,11)</f>
        <v>7.4444514513015798E-3</v>
      </c>
      <c r="N8" s="22">
        <f>VLOOKUP(A8,'[3]model1&amp;RSI'!$A:$M,13)</f>
        <v>2.3937507006857092E-2</v>
      </c>
      <c r="O8" s="22">
        <f>VLOOKUP(A8,'[3]model1&amp;RSI'!$A:$N,14)</f>
        <v>31.099526985700965</v>
      </c>
      <c r="P8" s="1">
        <f t="shared" si="9"/>
        <v>1</v>
      </c>
    </row>
    <row r="9" spans="1:34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VLOOKUP(A9,[2]myPEPB!$B:$C,2)</f>
        <v>34.630000000000003</v>
      </c>
      <c r="D9" s="17">
        <f>VLOOKUP(A9,[2]myPEPB!$B:$D,3)</f>
        <v>38.228579205136612</v>
      </c>
      <c r="E9" s="17">
        <f t="shared" si="8"/>
        <v>48594.020539395206</v>
      </c>
      <c r="F9" s="18">
        <f t="shared" si="0"/>
        <v>48985.90860239663</v>
      </c>
      <c r="G9" s="18">
        <f t="shared" si="4"/>
        <v>400539.90396302746</v>
      </c>
      <c r="H9" s="18">
        <f t="shared" si="1"/>
        <v>397335.57823758473</v>
      </c>
      <c r="I9" s="18">
        <f t="shared" si="5"/>
        <v>391166.0852938749</v>
      </c>
      <c r="J9" s="18">
        <f t="shared" si="2"/>
        <v>397335.57823758473</v>
      </c>
      <c r="K9" s="18">
        <f t="shared" si="3"/>
        <v>6169.4929437098326</v>
      </c>
      <c r="L9" s="17">
        <f t="shared" si="6"/>
        <v>0</v>
      </c>
      <c r="M9" s="22">
        <f>VLOOKUP(A9,'[3]model1&amp;RSI'!$A:$K,11)</f>
        <v>6.2037095427513169E-3</v>
      </c>
      <c r="N9" s="22">
        <f>VLOOKUP(A9,'[3]model1&amp;RSI'!$A:$M,13)</f>
        <v>2.3114598073341198E-2</v>
      </c>
      <c r="O9" s="22">
        <f>VLOOKUP(A9,'[3]model1&amp;RSI'!$A:$N,14)</f>
        <v>26.838924575142201</v>
      </c>
      <c r="P9" s="1">
        <f t="shared" si="9"/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VLOOKUP(A10,[2]myPEPB!$B:$C,2)</f>
        <v>31.159999849999998</v>
      </c>
      <c r="D10" s="17">
        <f>VLOOKUP(A10,[2]myPEPB!$B:$D,3)</f>
        <v>37.710494996683174</v>
      </c>
      <c r="E10" s="17">
        <f t="shared" si="8"/>
        <v>161015.97246686619</v>
      </c>
      <c r="F10" s="18">
        <f t="shared" si="0"/>
        <v>180713.77932504573</v>
      </c>
      <c r="G10" s="18">
        <f t="shared" si="4"/>
        <v>581253.68328807317</v>
      </c>
      <c r="H10" s="18">
        <f t="shared" si="1"/>
        <v>517897.01601136196</v>
      </c>
      <c r="I10" s="18">
        <f t="shared" si="5"/>
        <v>552182.0577607411</v>
      </c>
      <c r="J10" s="18">
        <f t="shared" si="2"/>
        <v>517897.01601136196</v>
      </c>
      <c r="K10" s="18">
        <f t="shared" si="3"/>
        <v>-34285.041749379132</v>
      </c>
      <c r="L10" s="17">
        <f t="shared" si="6"/>
        <v>0</v>
      </c>
      <c r="M10" s="22">
        <f>VLOOKUP(A10,'[3]model1&amp;RSI'!$A:$K,11)</f>
        <v>5.1697579522927643E-3</v>
      </c>
      <c r="N10" s="22">
        <f>VLOOKUP(A10,'[3]model1&amp;RSI'!$A:$M,13)</f>
        <v>3.6095500222326771E-2</v>
      </c>
      <c r="O10" s="22">
        <f>VLOOKUP(A10,'[3]model1&amp;RSI'!$A:$N,14)</f>
        <v>14.322444405674213</v>
      </c>
      <c r="P10" s="1">
        <f t="shared" si="9"/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VLOOKUP(A11,[2]myPEPB!$B:$C,2)</f>
        <v>30.969999309999999</v>
      </c>
      <c r="D11" s="17">
        <f>VLOOKUP(A11,[2]myPEPB!$B:$D,3)</f>
        <v>37.189770586238538</v>
      </c>
      <c r="E11" s="17">
        <f t="shared" si="8"/>
        <v>305615.88235690369</v>
      </c>
      <c r="F11" s="18">
        <f t="shared" si="0"/>
        <v>346503.25655117957</v>
      </c>
      <c r="G11" s="18">
        <f t="shared" si="4"/>
        <v>927756.93983925274</v>
      </c>
      <c r="H11" s="18">
        <f t="shared" si="1"/>
        <v>818281.64792394883</v>
      </c>
      <c r="I11" s="18">
        <f t="shared" si="5"/>
        <v>857797.94011764484</v>
      </c>
      <c r="J11" s="18">
        <f t="shared" si="2"/>
        <v>818281.64792394883</v>
      </c>
      <c r="K11" s="18">
        <f t="shared" si="3"/>
        <v>-39516.292193696019</v>
      </c>
      <c r="L11" s="17">
        <f t="shared" si="6"/>
        <v>0</v>
      </c>
      <c r="M11" s="22">
        <f>VLOOKUP(A11,'[3]model1&amp;RSI'!$A:$K,11)</f>
        <v>4.3081316269106369E-3</v>
      </c>
      <c r="N11" s="22">
        <f>VLOOKUP(A11,'[3]model1&amp;RSI'!$A:$M,13)</f>
        <v>3.1579574140808198E-2</v>
      </c>
      <c r="O11" s="22">
        <f>VLOOKUP(A11,'[3]model1&amp;RSI'!$A:$N,14)</f>
        <v>13.642146052069533</v>
      </c>
      <c r="P11" s="1">
        <f t="shared" si="9"/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VLOOKUP(A12,[2]myPEPB!$B:$C,2)</f>
        <v>27.63999939</v>
      </c>
      <c r="D12" s="17">
        <f>VLOOKUP(A12,[2]myPEPB!$B:$D,3)</f>
        <v>36.340622369004151</v>
      </c>
      <c r="E12" s="17">
        <f t="shared" si="8"/>
        <v>598036.637759923</v>
      </c>
      <c r="F12" s="18">
        <f t="shared" si="0"/>
        <v>755096.76893995807</v>
      </c>
      <c r="G12" s="18">
        <f t="shared" si="4"/>
        <v>1682853.7087792107</v>
      </c>
      <c r="H12" s="18">
        <f t="shared" si="1"/>
        <v>1332820.1301311103</v>
      </c>
      <c r="I12" s="18">
        <f t="shared" si="5"/>
        <v>1455834.5778775678</v>
      </c>
      <c r="J12" s="18">
        <f t="shared" si="2"/>
        <v>1332820.1301311103</v>
      </c>
      <c r="K12" s="18">
        <f t="shared" si="3"/>
        <v>-123014.44774645753</v>
      </c>
      <c r="L12" s="17">
        <f t="shared" si="6"/>
        <v>0</v>
      </c>
      <c r="M12" s="22">
        <f>VLOOKUP(A12,'[3]model1&amp;RSI'!$A:$K,11)</f>
        <v>3.5901096890921975E-3</v>
      </c>
      <c r="N12" s="22">
        <f>VLOOKUP(A12,'[3]model1&amp;RSI'!$A:$M,13)</f>
        <v>4.1316317347107008E-2</v>
      </c>
      <c r="O12" s="22">
        <f>VLOOKUP(A12,'[3]model1&amp;RSI'!$A:$N,14)</f>
        <v>8.689326444394684</v>
      </c>
      <c r="P12" s="1">
        <f t="shared" si="9"/>
        <v>2</v>
      </c>
      <c r="Z12" s="19"/>
    </row>
    <row r="13" spans="1:34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VLOOKUP(A13,[2]myPEPB!$B:$C,2)</f>
        <v>25.129999160000001</v>
      </c>
      <c r="D13" s="17">
        <f>VLOOKUP(A13,[2]myPEPB!$B:$D,3)</f>
        <v>35.566653817730753</v>
      </c>
      <c r="E13" s="17">
        <f t="shared" si="8"/>
        <v>860497.70751339069</v>
      </c>
      <c r="F13" s="18">
        <f t="shared" si="0"/>
        <v>1196797.9543798952</v>
      </c>
      <c r="G13" s="18">
        <f t="shared" si="4"/>
        <v>2879651.6631591059</v>
      </c>
      <c r="H13" s="18">
        <f t="shared" si="1"/>
        <v>2070469.4936326505</v>
      </c>
      <c r="I13" s="18">
        <f t="shared" si="5"/>
        <v>2316332.2853909587</v>
      </c>
      <c r="J13" s="18">
        <f t="shared" si="2"/>
        <v>2070469.4936326505</v>
      </c>
      <c r="K13" s="18">
        <f t="shared" si="3"/>
        <v>-245862.79175830819</v>
      </c>
      <c r="L13" s="17">
        <f t="shared" si="6"/>
        <v>0</v>
      </c>
      <c r="M13" s="22">
        <f>VLOOKUP(A13,'[3]model1&amp;RSI'!$A:$K,11)</f>
        <v>2.9917580742434978E-3</v>
      </c>
      <c r="N13" s="22">
        <f>VLOOKUP(A13,'[3]model1&amp;RSI'!$A:$M,13)</f>
        <v>4.659693342730211E-2</v>
      </c>
      <c r="O13" s="22">
        <f>VLOOKUP(A13,'[3]model1&amp;RSI'!$A:$N,14)</f>
        <v>6.4205042138901032</v>
      </c>
      <c r="P13" s="1">
        <f t="shared" si="9"/>
        <v>2</v>
      </c>
      <c r="AB13" s="2"/>
    </row>
    <row r="14" spans="1:34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VLOOKUP(A14,[2]myPEPB!$B:$C,2)</f>
        <v>24.129999160000001</v>
      </c>
      <c r="D14" s="17">
        <f>VLOOKUP(A14,[2]myPEPB!$B:$D,3)</f>
        <v>34.740573439534039</v>
      </c>
      <c r="E14" s="17">
        <f t="shared" si="8"/>
        <v>889415.86367792322</v>
      </c>
      <c r="F14" s="18">
        <f t="shared" si="0"/>
        <v>1190650.4533584523</v>
      </c>
      <c r="G14" s="18">
        <f t="shared" si="4"/>
        <v>4070302.1165175582</v>
      </c>
      <c r="H14" s="18">
        <f t="shared" si="1"/>
        <v>3040515.5956402789</v>
      </c>
      <c r="I14" s="18">
        <f t="shared" si="5"/>
        <v>3205748.1490688818</v>
      </c>
      <c r="J14" s="18">
        <f t="shared" si="2"/>
        <v>3040515.5956402789</v>
      </c>
      <c r="K14" s="18">
        <f t="shared" si="3"/>
        <v>-165232.55342860287</v>
      </c>
      <c r="L14" s="17">
        <f t="shared" si="6"/>
        <v>0</v>
      </c>
      <c r="M14" s="22">
        <f>VLOOKUP(A14,'[3]model1&amp;RSI'!$A:$K,11)</f>
        <v>7.1597979183657566E-3</v>
      </c>
      <c r="N14" s="22">
        <f>VLOOKUP(A14,'[3]model1&amp;RSI'!$A:$M,13)</f>
        <v>4.3497444045914602E-2</v>
      </c>
      <c r="O14" s="22">
        <f>VLOOKUP(A14,'[3]model1&amp;RSI'!$A:$N,14)</f>
        <v>16.460272725009055</v>
      </c>
      <c r="P14" s="1">
        <f t="shared" si="9"/>
        <v>2</v>
      </c>
    </row>
    <row r="15" spans="1:34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VLOOKUP(A15,[2]myPEPB!$B:$C,2)</f>
        <v>27.809999470000001</v>
      </c>
      <c r="D15" s="17">
        <f>VLOOKUP(A15,[2]myPEPB!$B:$D,3)</f>
        <v>34.119366627533324</v>
      </c>
      <c r="E15" s="17">
        <f t="shared" si="8"/>
        <v>314484.10003562499</v>
      </c>
      <c r="F15" s="18">
        <f t="shared" si="0"/>
        <v>372170.51998549228</v>
      </c>
      <c r="G15" s="18">
        <f t="shared" si="4"/>
        <v>4442472.6365030501</v>
      </c>
      <c r="H15" s="18">
        <f t="shared" si="1"/>
        <v>3753889.5049452391</v>
      </c>
      <c r="I15" s="18">
        <f t="shared" si="5"/>
        <v>3520232.2491045068</v>
      </c>
      <c r="J15" s="18">
        <f t="shared" si="2"/>
        <v>3753889.5049452391</v>
      </c>
      <c r="K15" s="18">
        <f t="shared" si="3"/>
        <v>233657.25584073225</v>
      </c>
      <c r="L15" s="17">
        <f t="shared" si="6"/>
        <v>0</v>
      </c>
      <c r="M15" s="22">
        <f>VLOOKUP(A15,'[3]model1&amp;RSI'!$A:$K,11)</f>
        <v>2.2299839863815538E-2</v>
      </c>
      <c r="N15" s="22">
        <f>VLOOKUP(A15,'[3]model1&amp;RSI'!$A:$M,13)</f>
        <v>5.2581211636772908E-2</v>
      </c>
      <c r="O15" s="22">
        <f>VLOOKUP(A15,'[3]model1&amp;RSI'!$A:$N,14)</f>
        <v>42.410281485830289</v>
      </c>
      <c r="P15" s="1">
        <f t="shared" si="9"/>
        <v>2</v>
      </c>
    </row>
    <row r="16" spans="1:34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VLOOKUP(A16,[2]myPEPB!$B:$C,2)</f>
        <v>26.329999919999999</v>
      </c>
      <c r="D16" s="17">
        <f>VLOOKUP(A16,[2]myPEPB!$B:$D,3)</f>
        <v>33.666137024579427</v>
      </c>
      <c r="E16" s="17">
        <f t="shared" si="8"/>
        <v>201955.45083349437</v>
      </c>
      <c r="F16" s="18">
        <f t="shared" si="0"/>
        <v>252129.15240192693</v>
      </c>
      <c r="G16" s="18">
        <f t="shared" si="4"/>
        <v>4694601.788904977</v>
      </c>
      <c r="H16" s="18">
        <f t="shared" si="1"/>
        <v>3760376.0284357653</v>
      </c>
      <c r="I16" s="18">
        <f t="shared" si="5"/>
        <v>3722187.6999380011</v>
      </c>
      <c r="J16" s="18">
        <f t="shared" si="2"/>
        <v>3760376.0284357653</v>
      </c>
      <c r="K16" s="18">
        <f t="shared" si="3"/>
        <v>38188.328497764189</v>
      </c>
      <c r="L16" s="17">
        <f t="shared" si="6"/>
        <v>0</v>
      </c>
      <c r="M16" s="22">
        <f>VLOOKUP(A16,'[3]model1&amp;RSI'!$A:$K,11)</f>
        <v>1.8583199886512948E-2</v>
      </c>
      <c r="N16" s="22">
        <f>VLOOKUP(A16,'[3]model1&amp;RSI'!$A:$M,13)</f>
        <v>5.1151014624628059E-2</v>
      </c>
      <c r="O16" s="22">
        <f>VLOOKUP(A16,'[3]model1&amp;RSI'!$A:$N,14)</f>
        <v>36.33007091430315</v>
      </c>
      <c r="P16" s="1">
        <f t="shared" si="9"/>
        <v>0.95</v>
      </c>
    </row>
    <row r="17" spans="1:16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VLOOKUP(A17,[2]myPEPB!$B:$C,2)</f>
        <v>25.18000031</v>
      </c>
      <c r="D17" s="17">
        <f>VLOOKUP(A17,[2]myPEPB!$B:$D,3)</f>
        <v>33.177616240465106</v>
      </c>
      <c r="E17" s="17">
        <f t="shared" si="8"/>
        <v>240016.8817935377</v>
      </c>
      <c r="F17" s="18">
        <f t="shared" si="0"/>
        <v>313747.56376697071</v>
      </c>
      <c r="G17" s="18">
        <f t="shared" si="4"/>
        <v>5008349.3526719473</v>
      </c>
      <c r="H17" s="18">
        <f t="shared" si="1"/>
        <v>3831387.1831490276</v>
      </c>
      <c r="I17" s="18">
        <f t="shared" si="5"/>
        <v>3962204.5817315388</v>
      </c>
      <c r="J17" s="18">
        <f t="shared" si="2"/>
        <v>3831387.1831490276</v>
      </c>
      <c r="K17" s="18">
        <f t="shared" si="3"/>
        <v>-130817.39858251112</v>
      </c>
      <c r="L17" s="17">
        <f t="shared" si="6"/>
        <v>0</v>
      </c>
      <c r="M17" s="22">
        <f>VLOOKUP(A17,'[3]model1&amp;RSI'!$A:$K,11)</f>
        <v>1.5485999905427456E-2</v>
      </c>
      <c r="N17" s="22">
        <f>VLOOKUP(A17,'[3]model1&amp;RSI'!$A:$M,13)</f>
        <v>4.8625847745763451E-2</v>
      </c>
      <c r="O17" s="22">
        <f>VLOOKUP(A17,'[3]model1&amp;RSI'!$A:$N,14)</f>
        <v>31.847259478939737</v>
      </c>
      <c r="P17" s="1">
        <f t="shared" si="9"/>
        <v>0.95</v>
      </c>
    </row>
    <row r="18" spans="1:16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VLOOKUP(A18,[2]myPEPB!$B:$C,2)</f>
        <v>23.340000150000002</v>
      </c>
      <c r="D18" s="17">
        <f>VLOOKUP(A18,[2]myPEPB!$B:$D,3)</f>
        <v>32.601424623862997</v>
      </c>
      <c r="E18" s="17">
        <f t="shared" si="8"/>
        <v>321866.87227721937</v>
      </c>
      <c r="F18" s="18">
        <f t="shared" si="0"/>
        <v>462452.4160040635</v>
      </c>
      <c r="G18" s="18">
        <f t="shared" si="4"/>
        <v>5470801.7686760109</v>
      </c>
      <c r="H18" s="18">
        <f t="shared" si="1"/>
        <v>3807677.9214338777</v>
      </c>
      <c r="I18" s="18">
        <f t="shared" si="5"/>
        <v>4284071.4540087581</v>
      </c>
      <c r="J18" s="18">
        <f t="shared" si="2"/>
        <v>3807677.9214338777</v>
      </c>
      <c r="K18" s="18">
        <f t="shared" si="3"/>
        <v>-476393.5325748804</v>
      </c>
      <c r="L18" s="17">
        <f t="shared" si="6"/>
        <v>0</v>
      </c>
      <c r="M18" s="22">
        <f>VLOOKUP(A18,'[3]model1&amp;RSI'!$A:$K,11)</f>
        <v>1.2904999921189547E-2</v>
      </c>
      <c r="N18" s="22">
        <f>VLOOKUP(A18,'[3]model1&amp;RSI'!$A:$M,13)</f>
        <v>5.2021540741810528E-2</v>
      </c>
      <c r="O18" s="22">
        <f>VLOOKUP(A18,'[3]model1&amp;RSI'!$A:$N,14)</f>
        <v>24.80703135118333</v>
      </c>
      <c r="P18" s="1">
        <f t="shared" si="9"/>
        <v>0.95</v>
      </c>
    </row>
    <row r="19" spans="1:16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VLOOKUP(A19,[2]myPEPB!$B:$C,2)</f>
        <v>22.239999770000001</v>
      </c>
      <c r="D19" s="17">
        <f>VLOOKUP(A19,[2]myPEPB!$B:$D,3)</f>
        <v>32.197401538923856</v>
      </c>
      <c r="E19" s="17">
        <f t="shared" si="8"/>
        <v>391641.90745168331</v>
      </c>
      <c r="F19" s="18">
        <f t="shared" si="0"/>
        <v>570075.57608662441</v>
      </c>
      <c r="G19" s="18">
        <f t="shared" si="4"/>
        <v>6040877.3447626354</v>
      </c>
      <c r="H19" s="18">
        <f t="shared" si="1"/>
        <v>4150082.5947067062</v>
      </c>
      <c r="I19" s="18">
        <f t="shared" si="5"/>
        <v>4675713.3614604417</v>
      </c>
      <c r="J19" s="18">
        <f t="shared" si="2"/>
        <v>4150082.5947067062</v>
      </c>
      <c r="K19" s="18">
        <f t="shared" si="3"/>
        <v>-525630.76675373549</v>
      </c>
      <c r="L19" s="17">
        <f t="shared" si="6"/>
        <v>0</v>
      </c>
      <c r="M19" s="22">
        <f>VLOOKUP(A19,'[3]model1&amp;RSI'!$A:$K,11)</f>
        <v>1.2904999921189547E-2</v>
      </c>
      <c r="N19" s="22">
        <f>VLOOKUP(A19,'[3]model1&amp;RSI'!$A:$M,13)</f>
        <v>5.2021540741810528E-2</v>
      </c>
      <c r="O19" s="22">
        <f>VLOOKUP(A19,'[3]model1&amp;RSI'!$A:$N,14)</f>
        <v>24.80703135118333</v>
      </c>
      <c r="P19" s="1">
        <f t="shared" si="9"/>
        <v>1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1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VLOOKUP(A3,[2]myPEPB!$B:$C,2)</f>
        <v>41.45</v>
      </c>
      <c r="D3" s="17">
        <f>VLOOKUP(A3,[2]myPEPB!$B:$D,3)</f>
        <v>41.041896551724122</v>
      </c>
      <c r="E3" s="17">
        <v>0</v>
      </c>
      <c r="F3" s="18">
        <f t="shared" ref="F3:F19" si="0">E3/B3</f>
        <v>0</v>
      </c>
      <c r="G3" s="18">
        <f>G2+F3</f>
        <v>0</v>
      </c>
      <c r="H3" s="18">
        <f t="shared" ref="H3:H19" si="1">G3*B3</f>
        <v>0</v>
      </c>
      <c r="I3" s="18">
        <f>IF(E3&gt;0,I2+E3,I2)</f>
        <v>0</v>
      </c>
      <c r="J3" s="18">
        <f t="shared" ref="J3:J19" si="2">H3+L3</f>
        <v>0</v>
      </c>
      <c r="K3" s="18">
        <f t="shared" ref="K3:K19" si="3">J3-I3</f>
        <v>0</v>
      </c>
      <c r="L3" s="17">
        <f>IF(E3&lt;0,L2-E3,L2)</f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</row>
    <row r="4" spans="1:34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VLOOKUP(A4,[2]myPEPB!$B:$C,2)</f>
        <v>39.930000305175781</v>
      </c>
      <c r="D4" s="17">
        <f>VLOOKUP(A4,[2]myPEPB!$B:$D,3)</f>
        <v>40.930499984741189</v>
      </c>
      <c r="E4" s="17">
        <f>IF(C4&lt;D4,$E$2*(D4-C4)^3,$E$2*(D4-C4)^3)</f>
        <v>3955.9241620469529</v>
      </c>
      <c r="F4" s="18">
        <f t="shared" si="0"/>
        <v>3932.3301809611858</v>
      </c>
      <c r="G4" s="18">
        <f t="shared" ref="G4:G19" si="4">G3+F4</f>
        <v>3932.3301809611858</v>
      </c>
      <c r="H4" s="18">
        <f t="shared" si="1"/>
        <v>3955.9241620469529</v>
      </c>
      <c r="I4" s="18">
        <f t="shared" ref="I4:I19" si="5">IF(E4&gt;0,I3+E4,I3)</f>
        <v>3955.9241620469529</v>
      </c>
      <c r="J4" s="18">
        <f t="shared" si="2"/>
        <v>3955.9241620469529</v>
      </c>
      <c r="K4" s="18">
        <f t="shared" si="3"/>
        <v>0</v>
      </c>
      <c r="L4" s="17">
        <f t="shared" ref="L4:L19" si="6">IF(E4&lt;0,L3-E4,L3)</f>
        <v>0</v>
      </c>
      <c r="M4" s="22">
        <f>VLOOKUP(A4,'[3]model1&amp;RSI'!$A:$K,11)</f>
        <v>0</v>
      </c>
      <c r="N4" s="22">
        <f>VLOOKUP(A4,'[3]model1&amp;RSI'!$A:$M,13)</f>
        <v>2.4999999999999911E-2</v>
      </c>
      <c r="O4" s="22">
        <f>VLOOKUP(A4,'[3]model1&amp;RSI'!$A:$N,14)</f>
        <v>0</v>
      </c>
      <c r="Q4" s="42">
        <v>44561</v>
      </c>
      <c r="R4" s="10">
        <f>S4</f>
        <v>1479712.5784384708</v>
      </c>
      <c r="S4" s="4">
        <f>VLOOKUP(Q4,A:I,9,)</f>
        <v>1479712.5784384708</v>
      </c>
      <c r="T4" s="4">
        <f>VLOOKUP(Q4,A:J,10,)</f>
        <v>1507227.6555012274</v>
      </c>
      <c r="U4" s="4">
        <f>VLOOKUP(Q4,A:K,11,)</f>
        <v>27515.077062756522</v>
      </c>
      <c r="V4" s="4">
        <f>VLOOKUP(Q4,A:L,12,)</f>
        <v>0</v>
      </c>
      <c r="W4" s="9">
        <f t="shared" ref="W4" si="7">(T4-S4)/S4</f>
        <v>1.8594879481117182E-2</v>
      </c>
      <c r="X4" s="9">
        <f>W4</f>
        <v>1.8594879481117182E-2</v>
      </c>
      <c r="Z4" s="6"/>
      <c r="AA4" s="7"/>
      <c r="AB4" s="7"/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VLOOKUP(A5,[2]myPEPB!$B:$C,2)</f>
        <v>38.069999694824219</v>
      </c>
      <c r="D5" s="17">
        <f>VLOOKUP(A5,[2]myPEPB!$B:$D,3)</f>
        <v>40.654705834482208</v>
      </c>
      <c r="E5" s="17">
        <f t="shared" ref="E5:E19" si="8">IF(C5&lt;D5,$E$2*(D5-C5)^3*P5,$E$2*(D5-C5)^3*P5)</f>
        <v>136414.52483783176</v>
      </c>
      <c r="F5" s="18">
        <f t="shared" si="0"/>
        <v>141215.86422135794</v>
      </c>
      <c r="G5" s="18">
        <f t="shared" si="4"/>
        <v>145148.19440231912</v>
      </c>
      <c r="H5" s="18">
        <f t="shared" si="1"/>
        <v>140213.15579264026</v>
      </c>
      <c r="I5" s="18">
        <f t="shared" si="5"/>
        <v>140370.44899987872</v>
      </c>
      <c r="J5" s="18">
        <f t="shared" si="2"/>
        <v>140213.15579264026</v>
      </c>
      <c r="K5" s="18">
        <f t="shared" si="3"/>
        <v>-157.2932072384574</v>
      </c>
      <c r="L5" s="17">
        <f t="shared" si="6"/>
        <v>0</v>
      </c>
      <c r="M5" s="22">
        <f>VLOOKUP(A5,'[3]model1&amp;RSI'!$A:$K,11)</f>
        <v>0</v>
      </c>
      <c r="N5" s="22">
        <f>VLOOKUP(A5,'[3]model1&amp;RSI'!$A:$M,13)</f>
        <v>2.7499999999999931E-2</v>
      </c>
      <c r="O5" s="22">
        <f>VLOOKUP(A5,'[3]model1&amp;RSI'!$A:$N,14)</f>
        <v>0</v>
      </c>
      <c r="P5" s="1">
        <f>IF(O4&lt;20,2,IF(AND((O4&lt;25),(O4&gt;20)),1,IF(AND((O4&gt;25),(O4&lt;50)),0.95,IF(AND((O4&gt;50),(O4&lt;80)),0.2,IF(O4&gt;80,1,)))))</f>
        <v>2</v>
      </c>
      <c r="Z5" s="6"/>
      <c r="AA5" s="7"/>
      <c r="AB5" s="7"/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VLOOKUP(A6,[2]myPEPB!$B:$C,2)</f>
        <v>35.020000457763672</v>
      </c>
      <c r="D6" s="17">
        <f>VLOOKUP(A6,[2]myPEPB!$B:$D,3)</f>
        <v>39.730819672131133</v>
      </c>
      <c r="E6" s="17">
        <f t="shared" si="8"/>
        <v>825878.96456132864</v>
      </c>
      <c r="F6" s="18">
        <f t="shared" si="0"/>
        <v>859395.38455913495</v>
      </c>
      <c r="G6" s="18">
        <f t="shared" si="4"/>
        <v>1004543.5789614541</v>
      </c>
      <c r="H6" s="18">
        <f t="shared" si="1"/>
        <v>965366.37938195735</v>
      </c>
      <c r="I6" s="18">
        <f t="shared" si="5"/>
        <v>966249.41356120736</v>
      </c>
      <c r="J6" s="18">
        <f t="shared" si="2"/>
        <v>965366.37938195735</v>
      </c>
      <c r="K6" s="18">
        <f t="shared" si="3"/>
        <v>-883.03417925001122</v>
      </c>
      <c r="L6" s="17">
        <f t="shared" si="6"/>
        <v>0</v>
      </c>
      <c r="M6" s="22">
        <f>VLOOKUP(A6,'[3]model1&amp;RSI'!$A:$K,11)</f>
        <v>0</v>
      </c>
      <c r="N6" s="22">
        <f>VLOOKUP(A6,'[3]model1&amp;RSI'!$A:$M,13)</f>
        <v>2.3749999999999941E-2</v>
      </c>
      <c r="O6" s="22">
        <f>VLOOKUP(A6,'[3]model1&amp;RSI'!$A:$N,14)</f>
        <v>0</v>
      </c>
      <c r="P6" s="1">
        <f t="shared" ref="P6:P19" si="9">IF(O5&lt;20,2,IF(AND((O5&lt;25),(O5&gt;20)),1,IF(AND((O5&gt;25),(O5&lt;50)),0.95,IF(AND((O5&gt;50),(O5&lt;80)),0.2,IF(O5&gt;80,1,)))))</f>
        <v>2</v>
      </c>
      <c r="Z6" s="7"/>
      <c r="AA6" s="7"/>
      <c r="AB6" s="8"/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VLOOKUP(A7,[2]myPEPB!$B:$C,2)</f>
        <v>36.299999239999998</v>
      </c>
      <c r="D7" s="17">
        <f>VLOOKUP(A7,[2]myPEPB!$B:$D,3)</f>
        <v>39.253623134275358</v>
      </c>
      <c r="E7" s="17">
        <f t="shared" si="8"/>
        <v>203560.10651875116</v>
      </c>
      <c r="F7" s="18">
        <f t="shared" si="0"/>
        <v>204995.07802765022</v>
      </c>
      <c r="G7" s="18">
        <f t="shared" si="4"/>
        <v>1209538.6569891043</v>
      </c>
      <c r="H7" s="18">
        <f t="shared" si="1"/>
        <v>1201071.8512082491</v>
      </c>
      <c r="I7" s="18">
        <f t="shared" si="5"/>
        <v>1169809.5200799585</v>
      </c>
      <c r="J7" s="18">
        <f t="shared" si="2"/>
        <v>1201071.8512082491</v>
      </c>
      <c r="K7" s="18">
        <f t="shared" si="3"/>
        <v>31262.331128290622</v>
      </c>
      <c r="L7" s="17">
        <f t="shared" si="6"/>
        <v>0</v>
      </c>
      <c r="M7" s="22">
        <f>VLOOKUP(A7,'[3]model1&amp;RSI'!$A:$K,11)</f>
        <v>5.3333284854888974E-3</v>
      </c>
      <c r="N7" s="22">
        <f>VLOOKUP(A7,'[3]model1&amp;RSI'!$A:$M,13)</f>
        <v>2.5124995152155511E-2</v>
      </c>
      <c r="O7" s="22">
        <f>VLOOKUP(A7,'[3]model1&amp;RSI'!$A:$N,14)</f>
        <v>21.227182147461402</v>
      </c>
      <c r="P7" s="1">
        <f t="shared" si="9"/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VLOOKUP(A8,[2]myPEPB!$B:$C,2)</f>
        <v>35.450000000000003</v>
      </c>
      <c r="D8" s="17">
        <f>VLOOKUP(A8,[2]myPEPB!$B:$D,3)</f>
        <v>38.695499988749994</v>
      </c>
      <c r="E8" s="17">
        <f t="shared" si="8"/>
        <v>135033.62655146356</v>
      </c>
      <c r="F8" s="18">
        <f t="shared" si="0"/>
        <v>133564.41304031899</v>
      </c>
      <c r="G8" s="18">
        <f t="shared" si="4"/>
        <v>1343103.0700294233</v>
      </c>
      <c r="H8" s="18">
        <f t="shared" si="1"/>
        <v>1357877.2537541802</v>
      </c>
      <c r="I8" s="18">
        <f t="shared" si="5"/>
        <v>1304843.146631422</v>
      </c>
      <c r="J8" s="18">
        <f t="shared" si="2"/>
        <v>1357877.2537541802</v>
      </c>
      <c r="K8" s="18">
        <f t="shared" si="3"/>
        <v>53034.107122758171</v>
      </c>
      <c r="L8" s="17">
        <f t="shared" si="6"/>
        <v>0</v>
      </c>
      <c r="M8" s="22">
        <f>VLOOKUP(A8,'[3]model1&amp;RSI'!$A:$K,11)</f>
        <v>7.4444514513015798E-3</v>
      </c>
      <c r="N8" s="22">
        <f>VLOOKUP(A8,'[3]model1&amp;RSI'!$A:$M,13)</f>
        <v>2.3937507006857092E-2</v>
      </c>
      <c r="O8" s="22">
        <f>VLOOKUP(A8,'[3]model1&amp;RSI'!$A:$N,14)</f>
        <v>31.099526985700965</v>
      </c>
      <c r="P8" s="1">
        <f t="shared" si="9"/>
        <v>1</v>
      </c>
    </row>
    <row r="9" spans="1:34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VLOOKUP(A9,[2]myPEPB!$B:$C,2)</f>
        <v>34.630000000000003</v>
      </c>
      <c r="D9" s="17">
        <f>VLOOKUP(A9,[2]myPEPB!$B:$D,3)</f>
        <v>38.228579205136612</v>
      </c>
      <c r="E9" s="17">
        <f t="shared" si="8"/>
        <v>174869.43180704885</v>
      </c>
      <c r="F9" s="18">
        <f t="shared" si="0"/>
        <v>176279.67204130703</v>
      </c>
      <c r="G9" s="18">
        <f t="shared" si="4"/>
        <v>1519382.7420707303</v>
      </c>
      <c r="H9" s="18">
        <f t="shared" si="1"/>
        <v>1507227.6555012274</v>
      </c>
      <c r="I9" s="18">
        <f t="shared" si="5"/>
        <v>1479712.5784384708</v>
      </c>
      <c r="J9" s="18">
        <f t="shared" si="2"/>
        <v>1507227.6555012274</v>
      </c>
      <c r="K9" s="18">
        <f t="shared" si="3"/>
        <v>27515.077062756522</v>
      </c>
      <c r="L9" s="17">
        <f t="shared" si="6"/>
        <v>0</v>
      </c>
      <c r="M9" s="22">
        <f>VLOOKUP(A9,'[3]model1&amp;RSI'!$A:$K,11)</f>
        <v>6.2037095427513169E-3</v>
      </c>
      <c r="N9" s="22">
        <f>VLOOKUP(A9,'[3]model1&amp;RSI'!$A:$M,13)</f>
        <v>2.3114598073341198E-2</v>
      </c>
      <c r="O9" s="22">
        <f>VLOOKUP(A9,'[3]model1&amp;RSI'!$A:$N,14)</f>
        <v>26.838924575142201</v>
      </c>
      <c r="P9" s="1">
        <f t="shared" si="9"/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VLOOKUP(A10,[2]myPEPB!$B:$C,2)</f>
        <v>31.159999849999998</v>
      </c>
      <c r="D10" s="17">
        <f>VLOOKUP(A10,[2]myPEPB!$B:$D,3)</f>
        <v>37.710494996683174</v>
      </c>
      <c r="E10" s="17">
        <f t="shared" si="8"/>
        <v>1054734.3461826786</v>
      </c>
      <c r="F10" s="18">
        <f t="shared" si="0"/>
        <v>1183764.7344074864</v>
      </c>
      <c r="G10" s="18">
        <f t="shared" si="4"/>
        <v>2703147.4764782167</v>
      </c>
      <c r="H10" s="18">
        <f t="shared" si="1"/>
        <v>2408504.3280713051</v>
      </c>
      <c r="I10" s="18">
        <f t="shared" si="5"/>
        <v>2534446.9246211494</v>
      </c>
      <c r="J10" s="18">
        <f t="shared" si="2"/>
        <v>2408504.3280713051</v>
      </c>
      <c r="K10" s="18">
        <f t="shared" si="3"/>
        <v>-125942.59654984437</v>
      </c>
      <c r="L10" s="17">
        <f t="shared" si="6"/>
        <v>0</v>
      </c>
      <c r="M10" s="22">
        <f>VLOOKUP(A10,'[3]model1&amp;RSI'!$A:$K,11)</f>
        <v>5.1697579522927643E-3</v>
      </c>
      <c r="N10" s="22">
        <f>VLOOKUP(A10,'[3]model1&amp;RSI'!$A:$M,13)</f>
        <v>3.6095500222326771E-2</v>
      </c>
      <c r="O10" s="22">
        <f>VLOOKUP(A10,'[3]model1&amp;RSI'!$A:$N,14)</f>
        <v>14.322444405674213</v>
      </c>
      <c r="P10" s="1">
        <f t="shared" si="9"/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VLOOKUP(A11,[2]myPEPB!$B:$C,2)</f>
        <v>30.969999309999999</v>
      </c>
      <c r="D11" s="17">
        <f>VLOOKUP(A11,[2]myPEPB!$B:$D,3)</f>
        <v>37.189770586238538</v>
      </c>
      <c r="E11" s="17">
        <f t="shared" si="8"/>
        <v>1900860.8866457662</v>
      </c>
      <c r="F11" s="18">
        <f t="shared" si="0"/>
        <v>2155171.0022201403</v>
      </c>
      <c r="G11" s="18">
        <f t="shared" si="4"/>
        <v>4858318.478698357</v>
      </c>
      <c r="H11" s="18">
        <f t="shared" si="1"/>
        <v>4285037.0395261841</v>
      </c>
      <c r="I11" s="18">
        <f t="shared" si="5"/>
        <v>4435307.8112669159</v>
      </c>
      <c r="J11" s="18">
        <f t="shared" si="2"/>
        <v>4285037.0395261841</v>
      </c>
      <c r="K11" s="18">
        <f t="shared" si="3"/>
        <v>-150270.77174073178</v>
      </c>
      <c r="L11" s="17">
        <f t="shared" si="6"/>
        <v>0</v>
      </c>
      <c r="M11" s="22">
        <f>VLOOKUP(A11,'[3]model1&amp;RSI'!$A:$K,11)</f>
        <v>4.3081316269106369E-3</v>
      </c>
      <c r="N11" s="22">
        <f>VLOOKUP(A11,'[3]model1&amp;RSI'!$A:$M,13)</f>
        <v>3.1579574140808198E-2</v>
      </c>
      <c r="O11" s="22">
        <f>VLOOKUP(A11,'[3]model1&amp;RSI'!$A:$N,14)</f>
        <v>13.642146052069533</v>
      </c>
      <c r="P11" s="1">
        <f t="shared" si="9"/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VLOOKUP(A12,[2]myPEPB!$B:$C,2)</f>
        <v>27.63999939</v>
      </c>
      <c r="D12" s="17">
        <f>VLOOKUP(A12,[2]myPEPB!$B:$D,3)</f>
        <v>36.340622369004151</v>
      </c>
      <c r="E12" s="17">
        <f t="shared" si="8"/>
        <v>5203291.3127803681</v>
      </c>
      <c r="F12" s="18">
        <f t="shared" si="0"/>
        <v>6569812.2992107878</v>
      </c>
      <c r="G12" s="18">
        <f t="shared" si="4"/>
        <v>11428130.777909145</v>
      </c>
      <c r="H12" s="18">
        <f t="shared" si="1"/>
        <v>9051079.5270598251</v>
      </c>
      <c r="I12" s="18">
        <f t="shared" si="5"/>
        <v>9638599.1240472831</v>
      </c>
      <c r="J12" s="18">
        <f t="shared" si="2"/>
        <v>9051079.5270598251</v>
      </c>
      <c r="K12" s="18">
        <f t="shared" si="3"/>
        <v>-587519.59698745795</v>
      </c>
      <c r="L12" s="17">
        <f t="shared" si="6"/>
        <v>0</v>
      </c>
      <c r="M12" s="22">
        <f>VLOOKUP(A12,'[3]model1&amp;RSI'!$A:$K,11)</f>
        <v>3.5901096890921975E-3</v>
      </c>
      <c r="N12" s="22">
        <f>VLOOKUP(A12,'[3]model1&amp;RSI'!$A:$M,13)</f>
        <v>4.1316317347107008E-2</v>
      </c>
      <c r="O12" s="22">
        <f>VLOOKUP(A12,'[3]model1&amp;RSI'!$A:$N,14)</f>
        <v>8.689326444394684</v>
      </c>
      <c r="P12" s="1">
        <f t="shared" si="9"/>
        <v>2</v>
      </c>
      <c r="Z12" s="19"/>
    </row>
    <row r="13" spans="1:34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VLOOKUP(A13,[2]myPEPB!$B:$C,2)</f>
        <v>25.129999160000001</v>
      </c>
      <c r="D13" s="17">
        <f>VLOOKUP(A13,[2]myPEPB!$B:$D,3)</f>
        <v>35.566653817730753</v>
      </c>
      <c r="E13" s="17">
        <f t="shared" si="8"/>
        <v>8980717.4070862643</v>
      </c>
      <c r="F13" s="18">
        <f t="shared" si="0"/>
        <v>12490566.944941571</v>
      </c>
      <c r="G13" s="18">
        <f t="shared" si="4"/>
        <v>23918697.722850718</v>
      </c>
      <c r="H13" s="18">
        <f t="shared" si="1"/>
        <v>17197543.229327358</v>
      </c>
      <c r="I13" s="18">
        <f t="shared" si="5"/>
        <v>18619316.531133547</v>
      </c>
      <c r="J13" s="18">
        <f t="shared" si="2"/>
        <v>17197543.229327358</v>
      </c>
      <c r="K13" s="18">
        <f t="shared" si="3"/>
        <v>-1421773.3018061891</v>
      </c>
      <c r="L13" s="17">
        <f t="shared" si="6"/>
        <v>0</v>
      </c>
      <c r="M13" s="22">
        <f>VLOOKUP(A13,'[3]model1&amp;RSI'!$A:$K,11)</f>
        <v>2.9917580742434978E-3</v>
      </c>
      <c r="N13" s="22">
        <f>VLOOKUP(A13,'[3]model1&amp;RSI'!$A:$M,13)</f>
        <v>4.659693342730211E-2</v>
      </c>
      <c r="O13" s="22">
        <f>VLOOKUP(A13,'[3]model1&amp;RSI'!$A:$N,14)</f>
        <v>6.4205042138901032</v>
      </c>
      <c r="P13" s="1">
        <f t="shared" si="9"/>
        <v>2</v>
      </c>
      <c r="AB13" s="2"/>
    </row>
    <row r="14" spans="1:34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VLOOKUP(A14,[2]myPEPB!$B:$C,2)</f>
        <v>24.129999160000001</v>
      </c>
      <c r="D14" s="17">
        <f>VLOOKUP(A14,[2]myPEPB!$B:$D,3)</f>
        <v>34.740573439534039</v>
      </c>
      <c r="E14" s="17">
        <f t="shared" si="8"/>
        <v>9437213.0869505238</v>
      </c>
      <c r="F14" s="18">
        <f t="shared" si="0"/>
        <v>12633485.076320736</v>
      </c>
      <c r="G14" s="18">
        <f t="shared" si="4"/>
        <v>36552182.799171455</v>
      </c>
      <c r="H14" s="18">
        <f t="shared" si="1"/>
        <v>27304479.784085762</v>
      </c>
      <c r="I14" s="18">
        <f t="shared" si="5"/>
        <v>28056529.618084073</v>
      </c>
      <c r="J14" s="18">
        <f t="shared" si="2"/>
        <v>27304479.784085762</v>
      </c>
      <c r="K14" s="18">
        <f t="shared" si="3"/>
        <v>-752049.83399831131</v>
      </c>
      <c r="L14" s="17">
        <f t="shared" si="6"/>
        <v>0</v>
      </c>
      <c r="M14" s="22">
        <f>VLOOKUP(A14,'[3]model1&amp;RSI'!$A:$K,11)</f>
        <v>7.1597979183657566E-3</v>
      </c>
      <c r="N14" s="22">
        <f>VLOOKUP(A14,'[3]model1&amp;RSI'!$A:$M,13)</f>
        <v>4.3497444045914602E-2</v>
      </c>
      <c r="O14" s="22">
        <f>VLOOKUP(A14,'[3]model1&amp;RSI'!$A:$N,14)</f>
        <v>16.460272725009055</v>
      </c>
      <c r="P14" s="1">
        <f t="shared" si="9"/>
        <v>2</v>
      </c>
    </row>
    <row r="15" spans="1:34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VLOOKUP(A15,[2]myPEPB!$B:$C,2)</f>
        <v>27.809999470000001</v>
      </c>
      <c r="D15" s="17">
        <f>VLOOKUP(A15,[2]myPEPB!$B:$D,3)</f>
        <v>34.119366627533324</v>
      </c>
      <c r="E15" s="17">
        <f t="shared" si="8"/>
        <v>1984195.6523311967</v>
      </c>
      <c r="F15" s="18">
        <f t="shared" si="0"/>
        <v>2348160.4557985645</v>
      </c>
      <c r="G15" s="18">
        <f t="shared" si="4"/>
        <v>38900343.254970022</v>
      </c>
      <c r="H15" s="18">
        <f t="shared" si="1"/>
        <v>32870791.163397416</v>
      </c>
      <c r="I15" s="18">
        <f t="shared" si="5"/>
        <v>30040725.270415269</v>
      </c>
      <c r="J15" s="18">
        <f t="shared" si="2"/>
        <v>32870791.163397416</v>
      </c>
      <c r="K15" s="18">
        <f t="shared" si="3"/>
        <v>2830065.8929821476</v>
      </c>
      <c r="L15" s="17">
        <f t="shared" si="6"/>
        <v>0</v>
      </c>
      <c r="M15" s="22">
        <f>VLOOKUP(A15,'[3]model1&amp;RSI'!$A:$K,11)</f>
        <v>2.2299839863815538E-2</v>
      </c>
      <c r="N15" s="22">
        <f>VLOOKUP(A15,'[3]model1&amp;RSI'!$A:$M,13)</f>
        <v>5.2581211636772908E-2</v>
      </c>
      <c r="O15" s="22">
        <f>VLOOKUP(A15,'[3]model1&amp;RSI'!$A:$N,14)</f>
        <v>42.410281485830289</v>
      </c>
      <c r="P15" s="1">
        <f t="shared" si="9"/>
        <v>2</v>
      </c>
    </row>
    <row r="16" spans="1:34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VLOOKUP(A16,[2]myPEPB!$B:$C,2)</f>
        <v>26.329999919999999</v>
      </c>
      <c r="D16" s="17">
        <f>VLOOKUP(A16,[2]myPEPB!$B:$D,3)</f>
        <v>33.666137024579427</v>
      </c>
      <c r="E16" s="17">
        <f t="shared" si="8"/>
        <v>1481572.8763316646</v>
      </c>
      <c r="F16" s="18">
        <f t="shared" si="0"/>
        <v>1849654.0300819378</v>
      </c>
      <c r="G16" s="18">
        <f t="shared" si="4"/>
        <v>40749997.285051957</v>
      </c>
      <c r="H16" s="18">
        <f t="shared" si="1"/>
        <v>32640747.786464393</v>
      </c>
      <c r="I16" s="18">
        <f t="shared" si="5"/>
        <v>31522298.146746933</v>
      </c>
      <c r="J16" s="18">
        <f t="shared" si="2"/>
        <v>32640747.786464393</v>
      </c>
      <c r="K16" s="18">
        <f t="shared" si="3"/>
        <v>1118449.6397174597</v>
      </c>
      <c r="L16" s="17">
        <f t="shared" si="6"/>
        <v>0</v>
      </c>
      <c r="M16" s="22">
        <f>VLOOKUP(A16,'[3]model1&amp;RSI'!$A:$K,11)</f>
        <v>1.8583199886512948E-2</v>
      </c>
      <c r="N16" s="22">
        <f>VLOOKUP(A16,'[3]model1&amp;RSI'!$A:$M,13)</f>
        <v>5.1151014624628059E-2</v>
      </c>
      <c r="O16" s="22">
        <f>VLOOKUP(A16,'[3]model1&amp;RSI'!$A:$N,14)</f>
        <v>36.33007091430315</v>
      </c>
      <c r="P16" s="1">
        <f t="shared" si="9"/>
        <v>0.95</v>
      </c>
    </row>
    <row r="17" spans="1:16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VLOOKUP(A17,[2]myPEPB!$B:$C,2)</f>
        <v>25.18000031</v>
      </c>
      <c r="D17" s="17">
        <f>VLOOKUP(A17,[2]myPEPB!$B:$D,3)</f>
        <v>33.177616240465106</v>
      </c>
      <c r="E17" s="17">
        <f t="shared" si="8"/>
        <v>1919562.8374125573</v>
      </c>
      <c r="F17" s="18">
        <f t="shared" si="0"/>
        <v>2509232.5141273416</v>
      </c>
      <c r="G17" s="18">
        <f t="shared" si="4"/>
        <v>43259229.799179301</v>
      </c>
      <c r="H17" s="18">
        <f t="shared" si="1"/>
        <v>33093310.17754392</v>
      </c>
      <c r="I17" s="18">
        <f t="shared" si="5"/>
        <v>33441860.984159492</v>
      </c>
      <c r="J17" s="18">
        <f t="shared" si="2"/>
        <v>33093310.17754392</v>
      </c>
      <c r="K17" s="18">
        <f t="shared" si="3"/>
        <v>-348550.80661557242</v>
      </c>
      <c r="L17" s="17">
        <f t="shared" si="6"/>
        <v>0</v>
      </c>
      <c r="M17" s="22">
        <f>VLOOKUP(A17,'[3]model1&amp;RSI'!$A:$K,11)</f>
        <v>1.5485999905427456E-2</v>
      </c>
      <c r="N17" s="22">
        <f>VLOOKUP(A17,'[3]model1&amp;RSI'!$A:$M,13)</f>
        <v>4.8625847745763451E-2</v>
      </c>
      <c r="O17" s="22">
        <f>VLOOKUP(A17,'[3]model1&amp;RSI'!$A:$N,14)</f>
        <v>31.847259478939737</v>
      </c>
      <c r="P17" s="1">
        <f t="shared" si="9"/>
        <v>0.95</v>
      </c>
    </row>
    <row r="18" spans="1:16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VLOOKUP(A18,[2]myPEPB!$B:$C,2)</f>
        <v>23.340000150000002</v>
      </c>
      <c r="D18" s="17">
        <f>VLOOKUP(A18,[2]myPEPB!$B:$D,3)</f>
        <v>32.601424623862997</v>
      </c>
      <c r="E18" s="17">
        <f t="shared" si="8"/>
        <v>2980945.728233974</v>
      </c>
      <c r="F18" s="18">
        <f t="shared" si="0"/>
        <v>4282968.123577104</v>
      </c>
      <c r="G18" s="18">
        <f t="shared" si="4"/>
        <v>47542197.922756404</v>
      </c>
      <c r="H18" s="18">
        <f t="shared" si="1"/>
        <v>33089368.802103221</v>
      </c>
      <c r="I18" s="18">
        <f t="shared" si="5"/>
        <v>36422806.712393463</v>
      </c>
      <c r="J18" s="18">
        <f t="shared" si="2"/>
        <v>33089368.802103221</v>
      </c>
      <c r="K18" s="18">
        <f t="shared" si="3"/>
        <v>-3333437.9102902412</v>
      </c>
      <c r="L18" s="17">
        <f t="shared" si="6"/>
        <v>0</v>
      </c>
      <c r="M18" s="22">
        <f>VLOOKUP(A18,'[3]model1&amp;RSI'!$A:$K,11)</f>
        <v>1.2904999921189547E-2</v>
      </c>
      <c r="N18" s="22">
        <f>VLOOKUP(A18,'[3]model1&amp;RSI'!$A:$M,13)</f>
        <v>5.2021540741810528E-2</v>
      </c>
      <c r="O18" s="22">
        <f>VLOOKUP(A18,'[3]model1&amp;RSI'!$A:$N,14)</f>
        <v>24.80703135118333</v>
      </c>
      <c r="P18" s="1">
        <f t="shared" si="9"/>
        <v>0.95</v>
      </c>
    </row>
    <row r="19" spans="1:16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VLOOKUP(A19,[2]myPEPB!$B:$C,2)</f>
        <v>22.239999770000001</v>
      </c>
      <c r="D19" s="17">
        <f>VLOOKUP(A19,[2]myPEPB!$B:$D,3)</f>
        <v>32.197401538923856</v>
      </c>
      <c r="E19" s="17">
        <f t="shared" si="8"/>
        <v>3899735.8220441043</v>
      </c>
      <c r="F19" s="18">
        <f t="shared" si="0"/>
        <v>5676471.5497452402</v>
      </c>
      <c r="G19" s="18">
        <f t="shared" si="4"/>
        <v>53218669.472501643</v>
      </c>
      <c r="H19" s="18">
        <f t="shared" si="1"/>
        <v>36561224.684153311</v>
      </c>
      <c r="I19" s="18">
        <f t="shared" si="5"/>
        <v>40322542.534437567</v>
      </c>
      <c r="J19" s="18">
        <f t="shared" si="2"/>
        <v>36561224.684153311</v>
      </c>
      <c r="K19" s="18">
        <f t="shared" si="3"/>
        <v>-3761317.850284256</v>
      </c>
      <c r="L19" s="17">
        <f t="shared" si="6"/>
        <v>0</v>
      </c>
      <c r="M19" s="22">
        <f>VLOOKUP(A19,'[3]model1&amp;RSI'!$A:$K,11)</f>
        <v>1.2904999921189547E-2</v>
      </c>
      <c r="N19" s="22">
        <f>VLOOKUP(A19,'[3]model1&amp;RSI'!$A:$M,13)</f>
        <v>5.2021540741810528E-2</v>
      </c>
      <c r="O19" s="22">
        <f>VLOOKUP(A19,'[3]model1&amp;RSI'!$A:$N,14)</f>
        <v>24.80703135118333</v>
      </c>
      <c r="P19" s="1">
        <f t="shared" si="9"/>
        <v>1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1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19</v>
      </c>
      <c r="F1" s="14" t="s">
        <v>20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21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VLOOKUP(A3,[2]myPEPB!$B:$C,2)</f>
        <v>41.45</v>
      </c>
      <c r="D3" s="17">
        <f>VLOOKUP(A3,[2]myPEPB!$B:$D,3)</f>
        <v>41.041896551724122</v>
      </c>
      <c r="E3" s="17">
        <f>VLOOKUP(A3,[1]HwabaoWP_szse_innovation_100!$A:$F,6)</f>
        <v>54671327</v>
      </c>
      <c r="F3" s="17">
        <f>VLOOKUP(A3,[1]HwabaoWP_szse_innovation_100!$A:$I,9)</f>
        <v>147407244.66666666</v>
      </c>
      <c r="G3" s="17">
        <v>0</v>
      </c>
      <c r="H3" s="18">
        <f t="shared" ref="H3:H19" si="0">G3/B3</f>
        <v>0</v>
      </c>
      <c r="I3" s="18">
        <f>I2+H3</f>
        <v>0</v>
      </c>
      <c r="J3" s="18">
        <f t="shared" ref="J3:J19" si="1">I3*B3</f>
        <v>0</v>
      </c>
      <c r="K3" s="18">
        <f>IF(G3&gt;0,K2+G3,K2)</f>
        <v>0</v>
      </c>
      <c r="L3" s="18">
        <f t="shared" ref="L3:L19" si="2">J3+N3</f>
        <v>0</v>
      </c>
      <c r="M3" s="18">
        <f t="shared" ref="M3:M19" si="3">L3-K3</f>
        <v>0</v>
      </c>
      <c r="N3" s="17">
        <f>IF(G3&lt;0,N2-G3,N2)</f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</row>
    <row r="4" spans="1:36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VLOOKUP(A4,[2]myPEPB!$B:$C,2)</f>
        <v>39.930000305175781</v>
      </c>
      <c r="D4" s="17">
        <f>VLOOKUP(A4,[2]myPEPB!$B:$D,3)</f>
        <v>40.930499984741189</v>
      </c>
      <c r="E4" s="17">
        <f>VLOOKUP(A4,[1]HwabaoWP_szse_innovation_100!$A:$F,6)</f>
        <v>9153472</v>
      </c>
      <c r="F4" s="17">
        <f>VLOOKUP(A4,[1]HwabaoWP_szse_innovation_100!$A:$I,9)</f>
        <v>34298297.880000003</v>
      </c>
      <c r="G4" s="17">
        <f>IF(C4&lt;D4,$G$2*(D4-C4)^3*E4/F4,$G$2*(D4-C4)^3*E4/F4)</f>
        <v>147.00321759524837</v>
      </c>
      <c r="H4" s="18">
        <f t="shared" si="0"/>
        <v>146.12645884219521</v>
      </c>
      <c r="I4" s="18">
        <f t="shared" ref="I4:I19" si="4">I3+H4</f>
        <v>146.12645884219521</v>
      </c>
      <c r="J4" s="18">
        <f t="shared" si="1"/>
        <v>147.00321759524837</v>
      </c>
      <c r="K4" s="18">
        <f t="shared" ref="K4:K19" si="5">IF(G4&gt;0,K3+G4,K3)</f>
        <v>147.00321759524837</v>
      </c>
      <c r="L4" s="18">
        <f t="shared" si="2"/>
        <v>147.00321759524837</v>
      </c>
      <c r="M4" s="18">
        <f t="shared" si="3"/>
        <v>0</v>
      </c>
      <c r="N4" s="17">
        <f t="shared" ref="N4:N19" si="6">IF(G4&lt;0,N3-G4,N3)</f>
        <v>0</v>
      </c>
      <c r="O4" s="22">
        <f>VLOOKUP(A4,'[3]model1&amp;RSI'!$A:$K,11)</f>
        <v>0</v>
      </c>
      <c r="P4" s="22">
        <f>VLOOKUP(A4,'[3]model1&amp;RSI'!$A:$M,13)</f>
        <v>2.4999999999999911E-2</v>
      </c>
      <c r="Q4" s="22">
        <f>VLOOKUP(A4,'[3]model1&amp;RSI'!$A:$N,14)</f>
        <v>0</v>
      </c>
      <c r="S4" s="42">
        <v>44561</v>
      </c>
      <c r="T4" s="10">
        <f>U4</f>
        <v>39715.271063418011</v>
      </c>
      <c r="U4" s="4">
        <f>VLOOKUP(S4,A:K,11,)</f>
        <v>39715.271063418011</v>
      </c>
      <c r="V4" s="4">
        <f>VLOOKUP(S4,A:L,12,)</f>
        <v>40317.612580751033</v>
      </c>
      <c r="W4" s="4">
        <f>VLOOKUP(S4,A:M,13,)</f>
        <v>602.34151733302133</v>
      </c>
      <c r="X4" s="4">
        <f>VLOOKUP(S4,A:N,14,)</f>
        <v>0</v>
      </c>
      <c r="Y4" s="9">
        <f t="shared" ref="Y4" si="7">(V4-U4)/U4</f>
        <v>1.5166496443425811E-2</v>
      </c>
      <c r="Z4" s="9">
        <f>Y4</f>
        <v>1.5166496443425811E-2</v>
      </c>
      <c r="AB4" s="6"/>
      <c r="AC4" s="7"/>
      <c r="AD4" s="7"/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VLOOKUP(A5,[2]myPEPB!$B:$C,2)</f>
        <v>38.069999694824219</v>
      </c>
      <c r="D5" s="17">
        <f>VLOOKUP(A5,[2]myPEPB!$B:$D,3)</f>
        <v>40.654705834482208</v>
      </c>
      <c r="E5" s="17">
        <f>VLOOKUP(A5,[1]HwabaoWP_szse_innovation_100!$A:$F,6)</f>
        <v>4459339</v>
      </c>
      <c r="F5" s="17">
        <f>VLOOKUP(A5,[1]HwabaoWP_szse_innovation_100!$A:$I,9)</f>
        <v>21490456.638297871</v>
      </c>
      <c r="G5" s="17">
        <f t="shared" ref="G5:G19" si="8">IF(C5&lt;D5,$G$2*(D5-C5)^3*R5*E5/F5,$G$2*(D5-C5)^3*R5*E5/F5)</f>
        <v>3941.4049128625688</v>
      </c>
      <c r="H5" s="18">
        <f t="shared" si="0"/>
        <v>4080.1293093815416</v>
      </c>
      <c r="I5" s="18">
        <f t="shared" si="4"/>
        <v>4226.2557682237366</v>
      </c>
      <c r="J5" s="18">
        <f t="shared" si="1"/>
        <v>4082.5630721041293</v>
      </c>
      <c r="K5" s="18">
        <f t="shared" si="5"/>
        <v>4088.4081304578172</v>
      </c>
      <c r="L5" s="18">
        <f t="shared" si="2"/>
        <v>4082.5630721041293</v>
      </c>
      <c r="M5" s="18">
        <f t="shared" si="3"/>
        <v>-5.8450583536878185</v>
      </c>
      <c r="N5" s="17">
        <f t="shared" si="6"/>
        <v>0</v>
      </c>
      <c r="O5" s="22">
        <f>VLOOKUP(A5,'[3]model1&amp;RSI'!$A:$K,11)</f>
        <v>0</v>
      </c>
      <c r="P5" s="22">
        <f>VLOOKUP(A5,'[3]model1&amp;RSI'!$A:$M,13)</f>
        <v>2.7499999999999931E-2</v>
      </c>
      <c r="Q5" s="22">
        <f>VLOOKUP(A5,'[3]model1&amp;RSI'!$A:$N,14)</f>
        <v>0</v>
      </c>
      <c r="R5" s="1">
        <f t="shared" ref="R5:R19" si="9">IF(Q4&lt;20,2,IF(AND((Q4&lt;25),(Q4&gt;20)),1,IF(AND((Q4&gt;25),(Q4&lt;50)),0.95,IF(AND((Q4&gt;50),(Q4&lt;80)),0.2,IF(Q4&gt;80,1,)))))</f>
        <v>2</v>
      </c>
      <c r="AB5" s="6"/>
      <c r="AC5" s="7"/>
      <c r="AD5" s="7"/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VLOOKUP(A6,[2]myPEPB!$B:$C,2)</f>
        <v>35.020000457763672</v>
      </c>
      <c r="D6" s="17">
        <f>VLOOKUP(A6,[2]myPEPB!$B:$D,3)</f>
        <v>39.730819672131133</v>
      </c>
      <c r="E6" s="17">
        <f>VLOOKUP(A6,[1]HwabaoWP_szse_innovation_100!$A:$F,6)</f>
        <v>2614711</v>
      </c>
      <c r="F6" s="17">
        <f>VLOOKUP(A6,[1]HwabaoWP_szse_innovation_100!$A:$I,9)</f>
        <v>16286261.656716418</v>
      </c>
      <c r="G6" s="17">
        <f t="shared" si="8"/>
        <v>18462.235418255019</v>
      </c>
      <c r="H6" s="18">
        <f t="shared" si="0"/>
        <v>19211.483265613962</v>
      </c>
      <c r="I6" s="18">
        <f t="shared" si="4"/>
        <v>23437.739033837701</v>
      </c>
      <c r="J6" s="18">
        <f t="shared" si="1"/>
        <v>22523.66721151803</v>
      </c>
      <c r="K6" s="18">
        <f t="shared" si="5"/>
        <v>22550.643548712836</v>
      </c>
      <c r="L6" s="18">
        <f t="shared" si="2"/>
        <v>22523.66721151803</v>
      </c>
      <c r="M6" s="18">
        <f t="shared" si="3"/>
        <v>-26.976337194806547</v>
      </c>
      <c r="N6" s="17">
        <f t="shared" si="6"/>
        <v>0</v>
      </c>
      <c r="O6" s="22">
        <f>VLOOKUP(A6,'[3]model1&amp;RSI'!$A:$K,11)</f>
        <v>0</v>
      </c>
      <c r="P6" s="22">
        <f>VLOOKUP(A6,'[3]model1&amp;RSI'!$A:$M,13)</f>
        <v>2.3749999999999941E-2</v>
      </c>
      <c r="Q6" s="22">
        <f>VLOOKUP(A6,'[3]model1&amp;RSI'!$A:$N,14)</f>
        <v>0</v>
      </c>
      <c r="R6" s="1">
        <f t="shared" si="9"/>
        <v>2</v>
      </c>
      <c r="AB6" s="7"/>
      <c r="AC6" s="7"/>
      <c r="AD6" s="8"/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VLOOKUP(A7,[2]myPEPB!$B:$C,2)</f>
        <v>36.299999239999998</v>
      </c>
      <c r="D7" s="17">
        <f>VLOOKUP(A7,[2]myPEPB!$B:$D,3)</f>
        <v>39.253623134275358</v>
      </c>
      <c r="E7" s="17">
        <f>VLOOKUP(A7,[1]HwabaoWP_szse_innovation_100!$A:$F,6)</f>
        <v>3805620</v>
      </c>
      <c r="F7" s="17">
        <f>VLOOKUP(A7,[1]HwabaoWP_szse_innovation_100!$A:$I,9)</f>
        <v>13885339.653614458</v>
      </c>
      <c r="G7" s="17">
        <f t="shared" si="8"/>
        <v>7768.3212406942757</v>
      </c>
      <c r="H7" s="18">
        <f t="shared" si="0"/>
        <v>7823.0830495919572</v>
      </c>
      <c r="I7" s="18">
        <f t="shared" si="4"/>
        <v>31260.822083429659</v>
      </c>
      <c r="J7" s="18">
        <f t="shared" si="1"/>
        <v>31041.995419560037</v>
      </c>
      <c r="K7" s="18">
        <f t="shared" si="5"/>
        <v>30318.964789407113</v>
      </c>
      <c r="L7" s="18">
        <f t="shared" si="2"/>
        <v>31041.995419560037</v>
      </c>
      <c r="M7" s="18">
        <f t="shared" si="3"/>
        <v>723.03063015292355</v>
      </c>
      <c r="N7" s="17">
        <f t="shared" si="6"/>
        <v>0</v>
      </c>
      <c r="O7" s="22">
        <f>VLOOKUP(A7,'[3]model1&amp;RSI'!$A:$K,11)</f>
        <v>5.3333284854888974E-3</v>
      </c>
      <c r="P7" s="22">
        <f>VLOOKUP(A7,'[3]model1&amp;RSI'!$A:$M,13)</f>
        <v>2.5124995152155511E-2</v>
      </c>
      <c r="Q7" s="22">
        <f>VLOOKUP(A7,'[3]model1&amp;RSI'!$A:$N,14)</f>
        <v>21.227182147461402</v>
      </c>
      <c r="R7" s="1">
        <f t="shared" si="9"/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VLOOKUP(A8,[2]myPEPB!$B:$C,2)</f>
        <v>35.450000000000003</v>
      </c>
      <c r="D8" s="17">
        <f>VLOOKUP(A8,[2]myPEPB!$B:$D,3)</f>
        <v>38.695499988749994</v>
      </c>
      <c r="E8" s="17">
        <f>VLOOKUP(A8,[1]HwabaoWP_szse_innovation_100!$A:$F,6)</f>
        <v>3040778</v>
      </c>
      <c r="F8" s="17">
        <f>VLOOKUP(A8,[1]HwabaoWP_szse_innovation_100!$A:$I,9)</f>
        <v>12014868.042857142</v>
      </c>
      <c r="G8" s="17">
        <f t="shared" si="8"/>
        <v>4758.5346329167469</v>
      </c>
      <c r="H8" s="18">
        <f t="shared" si="0"/>
        <v>4706.7600967921016</v>
      </c>
      <c r="I8" s="18">
        <f t="shared" si="4"/>
        <v>35967.582180221762</v>
      </c>
      <c r="J8" s="18">
        <f t="shared" si="1"/>
        <v>36363.226921957219</v>
      </c>
      <c r="K8" s="18">
        <f t="shared" si="5"/>
        <v>35077.499422323861</v>
      </c>
      <c r="L8" s="18">
        <f t="shared" si="2"/>
        <v>36363.226921957219</v>
      </c>
      <c r="M8" s="18">
        <f t="shared" si="3"/>
        <v>1285.7274996333581</v>
      </c>
      <c r="N8" s="17">
        <f t="shared" si="6"/>
        <v>0</v>
      </c>
      <c r="O8" s="22">
        <f>VLOOKUP(A8,'[3]model1&amp;RSI'!$A:$K,11)</f>
        <v>7.4444514513015798E-3</v>
      </c>
      <c r="P8" s="22">
        <f>VLOOKUP(A8,'[3]model1&amp;RSI'!$A:$M,13)</f>
        <v>2.3937507006857092E-2</v>
      </c>
      <c r="Q8" s="22">
        <f>VLOOKUP(A8,'[3]model1&amp;RSI'!$A:$N,14)</f>
        <v>31.099526985700965</v>
      </c>
      <c r="R8" s="1">
        <f t="shared" si="9"/>
        <v>1</v>
      </c>
    </row>
    <row r="9" spans="1:36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VLOOKUP(A9,[2]myPEPB!$B:$C,2)</f>
        <v>34.630000000000003</v>
      </c>
      <c r="D9" s="17">
        <f>VLOOKUP(A9,[2]myPEPB!$B:$D,3)</f>
        <v>38.228579205136612</v>
      </c>
      <c r="E9" s="17">
        <f>VLOOKUP(A9,[1]HwabaoWP_szse_innovation_100!$A:$F,6)</f>
        <v>1988017</v>
      </c>
      <c r="F9" s="17">
        <f>VLOOKUP(A9,[1]HwabaoWP_szse_innovation_100!$A:$I,9)</f>
        <v>10437349.492675781</v>
      </c>
      <c r="G9" s="17">
        <f t="shared" si="8"/>
        <v>4637.7716410941512</v>
      </c>
      <c r="H9" s="18">
        <f t="shared" si="0"/>
        <v>4675.1731017038546</v>
      </c>
      <c r="I9" s="18">
        <f t="shared" si="4"/>
        <v>40642.755281925616</v>
      </c>
      <c r="J9" s="18">
        <f t="shared" si="1"/>
        <v>40317.612580751033</v>
      </c>
      <c r="K9" s="18">
        <f t="shared" si="5"/>
        <v>39715.271063418011</v>
      </c>
      <c r="L9" s="18">
        <f t="shared" si="2"/>
        <v>40317.612580751033</v>
      </c>
      <c r="M9" s="18">
        <f t="shared" si="3"/>
        <v>602.34151733302133</v>
      </c>
      <c r="N9" s="17">
        <f t="shared" si="6"/>
        <v>0</v>
      </c>
      <c r="O9" s="22">
        <f>VLOOKUP(A9,'[3]model1&amp;RSI'!$A:$K,11)</f>
        <v>6.2037095427513169E-3</v>
      </c>
      <c r="P9" s="22">
        <f>VLOOKUP(A9,'[3]model1&amp;RSI'!$A:$M,13)</f>
        <v>2.3114598073341198E-2</v>
      </c>
      <c r="Q9" s="22">
        <f>VLOOKUP(A9,'[3]model1&amp;RSI'!$A:$N,14)</f>
        <v>26.838924575142201</v>
      </c>
      <c r="R9" s="1">
        <f t="shared" si="9"/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VLOOKUP(A10,[2]myPEPB!$B:$C,2)</f>
        <v>31.159999849999998</v>
      </c>
      <c r="D10" s="17">
        <f>VLOOKUP(A10,[2]myPEPB!$B:$D,3)</f>
        <v>37.710494996683174</v>
      </c>
      <c r="E10" s="17">
        <f>VLOOKUP(A10,[1]HwabaoWP_szse_innovation_100!$A:$F,6)</f>
        <v>2257005</v>
      </c>
      <c r="F10" s="17">
        <f>VLOOKUP(A10,[1]HwabaoWP_szse_innovation_100!$A:$I,9)</f>
        <v>9461572.5990646258</v>
      </c>
      <c r="G10" s="17">
        <f t="shared" si="8"/>
        <v>35033.044238754694</v>
      </c>
      <c r="H10" s="18">
        <f t="shared" si="0"/>
        <v>39318.793835497672</v>
      </c>
      <c r="I10" s="18">
        <f t="shared" si="4"/>
        <v>79961.549117423288</v>
      </c>
      <c r="J10" s="18">
        <f t="shared" si="1"/>
        <v>71245.738090291794</v>
      </c>
      <c r="K10" s="18">
        <f t="shared" si="5"/>
        <v>74748.315302172705</v>
      </c>
      <c r="L10" s="18">
        <f t="shared" si="2"/>
        <v>71245.738090291794</v>
      </c>
      <c r="M10" s="18">
        <f t="shared" si="3"/>
        <v>-3502.5772118809109</v>
      </c>
      <c r="N10" s="17">
        <f t="shared" si="6"/>
        <v>0</v>
      </c>
      <c r="O10" s="22">
        <f>VLOOKUP(A10,'[3]model1&amp;RSI'!$A:$K,11)</f>
        <v>5.1697579522927643E-3</v>
      </c>
      <c r="P10" s="22">
        <f>VLOOKUP(A10,'[3]model1&amp;RSI'!$A:$M,13)</f>
        <v>3.6095500222326771E-2</v>
      </c>
      <c r="Q10" s="22">
        <f>VLOOKUP(A10,'[3]model1&amp;RSI'!$A:$N,14)</f>
        <v>14.322444405674213</v>
      </c>
      <c r="R10" s="1">
        <f t="shared" si="9"/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VLOOKUP(A11,[2]myPEPB!$B:$C,2)</f>
        <v>30.969999309999999</v>
      </c>
      <c r="D11" s="17">
        <f>VLOOKUP(A11,[2]myPEPB!$B:$D,3)</f>
        <v>37.189770586238538</v>
      </c>
      <c r="E11" s="17">
        <f>VLOOKUP(A11,[1]HwabaoWP_szse_innovation_100!$A:$F,6)</f>
        <v>906904</v>
      </c>
      <c r="F11" s="17">
        <f>VLOOKUP(A11,[1]HwabaoWP_szse_innovation_100!$A:$I,9)</f>
        <v>8699501.0544478521</v>
      </c>
      <c r="G11" s="17">
        <f t="shared" si="8"/>
        <v>27591.982164722565</v>
      </c>
      <c r="H11" s="18">
        <f t="shared" si="0"/>
        <v>31283.425458933656</v>
      </c>
      <c r="I11" s="18">
        <f t="shared" si="4"/>
        <v>111244.97457635694</v>
      </c>
      <c r="J11" s="18">
        <f t="shared" si="1"/>
        <v>98118.070812136808</v>
      </c>
      <c r="K11" s="18">
        <f t="shared" si="5"/>
        <v>102340.29746689527</v>
      </c>
      <c r="L11" s="18">
        <f t="shared" si="2"/>
        <v>98118.070812136808</v>
      </c>
      <c r="M11" s="18">
        <f t="shared" si="3"/>
        <v>-4222.2266547584586</v>
      </c>
      <c r="N11" s="17">
        <f t="shared" si="6"/>
        <v>0</v>
      </c>
      <c r="O11" s="22">
        <f>VLOOKUP(A11,'[3]model1&amp;RSI'!$A:$K,11)</f>
        <v>4.3081316269106369E-3</v>
      </c>
      <c r="P11" s="22">
        <f>VLOOKUP(A11,'[3]model1&amp;RSI'!$A:$M,13)</f>
        <v>3.1579574140808198E-2</v>
      </c>
      <c r="Q11" s="22">
        <f>VLOOKUP(A11,'[3]model1&amp;RSI'!$A:$N,14)</f>
        <v>13.642146052069533</v>
      </c>
      <c r="R11" s="1">
        <f t="shared" si="9"/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VLOOKUP(A12,[2]myPEPB!$B:$C,2)</f>
        <v>27.63999939</v>
      </c>
      <c r="D12" s="17">
        <f>VLOOKUP(A12,[2]myPEPB!$B:$D,3)</f>
        <v>36.340622369004151</v>
      </c>
      <c r="E12" s="17">
        <f>VLOOKUP(A12,[1]HwabaoWP_szse_innovation_100!$A:$F,6)</f>
        <v>1401901</v>
      </c>
      <c r="F12" s="17">
        <f>VLOOKUP(A12,[1]HwabaoWP_szse_innovation_100!$A:$I,9)</f>
        <v>7836928.591733871</v>
      </c>
      <c r="G12" s="17">
        <f t="shared" si="8"/>
        <v>129603.04069628248</v>
      </c>
      <c r="H12" s="18">
        <f t="shared" si="0"/>
        <v>163640.20378604805</v>
      </c>
      <c r="I12" s="18">
        <f t="shared" si="4"/>
        <v>274885.17836240499</v>
      </c>
      <c r="J12" s="18">
        <f t="shared" si="1"/>
        <v>217709.06008334554</v>
      </c>
      <c r="K12" s="18">
        <f t="shared" si="5"/>
        <v>231943.33816317774</v>
      </c>
      <c r="L12" s="18">
        <f t="shared" si="2"/>
        <v>217709.06008334554</v>
      </c>
      <c r="M12" s="18">
        <f t="shared" si="3"/>
        <v>-14234.278079832206</v>
      </c>
      <c r="N12" s="17">
        <f t="shared" si="6"/>
        <v>0</v>
      </c>
      <c r="O12" s="22">
        <f>VLOOKUP(A12,'[3]model1&amp;RSI'!$A:$K,11)</f>
        <v>3.5901096890921975E-3</v>
      </c>
      <c r="P12" s="22">
        <f>VLOOKUP(A12,'[3]model1&amp;RSI'!$A:$M,13)</f>
        <v>4.1316317347107008E-2</v>
      </c>
      <c r="Q12" s="22">
        <f>VLOOKUP(A12,'[3]model1&amp;RSI'!$A:$N,14)</f>
        <v>8.689326444394684</v>
      </c>
      <c r="R12" s="1">
        <f t="shared" si="9"/>
        <v>2</v>
      </c>
      <c r="AB12" s="19"/>
    </row>
    <row r="13" spans="1:36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VLOOKUP(A13,[2]myPEPB!$B:$C,2)</f>
        <v>25.129999160000001</v>
      </c>
      <c r="D13" s="17">
        <f>VLOOKUP(A13,[2]myPEPB!$B:$D,3)</f>
        <v>35.566653817730753</v>
      </c>
      <c r="E13" s="17">
        <f>VLOOKUP(A13,[1]HwabaoWP_szse_innovation_100!$A:$F,6)</f>
        <v>2631500</v>
      </c>
      <c r="F13" s="17">
        <f>VLOOKUP(A13,[1]HwabaoWP_szse_innovation_100!$A:$I,9)</f>
        <v>7310293.186280488</v>
      </c>
      <c r="G13" s="17">
        <f t="shared" si="8"/>
        <v>450137.50968326896</v>
      </c>
      <c r="H13" s="18">
        <f t="shared" si="0"/>
        <v>626060.52994070668</v>
      </c>
      <c r="I13" s="18">
        <f t="shared" si="4"/>
        <v>900945.70830311161</v>
      </c>
      <c r="J13" s="18">
        <f t="shared" si="1"/>
        <v>647779.94794497034</v>
      </c>
      <c r="K13" s="18">
        <f t="shared" si="5"/>
        <v>682080.84784644668</v>
      </c>
      <c r="L13" s="18">
        <f t="shared" si="2"/>
        <v>647779.94794497034</v>
      </c>
      <c r="M13" s="18">
        <f t="shared" si="3"/>
        <v>-34300.899901476339</v>
      </c>
      <c r="N13" s="17">
        <f t="shared" si="6"/>
        <v>0</v>
      </c>
      <c r="O13" s="22">
        <f>VLOOKUP(A13,'[3]model1&amp;RSI'!$A:$K,11)</f>
        <v>2.9917580742434978E-3</v>
      </c>
      <c r="P13" s="22">
        <f>VLOOKUP(A13,'[3]model1&amp;RSI'!$A:$M,13)</f>
        <v>4.659693342730211E-2</v>
      </c>
      <c r="Q13" s="22">
        <f>VLOOKUP(A13,'[3]model1&amp;RSI'!$A:$N,14)</f>
        <v>6.4205042138901032</v>
      </c>
      <c r="R13" s="1">
        <f t="shared" si="9"/>
        <v>2</v>
      </c>
      <c r="AD13" s="2"/>
    </row>
    <row r="14" spans="1:36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VLOOKUP(A14,[2]myPEPB!$B:$C,2)</f>
        <v>24.129999160000001</v>
      </c>
      <c r="D14" s="17">
        <f>VLOOKUP(A14,[2]myPEPB!$B:$D,3)</f>
        <v>34.740573439534039</v>
      </c>
      <c r="E14" s="17">
        <f>VLOOKUP(A14,[1]HwabaoWP_szse_innovation_100!$A:$F,6)</f>
        <v>1147010</v>
      </c>
      <c r="F14" s="17">
        <f>VLOOKUP(A14,[1]HwabaoWP_szse_innovation_100!$A:$I,9)</f>
        <v>6847440.4204799104</v>
      </c>
      <c r="G14" s="17">
        <f t="shared" si="8"/>
        <v>220114.31991095777</v>
      </c>
      <c r="H14" s="18">
        <f t="shared" si="0"/>
        <v>294664.42582766194</v>
      </c>
      <c r="I14" s="18">
        <f t="shared" si="4"/>
        <v>1195610.1341307736</v>
      </c>
      <c r="J14" s="18">
        <f t="shared" si="1"/>
        <v>893120.74511078896</v>
      </c>
      <c r="K14" s="18">
        <f t="shared" si="5"/>
        <v>902195.1677574045</v>
      </c>
      <c r="L14" s="18">
        <f t="shared" si="2"/>
        <v>893120.74511078896</v>
      </c>
      <c r="M14" s="18">
        <f t="shared" si="3"/>
        <v>-9074.4226466155378</v>
      </c>
      <c r="N14" s="17">
        <f t="shared" si="6"/>
        <v>0</v>
      </c>
      <c r="O14" s="22">
        <f>VLOOKUP(A14,'[3]model1&amp;RSI'!$A:$K,11)</f>
        <v>7.1597979183657566E-3</v>
      </c>
      <c r="P14" s="22">
        <f>VLOOKUP(A14,'[3]model1&amp;RSI'!$A:$M,13)</f>
        <v>4.3497444045914602E-2</v>
      </c>
      <c r="Q14" s="22">
        <f>VLOOKUP(A14,'[3]model1&amp;RSI'!$A:$N,14)</f>
        <v>16.460272725009055</v>
      </c>
      <c r="R14" s="1">
        <f t="shared" si="9"/>
        <v>2</v>
      </c>
    </row>
    <row r="15" spans="1:36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VLOOKUP(A15,[2]myPEPB!$B:$C,2)</f>
        <v>27.809999470000001</v>
      </c>
      <c r="D15" s="17">
        <f>VLOOKUP(A15,[2]myPEPB!$B:$D,3)</f>
        <v>34.119366627533324</v>
      </c>
      <c r="E15" s="17">
        <f>VLOOKUP(A15,[1]HwabaoWP_szse_innovation_100!$A:$F,6)</f>
        <v>2764909</v>
      </c>
      <c r="F15" s="17">
        <f>VLOOKUP(A15,[1]HwabaoWP_szse_innovation_100!$A:$I,9)</f>
        <v>6486059.213010204</v>
      </c>
      <c r="G15" s="17">
        <f t="shared" si="8"/>
        <v>117774.16140422859</v>
      </c>
      <c r="H15" s="18">
        <f t="shared" si="0"/>
        <v>139377.70108473441</v>
      </c>
      <c r="I15" s="18">
        <f t="shared" si="4"/>
        <v>1334987.835215508</v>
      </c>
      <c r="J15" s="18">
        <f t="shared" si="1"/>
        <v>1128064.7589514125</v>
      </c>
      <c r="K15" s="18">
        <f t="shared" si="5"/>
        <v>1019969.329161633</v>
      </c>
      <c r="L15" s="18">
        <f t="shared" si="2"/>
        <v>1128064.7589514125</v>
      </c>
      <c r="M15" s="18">
        <f t="shared" si="3"/>
        <v>108095.42978977947</v>
      </c>
      <c r="N15" s="17">
        <f t="shared" si="6"/>
        <v>0</v>
      </c>
      <c r="O15" s="22">
        <f>VLOOKUP(A15,'[3]model1&amp;RSI'!$A:$K,11)</f>
        <v>2.2299839863815538E-2</v>
      </c>
      <c r="P15" s="22">
        <f>VLOOKUP(A15,'[3]model1&amp;RSI'!$A:$M,13)</f>
        <v>5.2581211636772908E-2</v>
      </c>
      <c r="Q15" s="22">
        <f>VLOOKUP(A15,'[3]model1&amp;RSI'!$A:$N,14)</f>
        <v>42.410281485830289</v>
      </c>
      <c r="R15" s="1">
        <f t="shared" si="9"/>
        <v>2</v>
      </c>
    </row>
    <row r="16" spans="1:36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VLOOKUP(A16,[2]myPEPB!$B:$C,2)</f>
        <v>26.329999919999999</v>
      </c>
      <c r="D16" s="17">
        <f>VLOOKUP(A16,[2]myPEPB!$B:$D,3)</f>
        <v>33.666137024579427</v>
      </c>
      <c r="E16" s="17">
        <f>VLOOKUP(A16,[1]HwabaoWP_szse_innovation_100!$A:$F,6)</f>
        <v>2184000</v>
      </c>
      <c r="F16" s="17">
        <f>VLOOKUP(A16,[1]HwabaoWP_szse_innovation_100!$A:$I,9)</f>
        <v>6139372.2173402254</v>
      </c>
      <c r="G16" s="17">
        <f t="shared" si="8"/>
        <v>73386.686969169547</v>
      </c>
      <c r="H16" s="18">
        <f t="shared" si="0"/>
        <v>91618.835276584359</v>
      </c>
      <c r="I16" s="18">
        <f t="shared" si="4"/>
        <v>1426606.6704920924</v>
      </c>
      <c r="J16" s="18">
        <f t="shared" si="1"/>
        <v>1142711.9417036478</v>
      </c>
      <c r="K16" s="18">
        <f t="shared" si="5"/>
        <v>1093356.0161308027</v>
      </c>
      <c r="L16" s="18">
        <f t="shared" si="2"/>
        <v>1142711.9417036478</v>
      </c>
      <c r="M16" s="18">
        <f t="shared" si="3"/>
        <v>49355.925572845154</v>
      </c>
      <c r="N16" s="17">
        <f t="shared" si="6"/>
        <v>0</v>
      </c>
      <c r="O16" s="22">
        <f>VLOOKUP(A16,'[3]model1&amp;RSI'!$A:$K,11)</f>
        <v>1.8583199886512948E-2</v>
      </c>
      <c r="P16" s="22">
        <f>VLOOKUP(A16,'[3]model1&amp;RSI'!$A:$M,13)</f>
        <v>5.1151014624628059E-2</v>
      </c>
      <c r="Q16" s="22">
        <f>VLOOKUP(A16,'[3]model1&amp;RSI'!$A:$N,14)</f>
        <v>36.33007091430315</v>
      </c>
      <c r="R16" s="1">
        <f t="shared" si="9"/>
        <v>0.95</v>
      </c>
    </row>
    <row r="17" spans="1:18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VLOOKUP(A17,[2]myPEPB!$B:$C,2)</f>
        <v>25.18000031</v>
      </c>
      <c r="D17" s="17">
        <f>VLOOKUP(A17,[2]myPEPB!$B:$D,3)</f>
        <v>33.177616240465106</v>
      </c>
      <c r="E17" s="17">
        <f>VLOOKUP(A17,[1]HwabaoWP_szse_innovation_100!$A:$F,6)</f>
        <v>719700</v>
      </c>
      <c r="F17" s="17">
        <f>VLOOKUP(A17,[1]HwabaoWP_szse_innovation_100!$A:$I,9)</f>
        <v>5816280.4526384082</v>
      </c>
      <c r="G17" s="17">
        <f t="shared" si="8"/>
        <v>33073.038054563942</v>
      </c>
      <c r="H17" s="18">
        <f t="shared" si="0"/>
        <v>43232.730291520405</v>
      </c>
      <c r="I17" s="18">
        <f t="shared" si="4"/>
        <v>1469839.4007836129</v>
      </c>
      <c r="J17" s="18">
        <f t="shared" si="1"/>
        <v>1124427.1205732427</v>
      </c>
      <c r="K17" s="18">
        <f t="shared" si="5"/>
        <v>1126429.0541853667</v>
      </c>
      <c r="L17" s="18">
        <f t="shared" si="2"/>
        <v>1124427.1205732427</v>
      </c>
      <c r="M17" s="18">
        <f t="shared" si="3"/>
        <v>-2001.9336121240631</v>
      </c>
      <c r="N17" s="17">
        <f t="shared" si="6"/>
        <v>0</v>
      </c>
      <c r="O17" s="22">
        <f>VLOOKUP(A17,'[3]model1&amp;RSI'!$A:$K,11)</f>
        <v>1.5485999905427456E-2</v>
      </c>
      <c r="P17" s="22">
        <f>VLOOKUP(A17,'[3]model1&amp;RSI'!$A:$M,13)</f>
        <v>4.8625847745763451E-2</v>
      </c>
      <c r="Q17" s="22">
        <f>VLOOKUP(A17,'[3]model1&amp;RSI'!$A:$N,14)</f>
        <v>31.847259478939737</v>
      </c>
      <c r="R17" s="1">
        <f t="shared" si="9"/>
        <v>0.95</v>
      </c>
    </row>
    <row r="18" spans="1:18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VLOOKUP(A18,[2]myPEPB!$B:$C,2)</f>
        <v>23.340000150000002</v>
      </c>
      <c r="D18" s="17">
        <f>VLOOKUP(A18,[2]myPEPB!$B:$D,3)</f>
        <v>32.601424623862997</v>
      </c>
      <c r="E18" s="17">
        <f>VLOOKUP(A18,[1]HwabaoWP_szse_innovation_100!$A:$F,6)</f>
        <v>2128200</v>
      </c>
      <c r="F18" s="17">
        <f>VLOOKUP(A18,[1]HwabaoWP_szse_innovation_100!$A:$I,9)</f>
        <v>5555987.6610887097</v>
      </c>
      <c r="G18" s="17">
        <f t="shared" si="8"/>
        <v>158990.37342862081</v>
      </c>
      <c r="H18" s="18">
        <f t="shared" si="0"/>
        <v>228434.45115447452</v>
      </c>
      <c r="I18" s="18">
        <f t="shared" si="4"/>
        <v>1698273.8519380875</v>
      </c>
      <c r="J18" s="18">
        <f t="shared" si="1"/>
        <v>1181998.5669373057</v>
      </c>
      <c r="K18" s="18">
        <f t="shared" si="5"/>
        <v>1285419.4276139876</v>
      </c>
      <c r="L18" s="18">
        <f t="shared" si="2"/>
        <v>1181998.5669373057</v>
      </c>
      <c r="M18" s="18">
        <f t="shared" si="3"/>
        <v>-103420.86067668186</v>
      </c>
      <c r="N18" s="17">
        <f t="shared" si="6"/>
        <v>0</v>
      </c>
      <c r="O18" s="22">
        <f>VLOOKUP(A18,'[3]model1&amp;RSI'!$A:$K,11)</f>
        <v>1.2904999921189547E-2</v>
      </c>
      <c r="P18" s="22">
        <f>VLOOKUP(A18,'[3]model1&amp;RSI'!$A:$M,13)</f>
        <v>5.2021540741810528E-2</v>
      </c>
      <c r="Q18" s="22">
        <f>VLOOKUP(A18,'[3]model1&amp;RSI'!$A:$N,14)</f>
        <v>24.80703135118333</v>
      </c>
      <c r="R18" s="1">
        <f t="shared" si="9"/>
        <v>0.95</v>
      </c>
    </row>
    <row r="19" spans="1:18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VLOOKUP(A19,[2]myPEPB!$B:$C,2)</f>
        <v>22.239999770000001</v>
      </c>
      <c r="D19" s="17">
        <f>VLOOKUP(A19,[2]myPEPB!$B:$D,3)</f>
        <v>32.197401538923856</v>
      </c>
      <c r="E19" s="17">
        <f>VLOOKUP(A19,[1]HwabaoWP_szse_innovation_100!$A:$F,6)</f>
        <v>3400007.75</v>
      </c>
      <c r="F19" s="17">
        <f>VLOOKUP(A19,[1]HwabaoWP_szse_innovation_100!$A:$I,9)</f>
        <v>5444602.8119248468</v>
      </c>
      <c r="G19" s="17">
        <f t="shared" si="8"/>
        <v>339089.61212261964</v>
      </c>
      <c r="H19" s="18">
        <f t="shared" si="0"/>
        <v>493580.23821707739</v>
      </c>
      <c r="I19" s="18">
        <f t="shared" si="4"/>
        <v>2191854.0901551647</v>
      </c>
      <c r="J19" s="18">
        <f t="shared" si="1"/>
        <v>1505803.7087238817</v>
      </c>
      <c r="K19" s="18">
        <f t="shared" si="5"/>
        <v>1624509.0397366071</v>
      </c>
      <c r="L19" s="18">
        <f t="shared" si="2"/>
        <v>1505803.7087238817</v>
      </c>
      <c r="M19" s="18">
        <f t="shared" si="3"/>
        <v>-118705.33101272536</v>
      </c>
      <c r="N19" s="17">
        <f t="shared" si="6"/>
        <v>0</v>
      </c>
      <c r="O19" s="22">
        <f>VLOOKUP(A19,'[3]model1&amp;RSI'!$A:$K,11)</f>
        <v>1.2904999921189547E-2</v>
      </c>
      <c r="P19" s="22">
        <f>VLOOKUP(A19,'[3]model1&amp;RSI'!$A:$M,13)</f>
        <v>5.2021540741810528E-2</v>
      </c>
      <c r="Q19" s="22">
        <f>VLOOKUP(A19,'[3]model1&amp;RSI'!$A:$N,14)</f>
        <v>24.80703135118333</v>
      </c>
      <c r="R19" s="1">
        <f t="shared" si="9"/>
        <v>1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1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22</v>
      </c>
      <c r="N1" s="48" t="s">
        <v>23</v>
      </c>
      <c r="O1" s="48" t="s">
        <v>24</v>
      </c>
      <c r="P1" s="48" t="s">
        <v>25</v>
      </c>
      <c r="Q1" s="11" t="s">
        <v>26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VLOOKUP(A3,[2]myPEPB!$B:$C,2)</f>
        <v>41.45</v>
      </c>
      <c r="D3" s="17">
        <f>VLOOKUP(A3,[2]myPEPB!$B:$D,3)</f>
        <v>41.041896551724122</v>
      </c>
      <c r="E3" s="17">
        <v>0</v>
      </c>
      <c r="F3" s="18">
        <f t="shared" ref="F3:F19" si="0">E3/B3</f>
        <v>0</v>
      </c>
      <c r="G3" s="18">
        <f>G2+F3</f>
        <v>0</v>
      </c>
      <c r="H3" s="18">
        <f t="shared" ref="H3:H19" si="1">G3*B3</f>
        <v>0</v>
      </c>
      <c r="I3" s="18">
        <f>IF(E3&gt;0,I2+E3,I2)</f>
        <v>0</v>
      </c>
      <c r="J3" s="18">
        <f t="shared" ref="J3:J19" si="2">H3+L3</f>
        <v>0</v>
      </c>
      <c r="K3" s="18">
        <f t="shared" ref="K3:K19" si="3">J3-I3</f>
        <v>0</v>
      </c>
      <c r="L3" s="17">
        <f>IF(E3&lt;0,L2-E3,L2)</f>
        <v>0</v>
      </c>
      <c r="M3" s="21">
        <f>VLOOKUP(A3,'[3]model1&amp;KDJ'!$A:$N,14)</f>
        <v>86.363636363635862</v>
      </c>
      <c r="N3" s="21">
        <f>VLOOKUP(A3,'[3]model1&amp;KDJ'!$A:$O,15)</f>
        <v>86.363636363635862</v>
      </c>
      <c r="O3" s="21">
        <f>VLOOKUP(A3,'[3]model1&amp;KDJ'!$A:$P,16)</f>
        <v>86.363636363635862</v>
      </c>
      <c r="P3" s="21">
        <f>VLOOKUP(A3,'[3]model1&amp;KDJ'!$A:$Q,17)</f>
        <v>86.363636363635862</v>
      </c>
      <c r="Q3" s="1">
        <f>IF(OR(P3&lt;0,P3&gt;100),1.2,1)</f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</row>
    <row r="4" spans="1:36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VLOOKUP(A4,[2]myPEPB!$B:$C,2)</f>
        <v>39.930000305175781</v>
      </c>
      <c r="D4" s="17">
        <f>VLOOKUP(A4,[2]myPEPB!$B:$D,3)</f>
        <v>40.930499984741189</v>
      </c>
      <c r="E4" s="17">
        <f t="shared" ref="E4:E19" si="4">IF(C4&lt;D4,$E$2*(D4-C4)^2*Q4,-$E$2*(D4-C4)^2*Q4)</f>
        <v>3953.9484548014116</v>
      </c>
      <c r="F4" s="18">
        <f t="shared" si="0"/>
        <v>3930.3662572578642</v>
      </c>
      <c r="G4" s="18">
        <f t="shared" ref="G4:G19" si="5">G3+F4</f>
        <v>3930.3662572578642</v>
      </c>
      <c r="H4" s="18">
        <f t="shared" si="1"/>
        <v>3953.9484548014116</v>
      </c>
      <c r="I4" s="18">
        <f t="shared" ref="I4:I19" si="6">IF(E4&gt;0,I3+E4,I3)</f>
        <v>3953.9484548014116</v>
      </c>
      <c r="J4" s="18">
        <f t="shared" si="2"/>
        <v>3953.9484548014116</v>
      </c>
      <c r="K4" s="18">
        <f t="shared" si="3"/>
        <v>0</v>
      </c>
      <c r="L4" s="17">
        <f t="shared" ref="L4:L19" si="7">IF(E4&lt;0,L3-E4,L3)</f>
        <v>0</v>
      </c>
      <c r="M4" s="21">
        <f>VLOOKUP(A4,'[3]model1&amp;KDJ'!$A:$N,14)</f>
        <v>57.89473684210526</v>
      </c>
      <c r="N4" s="21">
        <f>VLOOKUP(A4,'[3]model1&amp;KDJ'!$A:$O,15)</f>
        <v>76.874003189792333</v>
      </c>
      <c r="O4" s="21">
        <f>VLOOKUP(A4,'[3]model1&amp;KDJ'!$A:$P,16)</f>
        <v>83.200425305688029</v>
      </c>
      <c r="P4" s="21">
        <f>VLOOKUP(A4,'[3]model1&amp;KDJ'!$A:$Q,17)</f>
        <v>64.221158958000927</v>
      </c>
      <c r="Q4" s="1">
        <f t="shared" ref="Q4:Q19" si="8">IF(OR(P4&lt;0,P4&gt;100),1.2,1)</f>
        <v>1</v>
      </c>
      <c r="S4" s="42">
        <v>44561</v>
      </c>
      <c r="T4" s="10">
        <f>U4</f>
        <v>245217.81577195294</v>
      </c>
      <c r="U4" s="4">
        <f>VLOOKUP(S4,A:I,9,)</f>
        <v>245217.81577195294</v>
      </c>
      <c r="V4" s="4">
        <f>VLOOKUP(S4,A:J,10,)</f>
        <v>247884.08816460447</v>
      </c>
      <c r="W4" s="4">
        <f>VLOOKUP(S4,A:K,11,)</f>
        <v>2666.2723926515318</v>
      </c>
      <c r="X4" s="4">
        <f>VLOOKUP(S4,A:L,12,)</f>
        <v>0</v>
      </c>
      <c r="Y4" s="9">
        <f t="shared" ref="Y4" si="9">(V4-U4)/U4</f>
        <v>1.0873077815565837E-2</v>
      </c>
      <c r="Z4" s="9">
        <f>Y4</f>
        <v>1.0873077815565837E-2</v>
      </c>
      <c r="AB4" s="6"/>
      <c r="AC4" s="7"/>
      <c r="AD4" s="7"/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VLOOKUP(A5,[2]myPEPB!$B:$C,2)</f>
        <v>38.069999694824219</v>
      </c>
      <c r="D5" s="17">
        <f>VLOOKUP(A5,[2]myPEPB!$B:$D,3)</f>
        <v>40.654705834482208</v>
      </c>
      <c r="E5" s="17">
        <f t="shared" si="4"/>
        <v>26388.788022123525</v>
      </c>
      <c r="F5" s="18">
        <f t="shared" si="0"/>
        <v>27317.585944227252</v>
      </c>
      <c r="G5" s="18">
        <f t="shared" si="5"/>
        <v>31247.952201485117</v>
      </c>
      <c r="H5" s="18">
        <f t="shared" si="1"/>
        <v>30185.521826634624</v>
      </c>
      <c r="I5" s="18">
        <f t="shared" si="6"/>
        <v>30342.736476924936</v>
      </c>
      <c r="J5" s="18">
        <f t="shared" si="2"/>
        <v>30185.521826634624</v>
      </c>
      <c r="K5" s="18">
        <f t="shared" si="3"/>
        <v>-157.21465029031242</v>
      </c>
      <c r="L5" s="17">
        <f t="shared" si="7"/>
        <v>0</v>
      </c>
      <c r="M5" s="21">
        <f>VLOOKUP(A5,'[3]model1&amp;KDJ'!$A:$N,14)</f>
        <v>22.807017543859651</v>
      </c>
      <c r="N5" s="21">
        <f>VLOOKUP(A5,'[3]model1&amp;KDJ'!$A:$O,15)</f>
        <v>58.851674641148101</v>
      </c>
      <c r="O5" s="21">
        <f>VLOOKUP(A5,'[3]model1&amp;KDJ'!$A:$P,16)</f>
        <v>75.084175084174717</v>
      </c>
      <c r="P5" s="21">
        <f>VLOOKUP(A5,'[3]model1&amp;KDJ'!$A:$Q,17)</f>
        <v>26.386673755094876</v>
      </c>
      <c r="Q5" s="1">
        <f t="shared" si="8"/>
        <v>1</v>
      </c>
      <c r="AB5" s="6"/>
      <c r="AC5" s="7"/>
      <c r="AD5" s="7"/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VLOOKUP(A6,[2]myPEPB!$B:$C,2)</f>
        <v>35.020000457763672</v>
      </c>
      <c r="D6" s="17">
        <f>VLOOKUP(A6,[2]myPEPB!$B:$D,3)</f>
        <v>39.730819672131133</v>
      </c>
      <c r="E6" s="17">
        <f t="shared" si="4"/>
        <v>87657.679798291982</v>
      </c>
      <c r="F6" s="18">
        <f t="shared" si="0"/>
        <v>91215.067427983333</v>
      </c>
      <c r="G6" s="18">
        <f t="shared" si="5"/>
        <v>122463.01962946844</v>
      </c>
      <c r="H6" s="18">
        <f t="shared" si="1"/>
        <v>117686.96186391918</v>
      </c>
      <c r="I6" s="18">
        <f t="shared" si="6"/>
        <v>118000.41627521692</v>
      </c>
      <c r="J6" s="18">
        <f t="shared" si="2"/>
        <v>117686.96186391918</v>
      </c>
      <c r="K6" s="18">
        <f t="shared" si="3"/>
        <v>-313.45441129774554</v>
      </c>
      <c r="L6" s="17">
        <f t="shared" si="7"/>
        <v>0</v>
      </c>
      <c r="M6" s="21">
        <f>VLOOKUP(A6,'[3]model1&amp;KDJ'!$A:$N,14)</f>
        <v>20.512820512820436</v>
      </c>
      <c r="N6" s="21">
        <f>VLOOKUP(A6,'[3]model1&amp;KDJ'!$A:$O,15)</f>
        <v>46.072056598372207</v>
      </c>
      <c r="O6" s="21">
        <f>VLOOKUP(A6,'[3]model1&amp;KDJ'!$A:$P,16)</f>
        <v>65.41346892224054</v>
      </c>
      <c r="P6" s="21">
        <f>VLOOKUP(A6,'[3]model1&amp;KDJ'!$A:$Q,17)</f>
        <v>7.3892319506355477</v>
      </c>
      <c r="Q6" s="1">
        <f t="shared" si="8"/>
        <v>1</v>
      </c>
      <c r="AB6" s="7"/>
      <c r="AC6" s="7"/>
      <c r="AD6" s="8"/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VLOOKUP(A7,[2]myPEPB!$B:$C,2)</f>
        <v>36.299999239999998</v>
      </c>
      <c r="D7" s="17">
        <f>VLOOKUP(A7,[2]myPEPB!$B:$D,3)</f>
        <v>39.253623134275358</v>
      </c>
      <c r="E7" s="17">
        <f t="shared" si="4"/>
        <v>34459.381729895649</v>
      </c>
      <c r="F7" s="18">
        <f t="shared" si="0"/>
        <v>34702.298831101441</v>
      </c>
      <c r="G7" s="18">
        <f t="shared" si="5"/>
        <v>157165.31846056989</v>
      </c>
      <c r="H7" s="18">
        <f t="shared" si="1"/>
        <v>156065.15665986782</v>
      </c>
      <c r="I7" s="18">
        <f t="shared" si="6"/>
        <v>152459.79800511256</v>
      </c>
      <c r="J7" s="18">
        <f t="shared" si="2"/>
        <v>156065.15665986782</v>
      </c>
      <c r="K7" s="18">
        <f t="shared" si="3"/>
        <v>3605.358654755255</v>
      </c>
      <c r="L7" s="17">
        <f t="shared" si="7"/>
        <v>0</v>
      </c>
      <c r="M7" s="21">
        <f>VLOOKUP(A7,'[3]model1&amp;KDJ'!$A:$N,14)</f>
        <v>47.863223002507091</v>
      </c>
      <c r="N7" s="21">
        <f>VLOOKUP(A7,'[3]model1&amp;KDJ'!$A:$O,15)</f>
        <v>46.669112066417171</v>
      </c>
      <c r="O7" s="21">
        <f>VLOOKUP(A7,'[3]model1&amp;KDJ'!$A:$P,16)</f>
        <v>59.165349970299417</v>
      </c>
      <c r="P7" s="21">
        <f>VLOOKUP(A7,'[3]model1&amp;KDJ'!$A:$Q,17)</f>
        <v>21.676636258652678</v>
      </c>
      <c r="Q7" s="1">
        <f t="shared" si="8"/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VLOOKUP(A8,[2]myPEPB!$B:$C,2)</f>
        <v>35.450000000000003</v>
      </c>
      <c r="D8" s="17">
        <f>VLOOKUP(A8,[2]myPEPB!$B:$D,3)</f>
        <v>38.695499988749994</v>
      </c>
      <c r="E8" s="17">
        <f t="shared" si="4"/>
        <v>41606.417199055955</v>
      </c>
      <c r="F8" s="18">
        <f t="shared" si="0"/>
        <v>41153.724696748955</v>
      </c>
      <c r="G8" s="18">
        <f t="shared" si="5"/>
        <v>198319.04315731884</v>
      </c>
      <c r="H8" s="18">
        <f t="shared" si="1"/>
        <v>200500.56000818868</v>
      </c>
      <c r="I8" s="18">
        <f t="shared" si="6"/>
        <v>194066.21520416852</v>
      </c>
      <c r="J8" s="18">
        <f t="shared" si="2"/>
        <v>200500.56000818868</v>
      </c>
      <c r="K8" s="18">
        <f t="shared" si="3"/>
        <v>6434.344804020162</v>
      </c>
      <c r="L8" s="17">
        <f t="shared" si="7"/>
        <v>0</v>
      </c>
      <c r="M8" s="21">
        <f>VLOOKUP(A8,'[3]model1&amp;KDJ'!$A:$N,14)</f>
        <v>63.247895037007083</v>
      </c>
      <c r="N8" s="21">
        <f>VLOOKUP(A8,'[3]model1&amp;KDJ'!$A:$O,15)</f>
        <v>52.195373056613811</v>
      </c>
      <c r="O8" s="21">
        <f>VLOOKUP(A8,'[3]model1&amp;KDJ'!$A:$P,16)</f>
        <v>56.842024332404215</v>
      </c>
      <c r="P8" s="21">
        <f>VLOOKUP(A8,'[3]model1&amp;KDJ'!$A:$Q,17)</f>
        <v>42.902070505032995</v>
      </c>
      <c r="Q8" s="1">
        <f t="shared" si="8"/>
        <v>1</v>
      </c>
    </row>
    <row r="9" spans="1:36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VLOOKUP(A9,[2]myPEPB!$B:$C,2)</f>
        <v>34.630000000000003</v>
      </c>
      <c r="D9" s="17">
        <f>VLOOKUP(A9,[2]myPEPB!$B:$D,3)</f>
        <v>38.228579205136612</v>
      </c>
      <c r="E9" s="17">
        <f t="shared" si="4"/>
        <v>51151.60056778443</v>
      </c>
      <c r="F9" s="18">
        <f t="shared" si="0"/>
        <v>51564.11431831224</v>
      </c>
      <c r="G9" s="18">
        <f t="shared" si="5"/>
        <v>249883.15747563107</v>
      </c>
      <c r="H9" s="18">
        <f t="shared" si="1"/>
        <v>247884.08816460447</v>
      </c>
      <c r="I9" s="18">
        <f t="shared" si="6"/>
        <v>245217.81577195294</v>
      </c>
      <c r="J9" s="18">
        <f t="shared" si="2"/>
        <v>247884.08816460447</v>
      </c>
      <c r="K9" s="18">
        <f t="shared" si="3"/>
        <v>2666.2723926515318</v>
      </c>
      <c r="L9" s="17">
        <f t="shared" si="7"/>
        <v>0</v>
      </c>
      <c r="M9" s="21">
        <f>VLOOKUP(A9,'[3]model1&amp;KDJ'!$A:$N,14)</f>
        <v>47.008533151740657</v>
      </c>
      <c r="N9" s="21">
        <f>VLOOKUP(A9,'[3]model1&amp;KDJ'!$A:$O,15)</f>
        <v>50.466426421656088</v>
      </c>
      <c r="O9" s="21">
        <f>VLOOKUP(A9,'[3]model1&amp;KDJ'!$A:$P,16)</f>
        <v>54.716825028821511</v>
      </c>
      <c r="P9" s="21">
        <f>VLOOKUP(A9,'[3]model1&amp;KDJ'!$A:$Q,17)</f>
        <v>41.96562920732525</v>
      </c>
      <c r="Q9" s="1">
        <f t="shared" si="8"/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VLOOKUP(A10,[2]myPEPB!$B:$C,2)</f>
        <v>31.159999849999998</v>
      </c>
      <c r="D10" s="17">
        <f>VLOOKUP(A10,[2]myPEPB!$B:$D,3)</f>
        <v>37.710494996683174</v>
      </c>
      <c r="E10" s="17">
        <f t="shared" si="4"/>
        <v>169490.49733354338</v>
      </c>
      <c r="F10" s="18">
        <f t="shared" si="0"/>
        <v>190225.03086846921</v>
      </c>
      <c r="G10" s="18">
        <f t="shared" si="5"/>
        <v>440108.18834410026</v>
      </c>
      <c r="H10" s="18">
        <f t="shared" si="1"/>
        <v>392136.3838525769</v>
      </c>
      <c r="I10" s="18">
        <f t="shared" si="6"/>
        <v>414708.31310549635</v>
      </c>
      <c r="J10" s="18">
        <f t="shared" si="2"/>
        <v>392136.3838525769</v>
      </c>
      <c r="K10" s="18">
        <f t="shared" si="3"/>
        <v>-22571.92925291945</v>
      </c>
      <c r="L10" s="17">
        <f t="shared" si="7"/>
        <v>0</v>
      </c>
      <c r="M10" s="21">
        <f>VLOOKUP(A10,'[3]model1&amp;KDJ'!$A:$N,14)</f>
        <v>3.5502852180139421</v>
      </c>
      <c r="N10" s="21">
        <f>VLOOKUP(A10,'[3]model1&amp;KDJ'!$A:$O,15)</f>
        <v>34.827712687108708</v>
      </c>
      <c r="O10" s="21">
        <f>VLOOKUP(A10,'[3]model1&amp;KDJ'!$A:$P,16)</f>
        <v>48.087120914917243</v>
      </c>
      <c r="P10" s="21">
        <f>VLOOKUP(A10,'[3]model1&amp;KDJ'!$A:$Q,17)</f>
        <v>8.3088962314916301</v>
      </c>
      <c r="Q10" s="1">
        <f t="shared" si="8"/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VLOOKUP(A11,[2]myPEPB!$B:$C,2)</f>
        <v>30.969999309999999</v>
      </c>
      <c r="D11" s="17">
        <f>VLOOKUP(A11,[2]myPEPB!$B:$D,3)</f>
        <v>37.189770586238538</v>
      </c>
      <c r="E11" s="17">
        <f t="shared" si="4"/>
        <v>152807.94117845185</v>
      </c>
      <c r="F11" s="18">
        <f t="shared" si="0"/>
        <v>173251.62827558978</v>
      </c>
      <c r="G11" s="18">
        <f t="shared" si="5"/>
        <v>613359.81661969004</v>
      </c>
      <c r="H11" s="18">
        <f t="shared" si="1"/>
        <v>540983.37609940453</v>
      </c>
      <c r="I11" s="18">
        <f t="shared" si="6"/>
        <v>567516.25428394822</v>
      </c>
      <c r="J11" s="18">
        <f t="shared" si="2"/>
        <v>540983.37609940453</v>
      </c>
      <c r="K11" s="18">
        <f t="shared" si="3"/>
        <v>-26532.87818454369</v>
      </c>
      <c r="L11" s="17">
        <f t="shared" si="7"/>
        <v>0</v>
      </c>
      <c r="M11" s="21">
        <f>VLOOKUP(A11,'[3]model1&amp;KDJ'!$A:$N,14)</f>
        <v>15.686278914269149</v>
      </c>
      <c r="N11" s="21">
        <f>VLOOKUP(A11,'[3]model1&amp;KDJ'!$A:$O,15)</f>
        <v>28.447234762828856</v>
      </c>
      <c r="O11" s="21">
        <f>VLOOKUP(A11,'[3]model1&amp;KDJ'!$A:$P,16)</f>
        <v>41.54049219755445</v>
      </c>
      <c r="P11" s="21">
        <f>VLOOKUP(A11,'[3]model1&amp;KDJ'!$A:$Q,17)</f>
        <v>2.2607198933776687</v>
      </c>
      <c r="Q11" s="1">
        <f t="shared" si="8"/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VLOOKUP(A12,[2]myPEPB!$B:$C,2)</f>
        <v>27.63999939</v>
      </c>
      <c r="D12" s="17">
        <f>VLOOKUP(A12,[2]myPEPB!$B:$D,3)</f>
        <v>36.340622369004151</v>
      </c>
      <c r="E12" s="17">
        <f t="shared" si="4"/>
        <v>358821.98265595379</v>
      </c>
      <c r="F12" s="18">
        <f t="shared" si="0"/>
        <v>453058.06136397482</v>
      </c>
      <c r="G12" s="18">
        <f t="shared" si="5"/>
        <v>1066417.8779836649</v>
      </c>
      <c r="H12" s="18">
        <f t="shared" si="1"/>
        <v>844602.95478649356</v>
      </c>
      <c r="I12" s="18">
        <f t="shared" si="6"/>
        <v>926338.23693990195</v>
      </c>
      <c r="J12" s="18">
        <f t="shared" si="2"/>
        <v>844602.95478649356</v>
      </c>
      <c r="K12" s="18">
        <f t="shared" si="3"/>
        <v>-81735.282153408392</v>
      </c>
      <c r="L12" s="17">
        <f t="shared" si="7"/>
        <v>0</v>
      </c>
      <c r="M12" s="21">
        <f>VLOOKUP(A12,'[3]model1&amp;KDJ'!$A:$N,14)</f>
        <v>13.815788061995253</v>
      </c>
      <c r="N12" s="21">
        <f>VLOOKUP(A12,'[3]model1&amp;KDJ'!$A:$O,15)</f>
        <v>23.570085862550986</v>
      </c>
      <c r="O12" s="21">
        <f>VLOOKUP(A12,'[3]model1&amp;KDJ'!$A:$P,16)</f>
        <v>35.550356752553292</v>
      </c>
      <c r="P12" s="21">
        <f>VLOOKUP(A12,'[3]model1&amp;KDJ'!$A:$Q,17)</f>
        <v>-0.39045591745362174</v>
      </c>
      <c r="Q12" s="1">
        <f t="shared" si="8"/>
        <v>1.2</v>
      </c>
      <c r="AB12" s="19"/>
    </row>
    <row r="13" spans="1:36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VLOOKUP(A13,[2]myPEPB!$B:$C,2)</f>
        <v>25.129999160000001</v>
      </c>
      <c r="D13" s="17">
        <f>VLOOKUP(A13,[2]myPEPB!$B:$D,3)</f>
        <v>35.566653817730753</v>
      </c>
      <c r="E13" s="17">
        <f t="shared" si="4"/>
        <v>430248.85375669535</v>
      </c>
      <c r="F13" s="18">
        <f t="shared" si="0"/>
        <v>598398.97718994762</v>
      </c>
      <c r="G13" s="18">
        <f t="shared" si="5"/>
        <v>1664816.8551736125</v>
      </c>
      <c r="H13" s="18">
        <f t="shared" si="1"/>
        <v>1197003.2887036589</v>
      </c>
      <c r="I13" s="18">
        <f t="shared" si="6"/>
        <v>1356587.0906965972</v>
      </c>
      <c r="J13" s="18">
        <f t="shared" si="2"/>
        <v>1197003.2887036589</v>
      </c>
      <c r="K13" s="18">
        <f t="shared" si="3"/>
        <v>-159583.80199293839</v>
      </c>
      <c r="L13" s="17">
        <f t="shared" si="7"/>
        <v>0</v>
      </c>
      <c r="M13" s="21">
        <f>VLOOKUP(A13,'[3]model1&amp;KDJ'!$A:$N,14)</f>
        <v>16.539438934664105</v>
      </c>
      <c r="N13" s="21">
        <f>VLOOKUP(A13,'[3]model1&amp;KDJ'!$A:$O,15)</f>
        <v>21.226536886588693</v>
      </c>
      <c r="O13" s="21">
        <f>VLOOKUP(A13,'[3]model1&amp;KDJ'!$A:$P,16)</f>
        <v>30.77575013056509</v>
      </c>
      <c r="P13" s="21">
        <f>VLOOKUP(A13,'[3]model1&amp;KDJ'!$A:$Q,17)</f>
        <v>2.1281103986359042</v>
      </c>
      <c r="Q13" s="1">
        <f t="shared" si="8"/>
        <v>1</v>
      </c>
      <c r="AD13" s="2"/>
    </row>
    <row r="14" spans="1:36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VLOOKUP(A14,[2]myPEPB!$B:$C,2)</f>
        <v>24.129999160000001</v>
      </c>
      <c r="D14" s="17">
        <f>VLOOKUP(A14,[2]myPEPB!$B:$D,3)</f>
        <v>34.740573439534039</v>
      </c>
      <c r="E14" s="17">
        <f t="shared" si="4"/>
        <v>444707.93183896161</v>
      </c>
      <c r="F14" s="18">
        <f t="shared" si="0"/>
        <v>595325.22667922615</v>
      </c>
      <c r="G14" s="18">
        <f t="shared" si="5"/>
        <v>2260142.0818528384</v>
      </c>
      <c r="H14" s="18">
        <f t="shared" si="1"/>
        <v>1688326.0877244023</v>
      </c>
      <c r="I14" s="18">
        <f t="shared" si="6"/>
        <v>1801295.0225355588</v>
      </c>
      <c r="J14" s="18">
        <f t="shared" si="2"/>
        <v>1688326.0877244023</v>
      </c>
      <c r="K14" s="18">
        <f t="shared" si="3"/>
        <v>-112968.93481115648</v>
      </c>
      <c r="L14" s="17">
        <f t="shared" si="7"/>
        <v>0</v>
      </c>
      <c r="M14" s="21">
        <f>VLOOKUP(A14,'[3]model1&amp;KDJ'!$A:$N,14)</f>
        <v>24.4736792985099</v>
      </c>
      <c r="N14" s="21">
        <f>VLOOKUP(A14,'[3]model1&amp;KDJ'!$A:$O,15)</f>
        <v>22.308917690562428</v>
      </c>
      <c r="O14" s="21">
        <f>VLOOKUP(A14,'[3]model1&amp;KDJ'!$A:$P,16)</f>
        <v>27.953472650564205</v>
      </c>
      <c r="P14" s="21">
        <f>VLOOKUP(A14,'[3]model1&amp;KDJ'!$A:$Q,17)</f>
        <v>11.019807770558877</v>
      </c>
      <c r="Q14" s="1">
        <f t="shared" si="8"/>
        <v>1</v>
      </c>
    </row>
    <row r="15" spans="1:36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VLOOKUP(A15,[2]myPEPB!$B:$C,2)</f>
        <v>27.809999470000001</v>
      </c>
      <c r="D15" s="17">
        <f>VLOOKUP(A15,[2]myPEPB!$B:$D,3)</f>
        <v>34.119366627533324</v>
      </c>
      <c r="E15" s="17">
        <f t="shared" si="4"/>
        <v>157242.05001781249</v>
      </c>
      <c r="F15" s="18">
        <f t="shared" si="0"/>
        <v>186085.25999274614</v>
      </c>
      <c r="G15" s="18">
        <f t="shared" si="5"/>
        <v>2446227.3418455846</v>
      </c>
      <c r="H15" s="18">
        <f t="shared" si="1"/>
        <v>2067062.1738466446</v>
      </c>
      <c r="I15" s="18">
        <f t="shared" si="6"/>
        <v>1958537.0725533713</v>
      </c>
      <c r="J15" s="18">
        <f t="shared" si="2"/>
        <v>2067062.1738466446</v>
      </c>
      <c r="K15" s="18">
        <f t="shared" si="3"/>
        <v>108525.10129327327</v>
      </c>
      <c r="L15" s="17">
        <f t="shared" si="7"/>
        <v>0</v>
      </c>
      <c r="M15" s="21">
        <f>VLOOKUP(A15,'[3]model1&amp;KDJ'!$A:$N,14)</f>
        <v>50.263162311423869</v>
      </c>
      <c r="N15" s="21">
        <f>VLOOKUP(A15,'[3]model1&amp;KDJ'!$A:$O,15)</f>
        <v>31.626999230849577</v>
      </c>
      <c r="O15" s="21">
        <f>VLOOKUP(A15,'[3]model1&amp;KDJ'!$A:$P,16)</f>
        <v>29.177981510659333</v>
      </c>
      <c r="P15" s="21">
        <f>VLOOKUP(A15,'[3]model1&amp;KDJ'!$A:$Q,17)</f>
        <v>36.525034671230067</v>
      </c>
      <c r="Q15" s="1">
        <f t="shared" si="8"/>
        <v>1</v>
      </c>
    </row>
    <row r="16" spans="1:36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VLOOKUP(A16,[2]myPEPB!$B:$C,2)</f>
        <v>26.329999919999999</v>
      </c>
      <c r="D16" s="17">
        <f>VLOOKUP(A16,[2]myPEPB!$B:$D,3)</f>
        <v>33.666137024579427</v>
      </c>
      <c r="E16" s="17">
        <f t="shared" si="4"/>
        <v>212584.68508788882</v>
      </c>
      <c r="F16" s="18">
        <f t="shared" si="0"/>
        <v>265399.10779150203</v>
      </c>
      <c r="G16" s="18">
        <f t="shared" si="5"/>
        <v>2711626.4496370866</v>
      </c>
      <c r="H16" s="18">
        <f t="shared" si="1"/>
        <v>2172012.7835732978</v>
      </c>
      <c r="I16" s="18">
        <f t="shared" si="6"/>
        <v>2171121.75764126</v>
      </c>
      <c r="J16" s="18">
        <f t="shared" si="2"/>
        <v>2172012.7835732978</v>
      </c>
      <c r="K16" s="18">
        <f t="shared" si="3"/>
        <v>891.02593203773722</v>
      </c>
      <c r="L16" s="17">
        <f t="shared" si="7"/>
        <v>0</v>
      </c>
      <c r="M16" s="21">
        <f>VLOOKUP(A16,'[3]model1&amp;KDJ'!$A:$N,14)</f>
        <v>38.684208833940389</v>
      </c>
      <c r="N16" s="21">
        <f>VLOOKUP(A16,'[3]model1&amp;KDJ'!$A:$O,15)</f>
        <v>33.979402431879848</v>
      </c>
      <c r="O16" s="21">
        <f>VLOOKUP(A16,'[3]model1&amp;KDJ'!$A:$P,16)</f>
        <v>30.778455151066169</v>
      </c>
      <c r="P16" s="21">
        <f>VLOOKUP(A16,'[3]model1&amp;KDJ'!$A:$Q,17)</f>
        <v>40.381296993507206</v>
      </c>
      <c r="Q16" s="1">
        <f t="shared" si="8"/>
        <v>1</v>
      </c>
    </row>
    <row r="17" spans="1:17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VLOOKUP(A17,[2]myPEPB!$B:$C,2)</f>
        <v>25.18000031</v>
      </c>
      <c r="D17" s="17">
        <f>VLOOKUP(A17,[2]myPEPB!$B:$D,3)</f>
        <v>33.177616240465106</v>
      </c>
      <c r="E17" s="17">
        <f t="shared" si="4"/>
        <v>252649.34925635549</v>
      </c>
      <c r="F17" s="18">
        <f t="shared" si="0"/>
        <v>330260.59343891655</v>
      </c>
      <c r="G17" s="18">
        <f t="shared" si="5"/>
        <v>3041887.043076003</v>
      </c>
      <c r="H17" s="18">
        <f t="shared" si="1"/>
        <v>2327043.5444385991</v>
      </c>
      <c r="I17" s="18">
        <f t="shared" si="6"/>
        <v>2423771.1068976154</v>
      </c>
      <c r="J17" s="18">
        <f t="shared" si="2"/>
        <v>2327043.5444385991</v>
      </c>
      <c r="K17" s="18">
        <f t="shared" si="3"/>
        <v>-96727.562459016219</v>
      </c>
      <c r="L17" s="17">
        <f t="shared" si="7"/>
        <v>0</v>
      </c>
      <c r="M17" s="21">
        <f>VLOOKUP(A17,'[3]model1&amp;KDJ'!$A:$N,14)</f>
        <v>29.210522476986728</v>
      </c>
      <c r="N17" s="21">
        <f>VLOOKUP(A17,'[3]model1&amp;KDJ'!$A:$O,15)</f>
        <v>32.389775780248804</v>
      </c>
      <c r="O17" s="21">
        <f>VLOOKUP(A17,'[3]model1&amp;KDJ'!$A:$P,16)</f>
        <v>31.315562027460384</v>
      </c>
      <c r="P17" s="21">
        <f>VLOOKUP(A17,'[3]model1&amp;KDJ'!$A:$Q,17)</f>
        <v>34.538203285825638</v>
      </c>
      <c r="Q17" s="1">
        <f t="shared" si="8"/>
        <v>1</v>
      </c>
    </row>
    <row r="18" spans="1:17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VLOOKUP(A18,[2]myPEPB!$B:$C,2)</f>
        <v>23.340000150000002</v>
      </c>
      <c r="D18" s="17">
        <f>VLOOKUP(A18,[2]myPEPB!$B:$D,3)</f>
        <v>32.601424623862997</v>
      </c>
      <c r="E18" s="17">
        <f t="shared" si="4"/>
        <v>338807.23397602042</v>
      </c>
      <c r="F18" s="18">
        <f t="shared" si="0"/>
        <v>486792.0168463827</v>
      </c>
      <c r="G18" s="18">
        <f t="shared" si="5"/>
        <v>3528679.0599223855</v>
      </c>
      <c r="H18" s="18">
        <f t="shared" si="1"/>
        <v>2455960.5550365578</v>
      </c>
      <c r="I18" s="18">
        <f t="shared" si="6"/>
        <v>2762578.3408736358</v>
      </c>
      <c r="J18" s="18">
        <f t="shared" si="2"/>
        <v>2455960.5550365578</v>
      </c>
      <c r="K18" s="18">
        <f t="shared" si="3"/>
        <v>-306617.785837078</v>
      </c>
      <c r="L18" s="17">
        <f t="shared" si="7"/>
        <v>0</v>
      </c>
      <c r="M18" s="21">
        <f>VLOOKUP(A18,'[3]model1&amp;KDJ'!$A:$N,14)</f>
        <v>12.280700225591376</v>
      </c>
      <c r="N18" s="21">
        <f>VLOOKUP(A18,'[3]model1&amp;KDJ'!$A:$O,15)</f>
        <v>25.686750595362994</v>
      </c>
      <c r="O18" s="21">
        <f>VLOOKUP(A18,'[3]model1&amp;KDJ'!$A:$P,16)</f>
        <v>29.439291550094584</v>
      </c>
      <c r="P18" s="21">
        <f>VLOOKUP(A18,'[3]model1&amp;KDJ'!$A:$Q,17)</f>
        <v>18.181668685899815</v>
      </c>
      <c r="Q18" s="1">
        <f t="shared" si="8"/>
        <v>1</v>
      </c>
    </row>
    <row r="19" spans="1:17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VLOOKUP(A19,[2]myPEPB!$B:$C,2)</f>
        <v>22.239999770000001</v>
      </c>
      <c r="D19" s="17">
        <f>VLOOKUP(A19,[2]myPEPB!$B:$D,3)</f>
        <v>32.197401538923856</v>
      </c>
      <c r="E19" s="17">
        <f t="shared" si="4"/>
        <v>391641.90745168331</v>
      </c>
      <c r="F19" s="18">
        <f t="shared" si="0"/>
        <v>570075.57608662441</v>
      </c>
      <c r="G19" s="18">
        <f t="shared" si="5"/>
        <v>4098754.63600901</v>
      </c>
      <c r="H19" s="18">
        <f t="shared" si="1"/>
        <v>2815844.3391707027</v>
      </c>
      <c r="I19" s="18">
        <f t="shared" si="6"/>
        <v>3154220.248325319</v>
      </c>
      <c r="J19" s="18">
        <f t="shared" si="2"/>
        <v>2815844.3391707027</v>
      </c>
      <c r="K19" s="18">
        <f t="shared" si="3"/>
        <v>-338375.9091546163</v>
      </c>
      <c r="L19" s="17">
        <f t="shared" si="7"/>
        <v>0</v>
      </c>
      <c r="M19" s="21">
        <f>VLOOKUP(A19,'[3]model1&amp;KDJ'!$A:$N,14)</f>
        <v>12.280700225591376</v>
      </c>
      <c r="N19" s="21">
        <f>VLOOKUP(A19,'[3]model1&amp;KDJ'!$A:$O,15)</f>
        <v>25.686750595362994</v>
      </c>
      <c r="O19" s="21">
        <f>VLOOKUP(A19,'[3]model1&amp;KDJ'!$A:$P,16)</f>
        <v>29.439291550094584</v>
      </c>
      <c r="P19" s="21">
        <f>VLOOKUP(A19,'[3]model1&amp;KDJ'!$A:$Q,17)</f>
        <v>18.181668685899815</v>
      </c>
      <c r="Q19" s="1">
        <f t="shared" si="8"/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19</v>
      </c>
      <c r="F1" s="14" t="s">
        <v>20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VLOOKUP(A3,[2]myPEPB!$B:$C,2)</f>
        <v>41.45</v>
      </c>
      <c r="D3" s="17">
        <f>VLOOKUP(A3,[2]myPEPB!$B:$D,3)</f>
        <v>41.041896551724122</v>
      </c>
      <c r="E3" s="17">
        <f>VLOOKUP(A3,[1]HwabaoWP_szse_innovation_100!$A:$F,6)</f>
        <v>54671327</v>
      </c>
      <c r="F3" s="17">
        <f>VLOOKUP(A3,[1]HwabaoWP_szse_innovation_100!$A:$I,9)</f>
        <v>147407244.66666666</v>
      </c>
      <c r="G3" s="17">
        <v>0</v>
      </c>
      <c r="H3" s="18">
        <f t="shared" ref="H3:H19" si="0">G3/B3</f>
        <v>0</v>
      </c>
      <c r="I3" s="18">
        <f>I2+H3</f>
        <v>0</v>
      </c>
      <c r="J3" s="18">
        <f t="shared" ref="J3:J19" si="1">I3*B3</f>
        <v>0</v>
      </c>
      <c r="K3" s="18">
        <f>IF(G3&gt;0,K2+G3,K2)</f>
        <v>0</v>
      </c>
      <c r="L3" s="18">
        <f t="shared" ref="L3:L19" si="2">J3+N3</f>
        <v>0</v>
      </c>
      <c r="M3" s="18">
        <f t="shared" ref="M3:M19" si="3">L3-K3</f>
        <v>0</v>
      </c>
      <c r="N3" s="17">
        <f>IF(G3&lt;0,N2-G3,N2)</f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</row>
    <row r="4" spans="1:36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VLOOKUP(A4,[2]myPEPB!$B:$C,2)</f>
        <v>39.930000305175781</v>
      </c>
      <c r="D4" s="17">
        <f>VLOOKUP(A4,[2]myPEPB!$B:$D,3)</f>
        <v>40.930499984741189</v>
      </c>
      <c r="E4" s="17">
        <f>VLOOKUP(A4,[1]HwabaoWP_szse_innovation_100!$A:$F,6)</f>
        <v>9153472</v>
      </c>
      <c r="F4" s="17">
        <f>VLOOKUP(A4,[1]HwabaoWP_szse_innovation_100!$A:$I,9)</f>
        <v>34298297.880000003</v>
      </c>
      <c r="G4" s="17">
        <f t="shared" ref="G4:G19" si="4">IF(C4&lt;D4,$G$2*(D4-C4)^3*E4/F4,$G$2*(D4-C4)^3*E4/F4)</f>
        <v>1055.7503809113296</v>
      </c>
      <c r="H4" s="18">
        <f t="shared" si="0"/>
        <v>1049.4536589575841</v>
      </c>
      <c r="I4" s="18">
        <f t="shared" ref="I4:I19" si="5">I3+H4</f>
        <v>1049.4536589575841</v>
      </c>
      <c r="J4" s="18">
        <f t="shared" si="1"/>
        <v>1055.7503809113296</v>
      </c>
      <c r="K4" s="18">
        <f t="shared" ref="K4:K19" si="6">IF(G4&gt;0,K3+G4,K3)</f>
        <v>1055.7503809113296</v>
      </c>
      <c r="L4" s="18">
        <f t="shared" si="2"/>
        <v>1055.7503809113296</v>
      </c>
      <c r="M4" s="18">
        <f t="shared" si="3"/>
        <v>0</v>
      </c>
      <c r="N4" s="17">
        <f t="shared" ref="N4:N19" si="7">IF(G4&lt;0,N3-G4,N3)</f>
        <v>0</v>
      </c>
      <c r="O4" s="7"/>
      <c r="S4" s="42">
        <v>44561</v>
      </c>
      <c r="T4" s="10">
        <f>U4</f>
        <v>178636.11802005771</v>
      </c>
      <c r="U4" s="4">
        <f>VLOOKUP(S4,A:K,11,)</f>
        <v>178636.11802005771</v>
      </c>
      <c r="V4" s="4">
        <f>VLOOKUP(S4,A:L,12,)</f>
        <v>180470.59515893529</v>
      </c>
      <c r="W4" s="4">
        <f>VLOOKUP(S4,A:M,13,)</f>
        <v>1834.4771388775844</v>
      </c>
      <c r="X4" s="4">
        <f>VLOOKUP(S4,A:N,14,)</f>
        <v>0</v>
      </c>
      <c r="Y4" s="9">
        <f t="shared" ref="Y4" si="8">(V4-U4)/U4</f>
        <v>1.0269351792964985E-2</v>
      </c>
      <c r="Z4" s="9">
        <f>Y4</f>
        <v>1.0269351792964985E-2</v>
      </c>
      <c r="AB4" s="6"/>
      <c r="AC4" s="7"/>
      <c r="AD4" s="7"/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VLOOKUP(A5,[2]myPEPB!$B:$C,2)</f>
        <v>38.069999694824219</v>
      </c>
      <c r="D5" s="17">
        <f>VLOOKUP(A5,[2]myPEPB!$B:$D,3)</f>
        <v>40.654705834482208</v>
      </c>
      <c r="E5" s="17">
        <f>VLOOKUP(A5,[1]HwabaoWP_szse_innovation_100!$A:$F,6)</f>
        <v>4459339</v>
      </c>
      <c r="F5" s="17">
        <f>VLOOKUP(A5,[1]HwabaoWP_szse_innovation_100!$A:$I,9)</f>
        <v>21490456.638297871</v>
      </c>
      <c r="G5" s="17">
        <f t="shared" si="4"/>
        <v>14153.22673255195</v>
      </c>
      <c r="H5" s="18">
        <f t="shared" si="0"/>
        <v>14651.373429142806</v>
      </c>
      <c r="I5" s="18">
        <f t="shared" si="5"/>
        <v>15700.82708810039</v>
      </c>
      <c r="J5" s="18">
        <f t="shared" si="1"/>
        <v>15166.998967104977</v>
      </c>
      <c r="K5" s="18">
        <f t="shared" si="6"/>
        <v>15208.977113463279</v>
      </c>
      <c r="L5" s="18">
        <f t="shared" si="2"/>
        <v>15166.998967104977</v>
      </c>
      <c r="M5" s="18">
        <f t="shared" si="3"/>
        <v>-41.978146358302183</v>
      </c>
      <c r="N5" s="17">
        <f t="shared" si="7"/>
        <v>0</v>
      </c>
      <c r="O5" s="7"/>
      <c r="AB5" s="6"/>
      <c r="AC5" s="7"/>
      <c r="AD5" s="7"/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VLOOKUP(A6,[2]myPEPB!$B:$C,2)</f>
        <v>35.020000457763672</v>
      </c>
      <c r="D6" s="17">
        <f>VLOOKUP(A6,[2]myPEPB!$B:$D,3)</f>
        <v>39.730819672131133</v>
      </c>
      <c r="E6" s="17">
        <f>VLOOKUP(A6,[1]HwabaoWP_szse_innovation_100!$A:$F,6)</f>
        <v>2614711</v>
      </c>
      <c r="F6" s="17">
        <f>VLOOKUP(A6,[1]HwabaoWP_szse_innovation_100!$A:$I,9)</f>
        <v>16286261.656716418</v>
      </c>
      <c r="G6" s="17">
        <f t="shared" si="4"/>
        <v>66296.209001915733</v>
      </c>
      <c r="H6" s="18">
        <f t="shared" si="0"/>
        <v>68986.689908341039</v>
      </c>
      <c r="I6" s="18">
        <f t="shared" si="5"/>
        <v>84687.516996441424</v>
      </c>
      <c r="J6" s="18">
        <f t="shared" si="1"/>
        <v>81384.703833580206</v>
      </c>
      <c r="K6" s="18">
        <f t="shared" si="6"/>
        <v>81505.186115379009</v>
      </c>
      <c r="L6" s="18">
        <f t="shared" si="2"/>
        <v>81384.703833580206</v>
      </c>
      <c r="M6" s="18">
        <f t="shared" si="3"/>
        <v>-120.48228179880243</v>
      </c>
      <c r="N6" s="17">
        <f t="shared" si="7"/>
        <v>0</v>
      </c>
      <c r="O6" s="7"/>
      <c r="AB6" s="7"/>
      <c r="AC6" s="7"/>
      <c r="AD6" s="8"/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VLOOKUP(A7,[2]myPEPB!$B:$C,2)</f>
        <v>36.299999239999998</v>
      </c>
      <c r="D7" s="17">
        <f>VLOOKUP(A7,[2]myPEPB!$B:$D,3)</f>
        <v>39.253623134275358</v>
      </c>
      <c r="E7" s="17">
        <f>VLOOKUP(A7,[1]HwabaoWP_szse_innovation_100!$A:$F,6)</f>
        <v>3805620</v>
      </c>
      <c r="F7" s="17">
        <f>VLOOKUP(A7,[1]HwabaoWP_szse_innovation_100!$A:$I,9)</f>
        <v>13885339.653614458</v>
      </c>
      <c r="G7" s="17">
        <f t="shared" si="4"/>
        <v>27895.335364311264</v>
      </c>
      <c r="H7" s="18">
        <f t="shared" si="0"/>
        <v>28091.980041716575</v>
      </c>
      <c r="I7" s="18">
        <f t="shared" si="5"/>
        <v>112779.49703815801</v>
      </c>
      <c r="J7" s="18">
        <f t="shared" si="1"/>
        <v>111990.03727846616</v>
      </c>
      <c r="K7" s="18">
        <f t="shared" si="6"/>
        <v>109400.52147969027</v>
      </c>
      <c r="L7" s="18">
        <f t="shared" si="2"/>
        <v>111990.03727846616</v>
      </c>
      <c r="M7" s="18">
        <f t="shared" si="3"/>
        <v>2589.5157987758867</v>
      </c>
      <c r="N7" s="17">
        <f t="shared" si="7"/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VLOOKUP(A8,[2]myPEPB!$B:$C,2)</f>
        <v>35.450000000000003</v>
      </c>
      <c r="D8" s="17">
        <f>VLOOKUP(A8,[2]myPEPB!$B:$D,3)</f>
        <v>38.695499988749994</v>
      </c>
      <c r="E8" s="17">
        <f>VLOOKUP(A8,[1]HwabaoWP_szse_innovation_100!$A:$F,6)</f>
        <v>3040778</v>
      </c>
      <c r="F8" s="17">
        <f>VLOOKUP(A8,[1]HwabaoWP_szse_innovation_100!$A:$I,9)</f>
        <v>12014868.042857142</v>
      </c>
      <c r="G8" s="17">
        <f t="shared" si="4"/>
        <v>34174.930545493</v>
      </c>
      <c r="H8" s="18">
        <f t="shared" si="0"/>
        <v>33803.095240597817</v>
      </c>
      <c r="I8" s="18">
        <f t="shared" si="5"/>
        <v>146582.59227875582</v>
      </c>
      <c r="J8" s="18">
        <f t="shared" si="1"/>
        <v>148195.00624571223</v>
      </c>
      <c r="K8" s="18">
        <f t="shared" si="6"/>
        <v>143575.45202518327</v>
      </c>
      <c r="L8" s="18">
        <f t="shared" si="2"/>
        <v>148195.00624571223</v>
      </c>
      <c r="M8" s="18">
        <f t="shared" si="3"/>
        <v>4619.554220528953</v>
      </c>
      <c r="N8" s="17">
        <f t="shared" si="7"/>
        <v>0</v>
      </c>
      <c r="O8" s="7"/>
    </row>
    <row r="9" spans="1:36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VLOOKUP(A9,[2]myPEPB!$B:$C,2)</f>
        <v>34.630000000000003</v>
      </c>
      <c r="D9" s="17">
        <f>VLOOKUP(A9,[2]myPEPB!$B:$D,3)</f>
        <v>38.228579205136612</v>
      </c>
      <c r="E9" s="17">
        <f>VLOOKUP(A9,[1]HwabaoWP_szse_innovation_100!$A:$F,6)</f>
        <v>1988017</v>
      </c>
      <c r="F9" s="17">
        <f>VLOOKUP(A9,[1]HwabaoWP_szse_innovation_100!$A:$I,9)</f>
        <v>10437349.492675781</v>
      </c>
      <c r="G9" s="17">
        <f t="shared" si="4"/>
        <v>35060.665994874435</v>
      </c>
      <c r="H9" s="18">
        <f t="shared" si="0"/>
        <v>35343.413878909516</v>
      </c>
      <c r="I9" s="18">
        <f t="shared" si="5"/>
        <v>181926.00615766534</v>
      </c>
      <c r="J9" s="18">
        <f t="shared" si="1"/>
        <v>180470.59515893529</v>
      </c>
      <c r="K9" s="18">
        <f t="shared" si="6"/>
        <v>178636.11802005771</v>
      </c>
      <c r="L9" s="18">
        <f t="shared" si="2"/>
        <v>180470.59515893529</v>
      </c>
      <c r="M9" s="18">
        <f t="shared" si="3"/>
        <v>1834.4771388775844</v>
      </c>
      <c r="N9" s="17">
        <f t="shared" si="7"/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VLOOKUP(A10,[2]myPEPB!$B:$C,2)</f>
        <v>31.159999849999998</v>
      </c>
      <c r="D10" s="17">
        <f>VLOOKUP(A10,[2]myPEPB!$B:$D,3)</f>
        <v>37.710494996683174</v>
      </c>
      <c r="E10" s="17">
        <f>VLOOKUP(A10,[1]HwabaoWP_szse_innovation_100!$A:$F,6)</f>
        <v>2257005</v>
      </c>
      <c r="F10" s="17">
        <f>VLOOKUP(A10,[1]HwabaoWP_szse_innovation_100!$A:$I,9)</f>
        <v>9461572.5990646258</v>
      </c>
      <c r="G10" s="17">
        <f t="shared" si="4"/>
        <v>264843.10955613601</v>
      </c>
      <c r="H10" s="18">
        <f t="shared" si="0"/>
        <v>297242.55626835563</v>
      </c>
      <c r="I10" s="18">
        <f t="shared" si="5"/>
        <v>479168.56242602097</v>
      </c>
      <c r="J10" s="18">
        <f t="shared" si="1"/>
        <v>426939.1760979183</v>
      </c>
      <c r="K10" s="18">
        <f t="shared" si="6"/>
        <v>443479.22757619375</v>
      </c>
      <c r="L10" s="18">
        <f t="shared" si="2"/>
        <v>426939.1760979183</v>
      </c>
      <c r="M10" s="18">
        <f t="shared" si="3"/>
        <v>-16540.051478275447</v>
      </c>
      <c r="N10" s="17">
        <f t="shared" si="7"/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VLOOKUP(A11,[2]myPEPB!$B:$C,2)</f>
        <v>30.969999309999999</v>
      </c>
      <c r="D11" s="17">
        <f>VLOOKUP(A11,[2]myPEPB!$B:$D,3)</f>
        <v>37.189770586238538</v>
      </c>
      <c r="E11" s="17">
        <f>VLOOKUP(A11,[1]HwabaoWP_szse_innovation_100!$A:$F,6)</f>
        <v>906904</v>
      </c>
      <c r="F11" s="17">
        <f>VLOOKUP(A11,[1]HwabaoWP_szse_innovation_100!$A:$I,9)</f>
        <v>8699501.0544478521</v>
      </c>
      <c r="G11" s="17">
        <f t="shared" si="4"/>
        <v>99080.299591503761</v>
      </c>
      <c r="H11" s="18">
        <f t="shared" si="0"/>
        <v>112335.93687526176</v>
      </c>
      <c r="I11" s="18">
        <f t="shared" si="5"/>
        <v>591504.49930128269</v>
      </c>
      <c r="J11" s="18">
        <f t="shared" si="1"/>
        <v>521706.98558886215</v>
      </c>
      <c r="K11" s="18">
        <f t="shared" si="6"/>
        <v>542559.52716769755</v>
      </c>
      <c r="L11" s="18">
        <f t="shared" si="2"/>
        <v>521706.98558886215</v>
      </c>
      <c r="M11" s="18">
        <f t="shared" si="3"/>
        <v>-20852.5415788354</v>
      </c>
      <c r="N11" s="17">
        <f t="shared" si="7"/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VLOOKUP(A12,[2]myPEPB!$B:$C,2)</f>
        <v>27.63999939</v>
      </c>
      <c r="D12" s="17">
        <f>VLOOKUP(A12,[2]myPEPB!$B:$D,3)</f>
        <v>36.340622369004151</v>
      </c>
      <c r="E12" s="17">
        <f>VLOOKUP(A12,[1]HwabaoWP_szse_innovation_100!$A:$F,6)</f>
        <v>1401901</v>
      </c>
      <c r="F12" s="17">
        <f>VLOOKUP(A12,[1]HwabaoWP_szse_innovation_100!$A:$I,9)</f>
        <v>7836928.591733871</v>
      </c>
      <c r="G12" s="17">
        <f t="shared" si="4"/>
        <v>465392.73704574164</v>
      </c>
      <c r="H12" s="18">
        <f t="shared" si="0"/>
        <v>587617.09541353618</v>
      </c>
      <c r="I12" s="18">
        <f t="shared" si="5"/>
        <v>1179121.594714819</v>
      </c>
      <c r="J12" s="18">
        <f t="shared" si="1"/>
        <v>933864.29795389576</v>
      </c>
      <c r="K12" s="18">
        <f t="shared" si="6"/>
        <v>1007952.2642134392</v>
      </c>
      <c r="L12" s="18">
        <f t="shared" si="2"/>
        <v>933864.29795389576</v>
      </c>
      <c r="M12" s="18">
        <f t="shared" si="3"/>
        <v>-74087.966259543435</v>
      </c>
      <c r="N12" s="17">
        <f t="shared" si="7"/>
        <v>0</v>
      </c>
      <c r="O12" s="7"/>
      <c r="AB12" s="19"/>
    </row>
    <row r="13" spans="1:36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VLOOKUP(A13,[2]myPEPB!$B:$C,2)</f>
        <v>25.129999160000001</v>
      </c>
      <c r="D13" s="17">
        <f>VLOOKUP(A13,[2]myPEPB!$B:$D,3)</f>
        <v>35.566653817730753</v>
      </c>
      <c r="E13" s="17">
        <f>VLOOKUP(A13,[1]HwabaoWP_szse_innovation_100!$A:$F,6)</f>
        <v>2631500</v>
      </c>
      <c r="F13" s="17">
        <f>VLOOKUP(A13,[1]HwabaoWP_szse_innovation_100!$A:$I,9)</f>
        <v>7310293.186280488</v>
      </c>
      <c r="G13" s="17">
        <f t="shared" si="4"/>
        <v>1616402.8756808292</v>
      </c>
      <c r="H13" s="18">
        <f t="shared" si="0"/>
        <v>2248126.4484234462</v>
      </c>
      <c r="I13" s="18">
        <f t="shared" si="5"/>
        <v>3427248.0431382651</v>
      </c>
      <c r="J13" s="18">
        <f t="shared" si="1"/>
        <v>2464191.2809153222</v>
      </c>
      <c r="K13" s="18">
        <f t="shared" si="6"/>
        <v>2624355.1398942685</v>
      </c>
      <c r="L13" s="18">
        <f t="shared" si="2"/>
        <v>2464191.2809153222</v>
      </c>
      <c r="M13" s="18">
        <f t="shared" si="3"/>
        <v>-160163.85897894623</v>
      </c>
      <c r="N13" s="17">
        <f t="shared" si="7"/>
        <v>0</v>
      </c>
      <c r="O13" s="7"/>
      <c r="AD13" s="2"/>
    </row>
    <row r="14" spans="1:36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VLOOKUP(A14,[2]myPEPB!$B:$C,2)</f>
        <v>24.129999160000001</v>
      </c>
      <c r="D14" s="17">
        <f>VLOOKUP(A14,[2]myPEPB!$B:$D,3)</f>
        <v>34.740573439534039</v>
      </c>
      <c r="E14" s="17">
        <f>VLOOKUP(A14,[1]HwabaoWP_szse_innovation_100!$A:$F,6)</f>
        <v>1147010</v>
      </c>
      <c r="F14" s="17">
        <f>VLOOKUP(A14,[1]HwabaoWP_szse_innovation_100!$A:$I,9)</f>
        <v>6847440.4204799104</v>
      </c>
      <c r="G14" s="17">
        <f t="shared" si="4"/>
        <v>790410.51240753022</v>
      </c>
      <c r="H14" s="18">
        <f t="shared" si="0"/>
        <v>1058113.1654720588</v>
      </c>
      <c r="I14" s="18">
        <f t="shared" si="5"/>
        <v>4485361.2086103242</v>
      </c>
      <c r="J14" s="18">
        <f t="shared" si="1"/>
        <v>3350564.728725289</v>
      </c>
      <c r="K14" s="18">
        <f t="shared" si="6"/>
        <v>3414765.6523017986</v>
      </c>
      <c r="L14" s="18">
        <f t="shared" si="2"/>
        <v>3350564.728725289</v>
      </c>
      <c r="M14" s="18">
        <f t="shared" si="3"/>
        <v>-64200.92357650958</v>
      </c>
      <c r="N14" s="17">
        <f t="shared" si="7"/>
        <v>0</v>
      </c>
      <c r="O14" s="7"/>
    </row>
    <row r="15" spans="1:36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VLOOKUP(A15,[2]myPEPB!$B:$C,2)</f>
        <v>27.809999470000001</v>
      </c>
      <c r="D15" s="17">
        <f>VLOOKUP(A15,[2]myPEPB!$B:$D,3)</f>
        <v>34.119366627533324</v>
      </c>
      <c r="E15" s="17">
        <f>VLOOKUP(A15,[1]HwabaoWP_szse_innovation_100!$A:$F,6)</f>
        <v>2764909</v>
      </c>
      <c r="F15" s="17">
        <f>VLOOKUP(A15,[1]HwabaoWP_szse_innovation_100!$A:$I,9)</f>
        <v>6486059.213010204</v>
      </c>
      <c r="G15" s="17">
        <f t="shared" si="4"/>
        <v>422916.30686063902</v>
      </c>
      <c r="H15" s="18">
        <f t="shared" si="0"/>
        <v>500492.65389518265</v>
      </c>
      <c r="I15" s="18">
        <f t="shared" si="5"/>
        <v>4985853.8625055067</v>
      </c>
      <c r="J15" s="18">
        <f t="shared" si="1"/>
        <v>4213046.6564635765</v>
      </c>
      <c r="K15" s="18">
        <f t="shared" si="6"/>
        <v>3837681.9591624374</v>
      </c>
      <c r="L15" s="18">
        <f t="shared" si="2"/>
        <v>4213046.6564635765</v>
      </c>
      <c r="M15" s="18">
        <f t="shared" si="3"/>
        <v>375364.69730113912</v>
      </c>
      <c r="N15" s="17">
        <f t="shared" si="7"/>
        <v>0</v>
      </c>
      <c r="O15" s="7"/>
    </row>
    <row r="16" spans="1:36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VLOOKUP(A16,[2]myPEPB!$B:$C,2)</f>
        <v>26.329999919999999</v>
      </c>
      <c r="D16" s="17">
        <f>VLOOKUP(A16,[2]myPEPB!$B:$D,3)</f>
        <v>33.666137024579427</v>
      </c>
      <c r="E16" s="17">
        <f>VLOOKUP(A16,[1]HwabaoWP_szse_innovation_100!$A:$F,6)</f>
        <v>2184000</v>
      </c>
      <c r="F16" s="17">
        <f>VLOOKUP(A16,[1]HwabaoWP_szse_innovation_100!$A:$I,9)</f>
        <v>6139372.2173402254</v>
      </c>
      <c r="G16" s="17">
        <f t="shared" si="4"/>
        <v>554789.30818798032</v>
      </c>
      <c r="H16" s="18">
        <f t="shared" si="0"/>
        <v>692620.85998566169</v>
      </c>
      <c r="I16" s="18">
        <f t="shared" si="5"/>
        <v>5678474.7224911684</v>
      </c>
      <c r="J16" s="18">
        <f t="shared" si="1"/>
        <v>4548458.2473000102</v>
      </c>
      <c r="K16" s="18">
        <f t="shared" si="6"/>
        <v>4392471.2673504176</v>
      </c>
      <c r="L16" s="18">
        <f t="shared" si="2"/>
        <v>4548458.2473000102</v>
      </c>
      <c r="M16" s="18">
        <f t="shared" si="3"/>
        <v>155986.97994959261</v>
      </c>
      <c r="N16" s="17">
        <f t="shared" si="7"/>
        <v>0</v>
      </c>
      <c r="O16" s="7"/>
    </row>
    <row r="17" spans="1:15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VLOOKUP(A17,[2]myPEPB!$B:$C,2)</f>
        <v>25.18000031</v>
      </c>
      <c r="D17" s="17">
        <f>VLOOKUP(A17,[2]myPEPB!$B:$D,3)</f>
        <v>33.177616240465106</v>
      </c>
      <c r="E17" s="17">
        <f>VLOOKUP(A17,[1]HwabaoWP_szse_innovation_100!$A:$F,6)</f>
        <v>719700</v>
      </c>
      <c r="F17" s="17">
        <f>VLOOKUP(A17,[1]HwabaoWP_szse_innovation_100!$A:$I,9)</f>
        <v>5816280.4526384082</v>
      </c>
      <c r="G17" s="17">
        <f t="shared" si="4"/>
        <v>250025.83792445474</v>
      </c>
      <c r="H17" s="18">
        <f t="shared" si="0"/>
        <v>326831.16679713997</v>
      </c>
      <c r="I17" s="18">
        <f t="shared" si="5"/>
        <v>6005305.8892883081</v>
      </c>
      <c r="J17" s="18">
        <f t="shared" si="1"/>
        <v>4594058.9193989662</v>
      </c>
      <c r="K17" s="18">
        <f t="shared" si="6"/>
        <v>4642497.1052748719</v>
      </c>
      <c r="L17" s="18">
        <f t="shared" si="2"/>
        <v>4594058.9193989662</v>
      </c>
      <c r="M17" s="18">
        <f t="shared" si="3"/>
        <v>-48438.185875905678</v>
      </c>
      <c r="N17" s="17">
        <f t="shared" si="7"/>
        <v>0</v>
      </c>
      <c r="O17" s="7"/>
    </row>
    <row r="18" spans="1:15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VLOOKUP(A18,[2]myPEPB!$B:$C,2)</f>
        <v>23.340000150000002</v>
      </c>
      <c r="D18" s="17">
        <f>VLOOKUP(A18,[2]myPEPB!$B:$D,3)</f>
        <v>32.601424623862997</v>
      </c>
      <c r="E18" s="17">
        <f>VLOOKUP(A18,[1]HwabaoWP_szse_innovation_100!$A:$F,6)</f>
        <v>2128200</v>
      </c>
      <c r="F18" s="17">
        <f>VLOOKUP(A18,[1]HwabaoWP_szse_innovation_100!$A:$I,9)</f>
        <v>5555987.6610887097</v>
      </c>
      <c r="G18" s="17">
        <f t="shared" si="4"/>
        <v>1201936.7943407698</v>
      </c>
      <c r="H18" s="18">
        <f t="shared" si="0"/>
        <v>1726920.7312156446</v>
      </c>
      <c r="I18" s="18">
        <f t="shared" si="5"/>
        <v>7732226.6205039527</v>
      </c>
      <c r="J18" s="18">
        <f t="shared" si="1"/>
        <v>5381629.5730162067</v>
      </c>
      <c r="K18" s="18">
        <f t="shared" si="6"/>
        <v>5844433.8996156417</v>
      </c>
      <c r="L18" s="18">
        <f t="shared" si="2"/>
        <v>5381629.5730162067</v>
      </c>
      <c r="M18" s="18">
        <f t="shared" si="3"/>
        <v>-462804.32659943495</v>
      </c>
      <c r="N18" s="17">
        <f t="shared" si="7"/>
        <v>0</v>
      </c>
      <c r="O18" s="7"/>
    </row>
    <row r="19" spans="1:15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VLOOKUP(A19,[2]myPEPB!$B:$C,2)</f>
        <v>22.239999770000001</v>
      </c>
      <c r="D19" s="17">
        <f>VLOOKUP(A19,[2]myPEPB!$B:$D,3)</f>
        <v>32.197401538923856</v>
      </c>
      <c r="E19" s="17">
        <f>VLOOKUP(A19,[1]HwabaoWP_szse_innovation_100!$A:$F,6)</f>
        <v>3400007.75</v>
      </c>
      <c r="F19" s="17">
        <f>VLOOKUP(A19,[1]HwabaoWP_szse_innovation_100!$A:$I,9)</f>
        <v>5444602.8119248468</v>
      </c>
      <c r="G19" s="17">
        <f t="shared" si="4"/>
        <v>2435279.9416079051</v>
      </c>
      <c r="H19" s="18">
        <f t="shared" si="0"/>
        <v>3544803.529013556</v>
      </c>
      <c r="I19" s="18">
        <f t="shared" si="5"/>
        <v>11277030.149517508</v>
      </c>
      <c r="J19" s="18">
        <f t="shared" si="1"/>
        <v>7747319.4492304847</v>
      </c>
      <c r="K19" s="18">
        <f t="shared" si="6"/>
        <v>8279713.8412235472</v>
      </c>
      <c r="L19" s="18">
        <f t="shared" si="2"/>
        <v>7747319.4492304847</v>
      </c>
      <c r="M19" s="18">
        <f t="shared" si="3"/>
        <v>-532394.39199306257</v>
      </c>
      <c r="N19" s="17">
        <f t="shared" si="7"/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VLOOKUP(A3,[2]myPEPB!$B:$C,2)</f>
        <v>41.45</v>
      </c>
      <c r="D3" s="17">
        <f>VLOOKUP(A3,[2]myPEPB!$B:$D,3)</f>
        <v>41.041896551724122</v>
      </c>
      <c r="E3" s="17">
        <v>0</v>
      </c>
      <c r="F3" s="18">
        <f t="shared" ref="F3:F19" si="0">E3/B3</f>
        <v>0</v>
      </c>
      <c r="G3" s="18">
        <f>G2+F3</f>
        <v>0</v>
      </c>
      <c r="H3" s="18">
        <f t="shared" ref="H3:H19" si="1">G3*B3</f>
        <v>0</v>
      </c>
      <c r="I3" s="18">
        <f>IF(E3&gt;0,I2+E3,I2)</f>
        <v>0</v>
      </c>
      <c r="J3" s="18">
        <f t="shared" ref="J3:J19" si="2">H3+L3</f>
        <v>0</v>
      </c>
      <c r="K3" s="18">
        <f t="shared" ref="K3:K19" si="3">J3-I3</f>
        <v>0</v>
      </c>
      <c r="L3" s="17">
        <f>IF(E3&lt;0,L2-E3,L2)</f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</row>
    <row r="4" spans="1:33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VLOOKUP(A4,[2]myPEPB!$B:$C,2)</f>
        <v>39.930000305175781</v>
      </c>
      <c r="D4" s="17">
        <f>VLOOKUP(A4,[2]myPEPB!$B:$D,3)</f>
        <v>40.930499984741189</v>
      </c>
      <c r="E4" s="17">
        <f t="shared" ref="E4:E19" si="4">IF(C4&lt;D4,$E$2*(D4-C4)^3,$E$2*(D4-C4)^3)</f>
        <v>3955.9241620469529</v>
      </c>
      <c r="F4" s="18">
        <f t="shared" si="0"/>
        <v>3932.3301809611858</v>
      </c>
      <c r="G4" s="18">
        <f t="shared" ref="G4:G19" si="5">G3+F4</f>
        <v>3932.3301809611858</v>
      </c>
      <c r="H4" s="18">
        <f t="shared" si="1"/>
        <v>3955.9241620469529</v>
      </c>
      <c r="I4" s="18">
        <f t="shared" ref="I4:I19" si="6">IF(E4&gt;0,I3+E4,I3)</f>
        <v>3955.9241620469529</v>
      </c>
      <c r="J4" s="18">
        <f t="shared" si="2"/>
        <v>3955.9241620469529</v>
      </c>
      <c r="K4" s="18">
        <f t="shared" si="3"/>
        <v>0</v>
      </c>
      <c r="L4" s="17">
        <f t="shared" ref="L4:L19" si="7">IF(E4&lt;0,L3-E4,L3)</f>
        <v>0</v>
      </c>
      <c r="M4" s="7"/>
      <c r="P4" s="42">
        <v>44561</v>
      </c>
      <c r="Q4" s="10">
        <f>R4</f>
        <v>905989.43478514929</v>
      </c>
      <c r="R4" s="4">
        <f>VLOOKUP(P4,A:I,9,)</f>
        <v>905989.43478514929</v>
      </c>
      <c r="S4" s="4">
        <f>VLOOKUP(P4,A:J,10,)</f>
        <v>918450.58148294676</v>
      </c>
      <c r="T4" s="4">
        <f>VLOOKUP(P4,A:K,11,)</f>
        <v>12461.146697797463</v>
      </c>
      <c r="U4" s="4">
        <f>VLOOKUP(P4,A:L,12,)</f>
        <v>0</v>
      </c>
      <c r="V4" s="9">
        <f t="shared" ref="V4" si="8">(S4-R4)/R4</f>
        <v>1.3754185445609043E-2</v>
      </c>
      <c r="W4" s="9">
        <f>V4</f>
        <v>1.3754185445609043E-2</v>
      </c>
      <c r="Y4" s="6"/>
      <c r="Z4" s="7"/>
      <c r="AA4" s="7"/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VLOOKUP(A5,[2]myPEPB!$B:$C,2)</f>
        <v>38.069999694824219</v>
      </c>
      <c r="D5" s="17">
        <f>VLOOKUP(A5,[2]myPEPB!$B:$D,3)</f>
        <v>40.654705834482208</v>
      </c>
      <c r="E5" s="17">
        <f t="shared" si="4"/>
        <v>68207.262418915881</v>
      </c>
      <c r="F5" s="18">
        <f t="shared" si="0"/>
        <v>70607.932110678972</v>
      </c>
      <c r="G5" s="18">
        <f t="shared" si="5"/>
        <v>74540.26229164016</v>
      </c>
      <c r="H5" s="18">
        <f t="shared" si="1"/>
        <v>72005.893373724393</v>
      </c>
      <c r="I5" s="18">
        <f t="shared" si="6"/>
        <v>72163.186580962836</v>
      </c>
      <c r="J5" s="18">
        <f t="shared" si="2"/>
        <v>72005.893373724393</v>
      </c>
      <c r="K5" s="18">
        <f t="shared" si="3"/>
        <v>-157.29320723844285</v>
      </c>
      <c r="L5" s="17">
        <f t="shared" si="7"/>
        <v>0</v>
      </c>
      <c r="M5" s="7"/>
      <c r="Y5" s="6"/>
      <c r="Z5" s="7"/>
      <c r="AA5" s="7"/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VLOOKUP(A6,[2]myPEPB!$B:$C,2)</f>
        <v>35.020000457763672</v>
      </c>
      <c r="D6" s="17">
        <f>VLOOKUP(A6,[2]myPEPB!$B:$D,3)</f>
        <v>39.730819672131133</v>
      </c>
      <c r="E6" s="17">
        <f t="shared" si="4"/>
        <v>412939.48228066432</v>
      </c>
      <c r="F6" s="18">
        <f t="shared" si="0"/>
        <v>429697.69227956748</v>
      </c>
      <c r="G6" s="18">
        <f t="shared" si="5"/>
        <v>504237.95457120764</v>
      </c>
      <c r="H6" s="18">
        <f t="shared" si="1"/>
        <v>484572.67434293055</v>
      </c>
      <c r="I6" s="18">
        <f t="shared" si="6"/>
        <v>485102.66886162717</v>
      </c>
      <c r="J6" s="18">
        <f t="shared" si="2"/>
        <v>484572.67434293055</v>
      </c>
      <c r="K6" s="18">
        <f t="shared" si="3"/>
        <v>-529.99451869662153</v>
      </c>
      <c r="L6" s="17">
        <f t="shared" si="7"/>
        <v>0</v>
      </c>
      <c r="M6" s="7"/>
      <c r="Y6" s="7"/>
      <c r="Z6" s="7"/>
      <c r="AA6" s="8"/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VLOOKUP(A7,[2]myPEPB!$B:$C,2)</f>
        <v>36.299999239999998</v>
      </c>
      <c r="D7" s="17">
        <f>VLOOKUP(A7,[2]myPEPB!$B:$D,3)</f>
        <v>39.253623134275358</v>
      </c>
      <c r="E7" s="17">
        <f t="shared" si="4"/>
        <v>101780.05325937558</v>
      </c>
      <c r="F7" s="18">
        <f t="shared" si="0"/>
        <v>102497.53901382511</v>
      </c>
      <c r="G7" s="18">
        <f t="shared" si="5"/>
        <v>606735.49358503276</v>
      </c>
      <c r="H7" s="18">
        <f t="shared" si="1"/>
        <v>602488.32748178183</v>
      </c>
      <c r="I7" s="18">
        <f t="shared" si="6"/>
        <v>586882.72212100273</v>
      </c>
      <c r="J7" s="18">
        <f t="shared" si="2"/>
        <v>602488.32748178183</v>
      </c>
      <c r="K7" s="18">
        <f t="shared" si="3"/>
        <v>15605.605360779096</v>
      </c>
      <c r="L7" s="17">
        <f t="shared" si="7"/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VLOOKUP(A8,[2]myPEPB!$B:$C,2)</f>
        <v>35.450000000000003</v>
      </c>
      <c r="D8" s="17">
        <f>VLOOKUP(A8,[2]myPEPB!$B:$D,3)</f>
        <v>38.695499988749994</v>
      </c>
      <c r="E8" s="17">
        <f t="shared" si="4"/>
        <v>135033.62655146356</v>
      </c>
      <c r="F8" s="18">
        <f t="shared" si="0"/>
        <v>133564.41304031899</v>
      </c>
      <c r="G8" s="18">
        <f t="shared" si="5"/>
        <v>740299.90662535175</v>
      </c>
      <c r="H8" s="18">
        <f t="shared" si="1"/>
        <v>748443.23313242593</v>
      </c>
      <c r="I8" s="18">
        <f t="shared" si="6"/>
        <v>721916.34867246635</v>
      </c>
      <c r="J8" s="18">
        <f t="shared" si="2"/>
        <v>748443.23313242593</v>
      </c>
      <c r="K8" s="18">
        <f t="shared" si="3"/>
        <v>26526.884459959576</v>
      </c>
      <c r="L8" s="17">
        <f t="shared" si="7"/>
        <v>0</v>
      </c>
      <c r="M8" s="7"/>
    </row>
    <row r="9" spans="1:33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VLOOKUP(A9,[2]myPEPB!$B:$C,2)</f>
        <v>34.630000000000003</v>
      </c>
      <c r="D9" s="17">
        <f>VLOOKUP(A9,[2]myPEPB!$B:$D,3)</f>
        <v>38.228579205136612</v>
      </c>
      <c r="E9" s="17">
        <f t="shared" si="4"/>
        <v>184073.086112683</v>
      </c>
      <c r="F9" s="18">
        <f t="shared" si="0"/>
        <v>185557.54951716529</v>
      </c>
      <c r="G9" s="18">
        <f t="shared" si="5"/>
        <v>925857.45614251704</v>
      </c>
      <c r="H9" s="18">
        <f t="shared" si="1"/>
        <v>918450.58148294676</v>
      </c>
      <c r="I9" s="18">
        <f t="shared" si="6"/>
        <v>905989.43478514929</v>
      </c>
      <c r="J9" s="18">
        <f t="shared" si="2"/>
        <v>918450.58148294676</v>
      </c>
      <c r="K9" s="18">
        <f t="shared" si="3"/>
        <v>12461.146697797463</v>
      </c>
      <c r="L9" s="17">
        <f t="shared" si="7"/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VLOOKUP(A10,[2]myPEPB!$B:$C,2)</f>
        <v>31.159999849999998</v>
      </c>
      <c r="D10" s="17">
        <f>VLOOKUP(A10,[2]myPEPB!$B:$D,3)</f>
        <v>37.710494996683174</v>
      </c>
      <c r="E10" s="17">
        <f t="shared" si="4"/>
        <v>1110246.6801922934</v>
      </c>
      <c r="F10" s="18">
        <f t="shared" si="0"/>
        <v>1246068.1414815646</v>
      </c>
      <c r="G10" s="18">
        <f t="shared" si="5"/>
        <v>2171925.5976240817</v>
      </c>
      <c r="H10" s="18">
        <f t="shared" si="1"/>
        <v>1935185.6484507315</v>
      </c>
      <c r="I10" s="18">
        <f t="shared" si="6"/>
        <v>2016236.1149774427</v>
      </c>
      <c r="J10" s="18">
        <f t="shared" si="2"/>
        <v>1935185.6484507315</v>
      </c>
      <c r="K10" s="18">
        <f t="shared" si="3"/>
        <v>-81050.466526711127</v>
      </c>
      <c r="L10" s="17">
        <f t="shared" si="7"/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VLOOKUP(A11,[2]myPEPB!$B:$C,2)</f>
        <v>30.969999309999999</v>
      </c>
      <c r="D11" s="17">
        <f>VLOOKUP(A11,[2]myPEPB!$B:$D,3)</f>
        <v>37.189770586238538</v>
      </c>
      <c r="E11" s="17">
        <f t="shared" si="4"/>
        <v>950430.4433228831</v>
      </c>
      <c r="F11" s="18">
        <f t="shared" si="0"/>
        <v>1077585.5011100702</v>
      </c>
      <c r="G11" s="18">
        <f t="shared" si="5"/>
        <v>3249511.0987341516</v>
      </c>
      <c r="H11" s="18">
        <f t="shared" si="1"/>
        <v>2866068.8836022676</v>
      </c>
      <c r="I11" s="18">
        <f t="shared" si="6"/>
        <v>2966666.5583003256</v>
      </c>
      <c r="J11" s="18">
        <f t="shared" si="2"/>
        <v>2866068.8836022676</v>
      </c>
      <c r="K11" s="18">
        <f t="shared" si="3"/>
        <v>-100597.67469805805</v>
      </c>
      <c r="L11" s="17">
        <f t="shared" si="7"/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VLOOKUP(A12,[2]myPEPB!$B:$C,2)</f>
        <v>27.63999939</v>
      </c>
      <c r="D12" s="17">
        <f>VLOOKUP(A12,[2]myPEPB!$B:$D,3)</f>
        <v>36.340622369004151</v>
      </c>
      <c r="E12" s="17">
        <f t="shared" si="4"/>
        <v>2601645.6563901841</v>
      </c>
      <c r="F12" s="18">
        <f t="shared" si="0"/>
        <v>3284906.1496053939</v>
      </c>
      <c r="G12" s="18">
        <f t="shared" si="5"/>
        <v>6534417.248339545</v>
      </c>
      <c r="H12" s="18">
        <f t="shared" si="1"/>
        <v>5175258.4326422429</v>
      </c>
      <c r="I12" s="18">
        <f t="shared" si="6"/>
        <v>5568312.2146905102</v>
      </c>
      <c r="J12" s="18">
        <f t="shared" si="2"/>
        <v>5175258.4326422429</v>
      </c>
      <c r="K12" s="18">
        <f t="shared" si="3"/>
        <v>-393053.78204826731</v>
      </c>
      <c r="L12" s="17">
        <f t="shared" si="7"/>
        <v>0</v>
      </c>
      <c r="M12" s="7"/>
      <c r="Y12" s="19"/>
    </row>
    <row r="13" spans="1:33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VLOOKUP(A13,[2]myPEPB!$B:$C,2)</f>
        <v>25.129999160000001</v>
      </c>
      <c r="D13" s="17">
        <f>VLOOKUP(A13,[2]myPEPB!$B:$D,3)</f>
        <v>35.566653817730753</v>
      </c>
      <c r="E13" s="17">
        <f t="shared" si="4"/>
        <v>4490358.7035431322</v>
      </c>
      <c r="F13" s="18">
        <f t="shared" si="0"/>
        <v>6245283.4724707855</v>
      </c>
      <c r="G13" s="18">
        <f t="shared" si="5"/>
        <v>12779700.720810331</v>
      </c>
      <c r="H13" s="18">
        <f t="shared" si="1"/>
        <v>9188604.5866968539</v>
      </c>
      <c r="I13" s="18">
        <f t="shared" si="6"/>
        <v>10058670.918233642</v>
      </c>
      <c r="J13" s="18">
        <f t="shared" si="2"/>
        <v>9188604.5866968539</v>
      </c>
      <c r="K13" s="18">
        <f t="shared" si="3"/>
        <v>-870066.33153678849</v>
      </c>
      <c r="L13" s="17">
        <f t="shared" si="7"/>
        <v>0</v>
      </c>
      <c r="M13" s="7"/>
      <c r="AA13" s="2"/>
    </row>
    <row r="14" spans="1:33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VLOOKUP(A14,[2]myPEPB!$B:$C,2)</f>
        <v>24.129999160000001</v>
      </c>
      <c r="D14" s="17">
        <f>VLOOKUP(A14,[2]myPEPB!$B:$D,3)</f>
        <v>34.740573439534039</v>
      </c>
      <c r="E14" s="17">
        <f t="shared" si="4"/>
        <v>4718606.5434752619</v>
      </c>
      <c r="F14" s="18">
        <f t="shared" si="0"/>
        <v>6316742.5381603679</v>
      </c>
      <c r="G14" s="18">
        <f t="shared" si="5"/>
        <v>19096443.2589707</v>
      </c>
      <c r="H14" s="18">
        <f t="shared" si="1"/>
        <v>14265042.713791789</v>
      </c>
      <c r="I14" s="18">
        <f t="shared" si="6"/>
        <v>14777277.461708903</v>
      </c>
      <c r="J14" s="18">
        <f t="shared" si="2"/>
        <v>14265042.713791789</v>
      </c>
      <c r="K14" s="18">
        <f t="shared" si="3"/>
        <v>-512234.74791711383</v>
      </c>
      <c r="L14" s="17">
        <f t="shared" si="7"/>
        <v>0</v>
      </c>
      <c r="M14" s="7"/>
    </row>
    <row r="15" spans="1:33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VLOOKUP(A15,[2]myPEPB!$B:$C,2)</f>
        <v>27.809999470000001</v>
      </c>
      <c r="D15" s="17">
        <f>VLOOKUP(A15,[2]myPEPB!$B:$D,3)</f>
        <v>34.119366627533324</v>
      </c>
      <c r="E15" s="17">
        <f t="shared" si="4"/>
        <v>992097.82616559835</v>
      </c>
      <c r="F15" s="18">
        <f t="shared" si="0"/>
        <v>1174080.2278992822</v>
      </c>
      <c r="G15" s="18">
        <f t="shared" si="5"/>
        <v>20270523.486869983</v>
      </c>
      <c r="H15" s="18">
        <f t="shared" si="1"/>
        <v>17128592.926349465</v>
      </c>
      <c r="I15" s="18">
        <f t="shared" si="6"/>
        <v>15769375.287874501</v>
      </c>
      <c r="J15" s="18">
        <f t="shared" si="2"/>
        <v>17128592.926349465</v>
      </c>
      <c r="K15" s="18">
        <f t="shared" si="3"/>
        <v>1359217.6384749636</v>
      </c>
      <c r="L15" s="17">
        <f t="shared" si="7"/>
        <v>0</v>
      </c>
      <c r="M15" s="7"/>
    </row>
    <row r="16" spans="1:33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VLOOKUP(A16,[2]myPEPB!$B:$C,2)</f>
        <v>26.329999919999999</v>
      </c>
      <c r="D16" s="17">
        <f>VLOOKUP(A16,[2]myPEPB!$B:$D,3)</f>
        <v>33.666137024579427</v>
      </c>
      <c r="E16" s="17">
        <f t="shared" si="4"/>
        <v>1559550.3961385945</v>
      </c>
      <c r="F16" s="18">
        <f t="shared" si="0"/>
        <v>1947004.2421915135</v>
      </c>
      <c r="G16" s="18">
        <f t="shared" si="5"/>
        <v>22217527.729061496</v>
      </c>
      <c r="H16" s="18">
        <f t="shared" si="1"/>
        <v>17796239.689789973</v>
      </c>
      <c r="I16" s="18">
        <f t="shared" si="6"/>
        <v>17328925.684013095</v>
      </c>
      <c r="J16" s="18">
        <f t="shared" si="2"/>
        <v>17796239.689789973</v>
      </c>
      <c r="K16" s="18">
        <f t="shared" si="3"/>
        <v>467314.00577687845</v>
      </c>
      <c r="L16" s="17">
        <f t="shared" si="7"/>
        <v>0</v>
      </c>
      <c r="M16" s="7"/>
    </row>
    <row r="17" spans="1:13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VLOOKUP(A17,[2]myPEPB!$B:$C,2)</f>
        <v>25.18000031</v>
      </c>
      <c r="D17" s="17">
        <f>VLOOKUP(A17,[2]myPEPB!$B:$D,3)</f>
        <v>33.177616240465106</v>
      </c>
      <c r="E17" s="17">
        <f t="shared" si="4"/>
        <v>2020592.460434271</v>
      </c>
      <c r="F17" s="18">
        <f t="shared" si="0"/>
        <v>2641297.3832919388</v>
      </c>
      <c r="G17" s="18">
        <f t="shared" si="5"/>
        <v>24858825.112353433</v>
      </c>
      <c r="H17" s="18">
        <f t="shared" si="1"/>
        <v>19017000.855342031</v>
      </c>
      <c r="I17" s="18">
        <f t="shared" si="6"/>
        <v>19349518.144447364</v>
      </c>
      <c r="J17" s="18">
        <f t="shared" si="2"/>
        <v>19017000.855342031</v>
      </c>
      <c r="K17" s="18">
        <f t="shared" si="3"/>
        <v>-332517.28910533339</v>
      </c>
      <c r="L17" s="17">
        <f t="shared" si="7"/>
        <v>0</v>
      </c>
      <c r="M17" s="7"/>
    </row>
    <row r="18" spans="1:13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VLOOKUP(A18,[2]myPEPB!$B:$C,2)</f>
        <v>23.340000150000002</v>
      </c>
      <c r="D18" s="17">
        <f>VLOOKUP(A18,[2]myPEPB!$B:$D,3)</f>
        <v>32.601424623862997</v>
      </c>
      <c r="E18" s="17">
        <f t="shared" si="4"/>
        <v>3137837.6086673411</v>
      </c>
      <c r="F18" s="18">
        <f t="shared" si="0"/>
        <v>4508387.4985022154</v>
      </c>
      <c r="G18" s="18">
        <f t="shared" si="5"/>
        <v>29367212.610855646</v>
      </c>
      <c r="H18" s="18">
        <f t="shared" si="1"/>
        <v>20439579.389013644</v>
      </c>
      <c r="I18" s="18">
        <f t="shared" si="6"/>
        <v>22487355.753114704</v>
      </c>
      <c r="J18" s="18">
        <f t="shared" si="2"/>
        <v>20439579.389013644</v>
      </c>
      <c r="K18" s="18">
        <f t="shared" si="3"/>
        <v>-2047776.3641010597</v>
      </c>
      <c r="L18" s="17">
        <f t="shared" si="7"/>
        <v>0</v>
      </c>
      <c r="M18" s="7"/>
    </row>
    <row r="19" spans="1:13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VLOOKUP(A19,[2]myPEPB!$B:$C,2)</f>
        <v>22.239999770000001</v>
      </c>
      <c r="D19" s="17">
        <f>VLOOKUP(A19,[2]myPEPB!$B:$D,3)</f>
        <v>32.197401538923856</v>
      </c>
      <c r="E19" s="17">
        <f t="shared" si="4"/>
        <v>3899735.8220441043</v>
      </c>
      <c r="F19" s="18">
        <f t="shared" si="0"/>
        <v>5676471.5497452402</v>
      </c>
      <c r="G19" s="18">
        <f t="shared" si="5"/>
        <v>35043684.160600886</v>
      </c>
      <c r="H19" s="18">
        <f t="shared" si="1"/>
        <v>24075010.199536402</v>
      </c>
      <c r="I19" s="18">
        <f t="shared" si="6"/>
        <v>26387091.575158808</v>
      </c>
      <c r="J19" s="18">
        <f t="shared" si="2"/>
        <v>24075010.199536402</v>
      </c>
      <c r="K19" s="18">
        <f t="shared" si="3"/>
        <v>-2312081.3756224066</v>
      </c>
      <c r="L19" s="17">
        <f t="shared" si="7"/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model4(3)turnover&amp;RSI</vt:lpstr>
      <vt:lpstr>model4(1)&amp;KDJ</vt:lpstr>
      <vt:lpstr>model4(3)turnover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2022-11-27T08:33:01Z</dcterms:modified>
</cp:coreProperties>
</file>