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turnover&amp;CCI_per_day" sheetId="8" r:id="rId5"/>
  </sheets>
  <externalReferences>
    <externalReference r:id="rId6"/>
    <externalReference r:id="rId7"/>
  </externalReference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'model4(3)turnover&amp;CCI_per_day'!$R$1:$R$23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OFFSET('model4(3)turnover&amp;CCI_per_day'!M1,0,0,COUNTA('model4(3)turnover&amp;CCI_per_day'!M:M)-1)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OFFSET('model4(3)turnover&amp;CCI_per_day'!G1,0,0,COUNTA('model4(3)turnover&amp;CCI_per_day'!G:G)-1)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OFFSET('model4(3)turnover&amp;CCI_per_day'!A1,0,0,COUNTA('model4(3)turnover&amp;CCI_per_day'!A:A)-1)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OFFSET('model4(3)turnover&amp;CCI_per_day'!B1,0,0,COUNTA('model4(3)turnover&amp;CCI_per_day'!B:B)-1)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OFFSET('model4(3)turnover&amp;CCI_per_day'!L1,0,0,COUNTA('model4(3)turnover&amp;CCI_per_day'!L:L)-1)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OFFSET('model4(3)turnover&amp;CCI_per_day'!K1,0,0,COUNTA('model4(3)turnover&amp;CCI_per_day'!K:K)-1)</definedName>
  </definedNames>
  <calcPr calcId="145621"/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D3" i="8"/>
  <c r="C3" i="8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D3" i="7"/>
  <c r="C3" i="7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D3" i="5"/>
  <c r="C3" i="5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D3" i="6"/>
  <c r="C3" i="6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D3" i="9"/>
  <c r="C3" i="9"/>
  <c r="O22" i="8" l="1"/>
  <c r="P22" i="8" s="1"/>
  <c r="F22" i="8"/>
  <c r="E22" i="8"/>
  <c r="B22" i="8"/>
  <c r="N22" i="7"/>
  <c r="M22" i="7"/>
  <c r="E22" i="7"/>
  <c r="B22" i="7"/>
  <c r="N22" i="5"/>
  <c r="M22" i="5"/>
  <c r="E22" i="5"/>
  <c r="B22" i="5"/>
  <c r="N22" i="6"/>
  <c r="M22" i="6"/>
  <c r="B22" i="6"/>
  <c r="E22" i="9"/>
  <c r="B22" i="9"/>
  <c r="F22" i="9" l="1"/>
  <c r="G22" i="8"/>
  <c r="H22" i="8" s="1"/>
  <c r="F22" i="7"/>
  <c r="F22" i="5"/>
  <c r="O22" i="6"/>
  <c r="O21" i="8"/>
  <c r="F21" i="8"/>
  <c r="E21" i="8"/>
  <c r="B21" i="8"/>
  <c r="M21" i="7"/>
  <c r="N21" i="7" s="1"/>
  <c r="E21" i="7" s="1"/>
  <c r="B21" i="7"/>
  <c r="M21" i="5"/>
  <c r="N21" i="5" s="1"/>
  <c r="E21" i="5" s="1"/>
  <c r="B21" i="5"/>
  <c r="N21" i="6"/>
  <c r="M21" i="6"/>
  <c r="B21" i="6"/>
  <c r="E21" i="9"/>
  <c r="B21" i="9"/>
  <c r="F21" i="9" l="1"/>
  <c r="P21" i="8"/>
  <c r="G21" i="8" s="1"/>
  <c r="H21" i="8" s="1"/>
  <c r="F21" i="7"/>
  <c r="F21" i="5"/>
  <c r="O21" i="6"/>
  <c r="O20" i="8"/>
  <c r="F20" i="8"/>
  <c r="E20" i="8"/>
  <c r="B20" i="8"/>
  <c r="M20" i="7"/>
  <c r="N20" i="7" s="1"/>
  <c r="E20" i="7" s="1"/>
  <c r="B20" i="7"/>
  <c r="M20" i="5"/>
  <c r="N20" i="5" s="1"/>
  <c r="E20" i="5" s="1"/>
  <c r="B20" i="5"/>
  <c r="N20" i="6"/>
  <c r="M20" i="6"/>
  <c r="B20" i="6"/>
  <c r="E20" i="9"/>
  <c r="B20" i="9"/>
  <c r="F20" i="9" l="1"/>
  <c r="P20" i="8"/>
  <c r="G20" i="8" s="1"/>
  <c r="H20" i="8" s="1"/>
  <c r="F20" i="7"/>
  <c r="F20" i="5"/>
  <c r="O20" i="6"/>
  <c r="O19" i="8"/>
  <c r="F19" i="8"/>
  <c r="E19" i="8"/>
  <c r="B19" i="8"/>
  <c r="M19" i="7"/>
  <c r="N19" i="7" s="1"/>
  <c r="E19" i="7" s="1"/>
  <c r="B19" i="7"/>
  <c r="M19" i="5"/>
  <c r="N19" i="5" s="1"/>
  <c r="E19" i="5" s="1"/>
  <c r="B19" i="5"/>
  <c r="N19" i="6"/>
  <c r="M19" i="6"/>
  <c r="B19" i="6"/>
  <c r="E19" i="9"/>
  <c r="B19" i="9"/>
  <c r="F19" i="9" l="1"/>
  <c r="P19" i="8"/>
  <c r="G19" i="8" s="1"/>
  <c r="H19" i="8" s="1"/>
  <c r="F19" i="7"/>
  <c r="F19" i="5"/>
  <c r="O19" i="6"/>
  <c r="O18" i="8"/>
  <c r="F18" i="8"/>
  <c r="E18" i="8"/>
  <c r="B18" i="8"/>
  <c r="M18" i="7"/>
  <c r="B18" i="7"/>
  <c r="M18" i="5"/>
  <c r="B18" i="5"/>
  <c r="N18" i="6"/>
  <c r="M18" i="6"/>
  <c r="B18" i="6"/>
  <c r="E18" i="9"/>
  <c r="B18" i="9"/>
  <c r="F18" i="9" l="1"/>
  <c r="N18" i="5"/>
  <c r="E18" i="5" s="1"/>
  <c r="F18" i="5" s="1"/>
  <c r="N18" i="7"/>
  <c r="E18" i="7" s="1"/>
  <c r="F18" i="7" s="1"/>
  <c r="P18" i="8"/>
  <c r="G18" i="8" s="1"/>
  <c r="H18" i="8" s="1"/>
  <c r="O18" i="6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F17" i="8"/>
  <c r="E17" i="8"/>
  <c r="B17" i="8"/>
  <c r="F16" i="8"/>
  <c r="E16" i="8"/>
  <c r="B16" i="8"/>
  <c r="F15" i="8"/>
  <c r="E15" i="8"/>
  <c r="B15" i="8"/>
  <c r="F14" i="8"/>
  <c r="E14" i="8"/>
  <c r="B14" i="8"/>
  <c r="F13" i="8"/>
  <c r="E13" i="8"/>
  <c r="B13" i="8"/>
  <c r="F12" i="8"/>
  <c r="E12" i="8"/>
  <c r="B12" i="8"/>
  <c r="F11" i="8"/>
  <c r="E11" i="8"/>
  <c r="B11" i="8"/>
  <c r="F10" i="8"/>
  <c r="E10" i="8"/>
  <c r="B10" i="8"/>
  <c r="F9" i="8"/>
  <c r="E9" i="8"/>
  <c r="B9" i="8"/>
  <c r="F8" i="8"/>
  <c r="E8" i="8"/>
  <c r="B8" i="8"/>
  <c r="F7" i="8"/>
  <c r="E7" i="8"/>
  <c r="B7" i="8"/>
  <c r="F6" i="8"/>
  <c r="E6" i="8"/>
  <c r="B6" i="8"/>
  <c r="F5" i="8"/>
  <c r="E5" i="8"/>
  <c r="B5" i="8"/>
  <c r="F4" i="8"/>
  <c r="E4" i="8"/>
  <c r="B4" i="8"/>
  <c r="F3" i="8"/>
  <c r="E3" i="8"/>
  <c r="B3" i="8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N3" i="6"/>
  <c r="M3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O17" i="6" l="1"/>
  <c r="E17" i="9" l="1"/>
  <c r="F17" i="9" s="1"/>
  <c r="N17" i="5"/>
  <c r="E17" i="5" s="1"/>
  <c r="F17" i="5" s="1"/>
  <c r="N17" i="7"/>
  <c r="E17" i="7" s="1"/>
  <c r="F17" i="7" s="1"/>
  <c r="P17" i="8"/>
  <c r="G17" i="8" s="1"/>
  <c r="H17" i="8" s="1"/>
  <c r="E16" i="9"/>
  <c r="N16" i="5" l="1"/>
  <c r="E16" i="5" s="1"/>
  <c r="F16" i="5" s="1"/>
  <c r="N16" i="7"/>
  <c r="E16" i="7" s="1"/>
  <c r="F16" i="7" s="1"/>
  <c r="P16" i="8"/>
  <c r="F16" i="9"/>
  <c r="G16" i="8"/>
  <c r="H16" i="8" s="1"/>
  <c r="N15" i="7"/>
  <c r="E15" i="7" s="1"/>
  <c r="E15" i="9" l="1"/>
  <c r="F15" i="9" s="1"/>
  <c r="P15" i="8"/>
  <c r="G15" i="8" s="1"/>
  <c r="H15" i="8" s="1"/>
  <c r="N15" i="5"/>
  <c r="E15" i="5" s="1"/>
  <c r="F15" i="5" s="1"/>
  <c r="F15" i="7"/>
  <c r="E14" i="9"/>
  <c r="N14" i="5" l="1"/>
  <c r="E14" i="5" s="1"/>
  <c r="F14" i="5" s="1"/>
  <c r="N14" i="7"/>
  <c r="E14" i="7" s="1"/>
  <c r="F14" i="7" s="1"/>
  <c r="F14" i="9"/>
  <c r="P14" i="8"/>
  <c r="G14" i="8" s="1"/>
  <c r="H14" i="8" s="1"/>
  <c r="E13" i="9" l="1"/>
  <c r="F13" i="9" s="1"/>
  <c r="N13" i="5"/>
  <c r="E13" i="5" s="1"/>
  <c r="F13" i="5" s="1"/>
  <c r="N13" i="7"/>
  <c r="E13" i="7" s="1"/>
  <c r="F13" i="7" s="1"/>
  <c r="P13" i="8"/>
  <c r="G13" i="8" s="1"/>
  <c r="H13" i="8" s="1"/>
  <c r="E12" i="9" l="1"/>
  <c r="F12" i="9" l="1"/>
  <c r="N12" i="5"/>
  <c r="E12" i="5" s="1"/>
  <c r="F12" i="5" s="1"/>
  <c r="N12" i="7"/>
  <c r="E12" i="7" s="1"/>
  <c r="F12" i="7" s="1"/>
  <c r="P12" i="8"/>
  <c r="G12" i="8" s="1"/>
  <c r="H12" i="8" s="1"/>
  <c r="E11" i="9" l="1"/>
  <c r="F11" i="9" s="1"/>
  <c r="N11" i="5"/>
  <c r="E11" i="5" s="1"/>
  <c r="F11" i="5" s="1"/>
  <c r="N11" i="7"/>
  <c r="E11" i="7" s="1"/>
  <c r="F11" i="7" s="1"/>
  <c r="P11" i="8"/>
  <c r="G11" i="8" s="1"/>
  <c r="H11" i="8" s="1"/>
  <c r="E10" i="9" l="1"/>
  <c r="N10" i="7"/>
  <c r="E10" i="7" s="1"/>
  <c r="F10" i="7" s="1"/>
  <c r="N10" i="5"/>
  <c r="E10" i="5" s="1"/>
  <c r="F10" i="5" s="1"/>
  <c r="P10" i="8"/>
  <c r="G10" i="8" s="1"/>
  <c r="H10" i="8" s="1"/>
  <c r="F10" i="9"/>
  <c r="E9" i="9"/>
  <c r="N9" i="5" l="1"/>
  <c r="E9" i="5" s="1"/>
  <c r="F9" i="5" s="1"/>
  <c r="N9" i="7"/>
  <c r="E9" i="7" s="1"/>
  <c r="F9" i="7" s="1"/>
  <c r="P9" i="8"/>
  <c r="G9" i="8" s="1"/>
  <c r="H9" i="8" s="1"/>
  <c r="F9" i="9"/>
  <c r="E8" i="9" l="1"/>
  <c r="F8" i="9" s="1"/>
  <c r="N8" i="7"/>
  <c r="E8" i="7" s="1"/>
  <c r="F8" i="7" s="1"/>
  <c r="P8" i="8"/>
  <c r="G8" i="8" s="1"/>
  <c r="H8" i="8" s="1"/>
  <c r="N8" i="5"/>
  <c r="E8" i="5" s="1"/>
  <c r="F8" i="5" s="1"/>
  <c r="N7" i="5" l="1"/>
  <c r="E7" i="5" s="1"/>
  <c r="F7" i="5" s="1"/>
  <c r="N7" i="7"/>
  <c r="E7" i="7" s="1"/>
  <c r="F7" i="7" s="1"/>
  <c r="E7" i="9"/>
  <c r="P7" i="8"/>
  <c r="G7" i="8" s="1"/>
  <c r="H7" i="8" s="1"/>
  <c r="F7" i="9"/>
  <c r="L3" i="9"/>
  <c r="I3" i="9"/>
  <c r="F3" i="9"/>
  <c r="G3" i="9" s="1"/>
  <c r="E4" i="9" l="1"/>
  <c r="E6" i="9"/>
  <c r="E5" i="9"/>
  <c r="F6" i="9"/>
  <c r="H3" i="9"/>
  <c r="J3" i="9" s="1"/>
  <c r="K3" i="9" s="1"/>
  <c r="I4" i="9"/>
  <c r="I5" i="9" s="1"/>
  <c r="I6" i="9" s="1"/>
  <c r="I7" i="9" s="1"/>
  <c r="I8" i="9" s="1"/>
  <c r="I9" i="9" s="1"/>
  <c r="L4" i="9"/>
  <c r="L5" i="9" s="1"/>
  <c r="F4" i="9"/>
  <c r="G4" i="9" s="1"/>
  <c r="F5" i="9"/>
  <c r="N4" i="5"/>
  <c r="E4" i="5" s="1"/>
  <c r="N5" i="5"/>
  <c r="E5" i="5" s="1"/>
  <c r="N6" i="5"/>
  <c r="E6" i="5" s="1"/>
  <c r="N4" i="7"/>
  <c r="E4" i="7" s="1"/>
  <c r="N5" i="7"/>
  <c r="E5" i="7" s="1"/>
  <c r="L6" i="9" l="1"/>
  <c r="L7" i="9" s="1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R4" i="9"/>
  <c r="Q4" i="9" s="1"/>
  <c r="L8" i="9"/>
  <c r="G5" i="9"/>
  <c r="H4" i="9"/>
  <c r="J4" i="9" s="1"/>
  <c r="K4" i="9" s="1"/>
  <c r="N6" i="7"/>
  <c r="E6" i="7" s="1"/>
  <c r="N3" i="5"/>
  <c r="N3" i="7"/>
  <c r="P4" i="8"/>
  <c r="P5" i="8"/>
  <c r="L9" i="9" l="1"/>
  <c r="U4" i="9" s="1"/>
  <c r="P6" i="8"/>
  <c r="G6" i="8" s="1"/>
  <c r="G6" i="9"/>
  <c r="G7" i="9" s="1"/>
  <c r="H5" i="9"/>
  <c r="J5" i="9" s="1"/>
  <c r="K5" i="9" s="1"/>
  <c r="G5" i="8"/>
  <c r="G4" i="8"/>
  <c r="P3" i="8"/>
  <c r="G8" i="9" l="1"/>
  <c r="H7" i="9"/>
  <c r="J7" i="9" s="1"/>
  <c r="K7" i="9" s="1"/>
  <c r="L10" i="9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H6" i="9"/>
  <c r="J6" i="9" s="1"/>
  <c r="K6" i="9" s="1"/>
  <c r="G9" i="9" l="1"/>
  <c r="H8" i="9"/>
  <c r="J8" i="9" s="1"/>
  <c r="K8" i="9" s="1"/>
  <c r="H6" i="8"/>
  <c r="F6" i="7"/>
  <c r="F6" i="5"/>
  <c r="G10" i="9" l="1"/>
  <c r="H9" i="9"/>
  <c r="J9" i="9" s="1"/>
  <c r="F5" i="7"/>
  <c r="F5" i="5"/>
  <c r="H5" i="8"/>
  <c r="K9" i="9" l="1"/>
  <c r="T4" i="9" s="1"/>
  <c r="S4" i="9"/>
  <c r="H10" i="9"/>
  <c r="J10" i="9" s="1"/>
  <c r="K10" i="9" s="1"/>
  <c r="G11" i="9"/>
  <c r="G12" i="9" s="1"/>
  <c r="H4" i="8"/>
  <c r="F4" i="7"/>
  <c r="F4" i="5"/>
  <c r="H12" i="9" l="1"/>
  <c r="J12" i="9" s="1"/>
  <c r="K12" i="9" s="1"/>
  <c r="G13" i="9"/>
  <c r="H11" i="9"/>
  <c r="J11" i="9" s="1"/>
  <c r="K11" i="9" s="1"/>
  <c r="V4" i="9"/>
  <c r="W4" i="9" s="1"/>
  <c r="F3" i="5"/>
  <c r="G3" i="5" s="1"/>
  <c r="G14" i="9" l="1"/>
  <c r="G15" i="9" s="1"/>
  <c r="H13" i="9"/>
  <c r="J13" i="9" s="1"/>
  <c r="K13" i="9" s="1"/>
  <c r="L3" i="5"/>
  <c r="L4" i="5" s="1"/>
  <c r="L5" i="5" s="1"/>
  <c r="L6" i="5" s="1"/>
  <c r="L7" i="5" s="1"/>
  <c r="L8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F3" i="7"/>
  <c r="G3" i="7" s="1"/>
  <c r="I3" i="7"/>
  <c r="L3" i="7"/>
  <c r="H3" i="8"/>
  <c r="I3" i="8" s="1"/>
  <c r="N3" i="8"/>
  <c r="K3" i="8"/>
  <c r="G16" i="9" l="1"/>
  <c r="H15" i="9"/>
  <c r="J15" i="9" s="1"/>
  <c r="K15" i="9" s="1"/>
  <c r="H14" i="9"/>
  <c r="J14" i="9" s="1"/>
  <c r="K14" i="9" s="1"/>
  <c r="L9" i="5"/>
  <c r="G17" i="9" l="1"/>
  <c r="G18" i="9" s="1"/>
  <c r="H16" i="9"/>
  <c r="J16" i="9" s="1"/>
  <c r="K16" i="9" s="1"/>
  <c r="L10" i="5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H18" i="9" l="1"/>
  <c r="J18" i="9" s="1"/>
  <c r="K18" i="9" s="1"/>
  <c r="G19" i="9"/>
  <c r="H17" i="9"/>
  <c r="J17" i="9" s="1"/>
  <c r="K17" i="9" s="1"/>
  <c r="E9" i="6"/>
  <c r="F9" i="6" s="1"/>
  <c r="F3" i="6"/>
  <c r="G3" i="6" s="1"/>
  <c r="E7" i="6"/>
  <c r="F7" i="6" s="1"/>
  <c r="E11" i="6"/>
  <c r="F11" i="6" s="1"/>
  <c r="E15" i="6"/>
  <c r="E6" i="6"/>
  <c r="F6" i="6" s="1"/>
  <c r="E14" i="6"/>
  <c r="F14" i="6" s="1"/>
  <c r="O7" i="6"/>
  <c r="O11" i="6"/>
  <c r="O15" i="6"/>
  <c r="E8" i="6"/>
  <c r="O16" i="6"/>
  <c r="O12" i="6"/>
  <c r="O8" i="6"/>
  <c r="O4" i="6"/>
  <c r="O14" i="6"/>
  <c r="O10" i="6"/>
  <c r="O6" i="6"/>
  <c r="O13" i="6"/>
  <c r="O9" i="6"/>
  <c r="O5" i="6"/>
  <c r="O3" i="6"/>
  <c r="E5" i="6"/>
  <c r="F5" i="6" s="1"/>
  <c r="E10" i="6"/>
  <c r="F10" i="6" s="1"/>
  <c r="E12" i="6"/>
  <c r="F12" i="6" s="1"/>
  <c r="F15" i="6"/>
  <c r="E4" i="6"/>
  <c r="F4" i="6" s="1"/>
  <c r="E13" i="6"/>
  <c r="F13" i="6" s="1"/>
  <c r="I3" i="6"/>
  <c r="F8" i="6"/>
  <c r="P22" i="6" l="1"/>
  <c r="Q22" i="6" s="1"/>
  <c r="R22" i="6"/>
  <c r="S22" i="6" s="1"/>
  <c r="R21" i="6"/>
  <c r="S21" i="6" s="1"/>
  <c r="P21" i="6"/>
  <c r="Q21" i="6" s="1"/>
  <c r="H19" i="9"/>
  <c r="J19" i="9" s="1"/>
  <c r="K19" i="9" s="1"/>
  <c r="G20" i="9"/>
  <c r="G21" i="9" s="1"/>
  <c r="R20" i="6"/>
  <c r="S20" i="6" s="1"/>
  <c r="P20" i="6"/>
  <c r="Q20" i="6" s="1"/>
  <c r="R19" i="6"/>
  <c r="S19" i="6" s="1"/>
  <c r="P19" i="6"/>
  <c r="Q19" i="6" s="1"/>
  <c r="P18" i="6"/>
  <c r="Q18" i="6" s="1"/>
  <c r="R18" i="6"/>
  <c r="S18" i="6" s="1"/>
  <c r="P17" i="6"/>
  <c r="Q17" i="6" s="1"/>
  <c r="R17" i="6"/>
  <c r="S17" i="6" s="1"/>
  <c r="L3" i="6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L4" i="7"/>
  <c r="L5" i="7" s="1"/>
  <c r="L6" i="7" s="1"/>
  <c r="L7" i="7" s="1"/>
  <c r="L8" i="7" s="1"/>
  <c r="R16" i="6"/>
  <c r="S16" i="6" s="1"/>
  <c r="P16" i="6"/>
  <c r="Q16" i="6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X4" i="6" s="1"/>
  <c r="W4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G4" i="6"/>
  <c r="H3" i="6"/>
  <c r="J3" i="6" s="1"/>
  <c r="K3" i="6" s="1"/>
  <c r="H21" i="9" l="1"/>
  <c r="J21" i="9" s="1"/>
  <c r="K21" i="9" s="1"/>
  <c r="G22" i="9"/>
  <c r="H22" i="9" s="1"/>
  <c r="J22" i="9" s="1"/>
  <c r="K22" i="9" s="1"/>
  <c r="T22" i="6"/>
  <c r="U22" i="6" s="1"/>
  <c r="E22" i="6" s="1"/>
  <c r="F22" i="6" s="1"/>
  <c r="T21" i="6"/>
  <c r="U21" i="6" s="1"/>
  <c r="E21" i="6" s="1"/>
  <c r="F21" i="6" s="1"/>
  <c r="H20" i="9"/>
  <c r="J20" i="9" s="1"/>
  <c r="K20" i="9" s="1"/>
  <c r="H2" i="9"/>
  <c r="T20" i="6"/>
  <c r="U20" i="6" s="1"/>
  <c r="E20" i="6" s="1"/>
  <c r="F20" i="6" s="1"/>
  <c r="T19" i="6"/>
  <c r="U19" i="6" s="1"/>
  <c r="E19" i="6" s="1"/>
  <c r="F19" i="6" s="1"/>
  <c r="T18" i="6"/>
  <c r="U18" i="6" s="1"/>
  <c r="E18" i="6" s="1"/>
  <c r="F18" i="6" s="1"/>
  <c r="T17" i="6"/>
  <c r="U17" i="6" s="1"/>
  <c r="E17" i="6" s="1"/>
  <c r="T4" i="8"/>
  <c r="R4" i="7"/>
  <c r="Q4" i="7" s="1"/>
  <c r="L9" i="7"/>
  <c r="I15" i="6"/>
  <c r="N4" i="8"/>
  <c r="N5" i="8" s="1"/>
  <c r="N6" i="8" s="1"/>
  <c r="N7" i="8" s="1"/>
  <c r="N8" i="8" s="1"/>
  <c r="N9" i="8" s="1"/>
  <c r="W4" i="8" s="1"/>
  <c r="T16" i="6"/>
  <c r="U16" i="6" s="1"/>
  <c r="E16" i="6" s="1"/>
  <c r="F16" i="6" s="1"/>
  <c r="R4" i="5"/>
  <c r="Q4" i="5" s="1"/>
  <c r="AA4" i="6"/>
  <c r="G5" i="6"/>
  <c r="H4" i="6"/>
  <c r="J4" i="6" s="1"/>
  <c r="K4" i="6" s="1"/>
  <c r="F17" i="6" l="1"/>
  <c r="L10" i="7"/>
  <c r="L11" i="7" s="1"/>
  <c r="L12" i="7" s="1"/>
  <c r="L13" i="7" s="1"/>
  <c r="L14" i="7" s="1"/>
  <c r="L15" i="7" s="1"/>
  <c r="L16" i="7" s="1"/>
  <c r="U4" i="7"/>
  <c r="N10" i="8"/>
  <c r="N11" i="8" s="1"/>
  <c r="N12" i="8" s="1"/>
  <c r="N13" i="8" s="1"/>
  <c r="L16" i="6"/>
  <c r="L17" i="6" s="1"/>
  <c r="L18" i="6" s="1"/>
  <c r="L19" i="6" s="1"/>
  <c r="L20" i="6" s="1"/>
  <c r="L21" i="6" s="1"/>
  <c r="L22" i="6" s="1"/>
  <c r="I16" i="6"/>
  <c r="I17" i="6" s="1"/>
  <c r="I18" i="6" s="1"/>
  <c r="I19" i="6" s="1"/>
  <c r="I20" i="6" s="1"/>
  <c r="I21" i="6" s="1"/>
  <c r="I22" i="6" s="1"/>
  <c r="U4" i="5"/>
  <c r="H5" i="6"/>
  <c r="J5" i="6" s="1"/>
  <c r="K5" i="6" s="1"/>
  <c r="G6" i="6"/>
  <c r="L17" i="7" l="1"/>
  <c r="L18" i="7" s="1"/>
  <c r="L19" i="7" s="1"/>
  <c r="L20" i="7" s="1"/>
  <c r="L21" i="7" s="1"/>
  <c r="L22" i="7" s="1"/>
  <c r="N14" i="8"/>
  <c r="N15" i="8" s="1"/>
  <c r="N16" i="8" s="1"/>
  <c r="G7" i="6"/>
  <c r="H6" i="6"/>
  <c r="J6" i="6" s="1"/>
  <c r="K6" i="6" s="1"/>
  <c r="N17" i="8" l="1"/>
  <c r="N18" i="8" s="1"/>
  <c r="N19" i="8" s="1"/>
  <c r="N20" i="8" s="1"/>
  <c r="N21" i="8" s="1"/>
  <c r="N22" i="8" s="1"/>
  <c r="G8" i="6"/>
  <c r="H7" i="6"/>
  <c r="J7" i="6" s="1"/>
  <c r="K7" i="6" s="1"/>
  <c r="H8" i="6" l="1"/>
  <c r="J8" i="6" s="1"/>
  <c r="K8" i="6" s="1"/>
  <c r="G9" i="6"/>
  <c r="H9" i="6" l="1"/>
  <c r="J9" i="6" s="1"/>
  <c r="K9" i="6" s="1"/>
  <c r="G10" i="6"/>
  <c r="G11" i="6" l="1"/>
  <c r="H10" i="6"/>
  <c r="J10" i="6" s="1"/>
  <c r="K10" i="6" s="1"/>
  <c r="G12" i="6" l="1"/>
  <c r="H11" i="6"/>
  <c r="J11" i="6" s="1"/>
  <c r="K11" i="6" s="1"/>
  <c r="S4" i="8" l="1"/>
  <c r="H12" i="6"/>
  <c r="J12" i="6" s="1"/>
  <c r="K12" i="6" s="1"/>
  <c r="G13" i="6"/>
  <c r="H13" i="6" l="1"/>
  <c r="J13" i="6" s="1"/>
  <c r="K13" i="6" s="1"/>
  <c r="G14" i="6"/>
  <c r="G15" i="6" l="1"/>
  <c r="H14" i="6"/>
  <c r="J14" i="6" s="1"/>
  <c r="Y4" i="8" l="1"/>
  <c r="Y4" i="6"/>
  <c r="K14" i="6"/>
  <c r="Z4" i="6" s="1"/>
  <c r="G16" i="6"/>
  <c r="G17" i="6" s="1"/>
  <c r="H15" i="6"/>
  <c r="J15" i="6" s="1"/>
  <c r="K15" i="6" s="1"/>
  <c r="H17" i="6" l="1"/>
  <c r="J17" i="6" s="1"/>
  <c r="K17" i="6" s="1"/>
  <c r="G18" i="6"/>
  <c r="W4" i="7"/>
  <c r="H16" i="6"/>
  <c r="J16" i="6" s="1"/>
  <c r="K16" i="6" s="1"/>
  <c r="AC4" i="6"/>
  <c r="AB4" i="6"/>
  <c r="H18" i="6" l="1"/>
  <c r="J18" i="6" s="1"/>
  <c r="K18" i="6" s="1"/>
  <c r="G19" i="6"/>
  <c r="J3" i="8"/>
  <c r="L3" i="8" s="1"/>
  <c r="M3" i="8" s="1"/>
  <c r="I4" i="8"/>
  <c r="H19" i="6" l="1"/>
  <c r="J19" i="6" s="1"/>
  <c r="K19" i="6" s="1"/>
  <c r="G20" i="6"/>
  <c r="J4" i="8"/>
  <c r="L4" i="8" s="1"/>
  <c r="M4" i="8" s="1"/>
  <c r="I5" i="8"/>
  <c r="I6" i="8" s="1"/>
  <c r="H3" i="7"/>
  <c r="J3" i="7" s="1"/>
  <c r="K3" i="7" s="1"/>
  <c r="G4" i="7"/>
  <c r="H20" i="6" l="1"/>
  <c r="J20" i="6" s="1"/>
  <c r="K20" i="6" s="1"/>
  <c r="G21" i="6"/>
  <c r="J6" i="8"/>
  <c r="L6" i="8" s="1"/>
  <c r="M6" i="8" s="1"/>
  <c r="I7" i="8"/>
  <c r="H4" i="7"/>
  <c r="J4" i="7" s="1"/>
  <c r="K4" i="7" s="1"/>
  <c r="G5" i="7"/>
  <c r="G6" i="7" s="1"/>
  <c r="J5" i="8"/>
  <c r="L5" i="8" s="1"/>
  <c r="M5" i="8" s="1"/>
  <c r="H3" i="5"/>
  <c r="J3" i="5" s="1"/>
  <c r="K3" i="5" s="1"/>
  <c r="G4" i="5"/>
  <c r="H21" i="6" l="1"/>
  <c r="J21" i="6" s="1"/>
  <c r="K21" i="6" s="1"/>
  <c r="G22" i="6"/>
  <c r="H22" i="6" s="1"/>
  <c r="J22" i="6" s="1"/>
  <c r="K22" i="6" s="1"/>
  <c r="H6" i="7"/>
  <c r="J6" i="7" s="1"/>
  <c r="K6" i="7" s="1"/>
  <c r="G7" i="7"/>
  <c r="J7" i="8"/>
  <c r="L7" i="8" s="1"/>
  <c r="M7" i="8" s="1"/>
  <c r="I8" i="8"/>
  <c r="H4" i="5"/>
  <c r="J4" i="5" s="1"/>
  <c r="K4" i="5" s="1"/>
  <c r="G5" i="5"/>
  <c r="G6" i="5" s="1"/>
  <c r="H5" i="7"/>
  <c r="J5" i="7" s="1"/>
  <c r="K5" i="7" s="1"/>
  <c r="H6" i="5" l="1"/>
  <c r="J6" i="5" s="1"/>
  <c r="K6" i="5" s="1"/>
  <c r="G7" i="5"/>
  <c r="J8" i="8"/>
  <c r="L8" i="8" s="1"/>
  <c r="M8" i="8" s="1"/>
  <c r="I9" i="8"/>
  <c r="H7" i="7"/>
  <c r="J7" i="7" s="1"/>
  <c r="K7" i="7" s="1"/>
  <c r="G8" i="7"/>
  <c r="H5" i="5"/>
  <c r="J5" i="5" s="1"/>
  <c r="K5" i="5" s="1"/>
  <c r="J9" i="8" l="1"/>
  <c r="L9" i="8" s="1"/>
  <c r="I10" i="8"/>
  <c r="I11" i="8" s="1"/>
  <c r="H7" i="5"/>
  <c r="J7" i="5" s="1"/>
  <c r="K7" i="5" s="1"/>
  <c r="G8" i="5"/>
  <c r="H8" i="7"/>
  <c r="J8" i="7" s="1"/>
  <c r="K8" i="7" s="1"/>
  <c r="G9" i="7"/>
  <c r="J11" i="8" l="1"/>
  <c r="L11" i="8" s="1"/>
  <c r="M11" i="8" s="1"/>
  <c r="I12" i="8"/>
  <c r="M9" i="8"/>
  <c r="V4" i="8" s="1"/>
  <c r="U4" i="8"/>
  <c r="X4" i="8" s="1"/>
  <c r="H9" i="7"/>
  <c r="J9" i="7" s="1"/>
  <c r="G10" i="7"/>
  <c r="G11" i="7" s="1"/>
  <c r="H8" i="5"/>
  <c r="J8" i="5" s="1"/>
  <c r="K8" i="5" s="1"/>
  <c r="G9" i="5"/>
  <c r="J10" i="8"/>
  <c r="L10" i="8" s="1"/>
  <c r="M10" i="8" s="1"/>
  <c r="H2" i="6"/>
  <c r="J12" i="8" l="1"/>
  <c r="L12" i="8" s="1"/>
  <c r="M12" i="8" s="1"/>
  <c r="I13" i="8"/>
  <c r="H11" i="7"/>
  <c r="J11" i="7" s="1"/>
  <c r="K11" i="7" s="1"/>
  <c r="G12" i="7"/>
  <c r="K9" i="7"/>
  <c r="T4" i="7" s="1"/>
  <c r="S4" i="7"/>
  <c r="V4" i="7" s="1"/>
  <c r="H9" i="5"/>
  <c r="J9" i="5" s="1"/>
  <c r="G10" i="5"/>
  <c r="G11" i="5" s="1"/>
  <c r="H10" i="7"/>
  <c r="J10" i="7" s="1"/>
  <c r="K10" i="7" s="1"/>
  <c r="H12" i="7" l="1"/>
  <c r="J12" i="7" s="1"/>
  <c r="K12" i="7" s="1"/>
  <c r="G13" i="7"/>
  <c r="J13" i="8"/>
  <c r="L13" i="8" s="1"/>
  <c r="M13" i="8" s="1"/>
  <c r="I14" i="8"/>
  <c r="H11" i="5"/>
  <c r="J11" i="5" s="1"/>
  <c r="K11" i="5" s="1"/>
  <c r="G12" i="5"/>
  <c r="K9" i="5"/>
  <c r="T4" i="5" s="1"/>
  <c r="S4" i="5"/>
  <c r="V4" i="5" s="1"/>
  <c r="W4" i="5" s="1"/>
  <c r="H10" i="5"/>
  <c r="J10" i="5" s="1"/>
  <c r="K10" i="5" s="1"/>
  <c r="J14" i="8" l="1"/>
  <c r="L14" i="8" s="1"/>
  <c r="M14" i="8" s="1"/>
  <c r="I15" i="8"/>
  <c r="H13" i="7"/>
  <c r="J13" i="7" s="1"/>
  <c r="K13" i="7" s="1"/>
  <c r="G14" i="7"/>
  <c r="H12" i="5"/>
  <c r="J12" i="5" s="1"/>
  <c r="K12" i="5" s="1"/>
  <c r="G13" i="5"/>
  <c r="H14" i="7" l="1"/>
  <c r="J14" i="7" s="1"/>
  <c r="K14" i="7" s="1"/>
  <c r="G15" i="7"/>
  <c r="J15" i="8"/>
  <c r="L15" i="8" s="1"/>
  <c r="M15" i="8" s="1"/>
  <c r="I16" i="8"/>
  <c r="H13" i="5"/>
  <c r="J13" i="5" s="1"/>
  <c r="K13" i="5" s="1"/>
  <c r="G14" i="5"/>
  <c r="H14" i="5" l="1"/>
  <c r="J14" i="5" s="1"/>
  <c r="K14" i="5" s="1"/>
  <c r="G15" i="5"/>
  <c r="J16" i="8"/>
  <c r="L16" i="8" s="1"/>
  <c r="M16" i="8" s="1"/>
  <c r="I17" i="8"/>
  <c r="H15" i="7"/>
  <c r="J15" i="7" s="1"/>
  <c r="K15" i="7" s="1"/>
  <c r="G16" i="7"/>
  <c r="J17" i="8" l="1"/>
  <c r="L17" i="8" s="1"/>
  <c r="M17" i="8" s="1"/>
  <c r="I18" i="8"/>
  <c r="H16" i="7"/>
  <c r="J16" i="7" s="1"/>
  <c r="K16" i="7" s="1"/>
  <c r="G17" i="7"/>
  <c r="H15" i="5"/>
  <c r="J15" i="5" s="1"/>
  <c r="K15" i="5" s="1"/>
  <c r="G16" i="5"/>
  <c r="J18" i="8" l="1"/>
  <c r="L18" i="8" s="1"/>
  <c r="M18" i="8" s="1"/>
  <c r="I19" i="8"/>
  <c r="H17" i="7"/>
  <c r="J17" i="7" s="1"/>
  <c r="K17" i="7" s="1"/>
  <c r="G18" i="7"/>
  <c r="H16" i="5"/>
  <c r="J16" i="5" s="1"/>
  <c r="K16" i="5" s="1"/>
  <c r="G17" i="5"/>
  <c r="J19" i="8" l="1"/>
  <c r="L19" i="8" s="1"/>
  <c r="M19" i="8" s="1"/>
  <c r="I20" i="8"/>
  <c r="H18" i="7"/>
  <c r="J18" i="7" s="1"/>
  <c r="K18" i="7" s="1"/>
  <c r="G19" i="7"/>
  <c r="G20" i="7" s="1"/>
  <c r="H17" i="5"/>
  <c r="J17" i="5" s="1"/>
  <c r="K17" i="5" s="1"/>
  <c r="G18" i="5"/>
  <c r="H20" i="7" l="1"/>
  <c r="J20" i="7" s="1"/>
  <c r="K20" i="7" s="1"/>
  <c r="G21" i="7"/>
  <c r="J20" i="8"/>
  <c r="L20" i="8" s="1"/>
  <c r="M20" i="8" s="1"/>
  <c r="I21" i="8"/>
  <c r="I22" i="8" s="1"/>
  <c r="J22" i="8" s="1"/>
  <c r="L22" i="8" s="1"/>
  <c r="M22" i="8" s="1"/>
  <c r="H19" i="7"/>
  <c r="J19" i="7" s="1"/>
  <c r="K19" i="7" s="1"/>
  <c r="H18" i="5"/>
  <c r="J18" i="5" s="1"/>
  <c r="K18" i="5" s="1"/>
  <c r="G19" i="5"/>
  <c r="G20" i="5" s="1"/>
  <c r="H21" i="7" l="1"/>
  <c r="J21" i="7" s="1"/>
  <c r="K21" i="7" s="1"/>
  <c r="G22" i="7"/>
  <c r="H20" i="5"/>
  <c r="J20" i="5" s="1"/>
  <c r="K20" i="5" s="1"/>
  <c r="G21" i="5"/>
  <c r="J21" i="8"/>
  <c r="L21" i="8" s="1"/>
  <c r="M21" i="8" s="1"/>
  <c r="J2" i="8"/>
  <c r="H19" i="5"/>
  <c r="J19" i="5" s="1"/>
  <c r="K19" i="5" s="1"/>
  <c r="H21" i="5" l="1"/>
  <c r="J21" i="5" s="1"/>
  <c r="K21" i="5" s="1"/>
  <c r="G22" i="5"/>
  <c r="H22" i="7"/>
  <c r="J22" i="7" s="1"/>
  <c r="K22" i="7" s="1"/>
  <c r="H2" i="7"/>
  <c r="H22" i="5" l="1"/>
  <c r="J22" i="5" s="1"/>
  <c r="K22" i="5" s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<sst xmlns="http://schemas.openxmlformats.org/spreadsheetml/2006/main" count="117" uniqueCount="29">
  <si>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</si>
  <si>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</si>
  <si>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</si>
  <si>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</si>
  <si>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</si>
  <si>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</si>
  <si>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</si>
  <si>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</si>
  <si>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</si>
  <si>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</si>
  <si>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</si>
  <si>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</si>
  <si>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</si>
  <si>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</si>
  <si>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</si>
  <si>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</si>
  <si>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</si>
  <si>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</si>
  <si>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</si>
  <si>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</si>
  <si>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</si>
  <si>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</si>
  <si>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</si>
  <si>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</si>
  <si>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</si>
  <si>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</si>
  <si>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</si>
  <si>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turnover</t>
    <phoneticPr fontId="3" type="noConversion"/>
  </si>
  <si>
    <t>turnover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</si>
</sst>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2761346.2493095547</c:v>
                </c:pt>
                <c:pt idx="16">
                  <c:v>3155905.6052298844</c:v>
                </c:pt>
                <c:pt idx="17">
                  <c:v>3469340.924224162</c:v>
                </c:pt>
                <c:pt idx="18">
                  <c:v>3756910.4972957228</c:v>
                </c:pt>
                <c:pt idx="19">
                  <c:v>3904600.5212148419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2461977.3936424926</c:v>
                </c:pt>
                <c:pt idx="16">
                  <c:v>2824700.8222666993</c:v>
                </c:pt>
                <c:pt idx="17">
                  <c:v>3273820.6785529791</c:v>
                </c:pt>
                <c:pt idx="18">
                  <c:v>3575030.9949550489</c:v>
                </c:pt>
                <c:pt idx="19">
                  <c:v>4049072.3250765675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  <c:pt idx="16">
                  <c:v>-331204.78296318511</c:v>
                </c:pt>
                <c:pt idx="17">
                  <c:v>-195520.24567118287</c:v>
                </c:pt>
                <c:pt idx="18">
                  <c:v>-181879.50234067393</c:v>
                </c:pt>
                <c:pt idx="19">
                  <c:v>144471.80386172561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22272"/>
        <c:axId val="91014656"/>
      </c:lineChart>
      <c:dateAx>
        <c:axId val="90422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4656"/>
        <c:crosses val="autoZero"/>
        <c:auto val="1"/>
        <c:lblOffset val="100"/>
        <c:baseTimeUnit val="months"/>
      </c:dateAx>
      <c:valAx>
        <c:axId val="91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2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'model4(3)turnover&amp;CCI_per_day'!买卖</c:f>
              <c:numCache>
                <c:formatCode>0.00_ </c:formatCode>
                <c:ptCount val="21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317811.73146736313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665747.16982557636</c:v>
                </c:pt>
                <c:pt idx="14">
                  <c:v>300031.00550934568</c:v>
                </c:pt>
                <c:pt idx="15">
                  <c:v>1832065.1586837813</c:v>
                </c:pt>
                <c:pt idx="16">
                  <c:v>2955050.5948641114</c:v>
                </c:pt>
                <c:pt idx="17">
                  <c:v>1328925.1361687968</c:v>
                </c:pt>
                <c:pt idx="18">
                  <c:v>970349.54114415869</c:v>
                </c:pt>
                <c:pt idx="19">
                  <c:v>427736.68836834806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37248"/>
        <c:axId val="95235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'model4(3)turnover&amp;CCI_per_day'!指数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2384"/>
        <c:axId val="95233920"/>
      </c:lineChart>
      <c:dateAx>
        <c:axId val="95232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3920"/>
        <c:crosses val="autoZero"/>
        <c:auto val="1"/>
        <c:lblOffset val="100"/>
        <c:baseTimeUnit val="months"/>
      </c:dateAx>
      <c:valAx>
        <c:axId val="952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2384"/>
        <c:crosses val="autoZero"/>
        <c:crossBetween val="between"/>
      </c:valAx>
      <c:valAx>
        <c:axId val="95235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7248"/>
        <c:crosses val="max"/>
        <c:crossBetween val="between"/>
      </c:valAx>
      <c:catAx>
        <c:axId val="9523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952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397378.80618793133</c:v>
                </c:pt>
                <c:pt idx="16">
                  <c:v>394559.35592032992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688256"/>
        <c:axId val="254669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81664"/>
        <c:axId val="104464384"/>
      </c:lineChart>
      <c:dateAx>
        <c:axId val="9128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64384"/>
        <c:crosses val="autoZero"/>
        <c:auto val="1"/>
        <c:lblOffset val="100"/>
        <c:baseTimeUnit val="months"/>
      </c:dateAx>
      <c:valAx>
        <c:axId val="104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81664"/>
        <c:crosses val="autoZero"/>
        <c:crossBetween val="between"/>
      </c:valAx>
      <c:valAx>
        <c:axId val="254669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688256"/>
        <c:crosses val="max"/>
        <c:crossBetween val="between"/>
      </c:valAx>
      <c:catAx>
        <c:axId val="25468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466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2840822.0105471406</c:v>
                </c:pt>
                <c:pt idx="16">
                  <c:v>3314293.2376515362</c:v>
                </c:pt>
                <c:pt idx="17">
                  <c:v>3627728.5566458139</c:v>
                </c:pt>
                <c:pt idx="18">
                  <c:v>3915298.1297173747</c:v>
                </c:pt>
                <c:pt idx="19">
                  <c:v>4062988.1536364937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2541453.154880079</c:v>
                </c:pt>
                <c:pt idx="16">
                  <c:v>2982060.7504685246</c:v>
                </c:pt>
                <c:pt idx="17">
                  <c:v>3438739.3927607625</c:v>
                </c:pt>
                <c:pt idx="18">
                  <c:v>3740636.8615977974</c:v>
                </c:pt>
                <c:pt idx="19">
                  <c:v>4229795.7364258952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-299368.85566706164</c:v>
                </c:pt>
                <c:pt idx="16">
                  <c:v>-332232.4871830116</c:v>
                </c:pt>
                <c:pt idx="17">
                  <c:v>-188989.16388505138</c:v>
                </c:pt>
                <c:pt idx="18">
                  <c:v>-174661.26811957732</c:v>
                </c:pt>
                <c:pt idx="19">
                  <c:v>166807.58278940152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417792"/>
        <c:axId val="576419712"/>
      </c:lineChart>
      <c:dateAx>
        <c:axId val="57641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419712"/>
        <c:crosses val="autoZero"/>
        <c:auto val="1"/>
        <c:lblOffset val="100"/>
        <c:baseTimeUnit val="months"/>
      </c:dateAx>
      <c:valAx>
        <c:axId val="5764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4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044416"/>
        <c:axId val="680014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42336"/>
        <c:axId val="616144256"/>
      </c:lineChart>
      <c:dateAx>
        <c:axId val="61614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44256"/>
        <c:crosses val="autoZero"/>
        <c:auto val="1"/>
        <c:lblOffset val="100"/>
        <c:baseTimeUnit val="months"/>
      </c:dateAx>
      <c:valAx>
        <c:axId val="616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42336"/>
        <c:crosses val="autoZero"/>
        <c:crossBetween val="between"/>
      </c:valAx>
      <c:valAx>
        <c:axId val="680014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0044416"/>
        <c:crosses val="max"/>
        <c:crossBetween val="between"/>
      </c:valAx>
      <c:catAx>
        <c:axId val="680044416"/>
        <c:scaling>
          <c:orientation val="minMax"/>
        </c:scaling>
        <c:delete val="1"/>
        <c:axPos val="b"/>
        <c:majorTickMark val="out"/>
        <c:minorTickMark val="none"/>
        <c:tickLblPos val="nextTo"/>
        <c:crossAx val="68001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453884.17017662968</c:v>
                </c:pt>
                <c:pt idx="8">
                  <c:v>606692.11135508155</c:v>
                </c:pt>
                <c:pt idx="9">
                  <c:v>905710.43023504305</c:v>
                </c:pt>
                <c:pt idx="10">
                  <c:v>1335959.2839917385</c:v>
                </c:pt>
                <c:pt idx="11">
                  <c:v>1780667.2158307</c:v>
                </c:pt>
                <c:pt idx="12">
                  <c:v>1937909.2658485125</c:v>
                </c:pt>
                <c:pt idx="13">
                  <c:v>2193010.887953979</c:v>
                </c:pt>
                <c:pt idx="14">
                  <c:v>2496190.1070616054</c:v>
                </c:pt>
                <c:pt idx="15">
                  <c:v>2973044.6744871233</c:v>
                </c:pt>
                <c:pt idx="16">
                  <c:v>3446515.9015915189</c:v>
                </c:pt>
                <c:pt idx="17">
                  <c:v>3759951.2205857965</c:v>
                </c:pt>
                <c:pt idx="18">
                  <c:v>4047520.7936573573</c:v>
                </c:pt>
                <c:pt idx="19">
                  <c:v>4195210.8175764764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2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430902.47698604997</c:v>
                </c:pt>
                <c:pt idx="8">
                  <c:v>579357.89497069945</c:v>
                </c:pt>
                <c:pt idx="9">
                  <c:v>819258.04132691398</c:v>
                </c:pt>
                <c:pt idx="10">
                  <c:v>1173994.4598943966</c:v>
                </c:pt>
                <c:pt idx="11">
                  <c:v>1664421.2267078152</c:v>
                </c:pt>
                <c:pt idx="12">
                  <c:v>2040021.1981970037</c:v>
                </c:pt>
                <c:pt idx="13">
                  <c:v>2188896.7966426979</c:v>
                </c:pt>
                <c:pt idx="14">
                  <c:v>2393698.5950288731</c:v>
                </c:pt>
                <c:pt idx="15">
                  <c:v>2654650.9142944538</c:v>
                </c:pt>
                <c:pt idx="16">
                  <c:v>3093794.7451675506</c:v>
                </c:pt>
                <c:pt idx="17">
                  <c:v>3555840.531212152</c:v>
                </c:pt>
                <c:pt idx="18">
                  <c:v>3858225.9151582182</c:v>
                </c:pt>
                <c:pt idx="19">
                  <c:v>4358119.0581027884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-22981.69319057971</c:v>
                </c:pt>
                <c:pt idx="8">
                  <c:v>-27334.216384382104</c:v>
                </c:pt>
                <c:pt idx="9">
                  <c:v>-86452.388908129069</c:v>
                </c:pt>
                <c:pt idx="10">
                  <c:v>-161964.82409734186</c:v>
                </c:pt>
                <c:pt idx="11">
                  <c:v>-116245.98912288481</c:v>
                </c:pt>
                <c:pt idx="12">
                  <c:v>102111.93234849116</c:v>
                </c:pt>
                <c:pt idx="13">
                  <c:v>-4114.0913112810813</c:v>
                </c:pt>
                <c:pt idx="14">
                  <c:v>-102491.51203273237</c:v>
                </c:pt>
                <c:pt idx="15">
                  <c:v>-318393.76019266946</c:v>
                </c:pt>
                <c:pt idx="16">
                  <c:v>-352721.15642396826</c:v>
                </c:pt>
                <c:pt idx="17">
                  <c:v>-204110.68937364453</c:v>
                </c:pt>
                <c:pt idx="18">
                  <c:v>-189294.8784991391</c:v>
                </c:pt>
                <c:pt idx="19">
                  <c:v>162908.24052631203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3792"/>
        <c:axId val="90995328"/>
      </c:lineChart>
      <c:dateAx>
        <c:axId val="9099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5328"/>
        <c:crosses val="autoZero"/>
        <c:auto val="1"/>
        <c:lblOffset val="100"/>
        <c:baseTimeUnit val="months"/>
      </c:dateAx>
      <c:valAx>
        <c:axId val="90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21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203388.59680025204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255101.62210546658</c:v>
                </c:pt>
                <c:pt idx="14">
                  <c:v>303179.21910762659</c:v>
                </c:pt>
                <c:pt idx="15">
                  <c:v>476854.5674255176</c:v>
                </c:pt>
                <c:pt idx="16">
                  <c:v>473471.22710439586</c:v>
                </c:pt>
                <c:pt idx="17">
                  <c:v>313435.3189942778</c:v>
                </c:pt>
                <c:pt idx="18">
                  <c:v>287569.57307156065</c:v>
                </c:pt>
                <c:pt idx="19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23232"/>
        <c:axId val="91021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0176"/>
        <c:axId val="91011712"/>
      </c:lineChart>
      <c:dateAx>
        <c:axId val="9101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1712"/>
        <c:crosses val="autoZero"/>
        <c:auto val="1"/>
        <c:lblOffset val="100"/>
        <c:baseTimeUnit val="months"/>
      </c:dateAx>
      <c:valAx>
        <c:axId val="910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0176"/>
        <c:crosses val="autoZero"/>
        <c:crossBetween val="between"/>
      </c:valAx>
      <c:valAx>
        <c:axId val="91021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3232"/>
        <c:crosses val="max"/>
        <c:crossBetween val="between"/>
      </c:valAx>
      <c:catAx>
        <c:axId val="9102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9102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2251926.9034996843</c:v>
                </c:pt>
                <c:pt idx="8">
                  <c:v>3202357.3468225673</c:v>
                </c:pt>
                <c:pt idx="9">
                  <c:v>5804003.0032127518</c:v>
                </c:pt>
                <c:pt idx="10">
                  <c:v>10294361.706755884</c:v>
                </c:pt>
                <c:pt idx="11">
                  <c:v>15012968.250231147</c:v>
                </c:pt>
                <c:pt idx="12">
                  <c:v>16005066.076396745</c:v>
                </c:pt>
                <c:pt idx="13">
                  <c:v>17876526.551763058</c:v>
                </c:pt>
                <c:pt idx="14">
                  <c:v>20301237.504284184</c:v>
                </c:pt>
                <c:pt idx="15">
                  <c:v>25084120.417524301</c:v>
                </c:pt>
                <c:pt idx="16">
                  <c:v>29816191.036533132</c:v>
                </c:pt>
                <c:pt idx="17">
                  <c:v>32608242.064552907</c:v>
                </c:pt>
                <c:pt idx="18">
                  <c:v>35061910.359311596</c:v>
                </c:pt>
                <c:pt idx="19">
                  <c:v>35964994.453942828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20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2169817.3176074922</c:v>
                </c:pt>
                <c:pt idx="8">
                  <c:v>3098330.5506435884</c:v>
                </c:pt>
                <c:pt idx="9">
                  <c:v>5383819.9215691434</c:v>
                </c:pt>
                <c:pt idx="10">
                  <c:v>9377942.6013078354</c:v>
                </c:pt>
                <c:pt idx="11">
                  <c:v>14461754.113661477</c:v>
                </c:pt>
                <c:pt idx="12">
                  <c:v>17351111.190320637</c:v>
                </c:pt>
                <c:pt idx="13">
                  <c:v>18319081.275756035</c:v>
                </c:pt>
                <c:pt idx="14">
                  <c:v>19920462.426406339</c:v>
                </c:pt>
                <c:pt idx="15">
                  <c:v>22906597.565645773</c:v>
                </c:pt>
                <c:pt idx="16">
                  <c:v>27342462.063272424</c:v>
                </c:pt>
                <c:pt idx="17">
                  <c:v>31447908.578783918</c:v>
                </c:pt>
                <c:pt idx="18">
                  <c:v>34032608.133750223</c:v>
                </c:pt>
                <c:pt idx="19">
                  <c:v>38042402.669101261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-82109.585892192088</c:v>
                </c:pt>
                <c:pt idx="8">
                  <c:v>-104026.79617897887</c:v>
                </c:pt>
                <c:pt idx="9">
                  <c:v>-420183.0816436084</c:v>
                </c:pt>
                <c:pt idx="10">
                  <c:v>-916419.10544804856</c:v>
                </c:pt>
                <c:pt idx="11">
                  <c:v>-551214.13656966947</c:v>
                </c:pt>
                <c:pt idx="12">
                  <c:v>1346045.1139238924</c:v>
                </c:pt>
                <c:pt idx="13">
                  <c:v>442554.72399297729</c:v>
                </c:pt>
                <c:pt idx="14">
                  <c:v>-380775.07787784562</c:v>
                </c:pt>
                <c:pt idx="15">
                  <c:v>-2177522.8518785276</c:v>
                </c:pt>
                <c:pt idx="16">
                  <c:v>-2473728.9732607082</c:v>
                </c:pt>
                <c:pt idx="17">
                  <c:v>-1160333.4857689887</c:v>
                </c:pt>
                <c:pt idx="18">
                  <c:v>-1029302.2255613729</c:v>
                </c:pt>
                <c:pt idx="19">
                  <c:v>2077408.2151584327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1120"/>
        <c:axId val="93542656"/>
      </c:lineChart>
      <c:dateAx>
        <c:axId val="93541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2656"/>
        <c:crosses val="autoZero"/>
        <c:auto val="1"/>
        <c:lblOffset val="100"/>
        <c:baseTimeUnit val="months"/>
      </c:dateAx>
      <c:valAx>
        <c:axId val="935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20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2435260.8123425301</c:v>
                </c:pt>
                <c:pt idx="8">
                  <c:v>3512846.3134526005</c:v>
                </c:pt>
                <c:pt idx="9">
                  <c:v>6797752.4630579948</c:v>
                </c:pt>
                <c:pt idx="10">
                  <c:v>13043035.935528781</c:v>
                </c:pt>
                <c:pt idx="11">
                  <c:v>19359778.47368915</c:v>
                </c:pt>
                <c:pt idx="12">
                  <c:v>20533858.701588433</c:v>
                </c:pt>
                <c:pt idx="13">
                  <c:v>22870263.792218249</c:v>
                </c:pt>
                <c:pt idx="14">
                  <c:v>26039820.652168576</c:v>
                </c:pt>
                <c:pt idx="15">
                  <c:v>32911779.058585145</c:v>
                </c:pt>
                <c:pt idx="16">
                  <c:v>39799800.572337106</c:v>
                </c:pt>
                <c:pt idx="17">
                  <c:v>43677649.068272717</c:v>
                </c:pt>
                <c:pt idx="18">
                  <c:v>47071381.196546718</c:v>
                </c:pt>
                <c:pt idx="19">
                  <c:v>48215974.50904078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57888"/>
        <c:axId val="93556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2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53024"/>
        <c:axId val="93554560"/>
      </c:lineChart>
      <c:dateAx>
        <c:axId val="9355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4560"/>
        <c:crosses val="autoZero"/>
        <c:auto val="1"/>
        <c:lblOffset val="100"/>
        <c:baseTimeUnit val="months"/>
      </c:dateAx>
      <c:valAx>
        <c:axId val="93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3024"/>
        <c:crosses val="autoZero"/>
        <c:crossBetween val="between"/>
      </c:valAx>
      <c:valAx>
        <c:axId val="93556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57888"/>
        <c:crosses val="max"/>
        <c:crossBetween val="between"/>
      </c:valAx>
      <c:catAx>
        <c:axId val="9355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9355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'model4(3)turnover&amp;CCI_per_day'!资金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499278.49483393121</c:v>
                </c:pt>
                <c:pt idx="8">
                  <c:v>598358.79442543502</c:v>
                </c:pt>
                <c:pt idx="9">
                  <c:v>1063751.5314711765</c:v>
                </c:pt>
                <c:pt idx="10">
                  <c:v>2680154.4071520055</c:v>
                </c:pt>
                <c:pt idx="11">
                  <c:v>3470564.9195595356</c:v>
                </c:pt>
                <c:pt idx="12">
                  <c:v>3893481.2264201744</c:v>
                </c:pt>
                <c:pt idx="13">
                  <c:v>4559228.3962457506</c:v>
                </c:pt>
                <c:pt idx="14">
                  <c:v>4859259.4017550964</c:v>
                </c:pt>
                <c:pt idx="15">
                  <c:v>6691324.5604388779</c:v>
                </c:pt>
                <c:pt idx="16">
                  <c:v>9646375.1553029902</c:v>
                </c:pt>
                <c:pt idx="17">
                  <c:v>10975300.291471787</c:v>
                </c:pt>
                <c:pt idx="18">
                  <c:v>11945649.832615945</c:v>
                </c:pt>
                <c:pt idx="19">
                  <c:v>12373386.520984294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'model4(3)turnover&amp;CCI_per_day'!资产</c:f>
              <c:numCache>
                <c:formatCode>0.00_ </c:formatCode>
                <c:ptCount val="20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482518.6726745746</c:v>
                </c:pt>
                <c:pt idx="8">
                  <c:v>576725.07660191669</c:v>
                </c:pt>
                <c:pt idx="9">
                  <c:v>983268.29615027865</c:v>
                </c:pt>
                <c:pt idx="10">
                  <c:v>2509041.6268755305</c:v>
                </c:pt>
                <c:pt idx="11">
                  <c:v>3397161.6805133354</c:v>
                </c:pt>
                <c:pt idx="12">
                  <c:v>4265756.7323671244</c:v>
                </c:pt>
                <c:pt idx="13">
                  <c:v>4709381.5164156565</c:v>
                </c:pt>
                <c:pt idx="14">
                  <c:v>4797754.8469314398</c:v>
                </c:pt>
                <c:pt idx="15">
                  <c:v>6197081.2891686596</c:v>
                </c:pt>
                <c:pt idx="16">
                  <c:v>9071997.1801644098</c:v>
                </c:pt>
                <c:pt idx="17">
                  <c:v>10836695.807812983</c:v>
                </c:pt>
                <c:pt idx="18">
                  <c:v>11852197.665036507</c:v>
                </c:pt>
                <c:pt idx="19">
                  <c:v>13361877.473565781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'model4(3)turnover&amp;CCI_per_day'!时间</c:f>
              <c:numCache>
                <c:formatCode>yyyy\-mm\-dd</c:formatCode>
                <c:ptCount val="2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</c:numCache>
            </c:numRef>
          </c:cat>
          <c:val>
            <c:numRef>
              <c:f>'model4(3)turnover&amp;CCI_per_day'!金额</c:f>
              <c:numCache>
                <c:formatCode>0.00_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-16759.822159356612</c:v>
                </c:pt>
                <c:pt idx="8">
                  <c:v>-21633.717823518324</c:v>
                </c:pt>
                <c:pt idx="9">
                  <c:v>-80483.235320897889</c:v>
                </c:pt>
                <c:pt idx="10">
                  <c:v>-171112.78027647501</c:v>
                </c:pt>
                <c:pt idx="11">
                  <c:v>-73403.239046200179</c:v>
                </c:pt>
                <c:pt idx="12">
                  <c:v>372275.50594695006</c:v>
                </c:pt>
                <c:pt idx="13">
                  <c:v>150153.12016990595</c:v>
                </c:pt>
                <c:pt idx="14">
                  <c:v>-61504.554823656566</c:v>
                </c:pt>
                <c:pt idx="15">
                  <c:v>-494243.27127021831</c:v>
                </c:pt>
                <c:pt idx="16">
                  <c:v>-574377.97513858043</c:v>
                </c:pt>
                <c:pt idx="17">
                  <c:v>-138604.48365880363</c:v>
                </c:pt>
                <c:pt idx="18">
                  <c:v>-93452.167579438537</c:v>
                </c:pt>
                <c:pt idx="19">
                  <c:v>988490.9525814876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73504"/>
        <c:axId val="93575040"/>
      </c:lineChart>
      <c:dateAx>
        <c:axId val="93573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5040"/>
        <c:crosses val="autoZero"/>
        <c:auto val="1"/>
        <c:lblOffset val="100"/>
        <c:baseTimeUnit val="months"/>
      </c:dateAx>
      <c:valAx>
        <c:axId val="93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K21">
            <v>44985</v>
          </cell>
          <cell r="L21">
            <v>44958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0.72899997234344482</v>
          </cell>
          <cell r="O372">
            <v>0.7149999737739563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  <row r="373">
          <cell r="A373">
            <v>44929</v>
          </cell>
          <cell r="B373">
            <v>0.72000002861022949</v>
          </cell>
          <cell r="C373">
            <v>0.72899997234344482</v>
          </cell>
          <cell r="D373">
            <v>0.7149999737739563</v>
          </cell>
          <cell r="E373">
            <v>0.72899997234344482</v>
          </cell>
          <cell r="F373">
            <v>1565200</v>
          </cell>
          <cell r="G373">
            <v>1129.6409912109375</v>
          </cell>
          <cell r="H373">
            <v>371</v>
          </cell>
          <cell r="I373">
            <v>5153287.2592654983</v>
          </cell>
          <cell r="N373">
            <v>0.72899997234344482</v>
          </cell>
          <cell r="O373">
            <v>0.7149999737739563</v>
          </cell>
          <cell r="P373">
            <v>0.72433330615361535</v>
          </cell>
          <cell r="Q373">
            <v>0.7242380934102195</v>
          </cell>
          <cell r="R373">
            <v>9.5212743395856059E-5</v>
          </cell>
          <cell r="S373">
            <v>7.0340102221690083E-3</v>
          </cell>
          <cell r="T373">
            <v>1.0551015333253512E-4</v>
          </cell>
          <cell r="U373">
            <v>0.90240361129772195</v>
          </cell>
        </row>
        <row r="374">
          <cell r="A374">
            <v>44930</v>
          </cell>
          <cell r="B374">
            <v>0.72500002384185791</v>
          </cell>
          <cell r="C374">
            <v>0.7279999852180481</v>
          </cell>
          <cell r="D374">
            <v>0.72000002861022949</v>
          </cell>
          <cell r="E374">
            <v>0.72500002384185791</v>
          </cell>
          <cell r="F374">
            <v>1636900</v>
          </cell>
          <cell r="G374">
            <v>1184.56201171875</v>
          </cell>
          <cell r="H374">
            <v>372</v>
          </cell>
          <cell r="I374">
            <v>5143834.6053427421</v>
          </cell>
          <cell r="N374">
            <v>0.72899997234344482</v>
          </cell>
          <cell r="O374">
            <v>0.7149999737739563</v>
          </cell>
          <cell r="P374">
            <v>0.72433334589004517</v>
          </cell>
          <cell r="Q374">
            <v>0.72335714101791382</v>
          </cell>
          <cell r="R374">
            <v>9.7620487213134766E-4</v>
          </cell>
          <cell r="S374">
            <v>6.0714256195794946E-3</v>
          </cell>
          <cell r="T374">
            <v>9.1071384293692418E-5</v>
          </cell>
          <cell r="U374">
            <v>10.719117532936846</v>
          </cell>
        </row>
        <row r="375">
          <cell r="A375">
            <v>44931</v>
          </cell>
          <cell r="B375">
            <v>0.72899997234344482</v>
          </cell>
          <cell r="C375">
            <v>0.74400001764297485</v>
          </cell>
          <cell r="D375">
            <v>0.7279999852180481</v>
          </cell>
          <cell r="E375">
            <v>0.74199998378753662</v>
          </cell>
          <cell r="F375">
            <v>1151000</v>
          </cell>
          <cell r="G375">
            <v>847.927001953125</v>
          </cell>
          <cell r="H375">
            <v>373</v>
          </cell>
          <cell r="I375">
            <v>5133129.9549262738</v>
          </cell>
          <cell r="N375">
            <v>0.74400001764297485</v>
          </cell>
          <cell r="O375">
            <v>0.7149999737739563</v>
          </cell>
          <cell r="P375">
            <v>0.73799999554951989</v>
          </cell>
          <cell r="Q375">
            <v>0.72319047507785617</v>
          </cell>
          <cell r="R375">
            <v>1.4809520471663729E-2</v>
          </cell>
          <cell r="S375">
            <v>5.9047596795218328E-3</v>
          </cell>
          <cell r="T375">
            <v>8.8571395192827494E-5</v>
          </cell>
          <cell r="U375">
            <v>167.20432640156722</v>
          </cell>
        </row>
        <row r="376">
          <cell r="A376">
            <v>44932</v>
          </cell>
          <cell r="B376">
            <v>0.74000000953674316</v>
          </cell>
          <cell r="C376">
            <v>0.75099998712539673</v>
          </cell>
          <cell r="D376">
            <v>0.74000000953674316</v>
          </cell>
          <cell r="E376">
            <v>0.74500000476837158</v>
          </cell>
          <cell r="F376">
            <v>2536002</v>
          </cell>
          <cell r="G376">
            <v>1894.322998046875</v>
          </cell>
          <cell r="H376">
            <v>374</v>
          </cell>
          <cell r="I376">
            <v>5126185.7625334226</v>
          </cell>
          <cell r="N376">
            <v>0.75099998712539673</v>
          </cell>
          <cell r="O376">
            <v>0.7149999737739563</v>
          </cell>
          <cell r="P376">
            <v>0.74533333381017053</v>
          </cell>
          <cell r="Q376">
            <v>0.72383333245913195</v>
          </cell>
          <cell r="R376">
            <v>2.1500001351038578E-2</v>
          </cell>
          <cell r="S376">
            <v>6.571426278068916E-3</v>
          </cell>
          <cell r="T376">
            <v>9.8571394171033733E-5</v>
          </cell>
          <cell r="U376">
            <v>218.11603185538169</v>
          </cell>
        </row>
        <row r="377">
          <cell r="A377">
            <v>44935</v>
          </cell>
          <cell r="B377">
            <v>0.74599999189376831</v>
          </cell>
          <cell r="C377">
            <v>0.75199997425079346</v>
          </cell>
          <cell r="D377">
            <v>0.74599999189376831</v>
          </cell>
          <cell r="E377">
            <v>0.74699997901916504</v>
          </cell>
          <cell r="F377">
            <v>2679501</v>
          </cell>
          <cell r="G377">
            <v>2000.68994140625</v>
          </cell>
          <cell r="H377">
            <v>375</v>
          </cell>
          <cell r="I377">
            <v>5119661.2698333338</v>
          </cell>
          <cell r="N377">
            <v>0.75199997425079346</v>
          </cell>
          <cell r="O377">
            <v>0.7149999737739563</v>
          </cell>
          <cell r="P377">
            <v>0.74833331505457557</v>
          </cell>
          <cell r="Q377">
            <v>0.72507142594882423</v>
          </cell>
          <cell r="R377">
            <v>2.3261889105751332E-2</v>
          </cell>
          <cell r="S377">
            <v>8.1972759597155574E-3</v>
          </cell>
          <cell r="T377">
            <v>1.2295913939573336E-4</v>
          </cell>
          <cell r="U377">
            <v>189.18389653724685</v>
          </cell>
        </row>
        <row r="378">
          <cell r="A378">
            <v>44936</v>
          </cell>
          <cell r="B378">
            <v>0.74599999189376831</v>
          </cell>
          <cell r="C378">
            <v>0.75499999523162842</v>
          </cell>
          <cell r="D378">
            <v>0.74400001764297485</v>
          </cell>
          <cell r="E378">
            <v>0.75300002098083496</v>
          </cell>
          <cell r="F378">
            <v>1321912</v>
          </cell>
          <cell r="G378">
            <v>988.56402587890625</v>
          </cell>
          <cell r="H378">
            <v>376</v>
          </cell>
          <cell r="I378">
            <v>5109560.872839096</v>
          </cell>
          <cell r="N378">
            <v>0.75499999523162842</v>
          </cell>
          <cell r="O378">
            <v>0.7149999737739563</v>
          </cell>
          <cell r="P378">
            <v>0.75066667795181274</v>
          </cell>
          <cell r="Q378">
            <v>0.72719047466913855</v>
          </cell>
          <cell r="R378">
            <v>2.3476203282674191E-2</v>
          </cell>
          <cell r="S378">
            <v>1.051020338421774E-2</v>
          </cell>
          <cell r="T378">
            <v>1.576530507632661E-4</v>
          </cell>
          <cell r="U378">
            <v>148.91055497509126</v>
          </cell>
        </row>
        <row r="379">
          <cell r="A379">
            <v>44937</v>
          </cell>
          <cell r="B379">
            <v>0.75199997425079346</v>
          </cell>
          <cell r="C379">
            <v>0.75599998235702515</v>
          </cell>
          <cell r="D379">
            <v>0.74699997901916504</v>
          </cell>
          <cell r="E379">
            <v>0.74800002574920654</v>
          </cell>
          <cell r="F379">
            <v>2797004</v>
          </cell>
          <cell r="G379">
            <v>2105.48388671875</v>
          </cell>
          <cell r="H379">
            <v>377</v>
          </cell>
          <cell r="I379">
            <v>5103426.7697281167</v>
          </cell>
          <cell r="N379">
            <v>0.75599998235702515</v>
          </cell>
          <cell r="O379">
            <v>0.7149999737739563</v>
          </cell>
          <cell r="P379">
            <v>0.75033332904179895</v>
          </cell>
          <cell r="Q379">
            <v>0.72961904605229688</v>
          </cell>
          <cell r="R379">
            <v>2.0714282989502064E-2</v>
          </cell>
          <cell r="S379">
            <v>1.2081631592341808E-2</v>
          </cell>
          <cell r="T379">
            <v>1.8122447388512711E-4</v>
          </cell>
          <cell r="U379">
            <v>114.30179680164083</v>
          </cell>
        </row>
        <row r="380">
          <cell r="A380">
            <v>44938</v>
          </cell>
          <cell r="B380">
            <v>0.75099998712539673</v>
          </cell>
          <cell r="C380">
            <v>0.75599998235702515</v>
          </cell>
          <cell r="D380">
            <v>0.74900001287460327</v>
          </cell>
          <cell r="E380">
            <v>0.75199997425079346</v>
          </cell>
          <cell r="F380">
            <v>2889600</v>
          </cell>
          <cell r="G380">
            <v>2174.404052734375</v>
          </cell>
          <cell r="H380">
            <v>378</v>
          </cell>
          <cell r="I380">
            <v>5097570.0851521166</v>
          </cell>
          <cell r="N380">
            <v>0.75599998235702515</v>
          </cell>
          <cell r="O380">
            <v>0.7149999737739563</v>
          </cell>
          <cell r="P380">
            <v>0.75233332316080725</v>
          </cell>
          <cell r="Q380">
            <v>0.73226190181005557</v>
          </cell>
          <cell r="R380">
            <v>2.0071421350751684E-2</v>
          </cell>
          <cell r="S380">
            <v>1.306122338690723E-2</v>
          </cell>
          <cell r="T380">
            <v>1.9591835080360844E-4</v>
          </cell>
          <cell r="U380">
            <v>102.4478884618194</v>
          </cell>
        </row>
        <row r="381">
          <cell r="A381">
            <v>44939</v>
          </cell>
          <cell r="B381">
            <v>0.77399998903274536</v>
          </cell>
          <cell r="C381">
            <v>0.77399998903274536</v>
          </cell>
          <cell r="D381">
            <v>0.74299997091293335</v>
          </cell>
          <cell r="E381">
            <v>0.75900000333786011</v>
          </cell>
          <cell r="F381">
            <v>2609100</v>
          </cell>
          <cell r="G381">
            <v>1971.1600341796875</v>
          </cell>
          <cell r="H381">
            <v>379</v>
          </cell>
          <cell r="I381">
            <v>5091004.2010224275</v>
          </cell>
          <cell r="N381">
            <v>0.77399998903274536</v>
          </cell>
          <cell r="O381">
            <v>0.7149999737739563</v>
          </cell>
          <cell r="P381">
            <v>0.75866665442784631</v>
          </cell>
          <cell r="Q381">
            <v>0.73573809152557745</v>
          </cell>
          <cell r="R381">
            <v>2.2928562902268856E-2</v>
          </cell>
          <cell r="S381">
            <v>1.3357141188212804E-2</v>
          </cell>
          <cell r="T381">
            <v>2.0035711782319206E-4</v>
          </cell>
          <cell r="U381">
            <v>114.43847441697822</v>
          </cell>
        </row>
        <row r="382">
          <cell r="A382">
            <v>44942</v>
          </cell>
          <cell r="B382">
            <v>0.76099997758865356</v>
          </cell>
          <cell r="C382">
            <v>0.77799999713897705</v>
          </cell>
          <cell r="D382">
            <v>0.76099997758865356</v>
          </cell>
          <cell r="E382">
            <v>0.77300000190734863</v>
          </cell>
          <cell r="F382">
            <v>3660307</v>
          </cell>
          <cell r="G382">
            <v>2824.14404296875</v>
          </cell>
          <cell r="H382">
            <v>380</v>
          </cell>
          <cell r="I382">
            <v>5087239.2083881581</v>
          </cell>
          <cell r="N382">
            <v>0.77799999713897705</v>
          </cell>
          <cell r="O382">
            <v>0.7149999737739563</v>
          </cell>
          <cell r="P382">
            <v>0.77066665887832642</v>
          </cell>
          <cell r="Q382">
            <v>0.73966666204588749</v>
          </cell>
          <cell r="R382">
            <v>3.0999996832438925E-2</v>
          </cell>
          <cell r="S382">
            <v>1.4095236857732134E-2</v>
          </cell>
          <cell r="T382">
            <v>2.1142855286598199E-4</v>
          </cell>
          <cell r="U382">
            <v>146.62161951271011</v>
          </cell>
        </row>
        <row r="383">
          <cell r="A383">
            <v>44943</v>
          </cell>
          <cell r="B383">
            <v>0.79500001668930054</v>
          </cell>
          <cell r="C383">
            <v>0.79500001668930054</v>
          </cell>
          <cell r="D383">
            <v>0.77300000190734863</v>
          </cell>
          <cell r="E383">
            <v>0.77499997615814209</v>
          </cell>
          <cell r="F383">
            <v>1479900</v>
          </cell>
          <cell r="G383">
            <v>1148.1639404296875</v>
          </cell>
          <cell r="H383">
            <v>381</v>
          </cell>
          <cell r="I383">
            <v>5077771.1264763782</v>
          </cell>
          <cell r="N383">
            <v>0.79500001668930054</v>
          </cell>
          <cell r="O383">
            <v>0.7149999737739563</v>
          </cell>
          <cell r="P383">
            <v>0.78099999825159705</v>
          </cell>
          <cell r="Q383">
            <v>0.74359523398535587</v>
          </cell>
          <cell r="R383">
            <v>3.7404764266241175E-2</v>
          </cell>
          <cell r="S383">
            <v>1.5510202670583919E-2</v>
          </cell>
          <cell r="T383">
            <v>2.3265304005875878E-4</v>
          </cell>
          <cell r="U383">
            <v>160.77487857796416</v>
          </cell>
        </row>
        <row r="384">
          <cell r="A384">
            <v>44944</v>
          </cell>
          <cell r="B384">
            <v>0.77600002288818359</v>
          </cell>
          <cell r="C384">
            <v>0.78100001811981201</v>
          </cell>
          <cell r="D384">
            <v>0.77499997615814209</v>
          </cell>
          <cell r="E384">
            <v>0.77600002288818359</v>
          </cell>
          <cell r="F384">
            <v>5034005</v>
          </cell>
          <cell r="G384">
            <v>3914.56298828125</v>
          </cell>
          <cell r="H384">
            <v>382</v>
          </cell>
          <cell r="I384">
            <v>5077656.5554646598</v>
          </cell>
          <cell r="N384">
            <v>0.79500001668930054</v>
          </cell>
          <cell r="O384">
            <v>0.7149999737739563</v>
          </cell>
          <cell r="P384">
            <v>0.77733333905537927</v>
          </cell>
          <cell r="Q384">
            <v>0.74764285343033932</v>
          </cell>
          <cell r="R384">
            <v>2.9690485625039953E-2</v>
          </cell>
          <cell r="S384">
            <v>1.5455781197061329E-2</v>
          </cell>
          <cell r="T384">
            <v>2.3183671795591992E-4</v>
          </cell>
          <cell r="U384">
            <v>128.06636449488181</v>
          </cell>
        </row>
        <row r="385">
          <cell r="A385">
            <v>44945</v>
          </cell>
          <cell r="B385">
            <v>0.77399998903274536</v>
          </cell>
          <cell r="C385">
            <v>0.78299999237060547</v>
          </cell>
          <cell r="D385">
            <v>0.77399998903274536</v>
          </cell>
          <cell r="E385">
            <v>0.78200000524520874</v>
          </cell>
          <cell r="F385">
            <v>1876500</v>
          </cell>
          <cell r="G385">
            <v>1461.1739501953125</v>
          </cell>
          <cell r="H385">
            <v>383</v>
          </cell>
          <cell r="I385">
            <v>5069298.4443537863</v>
          </cell>
          <cell r="N385">
            <v>0.79500001668930054</v>
          </cell>
          <cell r="O385">
            <v>0.7149999737739563</v>
          </cell>
          <cell r="P385">
            <v>0.77966666221618652</v>
          </cell>
          <cell r="Q385">
            <v>0.75176190052713665</v>
          </cell>
          <cell r="R385">
            <v>2.7904761689049873E-2</v>
          </cell>
          <cell r="S385">
            <v>1.5585033261046108E-2</v>
          </cell>
          <cell r="T385">
            <v>2.3377549891569161E-4</v>
          </cell>
          <cell r="U385">
            <v>119.36563847999057</v>
          </cell>
        </row>
        <row r="386">
          <cell r="A386">
            <v>44946</v>
          </cell>
          <cell r="B386">
            <v>0.78299999237060547</v>
          </cell>
          <cell r="C386">
            <v>0.78799998760223389</v>
          </cell>
          <cell r="D386">
            <v>0.78299999237060547</v>
          </cell>
          <cell r="E386">
            <v>0.78700000047683716</v>
          </cell>
          <cell r="F386">
            <v>6181202</v>
          </cell>
          <cell r="G386">
            <v>4860.455078125</v>
          </cell>
          <cell r="H386">
            <v>384</v>
          </cell>
          <cell r="I386">
            <v>5072194.0265299482</v>
          </cell>
          <cell r="N386">
            <v>0.79500001668930054</v>
          </cell>
          <cell r="O386">
            <v>0.7149999737739563</v>
          </cell>
          <cell r="P386">
            <v>0.78599999348322547</v>
          </cell>
          <cell r="Q386">
            <v>0.75621428092320753</v>
          </cell>
          <cell r="R386">
            <v>2.9785712560017941E-2</v>
          </cell>
          <cell r="S386">
            <v>1.6578231539045047E-2</v>
          </cell>
          <cell r="T386">
            <v>2.4867347308567571E-4</v>
          </cell>
          <cell r="U386">
            <v>119.77840736456776</v>
          </cell>
        </row>
        <row r="387">
          <cell r="A387">
            <v>44956</v>
          </cell>
          <cell r="B387">
            <v>0.78700000047683716</v>
          </cell>
          <cell r="C387">
            <v>0.81000000238418579</v>
          </cell>
          <cell r="D387">
            <v>0.78700000047683716</v>
          </cell>
          <cell r="E387">
            <v>0.79799997806549072</v>
          </cell>
          <cell r="F387">
            <v>2619200</v>
          </cell>
          <cell r="G387">
            <v>2099.212890625</v>
          </cell>
          <cell r="H387">
            <v>385</v>
          </cell>
          <cell r="I387">
            <v>5065822.6134740263</v>
          </cell>
          <cell r="N387">
            <v>0.81000000238418579</v>
          </cell>
          <cell r="O387">
            <v>0.7149999737739563</v>
          </cell>
          <cell r="P387">
            <v>0.79833332697550452</v>
          </cell>
          <cell r="Q387">
            <v>0.76149999669619972</v>
          </cell>
          <cell r="R387">
            <v>3.6833330279304799E-2</v>
          </cell>
          <cell r="S387">
            <v>1.7714285526145877E-2</v>
          </cell>
          <cell r="T387">
            <v>2.6571428289218815E-4</v>
          </cell>
          <cell r="U387">
            <v>138.62006166318761</v>
          </cell>
        </row>
        <row r="388">
          <cell r="A388">
            <v>44957</v>
          </cell>
          <cell r="B388">
            <v>0.80000001192092896</v>
          </cell>
          <cell r="C388">
            <v>0.80000001192092896</v>
          </cell>
          <cell r="D388">
            <v>0.78799998760223389</v>
          </cell>
          <cell r="E388">
            <v>0.78899997472763062</v>
          </cell>
          <cell r="F388">
            <v>2396100</v>
          </cell>
          <cell r="G388">
            <v>1900.77001953125</v>
          </cell>
          <cell r="H388">
            <v>386</v>
          </cell>
          <cell r="I388">
            <v>5058906.2336463733</v>
          </cell>
          <cell r="N388">
            <v>0.80000001192092896</v>
          </cell>
          <cell r="O388">
            <v>0.78799998760223389</v>
          </cell>
          <cell r="P388">
            <v>0.79233332475026452</v>
          </cell>
          <cell r="Q388">
            <v>0.76635713804335825</v>
          </cell>
          <cell r="R388">
            <v>2.5976186706906268E-2</v>
          </cell>
          <cell r="S388">
            <v>1.7261905329568037E-2</v>
          </cell>
          <cell r="T388">
            <v>2.5892857994352057E-4</v>
          </cell>
          <cell r="U388">
            <v>100.32182122410893</v>
          </cell>
        </row>
        <row r="389">
          <cell r="A389">
            <v>44958</v>
          </cell>
          <cell r="B389">
            <v>0.78799998760223389</v>
          </cell>
          <cell r="C389">
            <v>0.80000001192092896</v>
          </cell>
          <cell r="D389">
            <v>0.78799998760223389</v>
          </cell>
          <cell r="E389">
            <v>0.79900002479553223</v>
          </cell>
          <cell r="F389">
            <v>2298500</v>
          </cell>
          <cell r="G389">
            <v>1828.115966796875</v>
          </cell>
          <cell r="H389">
            <v>387</v>
          </cell>
          <cell r="I389">
            <v>5051773.4010012923</v>
          </cell>
          <cell r="N389">
            <v>0.80000001192092896</v>
          </cell>
          <cell r="O389">
            <v>0.78799998760223389</v>
          </cell>
          <cell r="P389">
            <v>0.79566667477289832</v>
          </cell>
          <cell r="Q389">
            <v>0.77047618655931382</v>
          </cell>
          <cell r="R389">
            <v>2.5190488213584494E-2</v>
          </cell>
          <cell r="S389">
            <v>1.674149798698165E-2</v>
          </cell>
          <cell r="T389">
            <v>2.5112246980472474E-4</v>
          </cell>
          <cell r="U389">
            <v>100.31156603856621</v>
          </cell>
        </row>
        <row r="390">
          <cell r="A390">
            <v>44959</v>
          </cell>
          <cell r="B390">
            <v>0.80099999904632568</v>
          </cell>
          <cell r="C390">
            <v>0.80199998617172241</v>
          </cell>
          <cell r="D390">
            <v>0.79400002956390381</v>
          </cell>
          <cell r="E390">
            <v>0.79500001668930054</v>
          </cell>
          <cell r="F390">
            <v>1222000</v>
          </cell>
          <cell r="G390">
            <v>974.9000244140625</v>
          </cell>
          <cell r="H390">
            <v>388</v>
          </cell>
          <cell r="I390">
            <v>5041902.8509987118</v>
          </cell>
          <cell r="N390">
            <v>0.80199998617172241</v>
          </cell>
          <cell r="O390">
            <v>0.78799998760223389</v>
          </cell>
          <cell r="P390">
            <v>0.79700001080830896</v>
          </cell>
          <cell r="Q390">
            <v>0.77416666348775232</v>
          </cell>
          <cell r="R390">
            <v>2.2833347320556641E-2</v>
          </cell>
          <cell r="S390">
            <v>1.6285717487335198E-2</v>
          </cell>
          <cell r="T390">
            <v>2.4428576231002794E-4</v>
          </cell>
          <cell r="U390">
            <v>93.469824457384391</v>
          </cell>
        </row>
        <row r="391">
          <cell r="A391">
            <v>44960</v>
          </cell>
          <cell r="B391">
            <v>0.79199999570846558</v>
          </cell>
          <cell r="C391">
            <v>0.79199999570846558</v>
          </cell>
          <cell r="D391">
            <v>0.78100001811981201</v>
          </cell>
          <cell r="E391">
            <v>0.79100000858306885</v>
          </cell>
          <cell r="F391">
            <v>2231500</v>
          </cell>
          <cell r="G391">
            <v>1757.35205078125</v>
          </cell>
          <cell r="H391">
            <v>389</v>
          </cell>
          <cell r="I391">
            <v>5034678.1650064271</v>
          </cell>
          <cell r="N391">
            <v>0.80199998617172241</v>
          </cell>
          <cell r="O391">
            <v>0.78100001811981201</v>
          </cell>
          <cell r="P391">
            <v>0.78800000747044885</v>
          </cell>
          <cell r="Q391">
            <v>0.77699999866031466</v>
          </cell>
          <cell r="R391">
            <v>1.1000008810134188E-2</v>
          </cell>
          <cell r="S391">
            <v>1.4619049977283083E-2</v>
          </cell>
          <cell r="T391">
            <v>2.1928574965924625E-4</v>
          </cell>
          <cell r="U391">
            <v>50.162898534115342</v>
          </cell>
        </row>
        <row r="392">
          <cell r="A392">
            <v>44963</v>
          </cell>
          <cell r="B392">
            <v>0.78299999237060547</v>
          </cell>
          <cell r="C392">
            <v>0.7850000262260437</v>
          </cell>
          <cell r="D392">
            <v>0.77600002288818359</v>
          </cell>
          <cell r="E392">
            <v>0.77700001001358032</v>
          </cell>
          <cell r="F392">
            <v>653500</v>
          </cell>
          <cell r="G392">
            <v>509.80899047851562</v>
          </cell>
          <cell r="H392">
            <v>390</v>
          </cell>
          <cell r="I392">
            <v>5023444.3748397436</v>
          </cell>
          <cell r="N392">
            <v>0.80199998617172241</v>
          </cell>
          <cell r="O392">
            <v>0.77600002288818359</v>
          </cell>
          <cell r="P392">
            <v>0.77933335304260254</v>
          </cell>
          <cell r="Q392">
            <v>0.77904761830965685</v>
          </cell>
          <cell r="R392">
            <v>2.8573473294568608E-4</v>
          </cell>
          <cell r="S392">
            <v>1.2272112426303652E-2</v>
          </cell>
          <cell r="T392">
            <v>1.8408168639455478E-4</v>
          </cell>
          <cell r="U392">
            <v>1.5522170539727207</v>
          </cell>
        </row>
        <row r="393">
          <cell r="A393">
            <v>44964</v>
          </cell>
          <cell r="B393">
            <v>0.78299999237060547</v>
          </cell>
          <cell r="C393">
            <v>0.7839999794960022</v>
          </cell>
          <cell r="D393">
            <v>0.77700001001358032</v>
          </cell>
          <cell r="E393">
            <v>0.77999997138977051</v>
          </cell>
          <cell r="F393">
            <v>1518500</v>
          </cell>
          <cell r="G393">
            <v>1184.8780517578125</v>
          </cell>
          <cell r="H393">
            <v>391</v>
          </cell>
          <cell r="I393">
            <v>5014480.3227301789</v>
          </cell>
          <cell r="N393">
            <v>0.80199998617172241</v>
          </cell>
          <cell r="O393">
            <v>0.77600002288818359</v>
          </cell>
          <cell r="P393">
            <v>0.78033332029978431</v>
          </cell>
          <cell r="Q393">
            <v>0.78119047482808435</v>
          </cell>
          <cell r="R393">
            <v>-8.5715452830004146E-4</v>
          </cell>
          <cell r="S393">
            <v>1.0027212756020689E-2</v>
          </cell>
          <cell r="T393">
            <v>1.5040819134031034E-4</v>
          </cell>
          <cell r="U393">
            <v>-5.6988553659332428</v>
          </cell>
        </row>
        <row r="394">
          <cell r="A394">
            <v>44965</v>
          </cell>
          <cell r="B394">
            <v>0.77999997138977051</v>
          </cell>
          <cell r="C394">
            <v>0.78100001811981201</v>
          </cell>
          <cell r="D394">
            <v>0.77600002288818359</v>
          </cell>
          <cell r="E394">
            <v>0.77700001001358032</v>
          </cell>
          <cell r="F394">
            <v>1171112</v>
          </cell>
          <cell r="G394">
            <v>912.447021484375</v>
          </cell>
          <cell r="H394">
            <v>392</v>
          </cell>
          <cell r="I394">
            <v>5004675.8117028065</v>
          </cell>
          <cell r="N394">
            <v>0.80199998617172241</v>
          </cell>
          <cell r="O394">
            <v>0.77600002288818359</v>
          </cell>
          <cell r="P394">
            <v>0.77800001700719201</v>
          </cell>
          <cell r="Q394">
            <v>0.78302381010282607</v>
          </cell>
          <cell r="R394">
            <v>-5.0237930956340549E-3</v>
          </cell>
          <cell r="S394">
            <v>8.4557825205277392E-3</v>
          </cell>
          <cell r="T394">
            <v>1.2683673780791607E-4</v>
          </cell>
          <cell r="U394">
            <v>-39.608343627082093</v>
          </cell>
        </row>
        <row r="395">
          <cell r="A395">
            <v>44966</v>
          </cell>
          <cell r="B395">
            <v>0.77399998903274536</v>
          </cell>
          <cell r="C395">
            <v>0.78799998760223389</v>
          </cell>
          <cell r="D395">
            <v>0.77399998903274536</v>
          </cell>
          <cell r="E395">
            <v>0.78799998760223389</v>
          </cell>
          <cell r="F395">
            <v>1557100</v>
          </cell>
          <cell r="G395">
            <v>1221.449951171875</v>
          </cell>
          <cell r="H395">
            <v>393</v>
          </cell>
          <cell r="I395">
            <v>4995903.354166667</v>
          </cell>
          <cell r="N395">
            <v>0.80199998617172241</v>
          </cell>
          <cell r="O395">
            <v>0.77399998903274536</v>
          </cell>
          <cell r="P395">
            <v>0.78333332141240442</v>
          </cell>
          <cell r="Q395">
            <v>0.78478571488743742</v>
          </cell>
          <cell r="R395">
            <v>-1.4523934750330092E-3</v>
          </cell>
          <cell r="S395">
            <v>6.9455784194323534E-3</v>
          </cell>
          <cell r="T395">
            <v>1.041836762914853E-4</v>
          </cell>
          <cell r="U395">
            <v>-13.940700949825382</v>
          </cell>
        </row>
        <row r="396">
          <cell r="A396">
            <v>44967</v>
          </cell>
          <cell r="B396">
            <v>0.78799998760223389</v>
          </cell>
          <cell r="C396">
            <v>0.78799998760223389</v>
          </cell>
          <cell r="D396">
            <v>0.77899998426437378</v>
          </cell>
          <cell r="E396">
            <v>0.7839999794960022</v>
          </cell>
          <cell r="F396">
            <v>2219900</v>
          </cell>
          <cell r="G396">
            <v>1734.8929443359375</v>
          </cell>
          <cell r="H396">
            <v>394</v>
          </cell>
          <cell r="I396">
            <v>4988857.6603743657</v>
          </cell>
          <cell r="N396">
            <v>0.80199998617172241</v>
          </cell>
          <cell r="O396">
            <v>0.77399998903274536</v>
          </cell>
          <cell r="P396">
            <v>0.78366665045420325</v>
          </cell>
          <cell r="Q396">
            <v>0.7857142857142857</v>
          </cell>
          <cell r="R396">
            <v>-2.0476352600824477E-3</v>
          </cell>
          <cell r="S396">
            <v>6.1496605678480476E-3</v>
          </cell>
          <cell r="T396">
            <v>9.224490851772071E-5</v>
          </cell>
          <cell r="U396">
            <v>-22.197813331768732</v>
          </cell>
        </row>
        <row r="397">
          <cell r="A397">
            <v>44970</v>
          </cell>
          <cell r="B397">
            <v>0.78100001811981201</v>
          </cell>
          <cell r="C397">
            <v>0.79000002145767212</v>
          </cell>
          <cell r="D397">
            <v>0.78100001811981201</v>
          </cell>
          <cell r="E397">
            <v>0.78899997472763062</v>
          </cell>
          <cell r="F397">
            <v>2053500</v>
          </cell>
          <cell r="G397">
            <v>1613.4949951171875</v>
          </cell>
          <cell r="H397">
            <v>395</v>
          </cell>
          <cell r="I397">
            <v>4981426.375158228</v>
          </cell>
          <cell r="N397">
            <v>0.80199998617172241</v>
          </cell>
          <cell r="O397">
            <v>0.77399998903274536</v>
          </cell>
          <cell r="P397">
            <v>0.78666667143503821</v>
          </cell>
          <cell r="Q397">
            <v>0.78611904808453148</v>
          </cell>
          <cell r="R397">
            <v>5.4762335050673183E-4</v>
          </cell>
          <cell r="S397">
            <v>5.8979611007534682E-3</v>
          </cell>
          <cell r="T397">
            <v>8.846941651130202E-5</v>
          </cell>
          <cell r="U397">
            <v>6.1899735761993258</v>
          </cell>
        </row>
        <row r="398">
          <cell r="A398">
            <v>44971</v>
          </cell>
          <cell r="B398">
            <v>0.79199999570846558</v>
          </cell>
          <cell r="C398">
            <v>0.79199999570846558</v>
          </cell>
          <cell r="D398">
            <v>0.78299999237060547</v>
          </cell>
          <cell r="E398">
            <v>0.78700000047683716</v>
          </cell>
          <cell r="F398">
            <v>1283308</v>
          </cell>
          <cell r="G398">
            <v>1008.1619873046875</v>
          </cell>
          <cell r="H398">
            <v>396</v>
          </cell>
          <cell r="I398">
            <v>4972087.6923926771</v>
          </cell>
          <cell r="N398">
            <v>0.80199998617172241</v>
          </cell>
          <cell r="O398">
            <v>0.77399998903274536</v>
          </cell>
          <cell r="P398">
            <v>0.7873333295186361</v>
          </cell>
          <cell r="Q398">
            <v>0.78683333311762116</v>
          </cell>
          <cell r="R398">
            <v>4.9999640101494602E-4</v>
          </cell>
          <cell r="S398">
            <v>5.3809536557619187E-3</v>
          </cell>
          <cell r="T398">
            <v>8.0714304836428777E-5</v>
          </cell>
          <cell r="U398">
            <v>6.1946442087088718</v>
          </cell>
        </row>
        <row r="399">
          <cell r="A399">
            <v>44972</v>
          </cell>
          <cell r="B399">
            <v>0.78799998760223389</v>
          </cell>
          <cell r="C399">
            <v>0.79100000858306885</v>
          </cell>
          <cell r="D399">
            <v>0.7839999794960022</v>
          </cell>
          <cell r="E399">
            <v>0.78600001335144043</v>
          </cell>
          <cell r="F399">
            <v>854601</v>
          </cell>
          <cell r="G399">
            <v>671.81597900390625</v>
          </cell>
          <cell r="H399">
            <v>397</v>
          </cell>
          <cell r="I399">
            <v>4961716.1893891692</v>
          </cell>
          <cell r="N399">
            <v>0.80199998617172241</v>
          </cell>
          <cell r="O399">
            <v>0.77399998903274536</v>
          </cell>
          <cell r="P399">
            <v>0.78700000047683716</v>
          </cell>
          <cell r="Q399">
            <v>0.787357142993382</v>
          </cell>
          <cell r="R399">
            <v>-3.5714251654483942E-4</v>
          </cell>
          <cell r="S399">
            <v>4.9353756872164067E-3</v>
          </cell>
          <cell r="T399">
            <v>7.4030635308246096E-5</v>
          </cell>
          <cell r="U399">
            <v>-4.8242530279225928</v>
          </cell>
        </row>
        <row r="400">
          <cell r="A400">
            <v>44973</v>
          </cell>
          <cell r="B400">
            <v>0.79100000858306885</v>
          </cell>
          <cell r="C400">
            <v>0.79199999570846558</v>
          </cell>
          <cell r="D400">
            <v>0.7720000147819519</v>
          </cell>
          <cell r="E400">
            <v>0.77799999713897705</v>
          </cell>
          <cell r="F400">
            <v>1755000</v>
          </cell>
          <cell r="G400">
            <v>1372.9659423828125</v>
          </cell>
          <cell r="H400">
            <v>398</v>
          </cell>
          <cell r="I400">
            <v>4953659.1135364324</v>
          </cell>
          <cell r="N400">
            <v>0.80199998617172241</v>
          </cell>
          <cell r="O400">
            <v>0.7720000147819519</v>
          </cell>
          <cell r="P400">
            <v>0.78066666920979821</v>
          </cell>
          <cell r="Q400">
            <v>0.78697619125956586</v>
          </cell>
          <cell r="R400">
            <v>-6.3095220497676463E-3</v>
          </cell>
          <cell r="S400">
            <v>5.2619051365625346E-3</v>
          </cell>
          <cell r="T400">
            <v>7.8928577048438018E-5</v>
          </cell>
          <cell r="U400">
            <v>-79.939640187552456</v>
          </cell>
        </row>
        <row r="401">
          <cell r="A401">
            <v>44974</v>
          </cell>
          <cell r="B401">
            <v>0.77499997615814209</v>
          </cell>
          <cell r="C401">
            <v>0.77499997615814209</v>
          </cell>
          <cell r="D401">
            <v>0.75999999046325684</v>
          </cell>
          <cell r="E401">
            <v>0.76099997758865356</v>
          </cell>
          <cell r="F401">
            <v>3067106</v>
          </cell>
          <cell r="G401">
            <v>2349.093017578125</v>
          </cell>
          <cell r="H401">
            <v>399</v>
          </cell>
          <cell r="I401">
            <v>4948930.9102443606</v>
          </cell>
          <cell r="N401">
            <v>0.80199998617172241</v>
          </cell>
          <cell r="O401">
            <v>0.75999999046325684</v>
          </cell>
          <cell r="P401">
            <v>0.7653333147366842</v>
          </cell>
          <cell r="Q401">
            <v>0.78461904752822165</v>
          </cell>
          <cell r="R401">
            <v>-1.9285732791537447E-2</v>
          </cell>
          <cell r="S401">
            <v>5.9523837906973699E-3</v>
          </cell>
          <cell r="T401">
            <v>8.9285756860460545E-5</v>
          </cell>
          <cell r="U401">
            <v>-216.00010426834353</v>
          </cell>
        </row>
        <row r="402">
          <cell r="A402">
            <v>44977</v>
          </cell>
          <cell r="B402">
            <v>0.75800001621246338</v>
          </cell>
          <cell r="C402">
            <v>0.77499997615814209</v>
          </cell>
          <cell r="D402">
            <v>0.75599998235702515</v>
          </cell>
          <cell r="E402">
            <v>0.77399998903274536</v>
          </cell>
          <cell r="F402">
            <v>956200</v>
          </cell>
          <cell r="G402">
            <v>735.38299560546875</v>
          </cell>
          <cell r="H402">
            <v>400</v>
          </cell>
          <cell r="I402">
            <v>4938949.08296875</v>
          </cell>
          <cell r="N402">
            <v>0.80199998617172241</v>
          </cell>
          <cell r="O402">
            <v>0.75599998235702515</v>
          </cell>
          <cell r="P402">
            <v>0.7683333158493042</v>
          </cell>
          <cell r="Q402">
            <v>0.78290476117815289</v>
          </cell>
          <cell r="R402">
            <v>-1.4571445328848687E-2</v>
          </cell>
          <cell r="S402">
            <v>6.4897967033645731E-3</v>
          </cell>
          <cell r="T402">
            <v>9.7346950550468591E-5</v>
          </cell>
          <cell r="U402">
            <v>-149.68568862662278</v>
          </cell>
        </row>
        <row r="403">
          <cell r="A403">
            <v>44978</v>
          </cell>
          <cell r="B403">
            <v>0.77399998903274536</v>
          </cell>
          <cell r="C403">
            <v>0.77700001001358032</v>
          </cell>
          <cell r="D403">
            <v>0.76999998092651367</v>
          </cell>
          <cell r="E403">
            <v>0.77399998903274536</v>
          </cell>
          <cell r="F403">
            <v>1222500</v>
          </cell>
          <cell r="G403">
            <v>944.00799560546875</v>
          </cell>
          <cell r="H403">
            <v>401</v>
          </cell>
          <cell r="I403">
            <v>4929681.1301433919</v>
          </cell>
          <cell r="N403">
            <v>0.80199998617172241</v>
          </cell>
          <cell r="O403">
            <v>0.75599998235702515</v>
          </cell>
          <cell r="P403">
            <v>0.77366665999094641</v>
          </cell>
          <cell r="Q403">
            <v>0.78133333155087059</v>
          </cell>
          <cell r="R403">
            <v>-7.6666715599241764E-3</v>
          </cell>
          <cell r="S403">
            <v>6.2380958171117896E-3</v>
          </cell>
          <cell r="T403">
            <v>9.3571437256676846E-5</v>
          </cell>
          <cell r="U403">
            <v>-81.933886928482721</v>
          </cell>
        </row>
        <row r="404">
          <cell r="A404">
            <v>44979</v>
          </cell>
          <cell r="B404">
            <v>0.76999998092651367</v>
          </cell>
          <cell r="C404">
            <v>0.77100002765655518</v>
          </cell>
          <cell r="D404">
            <v>0.76700001955032349</v>
          </cell>
          <cell r="E404">
            <v>0.76800000667572021</v>
          </cell>
          <cell r="F404">
            <v>1488800</v>
          </cell>
          <cell r="G404">
            <v>1145.47900390625</v>
          </cell>
          <cell r="H404">
            <v>402</v>
          </cell>
          <cell r="I404">
            <v>4921121.7243470149</v>
          </cell>
          <cell r="N404">
            <v>0.80199998617172241</v>
          </cell>
          <cell r="O404">
            <v>0.75599998235702515</v>
          </cell>
          <cell r="P404">
            <v>0.76866668462753296</v>
          </cell>
          <cell r="Q404">
            <v>0.77930952253795804</v>
          </cell>
          <cell r="R404">
            <v>-1.0642837910425085E-2</v>
          </cell>
          <cell r="S404">
            <v>6.0782314968757922E-3</v>
          </cell>
          <cell r="T404">
            <v>9.1173472453136878E-5</v>
          </cell>
          <cell r="U404">
            <v>-116.73173812586219</v>
          </cell>
        </row>
        <row r="405">
          <cell r="A405">
            <v>44980</v>
          </cell>
          <cell r="B405">
            <v>0.7720000147819519</v>
          </cell>
          <cell r="C405">
            <v>0.77399998903274536</v>
          </cell>
          <cell r="D405">
            <v>0.76700001955032349</v>
          </cell>
          <cell r="E405">
            <v>0.76700001955032349</v>
          </cell>
          <cell r="F405">
            <v>1037301.9375</v>
          </cell>
          <cell r="G405">
            <v>799.7540283203125</v>
          </cell>
          <cell r="H405">
            <v>403</v>
          </cell>
          <cell r="I405">
            <v>4911484.4544044668</v>
          </cell>
          <cell r="N405">
            <v>0.80199998617172241</v>
          </cell>
          <cell r="O405">
            <v>0.75599998235702515</v>
          </cell>
          <cell r="P405">
            <v>0.76933334271113074</v>
          </cell>
          <cell r="Q405">
            <v>0.77797618934086377</v>
          </cell>
          <cell r="R405">
            <v>-8.6428466297330253E-3</v>
          </cell>
          <cell r="S405">
            <v>6.3639469698173311E-3</v>
          </cell>
          <cell r="T405">
            <v>9.5459204547259957E-5</v>
          </cell>
          <cell r="U405">
            <v>-90.539688348797455</v>
          </cell>
        </row>
        <row r="406">
          <cell r="A406">
            <v>44981</v>
          </cell>
          <cell r="B406">
            <v>0.76800000667572021</v>
          </cell>
          <cell r="C406">
            <v>0.76899999380111694</v>
          </cell>
          <cell r="D406">
            <v>0.76099997758865356</v>
          </cell>
          <cell r="E406">
            <v>0.76499998569488525</v>
          </cell>
          <cell r="F406">
            <v>1018601</v>
          </cell>
          <cell r="G406">
            <v>779.92901611328125</v>
          </cell>
          <cell r="H406">
            <v>404</v>
          </cell>
          <cell r="I406">
            <v>4901848.6042698016</v>
          </cell>
          <cell r="N406">
            <v>0.80199998617172241</v>
          </cell>
          <cell r="O406">
            <v>0.75599998235702515</v>
          </cell>
          <cell r="P406">
            <v>0.76499998569488525</v>
          </cell>
          <cell r="Q406">
            <v>0.77695237738745537</v>
          </cell>
          <cell r="R406">
            <v>-1.1952391692570119E-2</v>
          </cell>
          <cell r="S406">
            <v>7.3401372448927971E-3</v>
          </cell>
          <cell r="T406">
            <v>1.1010205867339195E-4</v>
          </cell>
          <cell r="U406">
            <v>-108.55738608871825</v>
          </cell>
        </row>
        <row r="407">
          <cell r="A407">
            <v>44984</v>
          </cell>
          <cell r="B407">
            <v>0.75900000333786011</v>
          </cell>
          <cell r="C407">
            <v>0.76099997758865356</v>
          </cell>
          <cell r="D407">
            <v>0.75599998235702515</v>
          </cell>
          <cell r="E407">
            <v>0.75700002908706665</v>
          </cell>
          <cell r="F407">
            <v>2463800</v>
          </cell>
          <cell r="G407">
            <v>1870.217041015625</v>
          </cell>
          <cell r="H407">
            <v>405</v>
          </cell>
          <cell r="I407">
            <v>4895828.7311728392</v>
          </cell>
          <cell r="N407">
            <v>0.80199998617172241</v>
          </cell>
          <cell r="O407">
            <v>0.75599998235702515</v>
          </cell>
          <cell r="P407">
            <v>0.75799999634424842</v>
          </cell>
          <cell r="Q407">
            <v>0.77535713996206013</v>
          </cell>
          <cell r="R407">
            <v>-1.735714361781171E-2</v>
          </cell>
          <cell r="S407">
            <v>8.4523828256697995E-3</v>
          </cell>
          <cell r="T407">
            <v>1.2678574238504699E-4</v>
          </cell>
          <cell r="U407">
            <v>-136.90138410909205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2" si="0">E3/B3</f>
        <v>0</v>
      </c>
      <c r="G3" s="15">
        <f t="shared" ref="G3:G22" si="1">G2+F3</f>
        <v>0</v>
      </c>
      <c r="H3" s="15">
        <f t="shared" ref="H3:H22" si="2">G3*B3</f>
        <v>0</v>
      </c>
      <c r="I3" s="15">
        <f t="shared" ref="I3:I22" si="3">IF(E3&gt;0,I2+E3,I2)</f>
        <v>0</v>
      </c>
      <c r="J3" s="15">
        <f t="shared" ref="J3:J22" si="4">H3+L3</f>
        <v>0</v>
      </c>
      <c r="K3" s="15">
        <f t="shared" ref="K3:K22" si="5">J3-I3</f>
        <v>0</v>
      </c>
      <c r="L3" s="14">
        <f t="shared" ref="L3:L22" si="6">IF(E3&lt;0,L2-E3,L2)</f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22" si="7">IF(C4&lt;D4,$E$2*(D4-C4)^2,-$E$2*(D4-C4)^2)</f>
        <v>3953.9484548014116</v>
      </c>
      <c r="F4" s="15">
        <f t="shared" si="0"/>
        <v>3930.3662572578642</v>
      </c>
      <c r="G4" s="15">
        <f t="shared" si="1"/>
        <v>3930.3662572578642</v>
      </c>
      <c r="H4" s="15">
        <f t="shared" si="2"/>
        <v>3953.9484548014116</v>
      </c>
      <c r="I4" s="15">
        <f t="shared" si="3"/>
        <v>3953.9484548014116</v>
      </c>
      <c r="J4" s="15">
        <f t="shared" si="4"/>
        <v>3953.9484548014116</v>
      </c>
      <c r="K4" s="15">
        <f t="shared" si="5"/>
        <v>0</v>
      </c>
      <c r="L4" s="14">
        <f t="shared" si="6"/>
        <v>0</v>
      </c>
      <c r="M4" s="9"/>
      <c r="P4" s="24">
        <v>44561</v>
      </c>
      <c r="Q4" s="18">
        <f>R4</f>
        <v>245217.81577195294</v>
      </c>
      <c r="R4" s="8">
        <f>VLOOKUP(P4,A:I,9,)</f>
        <v>245217.81577195294</v>
      </c>
      <c r="S4" s="8">
        <f>VLOOKUP(P4,A:J,10,)</f>
        <v>247884.08816460447</v>
      </c>
      <c r="T4" s="8">
        <f>VLOOKUP(P4,A:K,11,)</f>
        <v>2666.2723926515318</v>
      </c>
      <c r="U4" s="8">
        <f>VLOOKUP(P4,A:L,12,)</f>
        <v>0</v>
      </c>
      <c r="V4" s="19">
        <f>(S4-R4)/R4</f>
        <v>1.0873077815565837E-2</v>
      </c>
      <c r="W4" s="19">
        <f>V4</f>
        <v>1.0873077815565837E-2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7"/>
        <v>26388.788022123525</v>
      </c>
      <c r="F5" s="15">
        <f t="shared" si="0"/>
        <v>27317.585944227252</v>
      </c>
      <c r="G5" s="15">
        <f t="shared" si="1"/>
        <v>31247.952201485117</v>
      </c>
      <c r="H5" s="15">
        <f t="shared" si="2"/>
        <v>30185.521826634624</v>
      </c>
      <c r="I5" s="15">
        <f t="shared" si="3"/>
        <v>30342.736476924936</v>
      </c>
      <c r="J5" s="15">
        <f t="shared" si="4"/>
        <v>30185.521826634624</v>
      </c>
      <c r="K5" s="15">
        <f t="shared" si="5"/>
        <v>-157.21465029031242</v>
      </c>
      <c r="L5" s="14">
        <f t="shared" si="6"/>
        <v>0</v>
      </c>
      <c r="M5" s="9"/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7"/>
        <v>87657.679798291982</v>
      </c>
      <c r="F6" s="15">
        <f t="shared" si="0"/>
        <v>91215.067427983333</v>
      </c>
      <c r="G6" s="15">
        <f t="shared" si="1"/>
        <v>122463.01962946844</v>
      </c>
      <c r="H6" s="15">
        <f t="shared" si="2"/>
        <v>117686.96186391918</v>
      </c>
      <c r="I6" s="15">
        <f t="shared" si="3"/>
        <v>118000.41627521692</v>
      </c>
      <c r="J6" s="15">
        <f t="shared" si="4"/>
        <v>117686.96186391918</v>
      </c>
      <c r="K6" s="15">
        <f t="shared" si="5"/>
        <v>-313.45441129774554</v>
      </c>
      <c r="L6" s="14">
        <f t="shared" si="6"/>
        <v>0</v>
      </c>
      <c r="M6" s="9"/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7"/>
        <v>34459.381729895649</v>
      </c>
      <c r="F7" s="15">
        <f t="shared" si="0"/>
        <v>34702.298831101441</v>
      </c>
      <c r="G7" s="15">
        <f t="shared" si="1"/>
        <v>157165.31846056989</v>
      </c>
      <c r="H7" s="15">
        <f t="shared" si="2"/>
        <v>156065.15665986782</v>
      </c>
      <c r="I7" s="15">
        <f t="shared" si="3"/>
        <v>152459.79800511256</v>
      </c>
      <c r="J7" s="15">
        <f t="shared" si="4"/>
        <v>156065.15665986782</v>
      </c>
      <c r="K7" s="15">
        <f t="shared" si="5"/>
        <v>3605.358654755255</v>
      </c>
      <c r="L7" s="14">
        <f t="shared" si="6"/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7"/>
        <v>41606.417199055955</v>
      </c>
      <c r="F8" s="15">
        <f t="shared" si="0"/>
        <v>41153.724696748955</v>
      </c>
      <c r="G8" s="15">
        <f t="shared" si="1"/>
        <v>198319.04315731884</v>
      </c>
      <c r="H8" s="15">
        <f t="shared" si="2"/>
        <v>200500.56000818868</v>
      </c>
      <c r="I8" s="15">
        <f t="shared" si="3"/>
        <v>194066.21520416852</v>
      </c>
      <c r="J8" s="15">
        <f t="shared" si="4"/>
        <v>200500.56000818868</v>
      </c>
      <c r="K8" s="15">
        <f t="shared" si="5"/>
        <v>6434.344804020162</v>
      </c>
      <c r="L8" s="14">
        <f t="shared" si="6"/>
        <v>0</v>
      </c>
      <c r="M8" s="9"/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7"/>
        <v>51151.60056778443</v>
      </c>
      <c r="F9" s="15">
        <f t="shared" si="0"/>
        <v>51564.11431831224</v>
      </c>
      <c r="G9" s="15">
        <f t="shared" si="1"/>
        <v>249883.15747563107</v>
      </c>
      <c r="H9" s="15">
        <f t="shared" si="2"/>
        <v>247884.08816460447</v>
      </c>
      <c r="I9" s="15">
        <f t="shared" si="3"/>
        <v>245217.81577195294</v>
      </c>
      <c r="J9" s="15">
        <f t="shared" si="4"/>
        <v>247884.08816460447</v>
      </c>
      <c r="K9" s="15">
        <f t="shared" si="5"/>
        <v>2666.2723926515318</v>
      </c>
      <c r="L9" s="14">
        <f t="shared" si="6"/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7"/>
        <v>169490.49733354338</v>
      </c>
      <c r="F10" s="15">
        <f t="shared" si="0"/>
        <v>190225.03086846921</v>
      </c>
      <c r="G10" s="15">
        <f t="shared" si="1"/>
        <v>440108.18834410026</v>
      </c>
      <c r="H10" s="15">
        <f t="shared" si="2"/>
        <v>392136.3838525769</v>
      </c>
      <c r="I10" s="15">
        <f t="shared" si="3"/>
        <v>414708.31310549635</v>
      </c>
      <c r="J10" s="15">
        <f t="shared" si="4"/>
        <v>392136.3838525769</v>
      </c>
      <c r="K10" s="15">
        <f t="shared" si="5"/>
        <v>-22571.92925291945</v>
      </c>
      <c r="L10" s="14">
        <f t="shared" si="6"/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7"/>
        <v>152807.94117845185</v>
      </c>
      <c r="F11" s="15">
        <f t="shared" si="0"/>
        <v>173251.62827558978</v>
      </c>
      <c r="G11" s="15">
        <f t="shared" si="1"/>
        <v>613359.81661969004</v>
      </c>
      <c r="H11" s="15">
        <f t="shared" si="2"/>
        <v>540983.37609940453</v>
      </c>
      <c r="I11" s="15">
        <f t="shared" si="3"/>
        <v>567516.25428394822</v>
      </c>
      <c r="J11" s="15">
        <f t="shared" si="4"/>
        <v>540983.37609940453</v>
      </c>
      <c r="K11" s="15">
        <f t="shared" si="5"/>
        <v>-26532.87818454369</v>
      </c>
      <c r="L11" s="14">
        <f t="shared" si="6"/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7"/>
        <v>299018.3188799615</v>
      </c>
      <c r="F12" s="15">
        <f t="shared" si="0"/>
        <v>377548.38446997904</v>
      </c>
      <c r="G12" s="15">
        <f t="shared" si="1"/>
        <v>990908.20108966902</v>
      </c>
      <c r="H12" s="15">
        <f t="shared" si="2"/>
        <v>784799.29101050121</v>
      </c>
      <c r="I12" s="15">
        <f t="shared" si="3"/>
        <v>866534.57316390972</v>
      </c>
      <c r="J12" s="15">
        <f t="shared" si="4"/>
        <v>784799.29101050121</v>
      </c>
      <c r="K12" s="15">
        <f t="shared" si="5"/>
        <v>-81735.282153408509</v>
      </c>
      <c r="L12" s="14">
        <f t="shared" si="6"/>
        <v>0</v>
      </c>
      <c r="M12" s="9"/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7"/>
        <v>430248.85375669535</v>
      </c>
      <c r="F13" s="15">
        <f t="shared" si="0"/>
        <v>598398.97718994762</v>
      </c>
      <c r="G13" s="15">
        <f t="shared" si="1"/>
        <v>1589307.1782796166</v>
      </c>
      <c r="H13" s="15">
        <f t="shared" si="2"/>
        <v>1142711.8323850972</v>
      </c>
      <c r="I13" s="15">
        <f t="shared" si="3"/>
        <v>1296783.4269206051</v>
      </c>
      <c r="J13" s="15">
        <f t="shared" si="4"/>
        <v>1142711.8323850972</v>
      </c>
      <c r="K13" s="15">
        <f t="shared" si="5"/>
        <v>-154071.59453550796</v>
      </c>
      <c r="L13" s="14">
        <f t="shared" si="6"/>
        <v>0</v>
      </c>
      <c r="M13" s="9"/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7"/>
        <v>444707.93183896161</v>
      </c>
      <c r="F14" s="15">
        <f t="shared" si="0"/>
        <v>595325.22667922615</v>
      </c>
      <c r="G14" s="15">
        <f t="shared" si="1"/>
        <v>2184632.4049588428</v>
      </c>
      <c r="H14" s="15">
        <f t="shared" si="2"/>
        <v>1631920.3606688436</v>
      </c>
      <c r="I14" s="15">
        <f t="shared" si="3"/>
        <v>1741491.3587595667</v>
      </c>
      <c r="J14" s="15">
        <f t="shared" si="4"/>
        <v>1631920.3606688436</v>
      </c>
      <c r="K14" s="15">
        <f t="shared" si="5"/>
        <v>-109570.99809072306</v>
      </c>
      <c r="L14" s="14">
        <f t="shared" si="6"/>
        <v>0</v>
      </c>
      <c r="M14" s="9"/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7"/>
        <v>157242.05001781249</v>
      </c>
      <c r="F15" s="15">
        <f t="shared" si="0"/>
        <v>186085.25999274614</v>
      </c>
      <c r="G15" s="15">
        <f t="shared" si="1"/>
        <v>2370717.664951589</v>
      </c>
      <c r="H15" s="15">
        <f t="shared" si="2"/>
        <v>2003256.4947108692</v>
      </c>
      <c r="I15" s="15">
        <f t="shared" si="3"/>
        <v>1898733.4087773792</v>
      </c>
      <c r="J15" s="15">
        <f t="shared" si="4"/>
        <v>2003256.4947108692</v>
      </c>
      <c r="K15" s="15">
        <f t="shared" si="5"/>
        <v>104523.08593348996</v>
      </c>
      <c r="L15" s="14">
        <f t="shared" si="6"/>
        <v>0</v>
      </c>
      <c r="M15" s="9"/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7"/>
        <v>212584.68508788882</v>
      </c>
      <c r="F16" s="15">
        <f t="shared" si="0"/>
        <v>265399.10779150203</v>
      </c>
      <c r="G16" s="15">
        <f t="shared" si="1"/>
        <v>2636116.772743091</v>
      </c>
      <c r="H16" s="15">
        <f t="shared" si="2"/>
        <v>2111529.5324532189</v>
      </c>
      <c r="I16" s="15">
        <f t="shared" si="3"/>
        <v>2111318.0938652679</v>
      </c>
      <c r="J16" s="15">
        <f t="shared" si="4"/>
        <v>2111529.5324532189</v>
      </c>
      <c r="K16" s="15">
        <f t="shared" si="5"/>
        <v>211.43858795100823</v>
      </c>
      <c r="L16" s="14">
        <f t="shared" si="6"/>
        <v>0</v>
      </c>
      <c r="M16" s="9"/>
    </row>
    <row r="17" spans="1:13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7"/>
        <v>252649.34925635549</v>
      </c>
      <c r="F17" s="15">
        <f t="shared" si="0"/>
        <v>330260.59343891655</v>
      </c>
      <c r="G17" s="15">
        <f t="shared" si="1"/>
        <v>2966377.3661820074</v>
      </c>
      <c r="H17" s="15">
        <f t="shared" si="2"/>
        <v>2269278.6426948672</v>
      </c>
      <c r="I17" s="15">
        <f t="shared" si="3"/>
        <v>2363967.4431216232</v>
      </c>
      <c r="J17" s="15">
        <f t="shared" si="4"/>
        <v>2269278.6426948672</v>
      </c>
      <c r="K17" s="15">
        <f t="shared" si="5"/>
        <v>-94688.800426756032</v>
      </c>
      <c r="L17" s="14">
        <f t="shared" si="6"/>
        <v>0</v>
      </c>
      <c r="M17" s="9"/>
    </row>
    <row r="18" spans="1:13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7"/>
        <v>397378.80618793133</v>
      </c>
      <c r="F18" s="15">
        <f t="shared" si="0"/>
        <v>570946.57704363531</v>
      </c>
      <c r="G18" s="15">
        <f t="shared" si="1"/>
        <v>3537323.9432256427</v>
      </c>
      <c r="H18" s="15">
        <f t="shared" si="2"/>
        <v>2461977.3936424926</v>
      </c>
      <c r="I18" s="15">
        <f t="shared" si="3"/>
        <v>2761346.2493095547</v>
      </c>
      <c r="J18" s="15">
        <f t="shared" si="4"/>
        <v>2461977.3936424926</v>
      </c>
      <c r="K18" s="15">
        <f t="shared" si="5"/>
        <v>-299368.8556670621</v>
      </c>
      <c r="L18" s="14">
        <f t="shared" si="6"/>
        <v>0</v>
      </c>
      <c r="M18" s="9"/>
    </row>
    <row r="19" spans="1:13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7"/>
        <v>394559.35592032992</v>
      </c>
      <c r="F19" s="15">
        <f t="shared" si="0"/>
        <v>574322.22611263557</v>
      </c>
      <c r="G19" s="15">
        <f t="shared" si="1"/>
        <v>4111646.1693382785</v>
      </c>
      <c r="H19" s="15">
        <f t="shared" si="2"/>
        <v>2824700.8222666993</v>
      </c>
      <c r="I19" s="15">
        <f t="shared" si="3"/>
        <v>3155905.6052298844</v>
      </c>
      <c r="J19" s="15">
        <f t="shared" si="4"/>
        <v>2824700.8222666993</v>
      </c>
      <c r="K19" s="15">
        <f t="shared" si="5"/>
        <v>-331204.78296318511</v>
      </c>
      <c r="L19" s="14">
        <f t="shared" si="6"/>
        <v>0</v>
      </c>
    </row>
    <row r="20" spans="1:13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7"/>
        <v>313435.3189942778</v>
      </c>
      <c r="F20" s="15">
        <f t="shared" si="0"/>
        <v>435326.81463816349</v>
      </c>
      <c r="G20" s="15">
        <f t="shared" si="1"/>
        <v>4546972.9839764424</v>
      </c>
      <c r="H20" s="15">
        <f t="shared" si="2"/>
        <v>3273820.6785529791</v>
      </c>
      <c r="I20" s="15">
        <f t="shared" si="3"/>
        <v>3469340.924224162</v>
      </c>
      <c r="J20" s="15">
        <f t="shared" si="4"/>
        <v>3273820.6785529791</v>
      </c>
      <c r="K20" s="15">
        <f t="shared" si="5"/>
        <v>-195520.24567118287</v>
      </c>
      <c r="L20" s="14">
        <f t="shared" si="6"/>
        <v>0</v>
      </c>
    </row>
    <row r="21" spans="1:13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7"/>
        <v>287569.57307156065</v>
      </c>
      <c r="F21" s="15">
        <f t="shared" si="0"/>
        <v>397744.9198539576</v>
      </c>
      <c r="G21" s="15">
        <f t="shared" si="1"/>
        <v>4944717.9038303997</v>
      </c>
      <c r="H21" s="15">
        <f t="shared" si="2"/>
        <v>3575030.9949550489</v>
      </c>
      <c r="I21" s="15">
        <f t="shared" si="3"/>
        <v>3756910.4972957228</v>
      </c>
      <c r="J21" s="15">
        <f t="shared" si="4"/>
        <v>3575030.9949550489</v>
      </c>
      <c r="K21" s="15">
        <f t="shared" si="5"/>
        <v>-181879.50234067393</v>
      </c>
      <c r="L21" s="14">
        <f t="shared" si="6"/>
        <v>0</v>
      </c>
    </row>
    <row r="22" spans="1:13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7"/>
        <v>147690.02391911903</v>
      </c>
      <c r="F22" s="15">
        <f t="shared" si="0"/>
        <v>187186.34809855712</v>
      </c>
      <c r="G22" s="15">
        <f t="shared" si="1"/>
        <v>5131904.2519289572</v>
      </c>
      <c r="H22" s="15">
        <f t="shared" si="2"/>
        <v>4049072.3250765675</v>
      </c>
      <c r="I22" s="15">
        <f t="shared" si="3"/>
        <v>3904600.5212148419</v>
      </c>
      <c r="J22" s="15">
        <f t="shared" si="4"/>
        <v>4049072.3250765675</v>
      </c>
      <c r="K22" s="15">
        <f t="shared" si="5"/>
        <v>144471.80386172561</v>
      </c>
      <c r="L22" s="14">
        <f t="shared" si="6"/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 ca="1"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16" si="0">E3/B3</f>
        <v>0</v>
      </c>
      <c r="G3" s="15">
        <f>G2+F3</f>
        <v>0</v>
      </c>
      <c r="H3" s="15">
        <f t="shared" ref="H3:H16" si="1">G3*B3</f>
        <v>0</v>
      </c>
      <c r="I3" s="15">
        <f>IF(E3&gt;0,I2+E3,I2)</f>
        <v>0</v>
      </c>
      <c r="J3" s="15">
        <f t="shared" ref="J3:J16" si="2">H3+L3</f>
        <v>0</v>
      </c>
      <c r="K3" s="15">
        <f t="shared" ref="K3:K16" si="3">J3-I3</f>
        <v>0</v>
      </c>
      <c r="L3" s="14">
        <f>IF(E3&lt;0,L2-E3,L2)</f>
        <v>0</v>
      </c>
      <c r="M3" s="23">
        <f ca="1">MAX(VLOOKUP(A3,[1]HwabaoWP_szse_innovation_100!$A:$C,3),OFFSET([1]HwabaoWP_szse_innovation_100!$N$1,(MATCH(A3,[1]HwabaoWP_szse_innovation_100!$A:$A)-2),))</f>
        <v>1.034</v>
      </c>
      <c r="N3" s="23">
        <f ca="1">MIN(VLOOKUP(A3,[1]HwabaoWP_szse_innovation_100!$A:$D,4),OFFSET([1]HwabaoWP_szse_innovation_100!$O$1,(MATCH(A3,[1]HwabaoWP_szse_innovation_100!$A:$A)-2),))</f>
        <v>1.012</v>
      </c>
      <c r="O3" s="23">
        <f ca="1">(B3+M3+N3)/3</f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</row>
    <row r="4" spans="1:39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 t="shared" ref="E4:E15" si="4">IF(C4&lt;D4,$E$2*(D4-C4)^2,-$E$2*(D4-C4)^2)</f>
        <v>3953.9484548014116</v>
      </c>
      <c r="F4" s="15">
        <f t="shared" si="0"/>
        <v>3930.3662572578642</v>
      </c>
      <c r="G4" s="15">
        <f t="shared" ref="G4:G16" si="5">G3+F4</f>
        <v>3930.3662572578642</v>
      </c>
      <c r="H4" s="15">
        <f t="shared" si="1"/>
        <v>3953.9484548014116</v>
      </c>
      <c r="I4" s="15">
        <f t="shared" ref="I4:I16" si="6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16" si="7">IF(E4&lt;0,L3-E4,L3)</f>
        <v>0</v>
      </c>
      <c r="M4" s="23">
        <f ca="1">MAX(VLOOKUP(A4,[1]HwabaoWP_szse_innovation_100!$A:$C,3),OFFSET([1]HwabaoWP_szse_innovation_100!$N$1,(MATCH(A4,[1]HwabaoWP_szse_innovation_100!$A:$A)-2),))</f>
        <v>1.054</v>
      </c>
      <c r="N4" s="23">
        <f ca="1">MIN(VLOOKUP(A4,[1]HwabaoWP_szse_innovation_100!$A:$D,4),OFFSET([1]HwabaoWP_szse_innovation_100!$O$1,(MATCH(A4,[1]HwabaoWP_szse_innovation_100!$A:$A)-2),))</f>
        <v>0.94</v>
      </c>
      <c r="O4" s="23">
        <f t="shared" ref="O4:O16" ca="1" si="8">(B4+M4+N4)/3</f>
        <v>1</v>
      </c>
      <c r="P4" s="23"/>
      <c r="Q4" s="23"/>
      <c r="R4" s="23"/>
      <c r="S4" s="9"/>
      <c r="V4" s="24">
        <v>44561</v>
      </c>
      <c r="W4" s="18">
        <f>X4</f>
        <v>245217.81577195294</v>
      </c>
      <c r="X4" s="8">
        <f>VLOOKUP(V4,A:I,9,)</f>
        <v>245217.81577195294</v>
      </c>
      <c r="Y4" s="8">
        <f>VLOOKUP(V4,A:J,10,)</f>
        <v>247884.08816460447</v>
      </c>
      <c r="Z4" s="8">
        <f>VLOOKUP(V4,A:K,11,)</f>
        <v>2666.2723926515318</v>
      </c>
      <c r="AA4" s="8">
        <f>VLOOKUP(V4,A:L,12,)</f>
        <v>0</v>
      </c>
      <c r="AB4" s="19">
        <f t="shared" ref="AB4" si="9">(Y4-X4)/X4</f>
        <v>1.0873077815565837E-2</v>
      </c>
      <c r="AC4" s="19">
        <f>AG13</f>
        <v>0</v>
      </c>
      <c r="AE4" s="17"/>
      <c r="AF4" s="9"/>
      <c r="AG4" s="9"/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si="4"/>
        <v>26388.788022123525</v>
      </c>
      <c r="F5" s="15">
        <f t="shared" si="0"/>
        <v>27317.585944227252</v>
      </c>
      <c r="G5" s="15">
        <f t="shared" si="5"/>
        <v>31247.952201485117</v>
      </c>
      <c r="H5" s="15">
        <f t="shared" si="1"/>
        <v>30185.521826634624</v>
      </c>
      <c r="I5" s="15">
        <f t="shared" si="6"/>
        <v>30342.736476924936</v>
      </c>
      <c r="J5" s="15">
        <f t="shared" si="2"/>
        <v>30185.521826634624</v>
      </c>
      <c r="K5" s="15">
        <f t="shared" si="3"/>
        <v>-157.21465029031242</v>
      </c>
      <c r="L5" s="14">
        <f t="shared" si="7"/>
        <v>0</v>
      </c>
      <c r="M5" s="23">
        <f ca="1">MAX(VLOOKUP(A5,[1]HwabaoWP_szse_innovation_100!$A:$C,3),OFFSET([1]HwabaoWP_szse_innovation_100!$N$1,(MATCH(A5,[1]HwabaoWP_szse_innovation_100!$A:$A)-2),))</f>
        <v>1.0469999999999999</v>
      </c>
      <c r="N5" s="23">
        <f ca="1">MIN(VLOOKUP(A5,[1]HwabaoWP_szse_innovation_100!$A:$D,4),OFFSET([1]HwabaoWP_szse_innovation_100!$O$1,(MATCH(A5,[1]HwabaoWP_szse_innovation_100!$A:$A)-2),))</f>
        <v>0.95699999999999996</v>
      </c>
      <c r="O5" s="23">
        <f t="shared" ca="1" si="8"/>
        <v>0.98999999999999988</v>
      </c>
      <c r="P5" s="23"/>
      <c r="Q5" s="23"/>
      <c r="R5" s="23"/>
      <c r="S5" s="9"/>
      <c r="AE5" s="17"/>
      <c r="AF5" s="9"/>
      <c r="AG5" s="9"/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4"/>
        <v>87657.679798291982</v>
      </c>
      <c r="F6" s="15">
        <f t="shared" si="0"/>
        <v>91215.067427983333</v>
      </c>
      <c r="G6" s="15">
        <f t="shared" si="5"/>
        <v>122463.01962946844</v>
      </c>
      <c r="H6" s="15">
        <f t="shared" si="1"/>
        <v>117686.96186391918</v>
      </c>
      <c r="I6" s="15">
        <f t="shared" si="6"/>
        <v>118000.41627521692</v>
      </c>
      <c r="J6" s="15">
        <f t="shared" si="2"/>
        <v>117686.96186391918</v>
      </c>
      <c r="K6" s="15">
        <f t="shared" si="3"/>
        <v>-313.45441129774554</v>
      </c>
      <c r="L6" s="14">
        <f t="shared" si="7"/>
        <v>0</v>
      </c>
      <c r="M6" s="23">
        <f ca="1">MAX(VLOOKUP(A6,[1]HwabaoWP_szse_innovation_100!$A:$C,3),OFFSET([1]HwabaoWP_szse_innovation_100!$N$1,(MATCH(A6,[1]HwabaoWP_szse_innovation_100!$A:$A)-2),))</f>
        <v>0.98799999999999999</v>
      </c>
      <c r="N6" s="23">
        <f ca="1">MIN(VLOOKUP(A6,[1]HwabaoWP_szse_innovation_100!$A:$D,4),OFFSET([1]HwabaoWP_szse_innovation_100!$O$1,(MATCH(A6,[1]HwabaoWP_szse_innovation_100!$A:$A)-2),))</f>
        <v>0.93700000000000006</v>
      </c>
      <c r="O6" s="23">
        <f t="shared" ca="1" si="8"/>
        <v>0.96200000000000008</v>
      </c>
      <c r="P6" s="23"/>
      <c r="Q6" s="23"/>
      <c r="R6" s="23"/>
      <c r="S6" s="9"/>
      <c r="AE6" s="9"/>
      <c r="AF6" s="9"/>
      <c r="AG6" s="20"/>
      <c r="AH6" s="9"/>
      <c r="AI6" s="9"/>
      <c r="AJ6" s="20"/>
      <c r="AK6" s="17"/>
    </row>
    <row r="7" spans="1:39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4"/>
        <v>34459.381729895649</v>
      </c>
      <c r="F7" s="15">
        <f t="shared" si="0"/>
        <v>34702.298831101441</v>
      </c>
      <c r="G7" s="15">
        <f t="shared" si="5"/>
        <v>157165.31846056989</v>
      </c>
      <c r="H7" s="15">
        <f t="shared" si="1"/>
        <v>156065.15665986782</v>
      </c>
      <c r="I7" s="15">
        <f t="shared" si="6"/>
        <v>152459.79800511256</v>
      </c>
      <c r="J7" s="15">
        <f t="shared" si="2"/>
        <v>156065.15665986782</v>
      </c>
      <c r="K7" s="15">
        <f t="shared" si="3"/>
        <v>3605.358654755255</v>
      </c>
      <c r="L7" s="14">
        <f t="shared" si="7"/>
        <v>0</v>
      </c>
      <c r="M7" s="23">
        <f ca="1">MAX(VLOOKUP(A7,[1]HwabaoWP_szse_innovation_100!$A:$C,3),OFFSET([1]HwabaoWP_szse_innovation_100!$N$1,(MATCH(A7,[1]HwabaoWP_szse_innovation_100!$A:$A)-2),))</f>
        <v>1.0049999952316284</v>
      </c>
      <c r="N7" s="23">
        <f ca="1">MIN(VLOOKUP(A7,[1]HwabaoWP_szse_innovation_100!$A:$D,4),OFFSET([1]HwabaoWP_szse_innovation_100!$O$1,(MATCH(A7,[1]HwabaoWP_szse_innovation_100!$A:$A)-2),))</f>
        <v>0.93900001049041748</v>
      </c>
      <c r="O7" s="23">
        <f t="shared" ca="1" si="8"/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4"/>
        <v>41606.417199055955</v>
      </c>
      <c r="F8" s="15">
        <f t="shared" si="0"/>
        <v>41153.724696748955</v>
      </c>
      <c r="G8" s="15">
        <f t="shared" si="5"/>
        <v>198319.04315731884</v>
      </c>
      <c r="H8" s="15">
        <f t="shared" si="1"/>
        <v>200500.56000818868</v>
      </c>
      <c r="I8" s="15">
        <f t="shared" si="6"/>
        <v>194066.21520416852</v>
      </c>
      <c r="J8" s="15">
        <f t="shared" si="2"/>
        <v>200500.56000818868</v>
      </c>
      <c r="K8" s="15">
        <f t="shared" si="3"/>
        <v>6434.344804020162</v>
      </c>
      <c r="L8" s="14">
        <f t="shared" si="7"/>
        <v>0</v>
      </c>
      <c r="M8" s="23">
        <f ca="1">MAX(VLOOKUP(A8,[1]HwabaoWP_szse_innovation_100!$A:$C,3),OFFSET([1]HwabaoWP_szse_innovation_100!$N$1,(MATCH(A8,[1]HwabaoWP_szse_innovation_100!$A:$A)-2),))</f>
        <v>1.0219999551773071</v>
      </c>
      <c r="N8" s="23">
        <f ca="1">MIN(VLOOKUP(A8,[1]HwabaoWP_szse_innovation_100!$A:$D,4),OFFSET([1]HwabaoWP_szse_innovation_100!$O$1,(MATCH(A8,[1]HwabaoWP_szse_innovation_100!$A:$A)-2),))</f>
        <v>0.98100000619888306</v>
      </c>
      <c r="O8" s="23">
        <f t="shared" ca="1" si="8"/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4"/>
        <v>51151.60056778443</v>
      </c>
      <c r="F9" s="15">
        <f t="shared" si="0"/>
        <v>51564.11431831224</v>
      </c>
      <c r="G9" s="15">
        <f t="shared" si="5"/>
        <v>249883.15747563107</v>
      </c>
      <c r="H9" s="15">
        <f t="shared" si="1"/>
        <v>247884.08816460447</v>
      </c>
      <c r="I9" s="15">
        <f t="shared" si="6"/>
        <v>245217.81577195294</v>
      </c>
      <c r="J9" s="15">
        <f t="shared" si="2"/>
        <v>247884.08816460447</v>
      </c>
      <c r="K9" s="15">
        <f t="shared" si="3"/>
        <v>2666.2723926515318</v>
      </c>
      <c r="L9" s="14">
        <f t="shared" si="7"/>
        <v>0</v>
      </c>
      <c r="M9" s="23">
        <f ca="1">MAX(VLOOKUP(A9,[1]HwabaoWP_szse_innovation_100!$A:$C,3),OFFSET([1]HwabaoWP_szse_innovation_100!$N$1,(MATCH(A9,[1]HwabaoWP_szse_innovation_100!$A:$A)-2),))</f>
        <v>1.034000039100647</v>
      </c>
      <c r="N9" s="23">
        <f ca="1">MIN(VLOOKUP(A9,[1]HwabaoWP_szse_innovation_100!$A:$D,4),OFFSET([1]HwabaoWP_szse_innovation_100!$O$1,(MATCH(A9,[1]HwabaoWP_szse_innovation_100!$A:$A)-2),))</f>
        <v>0.97600001096725464</v>
      </c>
      <c r="O9" s="23">
        <f t="shared" ca="1" si="8"/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4"/>
        <v>169490.49733354338</v>
      </c>
      <c r="F10" s="15">
        <f t="shared" si="0"/>
        <v>190225.03086846921</v>
      </c>
      <c r="G10" s="15">
        <f t="shared" si="5"/>
        <v>440108.18834410026</v>
      </c>
      <c r="H10" s="15">
        <f t="shared" si="1"/>
        <v>392136.3838525769</v>
      </c>
      <c r="I10" s="15">
        <f t="shared" si="6"/>
        <v>414708.31310549635</v>
      </c>
      <c r="J10" s="15">
        <f t="shared" si="2"/>
        <v>392136.3838525769</v>
      </c>
      <c r="K10" s="15">
        <f t="shared" si="3"/>
        <v>-22571.92925291945</v>
      </c>
      <c r="L10" s="14">
        <f t="shared" si="7"/>
        <v>0</v>
      </c>
      <c r="M10" s="23">
        <f ca="1">MAX(VLOOKUP(A10,[1]HwabaoWP_szse_innovation_100!$A:$C,3),OFFSET([1]HwabaoWP_szse_innovation_100!$N$1,(MATCH(A10,[1]HwabaoWP_szse_innovation_100!$A:$A)-2),))</f>
        <v>0.99599999189376831</v>
      </c>
      <c r="N10" s="23">
        <f ca="1">MIN(VLOOKUP(A10,[1]HwabaoWP_szse_innovation_100!$A:$D,4),OFFSET([1]HwabaoWP_szse_innovation_100!$O$1,(MATCH(A10,[1]HwabaoWP_szse_innovation_100!$A:$A)-2),))</f>
        <v>0.88499999046325684</v>
      </c>
      <c r="O10" s="23">
        <f t="shared" ca="1" si="8"/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4"/>
        <v>152807.94117845185</v>
      </c>
      <c r="F11" s="15">
        <f t="shared" si="0"/>
        <v>173251.62827558978</v>
      </c>
      <c r="G11" s="15">
        <f t="shared" si="5"/>
        <v>613359.81661969004</v>
      </c>
      <c r="H11" s="15">
        <f t="shared" si="1"/>
        <v>540983.37609940453</v>
      </c>
      <c r="I11" s="15">
        <f t="shared" si="6"/>
        <v>567516.25428394822</v>
      </c>
      <c r="J11" s="15">
        <f t="shared" si="2"/>
        <v>540983.37609940453</v>
      </c>
      <c r="K11" s="15">
        <f t="shared" si="3"/>
        <v>-26532.87818454369</v>
      </c>
      <c r="L11" s="14">
        <f t="shared" si="7"/>
        <v>0</v>
      </c>
      <c r="M11" s="23">
        <f ca="1">MAX(VLOOKUP(A11,[1]HwabaoWP_szse_innovation_100!$A:$C,3),OFFSET([1]HwabaoWP_szse_innovation_100!$N$1,(MATCH(A11,[1]HwabaoWP_szse_innovation_100!$A:$A)-2),))</f>
        <v>0.91100001335144043</v>
      </c>
      <c r="N11" s="23">
        <f ca="1">MIN(VLOOKUP(A11,[1]HwabaoWP_szse_innovation_100!$A:$D,4),OFFSET([1]HwabaoWP_szse_innovation_100!$O$1,(MATCH(A11,[1]HwabaoWP_szse_innovation_100!$A:$A)-2),))</f>
        <v>0.85000002384185791</v>
      </c>
      <c r="O11" s="23">
        <f t="shared" ca="1" si="8"/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4"/>
        <v>299018.3188799615</v>
      </c>
      <c r="F12" s="15">
        <f t="shared" si="0"/>
        <v>377548.38446997904</v>
      </c>
      <c r="G12" s="15">
        <f t="shared" si="5"/>
        <v>990908.20108966902</v>
      </c>
      <c r="H12" s="15">
        <f t="shared" si="1"/>
        <v>784799.29101050121</v>
      </c>
      <c r="I12" s="15">
        <f t="shared" si="6"/>
        <v>866534.57316390972</v>
      </c>
      <c r="J12" s="15">
        <f t="shared" si="2"/>
        <v>784799.29101050121</v>
      </c>
      <c r="K12" s="15">
        <f t="shared" si="3"/>
        <v>-81735.282153408509</v>
      </c>
      <c r="L12" s="14">
        <f t="shared" si="7"/>
        <v>0</v>
      </c>
      <c r="M12" s="23">
        <f ca="1">MAX(VLOOKUP(A12,[1]HwabaoWP_szse_innovation_100!$A:$C,3),OFFSET([1]HwabaoWP_szse_innovation_100!$N$1,(MATCH(A12,[1]HwabaoWP_szse_innovation_100!$A:$A)-2),))</f>
        <v>0.88599997758865356</v>
      </c>
      <c r="N12" s="23">
        <f ca="1">MIN(VLOOKUP(A12,[1]HwabaoWP_szse_innovation_100!$A:$D,4),OFFSET([1]HwabaoWP_szse_innovation_100!$O$1,(MATCH(A12,[1]HwabaoWP_szse_innovation_100!$A:$A)-2),))</f>
        <v>0.75</v>
      </c>
      <c r="O12" s="23">
        <f t="shared" ca="1" si="8"/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4"/>
        <v>430248.85375669535</v>
      </c>
      <c r="F13" s="15">
        <f t="shared" si="0"/>
        <v>598398.97718994762</v>
      </c>
      <c r="G13" s="15">
        <f t="shared" si="5"/>
        <v>1589307.1782796166</v>
      </c>
      <c r="H13" s="15">
        <f t="shared" si="1"/>
        <v>1142711.8323850972</v>
      </c>
      <c r="I13" s="15">
        <f t="shared" si="6"/>
        <v>1296783.4269206051</v>
      </c>
      <c r="J13" s="15">
        <f t="shared" si="2"/>
        <v>1142711.8323850972</v>
      </c>
      <c r="K13" s="15">
        <f t="shared" si="3"/>
        <v>-154071.59453550796</v>
      </c>
      <c r="L13" s="14">
        <f t="shared" si="7"/>
        <v>0</v>
      </c>
      <c r="M13" s="23">
        <f ca="1">MAX(VLOOKUP(A13,[1]HwabaoWP_szse_innovation_100!$A:$C,3),OFFSET([1]HwabaoWP_szse_innovation_100!$N$1,(MATCH(A13,[1]HwabaoWP_szse_innovation_100!$A:$A)-2),))</f>
        <v>0.80199998617172241</v>
      </c>
      <c r="N13" s="23">
        <f ca="1">MIN(VLOOKUP(A13,[1]HwabaoWP_szse_innovation_100!$A:$D,4),OFFSET([1]HwabaoWP_szse_innovation_100!$O$1,(MATCH(A13,[1]HwabaoWP_szse_innovation_100!$A:$A)-2),))</f>
        <v>0.65399998426437378</v>
      </c>
      <c r="O13" s="23">
        <f t="shared" ca="1" si="8"/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4"/>
        <v>444707.93183896161</v>
      </c>
      <c r="F14" s="15">
        <f t="shared" si="0"/>
        <v>595325.22667922615</v>
      </c>
      <c r="G14" s="15">
        <f t="shared" si="5"/>
        <v>2184632.4049588428</v>
      </c>
      <c r="H14" s="15">
        <f t="shared" si="1"/>
        <v>1631920.3606688436</v>
      </c>
      <c r="I14" s="15">
        <f t="shared" si="6"/>
        <v>1741491.3587595667</v>
      </c>
      <c r="J14" s="15">
        <f t="shared" si="2"/>
        <v>1631920.3606688436</v>
      </c>
      <c r="K14" s="15">
        <f t="shared" si="3"/>
        <v>-109570.99809072306</v>
      </c>
      <c r="L14" s="14">
        <f t="shared" si="7"/>
        <v>0</v>
      </c>
      <c r="M14" s="23">
        <f ca="1">MAX(VLOOKUP(A14,[1]HwabaoWP_szse_innovation_100!$A:$C,3),OFFSET([1]HwabaoWP_szse_innovation_100!$N$1,(MATCH(A14,[1]HwabaoWP_szse_innovation_100!$A:$A)-2),))</f>
        <v>0.74800002574920654</v>
      </c>
      <c r="N14" s="23">
        <f ca="1">MIN(VLOOKUP(A14,[1]HwabaoWP_szse_innovation_100!$A:$D,4),OFFSET([1]HwabaoWP_szse_innovation_100!$O$1,(MATCH(A14,[1]HwabaoWP_szse_innovation_100!$A:$A)-2),))</f>
        <v>0.68199998140335083</v>
      </c>
      <c r="O14" s="23">
        <f t="shared" ca="1" si="8"/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4"/>
        <v>157242.05001781249</v>
      </c>
      <c r="F15" s="15">
        <f t="shared" si="0"/>
        <v>186085.25999274614</v>
      </c>
      <c r="G15" s="15">
        <f t="shared" si="5"/>
        <v>2370717.664951589</v>
      </c>
      <c r="H15" s="15">
        <f t="shared" si="1"/>
        <v>2003256.4947108692</v>
      </c>
      <c r="I15" s="15">
        <f t="shared" si="6"/>
        <v>1898733.4087773792</v>
      </c>
      <c r="J15" s="15">
        <f t="shared" si="2"/>
        <v>2003256.4947108692</v>
      </c>
      <c r="K15" s="15">
        <f t="shared" si="3"/>
        <v>104523.08593348996</v>
      </c>
      <c r="L15" s="14">
        <f t="shared" si="7"/>
        <v>0</v>
      </c>
      <c r="M15" s="23">
        <f ca="1">MAX(VLOOKUP(A15,[1]HwabaoWP_szse_innovation_100!$A:$C,3),OFFSET([1]HwabaoWP_szse_innovation_100!$N$1,(MATCH(A15,[1]HwabaoWP_szse_innovation_100!$A:$A)-2),))</f>
        <v>0.86000001430511475</v>
      </c>
      <c r="N15" s="23">
        <f ca="1">MIN(VLOOKUP(A15,[1]HwabaoWP_szse_innovation_100!$A:$D,4),OFFSET([1]HwabaoWP_szse_innovation_100!$O$1,(MATCH(A15,[1]HwabaoWP_szse_innovation_100!$A:$A)-2),))</f>
        <v>0.74400001764297485</v>
      </c>
      <c r="O15" s="23">
        <f t="shared" ca="1" si="8"/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ref="E16:E22" ca="1" si="10">IF(C16&lt;D16,$E$2*(D16-C16)^2*U16,-$E$2*(D16-C16)^2*U16)</f>
        <v>212584.68508788882</v>
      </c>
      <c r="F16" s="15">
        <f t="shared" ca="1" si="0"/>
        <v>265399.10779150203</v>
      </c>
      <c r="G16" s="15">
        <f t="shared" ca="1" si="5"/>
        <v>2636116.772743091</v>
      </c>
      <c r="H16" s="15">
        <f t="shared" ca="1" si="1"/>
        <v>2111529.5324532189</v>
      </c>
      <c r="I16" s="15">
        <f t="shared" ca="1" si="6"/>
        <v>2111318.0938652679</v>
      </c>
      <c r="J16" s="15">
        <f t="shared" ca="1" si="2"/>
        <v>2111529.5324532189</v>
      </c>
      <c r="K16" s="15">
        <f t="shared" ca="1" si="3"/>
        <v>211.43858795100823</v>
      </c>
      <c r="L16" s="14">
        <f t="shared" ca="1" si="7"/>
        <v>0</v>
      </c>
      <c r="M16" s="23">
        <f ca="1">MAX(VLOOKUP(A16,[1]HwabaoWP_szse_innovation_100!$A:$C,3),OFFSET([1]HwabaoWP_szse_innovation_100!$N$1,(MATCH(A16,[1]HwabaoWP_szse_innovation_100!$A:$A)-2),))</f>
        <v>0.85799998044967651</v>
      </c>
      <c r="N16" s="23">
        <f ca="1">MIN(VLOOKUP(A16,[1]HwabaoWP_szse_innovation_100!$A:$D,4),OFFSET([1]HwabaoWP_szse_innovation_100!$O$1,(MATCH(A16,[1]HwabaoWP_szse_innovation_100!$A:$A)-2),))</f>
        <v>0.79900002479553223</v>
      </c>
      <c r="O16" s="23">
        <f t="shared" ca="1" si="8"/>
        <v>0.81933333476384484</v>
      </c>
      <c r="P16" s="23">
        <f t="shared" ref="P16:P22" ca="1" si="11">SUM(O3:O16)/14</f>
        <v>0.90447619064648954</v>
      </c>
      <c r="Q16" s="23">
        <f t="shared" ref="Q16:Q22" ca="1" si="12">O16-P16</f>
        <v>-8.5142855882644697E-2</v>
      </c>
      <c r="R16" s="23">
        <f t="shared" ref="R16:R22" ca="1" si="13">AVEDEV(O3:O16)</f>
        <v>9.2884351843879331E-2</v>
      </c>
      <c r="S16" s="9">
        <f t="shared" ref="S16:S22" ca="1" si="14">0.015*R16</f>
        <v>1.3932652776581899E-3</v>
      </c>
      <c r="T16" s="9">
        <f t="shared" ref="T16:T22" ca="1" si="15">Q16/S16</f>
        <v>-61.110297692736168</v>
      </c>
      <c r="U16" s="11">
        <f t="shared" ref="U16:U22" ca="1" si="16">IF(AND(T16&gt;100,C16&gt;D16),1.2,IF(AND(T16&lt;-100,C16&lt;D16),1.2,1))</f>
        <v>1</v>
      </c>
    </row>
    <row r="17" spans="1:21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ca="1" si="10"/>
        <v>252649.34925635549</v>
      </c>
      <c r="F17" s="15">
        <f t="shared" ref="F17:F22" ca="1" si="17">E17/B17</f>
        <v>330260.59343891655</v>
      </c>
      <c r="G17" s="15">
        <f t="shared" ref="G17:G22" ca="1" si="18">G16+F17</f>
        <v>2966377.3661820074</v>
      </c>
      <c r="H17" s="15">
        <f t="shared" ref="H17:H22" ca="1" si="19">G17*B17</f>
        <v>2269278.6426948672</v>
      </c>
      <c r="I17" s="15">
        <f t="shared" ref="I17:I22" ca="1" si="20">IF(E17&gt;0,I16+E17,I16)</f>
        <v>2363967.4431216232</v>
      </c>
      <c r="J17" s="15">
        <f t="shared" ref="J17:J22" ca="1" si="21">H17+L17</f>
        <v>2269278.6426948672</v>
      </c>
      <c r="K17" s="15">
        <f t="shared" ref="K17:K22" ca="1" si="22">J17-I17</f>
        <v>-94688.800426756032</v>
      </c>
      <c r="L17" s="14">
        <f t="shared" ref="L17:L22" ca="1" si="23">IF(E17&lt;0,L16-E17,L16)</f>
        <v>0</v>
      </c>
      <c r="M17" s="23">
        <f ca="1">MAX(VLOOKUP(A17,[1]HwabaoWP_szse_innovation_100!$A:$C,3),OFFSET([1]HwabaoWP_szse_innovation_100!$N$1,(MATCH(A17,[1]HwabaoWP_szse_innovation_100!$A:$A)-2),))</f>
        <v>0.82700002193450928</v>
      </c>
      <c r="N17" s="23">
        <f ca="1">MIN(VLOOKUP(A17,[1]HwabaoWP_szse_innovation_100!$A:$D,4),OFFSET([1]HwabaoWP_szse_innovation_100!$O$1,(MATCH(A17,[1]HwabaoWP_szse_innovation_100!$A:$A)-2),))</f>
        <v>0.7630000114440918</v>
      </c>
      <c r="O17" s="23">
        <f t="shared" ref="O17:O22" ca="1" si="24">(B17+M17+N17)/3</f>
        <v>0.78500000635782874</v>
      </c>
      <c r="P17" s="23">
        <f t="shared" ca="1" si="11"/>
        <v>0.88728571491014396</v>
      </c>
      <c r="Q17" s="23">
        <f t="shared" ca="1" si="12"/>
        <v>-0.10228570855231522</v>
      </c>
      <c r="R17" s="23">
        <f t="shared" ca="1" si="13"/>
        <v>9.2761902434485316E-2</v>
      </c>
      <c r="S17" s="9">
        <f t="shared" ca="1" si="14"/>
        <v>1.3914285365172797E-3</v>
      </c>
      <c r="T17" s="9">
        <f t="shared" ca="1" si="15"/>
        <v>-73.511291358400982</v>
      </c>
      <c r="U17" s="11">
        <f t="shared" ca="1" si="16"/>
        <v>1</v>
      </c>
    </row>
    <row r="18" spans="1:21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ca="1" si="10"/>
        <v>476854.5674255176</v>
      </c>
      <c r="F18" s="15">
        <f t="shared" ca="1" si="17"/>
        <v>685135.89245236234</v>
      </c>
      <c r="G18" s="15">
        <f t="shared" ca="1" si="18"/>
        <v>3651513.2586343698</v>
      </c>
      <c r="H18" s="15">
        <f t="shared" ca="1" si="19"/>
        <v>2541453.154880079</v>
      </c>
      <c r="I18" s="15">
        <f t="shared" ca="1" si="20"/>
        <v>2840822.0105471406</v>
      </c>
      <c r="J18" s="15">
        <f t="shared" ca="1" si="21"/>
        <v>2541453.154880079</v>
      </c>
      <c r="K18" s="15">
        <f t="shared" ca="1" si="22"/>
        <v>-299368.85566706164</v>
      </c>
      <c r="L18" s="14">
        <f t="shared" ca="1" si="23"/>
        <v>0</v>
      </c>
      <c r="M18" s="23">
        <f ca="1">MAX(VLOOKUP(A18,[1]HwabaoWP_szse_innovation_100!$A:$C,3),OFFSET([1]HwabaoWP_szse_innovation_100!$N$1,(MATCH(A18,[1]HwabaoWP_szse_innovation_100!$A:$A)-2),))</f>
        <v>0.77399998903274536</v>
      </c>
      <c r="N18" s="23">
        <f ca="1">MIN(VLOOKUP(A18,[1]HwabaoWP_szse_innovation_100!$A:$D,4),OFFSET([1]HwabaoWP_szse_innovation_100!$O$1,(MATCH(A18,[1]HwabaoWP_szse_innovation_100!$A:$A)-2),))</f>
        <v>0.69599997997283936</v>
      </c>
      <c r="O18" s="23">
        <f t="shared" ca="1" si="24"/>
        <v>0.72199998299280799</v>
      </c>
      <c r="P18" s="23">
        <f t="shared" ca="1" si="11"/>
        <v>0.86742857083820168</v>
      </c>
      <c r="Q18" s="23">
        <f t="shared" ca="1" si="12"/>
        <v>-0.1454285878453937</v>
      </c>
      <c r="R18" s="23">
        <f t="shared" ca="1" si="13"/>
        <v>9.561904966263543E-2</v>
      </c>
      <c r="S18" s="9">
        <f t="shared" ca="1" si="14"/>
        <v>1.4342857449395315E-3</v>
      </c>
      <c r="T18" s="9">
        <f t="shared" ca="1" si="15"/>
        <v>-101.39443158972821</v>
      </c>
      <c r="U18" s="11">
        <f t="shared" ca="1" si="16"/>
        <v>1.2</v>
      </c>
    </row>
    <row r="19" spans="1:21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ca="1" si="10"/>
        <v>473471.22710439586</v>
      </c>
      <c r="F19" s="15">
        <f t="shared" ca="1" si="17"/>
        <v>689186.67133516259</v>
      </c>
      <c r="G19" s="15">
        <f t="shared" ca="1" si="18"/>
        <v>4340699.9299695324</v>
      </c>
      <c r="H19" s="15">
        <f t="shared" ca="1" si="19"/>
        <v>2982060.7504685246</v>
      </c>
      <c r="I19" s="15">
        <f t="shared" ca="1" si="20"/>
        <v>3314293.2376515362</v>
      </c>
      <c r="J19" s="15">
        <f t="shared" ca="1" si="21"/>
        <v>2982060.7504685246</v>
      </c>
      <c r="K19" s="15">
        <f t="shared" ca="1" si="22"/>
        <v>-332232.4871830116</v>
      </c>
      <c r="L19" s="14">
        <f t="shared" ca="1" si="23"/>
        <v>0</v>
      </c>
      <c r="M19" s="23">
        <f ca="1">MAX(VLOOKUP(A19,[1]HwabaoWP_szse_innovation_100!$A:$C,3),OFFSET([1]HwabaoWP_szse_innovation_100!$N$1,(MATCH(A19,[1]HwabaoWP_szse_innovation_100!$A:$A)-2),))</f>
        <v>0.74199998378753662</v>
      </c>
      <c r="N19" s="23">
        <f ca="1">MIN(VLOOKUP(A19,[1]HwabaoWP_szse_innovation_100!$A:$D,4),OFFSET([1]HwabaoWP_szse_innovation_100!$O$1,(MATCH(A19,[1]HwabaoWP_szse_innovation_100!$A:$A)-2),))</f>
        <v>0.67799997329711914</v>
      </c>
      <c r="O19" s="23">
        <f t="shared" ca="1" si="24"/>
        <v>0.7023333112398783</v>
      </c>
      <c r="P19" s="23">
        <f t="shared" ca="1" si="11"/>
        <v>0.84688095021247867</v>
      </c>
      <c r="Q19" s="23">
        <f t="shared" ca="1" si="12"/>
        <v>-0.14454763897260037</v>
      </c>
      <c r="R19" s="23">
        <f t="shared" ca="1" si="13"/>
        <v>9.5721091747283951E-2</v>
      </c>
      <c r="S19" s="9">
        <f t="shared" ca="1" si="14"/>
        <v>1.4358163762092592E-3</v>
      </c>
      <c r="T19" s="9">
        <f t="shared" ca="1" si="15"/>
        <v>-100.67278892181521</v>
      </c>
      <c r="U19" s="11">
        <f t="shared" ca="1" si="16"/>
        <v>1.2</v>
      </c>
    </row>
    <row r="20" spans="1:21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ca="1" si="10"/>
        <v>313435.3189942778</v>
      </c>
      <c r="F20" s="15">
        <f t="shared" ca="1" si="17"/>
        <v>435326.81463816349</v>
      </c>
      <c r="G20" s="15">
        <f t="shared" ca="1" si="18"/>
        <v>4776026.7446076963</v>
      </c>
      <c r="H20" s="15">
        <f t="shared" ca="1" si="19"/>
        <v>3438739.3927607625</v>
      </c>
      <c r="I20" s="15">
        <f t="shared" ca="1" si="20"/>
        <v>3627728.5566458139</v>
      </c>
      <c r="J20" s="15">
        <f t="shared" ca="1" si="21"/>
        <v>3438739.3927607625</v>
      </c>
      <c r="K20" s="15">
        <f t="shared" ca="1" si="22"/>
        <v>-188989.16388505138</v>
      </c>
      <c r="L20" s="14">
        <f t="shared" ca="1" si="23"/>
        <v>0</v>
      </c>
      <c r="M20" s="23">
        <f ca="1">MAX(VLOOKUP(A20,[1]HwabaoWP_szse_innovation_100!$A:$C,3),OFFSET([1]HwabaoWP_szse_innovation_100!$N$1,(MATCH(A20,[1]HwabaoWP_szse_innovation_100!$A:$A)-2),))</f>
        <v>0.74500000476837158</v>
      </c>
      <c r="N20" s="23">
        <f ca="1">MIN(VLOOKUP(A20,[1]HwabaoWP_szse_innovation_100!$A:$D,4),OFFSET([1]HwabaoWP_szse_innovation_100!$O$1,(MATCH(A20,[1]HwabaoWP_szse_innovation_100!$A:$A)-2),))</f>
        <v>0.68400001525878906</v>
      </c>
      <c r="O20" s="23">
        <f t="shared" ca="1" si="24"/>
        <v>0.71633334954579675</v>
      </c>
      <c r="P20" s="23">
        <f t="shared" ca="1" si="11"/>
        <v>0.82933333232289264</v>
      </c>
      <c r="Q20" s="23">
        <f t="shared" ca="1" si="12"/>
        <v>-0.11299998277709589</v>
      </c>
      <c r="R20" s="23">
        <f t="shared" ca="1" si="13"/>
        <v>9.1809525984485135E-2</v>
      </c>
      <c r="S20" s="9">
        <f t="shared" ca="1" si="14"/>
        <v>1.377142889767277E-3</v>
      </c>
      <c r="T20" s="9">
        <f t="shared" ca="1" si="15"/>
        <v>-82.053927458603596</v>
      </c>
      <c r="U20" s="11">
        <f t="shared" ca="1" si="16"/>
        <v>1</v>
      </c>
    </row>
    <row r="21" spans="1:21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ca="1" si="10"/>
        <v>287569.57307156065</v>
      </c>
      <c r="F21" s="15">
        <f t="shared" ca="1" si="17"/>
        <v>397744.9198539576</v>
      </c>
      <c r="G21" s="15">
        <f t="shared" ca="1" si="18"/>
        <v>5173771.6644616537</v>
      </c>
      <c r="H21" s="15">
        <f t="shared" ca="1" si="19"/>
        <v>3740636.8615977974</v>
      </c>
      <c r="I21" s="15">
        <f t="shared" ca="1" si="20"/>
        <v>3915298.1297173747</v>
      </c>
      <c r="J21" s="15">
        <f t="shared" ca="1" si="21"/>
        <v>3740636.8615977974</v>
      </c>
      <c r="K21" s="15">
        <f t="shared" ca="1" si="22"/>
        <v>-174661.26811957732</v>
      </c>
      <c r="L21" s="14">
        <f t="shared" ca="1" si="23"/>
        <v>0</v>
      </c>
      <c r="M21" s="23">
        <f ca="1">MAX(VLOOKUP(A21,[1]HwabaoWP_szse_innovation_100!$A:$C,3),OFFSET([1]HwabaoWP_szse_innovation_100!$N$1,(MATCH(A21,[1]HwabaoWP_szse_innovation_100!$A:$A)-2),))</f>
        <v>0.75199997425079346</v>
      </c>
      <c r="N21" s="23">
        <f ca="1">MIN(VLOOKUP(A21,[1]HwabaoWP_szse_innovation_100!$A:$D,4),OFFSET([1]HwabaoWP_szse_innovation_100!$O$1,(MATCH(A21,[1]HwabaoWP_szse_innovation_100!$A:$A)-2),))</f>
        <v>0.7070000171661377</v>
      </c>
      <c r="O21" s="23">
        <f t="shared" ca="1" si="24"/>
        <v>0.72733332713445031</v>
      </c>
      <c r="P21" s="23">
        <f t="shared" ca="1" si="11"/>
        <v>0.81135714196023478</v>
      </c>
      <c r="Q21" s="23">
        <f t="shared" ca="1" si="12"/>
        <v>-8.4023814825784471E-2</v>
      </c>
      <c r="R21" s="23">
        <f t="shared" ca="1" si="13"/>
        <v>8.2551026830867819E-2</v>
      </c>
      <c r="S21" s="9">
        <f t="shared" ca="1" si="14"/>
        <v>1.2382654024630172E-3</v>
      </c>
      <c r="T21" s="9">
        <f t="shared" ca="1" si="15"/>
        <v>-67.856062729891207</v>
      </c>
      <c r="U21" s="11">
        <f t="shared" ca="1" si="16"/>
        <v>1</v>
      </c>
    </row>
    <row r="22" spans="1:21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ca="1" si="10"/>
        <v>147690.02391911903</v>
      </c>
      <c r="F22" s="15">
        <f t="shared" ca="1" si="17"/>
        <v>187186.34809855712</v>
      </c>
      <c r="G22" s="15">
        <f t="shared" ca="1" si="18"/>
        <v>5360958.0125602111</v>
      </c>
      <c r="H22" s="15">
        <f t="shared" ca="1" si="19"/>
        <v>4229795.7364258952</v>
      </c>
      <c r="I22" s="15">
        <f t="shared" ca="1" si="20"/>
        <v>4062988.1536364937</v>
      </c>
      <c r="J22" s="15">
        <f t="shared" ca="1" si="21"/>
        <v>4229795.7364258952</v>
      </c>
      <c r="K22" s="15">
        <f t="shared" ca="1" si="22"/>
        <v>166807.58278940152</v>
      </c>
      <c r="L22" s="14">
        <f t="shared" ca="1" si="23"/>
        <v>0</v>
      </c>
      <c r="M22" s="23">
        <f ca="1">MAX(VLOOKUP(A22,[1]HwabaoWP_szse_innovation_100!$A:$C,3),OFFSET([1]HwabaoWP_szse_innovation_100!$N$1,(MATCH(A22,[1]HwabaoWP_szse_innovation_100!$A:$A)-2),))</f>
        <v>0.81000000238418579</v>
      </c>
      <c r="N22" s="23">
        <f ca="1">MIN(VLOOKUP(A22,[1]HwabaoWP_szse_innovation_100!$A:$D,4),OFFSET([1]HwabaoWP_szse_innovation_100!$O$1,(MATCH(A22,[1]HwabaoWP_szse_innovation_100!$A:$A)-2),))</f>
        <v>0.7149999737739563</v>
      </c>
      <c r="O22" s="23">
        <f t="shared" ca="1" si="24"/>
        <v>0.7713333169619242</v>
      </c>
      <c r="P22" s="23">
        <f t="shared" ca="1" si="11"/>
        <v>0.79469047415824157</v>
      </c>
      <c r="Q22" s="23">
        <f t="shared" ca="1" si="12"/>
        <v>-2.3357157196317369E-2</v>
      </c>
      <c r="R22" s="23">
        <f t="shared" ca="1" si="13"/>
        <v>6.8931978981511113E-2</v>
      </c>
      <c r="S22" s="9">
        <f t="shared" ca="1" si="14"/>
        <v>1.0339796847226666E-3</v>
      </c>
      <c r="T22" s="9">
        <f t="shared" ca="1" si="15"/>
        <v>-22.589570705716731</v>
      </c>
      <c r="U22" s="11">
        <f t="shared" ca="1" si="16"/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2" si="0">E3/B3</f>
        <v>0</v>
      </c>
      <c r="G3" s="15">
        <f>G2+F3</f>
        <v>0</v>
      </c>
      <c r="H3" s="15">
        <f t="shared" ref="H3:H22" si="1">G3*B3</f>
        <v>0</v>
      </c>
      <c r="I3" s="15">
        <f>IF(E3&gt;0,I2+E3,I2)</f>
        <v>0</v>
      </c>
      <c r="J3" s="15">
        <f t="shared" ref="J3:J22" si="2">H3+L3</f>
        <v>0</v>
      </c>
      <c r="K3" s="15">
        <f t="shared" ref="K3:K22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IF(C4&lt;D4,$E$2*(D4-C4)^2*N4,-$E$2*(D4-C4)^2*N4)</f>
        <v>3953.9484548014116</v>
      </c>
      <c r="F4" s="15">
        <f t="shared" si="0"/>
        <v>3930.3662572578642</v>
      </c>
      <c r="G4" s="15">
        <f t="shared" ref="G4:G22" si="4">G3+F4</f>
        <v>3930.3662572578642</v>
      </c>
      <c r="H4" s="15">
        <f t="shared" si="1"/>
        <v>3953.9484548014116</v>
      </c>
      <c r="I4" s="15">
        <f t="shared" ref="I4:I22" si="5">IF(E4&gt;0,I3+E4,I3)</f>
        <v>3953.9484548014116</v>
      </c>
      <c r="J4" s="15">
        <f t="shared" si="2"/>
        <v>3953.9484548014116</v>
      </c>
      <c r="K4" s="15">
        <f t="shared" si="3"/>
        <v>0</v>
      </c>
      <c r="L4" s="14">
        <f t="shared" ref="L4:L22" si="6">IF(E4&lt;0,L3-E4,L3)</f>
        <v>0</v>
      </c>
      <c r="M4" s="9">
        <f>VLOOKUP(A4,[1]HwabaoWP_szse_innovation_100!$A:$U,21)</f>
        <v>-53.501214932625707</v>
      </c>
      <c r="N4" s="9">
        <f t="shared" ref="N4:N22" si="7">IF(AND(M4&gt;100,C4&gt;D4),1.2,IF(AND(M4&lt;-100,C4&lt;D4),1.2,1))</f>
        <v>1</v>
      </c>
      <c r="P4" s="24">
        <v>44561</v>
      </c>
      <c r="Q4" s="18">
        <f>R4</f>
        <v>250495.57337637764</v>
      </c>
      <c r="R4" s="8">
        <f>VLOOKUP(P4,A:I,9,)</f>
        <v>250495.57337637764</v>
      </c>
      <c r="S4" s="8">
        <f>VLOOKUP(P4,A:J,10,)</f>
        <v>253303.89712736208</v>
      </c>
      <c r="T4" s="8">
        <f>VLOOKUP(P4,A:K,11,)</f>
        <v>2808.3237509844475</v>
      </c>
      <c r="U4" s="8">
        <f>VLOOKUP(P4,A:L,12,)</f>
        <v>0</v>
      </c>
      <c r="V4" s="19">
        <f t="shared" ref="V4" si="8">(S4-R4)/R4</f>
        <v>1.1211071369971281E-2</v>
      </c>
      <c r="W4" s="19">
        <f>V4</f>
        <v>1.1211071369971281E-2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2" si="9">IF(C5&lt;D5,$E$2*(D5-C5)^2*N5,-$E$2*(D5-C5)^2*N5)</f>
        <v>31666.545626548228</v>
      </c>
      <c r="F5" s="15">
        <f t="shared" si="0"/>
        <v>32781.103133072698</v>
      </c>
      <c r="G5" s="15">
        <f t="shared" si="4"/>
        <v>36711.46939033056</v>
      </c>
      <c r="H5" s="15">
        <f t="shared" si="1"/>
        <v>35463.279431059316</v>
      </c>
      <c r="I5" s="15">
        <f t="shared" si="5"/>
        <v>35620.494081349636</v>
      </c>
      <c r="J5" s="15">
        <f t="shared" si="2"/>
        <v>35463.279431059316</v>
      </c>
      <c r="K5" s="15">
        <f t="shared" si="3"/>
        <v>-157.2146502903197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87657.679798291982</v>
      </c>
      <c r="F6" s="15">
        <f t="shared" si="0"/>
        <v>91215.067427983333</v>
      </c>
      <c r="G6" s="15">
        <f t="shared" si="4"/>
        <v>127926.53681831389</v>
      </c>
      <c r="H6" s="15">
        <f t="shared" si="1"/>
        <v>122937.40188239964</v>
      </c>
      <c r="I6" s="15">
        <f t="shared" si="5"/>
        <v>123278.17387964162</v>
      </c>
      <c r="J6" s="15">
        <f t="shared" si="2"/>
        <v>122937.40188239964</v>
      </c>
      <c r="K6" s="15">
        <f t="shared" si="3"/>
        <v>-340.77199724197271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34459.381729895649</v>
      </c>
      <c r="F7" s="15">
        <f t="shared" si="0"/>
        <v>34702.298831101441</v>
      </c>
      <c r="G7" s="15">
        <f t="shared" si="4"/>
        <v>162628.83564941533</v>
      </c>
      <c r="H7" s="15">
        <f t="shared" si="1"/>
        <v>161490.42906947364</v>
      </c>
      <c r="I7" s="15">
        <f t="shared" si="5"/>
        <v>157737.55560953726</v>
      </c>
      <c r="J7" s="15">
        <f t="shared" si="2"/>
        <v>161490.42906947364</v>
      </c>
      <c r="K7" s="15">
        <f t="shared" si="3"/>
        <v>3752.8734599363816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41606.417199055955</v>
      </c>
      <c r="F8" s="15">
        <f t="shared" si="0"/>
        <v>41153.724696748955</v>
      </c>
      <c r="G8" s="15">
        <f t="shared" si="4"/>
        <v>203782.56034616427</v>
      </c>
      <c r="H8" s="15">
        <f t="shared" si="1"/>
        <v>206024.17608931765</v>
      </c>
      <c r="I8" s="15">
        <f t="shared" si="5"/>
        <v>199343.97280859321</v>
      </c>
      <c r="J8" s="15">
        <f t="shared" si="2"/>
        <v>206024.17608931765</v>
      </c>
      <c r="K8" s="15">
        <f t="shared" si="3"/>
        <v>6680.2032807244395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51151.60056778443</v>
      </c>
      <c r="F9" s="15">
        <f t="shared" si="0"/>
        <v>51564.11431831224</v>
      </c>
      <c r="G9" s="15">
        <f t="shared" si="4"/>
        <v>255346.67466447651</v>
      </c>
      <c r="H9" s="15">
        <f t="shared" si="1"/>
        <v>253303.89712736208</v>
      </c>
      <c r="I9" s="15">
        <f t="shared" si="5"/>
        <v>250495.57337637764</v>
      </c>
      <c r="J9" s="15">
        <f t="shared" si="2"/>
        <v>253303.89712736208</v>
      </c>
      <c r="K9" s="15">
        <f t="shared" si="3"/>
        <v>2808.3237509844475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9"/>
        <v>203388.59680025204</v>
      </c>
      <c r="F10" s="15">
        <f t="shared" si="0"/>
        <v>228270.03704216305</v>
      </c>
      <c r="G10" s="15">
        <f t="shared" si="4"/>
        <v>483616.71170663956</v>
      </c>
      <c r="H10" s="15">
        <f t="shared" si="1"/>
        <v>430902.47698604997</v>
      </c>
      <c r="I10" s="15">
        <f t="shared" si="5"/>
        <v>453884.17017662968</v>
      </c>
      <c r="J10" s="15">
        <f t="shared" si="2"/>
        <v>430902.47698604997</v>
      </c>
      <c r="K10" s="15">
        <f t="shared" si="3"/>
        <v>-22981.69319057971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9"/>
        <v>152807.94117845185</v>
      </c>
      <c r="F11" s="15">
        <f t="shared" si="0"/>
        <v>173251.62827558978</v>
      </c>
      <c r="G11" s="15">
        <f t="shared" si="4"/>
        <v>656868.33998222928</v>
      </c>
      <c r="H11" s="15">
        <f t="shared" si="1"/>
        <v>579357.89497069945</v>
      </c>
      <c r="I11" s="15">
        <f t="shared" si="5"/>
        <v>606692.11135508155</v>
      </c>
      <c r="J11" s="15">
        <f t="shared" si="2"/>
        <v>579357.89497069945</v>
      </c>
      <c r="K11" s="15">
        <f t="shared" si="3"/>
        <v>-27334.216384382104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9"/>
        <v>299018.3188799615</v>
      </c>
      <c r="F12" s="15">
        <f t="shared" si="0"/>
        <v>377548.38446997904</v>
      </c>
      <c r="G12" s="15">
        <f t="shared" si="4"/>
        <v>1034416.7244522083</v>
      </c>
      <c r="H12" s="15">
        <f t="shared" si="1"/>
        <v>819258.04132691398</v>
      </c>
      <c r="I12" s="15">
        <f t="shared" si="5"/>
        <v>905710.43023504305</v>
      </c>
      <c r="J12" s="15">
        <f t="shared" si="2"/>
        <v>819258.04132691398</v>
      </c>
      <c r="K12" s="15">
        <f t="shared" si="3"/>
        <v>-86452.388908129069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9"/>
        <v>430248.85375669535</v>
      </c>
      <c r="F13" s="15">
        <f t="shared" si="0"/>
        <v>598398.97718994762</v>
      </c>
      <c r="G13" s="15">
        <f t="shared" si="4"/>
        <v>1632815.7016421559</v>
      </c>
      <c r="H13" s="15">
        <f t="shared" si="1"/>
        <v>1173994.4598943966</v>
      </c>
      <c r="I13" s="15">
        <f t="shared" si="5"/>
        <v>1335959.2839917385</v>
      </c>
      <c r="J13" s="15">
        <f t="shared" si="2"/>
        <v>1173994.4598943966</v>
      </c>
      <c r="K13" s="15">
        <f t="shared" si="3"/>
        <v>-161964.82409734186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9"/>
        <v>444707.93183896161</v>
      </c>
      <c r="F14" s="15">
        <f t="shared" si="0"/>
        <v>595325.22667922615</v>
      </c>
      <c r="G14" s="15">
        <f t="shared" si="4"/>
        <v>2228140.928321382</v>
      </c>
      <c r="H14" s="15">
        <f t="shared" si="1"/>
        <v>1664421.2267078152</v>
      </c>
      <c r="I14" s="15">
        <f t="shared" si="5"/>
        <v>1780667.2158307</v>
      </c>
      <c r="J14" s="15">
        <f t="shared" si="2"/>
        <v>1664421.2267078152</v>
      </c>
      <c r="K14" s="15">
        <f t="shared" si="3"/>
        <v>-116245.98912288481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9"/>
        <v>157242.05001781249</v>
      </c>
      <c r="F15" s="15">
        <f t="shared" si="0"/>
        <v>186085.25999274614</v>
      </c>
      <c r="G15" s="15">
        <f t="shared" si="4"/>
        <v>2414226.1883141282</v>
      </c>
      <c r="H15" s="15">
        <f t="shared" si="1"/>
        <v>2040021.1981970037</v>
      </c>
      <c r="I15" s="15">
        <f t="shared" si="5"/>
        <v>1937909.2658485125</v>
      </c>
      <c r="J15" s="15">
        <f t="shared" si="2"/>
        <v>2040021.1981970037</v>
      </c>
      <c r="K15" s="15">
        <f t="shared" si="3"/>
        <v>102111.93234849116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9"/>
        <v>255101.62210546658</v>
      </c>
      <c r="F16" s="15">
        <f t="shared" si="0"/>
        <v>318478.92934980243</v>
      </c>
      <c r="G16" s="15">
        <f t="shared" si="4"/>
        <v>2732705.1176639306</v>
      </c>
      <c r="H16" s="15">
        <f t="shared" si="1"/>
        <v>2188896.7966426979</v>
      </c>
      <c r="I16" s="15">
        <f t="shared" si="5"/>
        <v>2193010.887953979</v>
      </c>
      <c r="J16" s="15">
        <f t="shared" si="2"/>
        <v>2188896.7966426979</v>
      </c>
      <c r="K16" s="15">
        <f t="shared" si="3"/>
        <v>-4114.0913112810813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9"/>
        <v>303179.21910762659</v>
      </c>
      <c r="F17" s="15">
        <f t="shared" si="0"/>
        <v>396312.71212669986</v>
      </c>
      <c r="G17" s="15">
        <f t="shared" si="4"/>
        <v>3129017.8297906304</v>
      </c>
      <c r="H17" s="15">
        <f t="shared" si="1"/>
        <v>2393698.5950288731</v>
      </c>
      <c r="I17" s="15">
        <f t="shared" si="5"/>
        <v>2496190.1070616054</v>
      </c>
      <c r="J17" s="15">
        <f t="shared" si="2"/>
        <v>2393698.5950288731</v>
      </c>
      <c r="K17" s="15">
        <f t="shared" si="3"/>
        <v>-102491.51203273237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9"/>
        <v>476854.5674255176</v>
      </c>
      <c r="F18" s="15">
        <f t="shared" si="0"/>
        <v>685135.89245236234</v>
      </c>
      <c r="G18" s="15">
        <f t="shared" si="4"/>
        <v>3814153.7222429928</v>
      </c>
      <c r="H18" s="15">
        <f t="shared" si="1"/>
        <v>2654650.9142944538</v>
      </c>
      <c r="I18" s="15">
        <f t="shared" si="5"/>
        <v>2973044.6744871233</v>
      </c>
      <c r="J18" s="15">
        <f t="shared" si="2"/>
        <v>2654650.9142944538</v>
      </c>
      <c r="K18" s="15">
        <f t="shared" si="3"/>
        <v>-318393.76019266946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9"/>
        <v>473471.22710439586</v>
      </c>
      <c r="F19" s="15">
        <f t="shared" si="0"/>
        <v>689186.67133516259</v>
      </c>
      <c r="G19" s="15">
        <f t="shared" si="4"/>
        <v>4503340.393578155</v>
      </c>
      <c r="H19" s="15">
        <f t="shared" si="1"/>
        <v>3093794.7451675506</v>
      </c>
      <c r="I19" s="15">
        <f t="shared" si="5"/>
        <v>3446515.9015915189</v>
      </c>
      <c r="J19" s="15">
        <f t="shared" si="2"/>
        <v>3093794.7451675506</v>
      </c>
      <c r="K19" s="15">
        <f t="shared" si="3"/>
        <v>-352721.15642396826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9"/>
        <v>313435.3189942778</v>
      </c>
      <c r="F20" s="15">
        <f t="shared" si="0"/>
        <v>435326.81463816349</v>
      </c>
      <c r="G20" s="15">
        <f t="shared" si="4"/>
        <v>4938667.2082163189</v>
      </c>
      <c r="H20" s="15">
        <f t="shared" si="1"/>
        <v>3555840.531212152</v>
      </c>
      <c r="I20" s="15">
        <f t="shared" si="5"/>
        <v>3759951.2205857965</v>
      </c>
      <c r="J20" s="15">
        <f t="shared" si="2"/>
        <v>3555840.531212152</v>
      </c>
      <c r="K20" s="15">
        <f t="shared" si="3"/>
        <v>-204110.68937364453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9"/>
        <v>287569.57307156065</v>
      </c>
      <c r="F21" s="15">
        <f t="shared" si="0"/>
        <v>397744.9198539576</v>
      </c>
      <c r="G21" s="15">
        <f t="shared" si="4"/>
        <v>5336412.1280702762</v>
      </c>
      <c r="H21" s="15">
        <f t="shared" si="1"/>
        <v>3858225.9151582182</v>
      </c>
      <c r="I21" s="15">
        <f t="shared" si="5"/>
        <v>4047520.7936573573</v>
      </c>
      <c r="J21" s="15">
        <f t="shared" si="2"/>
        <v>3858225.9151582182</v>
      </c>
      <c r="K21" s="15">
        <f t="shared" si="3"/>
        <v>-189294.8784991391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9"/>
        <v>147690.02391911903</v>
      </c>
      <c r="F22" s="15">
        <f t="shared" si="0"/>
        <v>187186.34809855712</v>
      </c>
      <c r="G22" s="15">
        <f t="shared" si="4"/>
        <v>5523598.4761688337</v>
      </c>
      <c r="H22" s="15">
        <f t="shared" si="1"/>
        <v>4358119.0581027884</v>
      </c>
      <c r="I22" s="15">
        <f t="shared" si="5"/>
        <v>4195210.8175764764</v>
      </c>
      <c r="J22" s="15">
        <f t="shared" si="2"/>
        <v>4358119.0581027884</v>
      </c>
      <c r="K22" s="15">
        <f t="shared" si="3"/>
        <v>162908.24052631203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v>0</v>
      </c>
      <c r="F3" s="15">
        <f t="shared" ref="F3:F22" si="0">E3/B3</f>
        <v>0</v>
      </c>
      <c r="G3" s="15">
        <f>G2+F3</f>
        <v>0</v>
      </c>
      <c r="H3" s="15">
        <f t="shared" ref="H3:H22" si="1">G3*B3</f>
        <v>0</v>
      </c>
      <c r="I3" s="15">
        <f>IF(E3&gt;0,I2+E3,I2)</f>
        <v>0</v>
      </c>
      <c r="J3" s="15">
        <f t="shared" ref="J3:J22" si="2">H3+L3</f>
        <v>0</v>
      </c>
      <c r="K3" s="15">
        <f t="shared" ref="K3:K22" si="3">J3-I3</f>
        <v>0</v>
      </c>
      <c r="L3" s="14">
        <f>IF(E3&lt;0,L2-E3,L2)</f>
        <v>0</v>
      </c>
      <c r="M3" s="9">
        <f>VLOOKUP(A3,[1]HwabaoWP_szse_innovation_100!$A:$U,21)</f>
        <v>0</v>
      </c>
      <c r="N3" s="9">
        <f>IF(AND(M3&gt;100,C3&gt;D3),1.2,IF(AND(M3&lt;-100,C3&lt;D3),1.2,1))</f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</row>
    <row r="4" spans="1:33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IF(C4&lt;D4,$E$2*(D4-C4)^3*N4,$E$2*(D4-C4)^3*N4)</f>
        <v>3955.9241620469529</v>
      </c>
      <c r="F4" s="15">
        <f t="shared" si="0"/>
        <v>3932.3301809611858</v>
      </c>
      <c r="G4" s="15">
        <f t="shared" ref="G4:G22" si="4">G3+F4</f>
        <v>3932.3301809611858</v>
      </c>
      <c r="H4" s="15">
        <f t="shared" si="1"/>
        <v>3955.9241620469529</v>
      </c>
      <c r="I4" s="15">
        <f t="shared" ref="I4:I22" si="5">IF(E4&gt;0,I3+E4,I3)</f>
        <v>3955.9241620469529</v>
      </c>
      <c r="J4" s="15">
        <f t="shared" si="2"/>
        <v>3955.9241620469529</v>
      </c>
      <c r="K4" s="15">
        <f t="shared" si="3"/>
        <v>0</v>
      </c>
      <c r="L4" s="14">
        <f t="shared" ref="L4:L22" si="6">IF(E4&lt;0,L3-E4,L3)</f>
        <v>0</v>
      </c>
      <c r="M4" s="9">
        <f>VLOOKUP(A4,[1]HwabaoWP_szse_innovation_100!$A:$U,21)</f>
        <v>-53.501214932625707</v>
      </c>
      <c r="N4" s="9">
        <f t="shared" ref="N4:N22" si="7">IF(AND(M4&gt;100,C4&gt;D4),1.2,IF(AND(M4&lt;-100,C4&lt;D4),1.2,1))</f>
        <v>1</v>
      </c>
      <c r="P4" s="24">
        <v>44561</v>
      </c>
      <c r="Q4" s="18">
        <f>R4</f>
        <v>919630.88726893254</v>
      </c>
      <c r="R4" s="8">
        <f>VLOOKUP(P4,A:I,9,)</f>
        <v>919630.88726893254</v>
      </c>
      <c r="S4" s="8">
        <f>VLOOKUP(P4,A:J,10,)</f>
        <v>932459.19498475967</v>
      </c>
      <c r="T4" s="8">
        <f>VLOOKUP(P4,A:K,11,)</f>
        <v>12828.307715827134</v>
      </c>
      <c r="U4" s="8">
        <f>VLOOKUP(P4,A:L,12,)</f>
        <v>0</v>
      </c>
      <c r="V4" s="19">
        <f t="shared" ref="V4" si="8">(S4-R4)/R4</f>
        <v>1.3949409370017912E-2</v>
      </c>
      <c r="W4" s="19">
        <f>AA13</f>
        <v>0</v>
      </c>
      <c r="Y4" s="17"/>
      <c r="Z4" s="9"/>
      <c r="AA4" s="9"/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 t="shared" ref="E5:E22" si="9">IF(C5&lt;D5,$E$2*(D5-C5)^3*N5,$E$2*(D5-C5)^3*N5)</f>
        <v>81848.714902699052</v>
      </c>
      <c r="F5" s="15">
        <f t="shared" si="0"/>
        <v>84729.518532814749</v>
      </c>
      <c r="G5" s="15">
        <f t="shared" si="4"/>
        <v>88661.848713775937</v>
      </c>
      <c r="H5" s="15">
        <f t="shared" si="1"/>
        <v>85647.345857507549</v>
      </c>
      <c r="I5" s="15">
        <f t="shared" si="5"/>
        <v>85804.639064746007</v>
      </c>
      <c r="J5" s="15">
        <f t="shared" si="2"/>
        <v>85647.345857507549</v>
      </c>
      <c r="K5" s="15">
        <f t="shared" si="3"/>
        <v>-157.2932072384574</v>
      </c>
      <c r="L5" s="14">
        <f t="shared" si="6"/>
        <v>0</v>
      </c>
      <c r="M5" s="9">
        <f>VLOOKUP(A5,[1]HwabaoWP_szse_innovation_100!$A:$U,21)</f>
        <v>-120.73806658644138</v>
      </c>
      <c r="N5" s="9">
        <f t="shared" si="7"/>
        <v>1.2</v>
      </c>
      <c r="Y5" s="17"/>
      <c r="Z5" s="9"/>
      <c r="AA5" s="9"/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 t="shared" si="9"/>
        <v>412939.48228066432</v>
      </c>
      <c r="F6" s="15">
        <f t="shared" si="0"/>
        <v>429697.69227956748</v>
      </c>
      <c r="G6" s="15">
        <f t="shared" si="4"/>
        <v>518359.5409933434</v>
      </c>
      <c r="H6" s="15">
        <f t="shared" si="1"/>
        <v>498143.51889460301</v>
      </c>
      <c r="I6" s="15">
        <f t="shared" si="5"/>
        <v>498744.12134541036</v>
      </c>
      <c r="J6" s="15">
        <f t="shared" si="2"/>
        <v>498143.51889460301</v>
      </c>
      <c r="K6" s="15">
        <f t="shared" si="3"/>
        <v>-600.60245080734603</v>
      </c>
      <c r="L6" s="14">
        <f t="shared" si="6"/>
        <v>0</v>
      </c>
      <c r="M6" s="9">
        <f>VLOOKUP(A6,[1]HwabaoWP_szse_innovation_100!$A:$U,21)</f>
        <v>-30.243784697079619</v>
      </c>
      <c r="N6" s="9">
        <f t="shared" si="7"/>
        <v>1</v>
      </c>
      <c r="Y6" s="9"/>
      <c r="Z6" s="9"/>
      <c r="AA6" s="20"/>
      <c r="AB6" s="9"/>
      <c r="AC6" s="9"/>
      <c r="AD6" s="20"/>
      <c r="AE6" s="17"/>
    </row>
    <row r="7" spans="1:33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 t="shared" si="9"/>
        <v>101780.05325937558</v>
      </c>
      <c r="F7" s="15">
        <f t="shared" si="0"/>
        <v>102497.53901382511</v>
      </c>
      <c r="G7" s="15">
        <f t="shared" si="4"/>
        <v>620857.08000716846</v>
      </c>
      <c r="H7" s="15">
        <f t="shared" si="1"/>
        <v>616511.06238820706</v>
      </c>
      <c r="I7" s="15">
        <f t="shared" si="5"/>
        <v>600524.17460478598</v>
      </c>
      <c r="J7" s="15">
        <f t="shared" si="2"/>
        <v>616511.06238820706</v>
      </c>
      <c r="K7" s="15">
        <f t="shared" si="3"/>
        <v>15986.887783421087</v>
      </c>
      <c r="L7" s="14">
        <f t="shared" si="6"/>
        <v>0</v>
      </c>
      <c r="M7" s="9">
        <f>VLOOKUP(A7,[1]HwabaoWP_szse_innovation_100!$A:$U,21)</f>
        <v>67.867888185983432</v>
      </c>
      <c r="N7" s="9">
        <f t="shared" si="7"/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 t="shared" si="9"/>
        <v>135033.62655146356</v>
      </c>
      <c r="F8" s="15">
        <f t="shared" si="0"/>
        <v>133564.41304031899</v>
      </c>
      <c r="G8" s="15">
        <f t="shared" si="4"/>
        <v>754421.49304748746</v>
      </c>
      <c r="H8" s="15">
        <f t="shared" si="1"/>
        <v>762720.1575304335</v>
      </c>
      <c r="I8" s="15">
        <f t="shared" si="5"/>
        <v>735557.8011562496</v>
      </c>
      <c r="J8" s="15">
        <f t="shared" si="2"/>
        <v>762720.1575304335</v>
      </c>
      <c r="K8" s="15">
        <f t="shared" si="3"/>
        <v>27162.356374183903</v>
      </c>
      <c r="L8" s="14">
        <f t="shared" si="6"/>
        <v>0</v>
      </c>
      <c r="M8" s="9">
        <f>VLOOKUP(A8,[1]HwabaoWP_szse_innovation_100!$A:$U,21)</f>
        <v>63.430477831424852</v>
      </c>
      <c r="N8" s="9">
        <f t="shared" si="7"/>
        <v>1</v>
      </c>
    </row>
    <row r="9" spans="1:33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 t="shared" si="9"/>
        <v>184073.086112683</v>
      </c>
      <c r="F9" s="15">
        <f t="shared" si="0"/>
        <v>185557.54951716529</v>
      </c>
      <c r="G9" s="15">
        <f t="shared" si="4"/>
        <v>939979.04256465274</v>
      </c>
      <c r="H9" s="15">
        <f t="shared" si="1"/>
        <v>932459.19498475967</v>
      </c>
      <c r="I9" s="15">
        <f t="shared" si="5"/>
        <v>919630.88726893254</v>
      </c>
      <c r="J9" s="15">
        <f t="shared" si="2"/>
        <v>932459.19498475967</v>
      </c>
      <c r="K9" s="15">
        <f t="shared" si="3"/>
        <v>12828.307715827134</v>
      </c>
      <c r="L9" s="14">
        <f t="shared" si="6"/>
        <v>0</v>
      </c>
      <c r="M9" s="9">
        <f>VLOOKUP(A9,[1]HwabaoWP_szse_innovation_100!$A:$U,21)</f>
        <v>-25.534304137796351</v>
      </c>
      <c r="N9" s="9">
        <f t="shared" si="7"/>
        <v>1</v>
      </c>
      <c r="Y9" s="17"/>
      <c r="Z9" s="9"/>
      <c r="AA9" s="9"/>
    </row>
    <row r="10" spans="1:33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 t="shared" si="9"/>
        <v>1332296.016230752</v>
      </c>
      <c r="F10" s="15">
        <f t="shared" si="0"/>
        <v>1495281.7697778775</v>
      </c>
      <c r="G10" s="15">
        <f t="shared" si="4"/>
        <v>2435260.8123425301</v>
      </c>
      <c r="H10" s="15">
        <f t="shared" si="1"/>
        <v>2169817.3176074922</v>
      </c>
      <c r="I10" s="15">
        <f t="shared" si="5"/>
        <v>2251926.9034996843</v>
      </c>
      <c r="J10" s="15">
        <f t="shared" si="2"/>
        <v>2169817.3176074922</v>
      </c>
      <c r="K10" s="15">
        <f t="shared" si="3"/>
        <v>-82109.585892192088</v>
      </c>
      <c r="L10" s="14">
        <f t="shared" si="6"/>
        <v>0</v>
      </c>
      <c r="M10" s="9">
        <f>VLOOKUP(A10,[1]HwabaoWP_szse_innovation_100!$A:$U,21)</f>
        <v>-185.45991285326798</v>
      </c>
      <c r="N10" s="9">
        <f t="shared" si="7"/>
        <v>1.2</v>
      </c>
      <c r="Y10" s="17"/>
      <c r="Z10" s="9"/>
      <c r="AA10" s="9"/>
    </row>
    <row r="11" spans="1:33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 t="shared" si="9"/>
        <v>950430.4433228831</v>
      </c>
      <c r="F11" s="15">
        <f t="shared" si="0"/>
        <v>1077585.5011100702</v>
      </c>
      <c r="G11" s="15">
        <f t="shared" si="4"/>
        <v>3512846.3134526005</v>
      </c>
      <c r="H11" s="15">
        <f t="shared" si="1"/>
        <v>3098330.5506435884</v>
      </c>
      <c r="I11" s="15">
        <f t="shared" si="5"/>
        <v>3202357.3468225673</v>
      </c>
      <c r="J11" s="15">
        <f t="shared" si="2"/>
        <v>3098330.5506435884</v>
      </c>
      <c r="K11" s="15">
        <f t="shared" si="3"/>
        <v>-104026.79617897887</v>
      </c>
      <c r="L11" s="14">
        <f t="shared" si="6"/>
        <v>0</v>
      </c>
      <c r="M11" s="9">
        <f>VLOOKUP(A11,[1]HwabaoWP_szse_innovation_100!$A:$U,21)</f>
        <v>53.846247309070314</v>
      </c>
      <c r="N11" s="9">
        <f t="shared" si="7"/>
        <v>1</v>
      </c>
      <c r="Y11" s="17"/>
      <c r="Z11" s="9"/>
      <c r="AA11" s="9"/>
    </row>
    <row r="12" spans="1:33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 t="shared" si="9"/>
        <v>2601645.6563901841</v>
      </c>
      <c r="F12" s="15">
        <f t="shared" si="0"/>
        <v>3284906.1496053939</v>
      </c>
      <c r="G12" s="15">
        <f t="shared" si="4"/>
        <v>6797752.4630579948</v>
      </c>
      <c r="H12" s="15">
        <f t="shared" si="1"/>
        <v>5383819.9215691434</v>
      </c>
      <c r="I12" s="15">
        <f t="shared" si="5"/>
        <v>5804003.0032127518</v>
      </c>
      <c r="J12" s="15">
        <f t="shared" si="2"/>
        <v>5383819.9215691434</v>
      </c>
      <c r="K12" s="15">
        <f t="shared" si="3"/>
        <v>-420183.0816436084</v>
      </c>
      <c r="L12" s="14">
        <f t="shared" si="6"/>
        <v>0</v>
      </c>
      <c r="M12" s="9">
        <f>VLOOKUP(A12,[1]HwabaoWP_szse_innovation_100!$A:$U,21)</f>
        <v>-13.27465112839349</v>
      </c>
      <c r="N12" s="9">
        <f t="shared" si="7"/>
        <v>1</v>
      </c>
      <c r="Y12" s="17"/>
    </row>
    <row r="13" spans="1:33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 t="shared" si="9"/>
        <v>4490358.7035431322</v>
      </c>
      <c r="F13" s="15">
        <f t="shared" si="0"/>
        <v>6245283.4724707855</v>
      </c>
      <c r="G13" s="15">
        <f t="shared" si="4"/>
        <v>13043035.935528781</v>
      </c>
      <c r="H13" s="15">
        <f t="shared" si="1"/>
        <v>9377942.6013078354</v>
      </c>
      <c r="I13" s="15">
        <f t="shared" si="5"/>
        <v>10294361.706755884</v>
      </c>
      <c r="J13" s="15">
        <f t="shared" si="2"/>
        <v>9377942.6013078354</v>
      </c>
      <c r="K13" s="15">
        <f t="shared" si="3"/>
        <v>-916419.10544804856</v>
      </c>
      <c r="L13" s="14">
        <f t="shared" si="6"/>
        <v>0</v>
      </c>
      <c r="M13" s="9">
        <f>VLOOKUP(A13,[1]HwabaoWP_szse_innovation_100!$A:$U,21)</f>
        <v>-29.745409510831923</v>
      </c>
      <c r="N13" s="9">
        <f t="shared" si="7"/>
        <v>1</v>
      </c>
      <c r="AA13" s="10"/>
    </row>
    <row r="14" spans="1:33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 t="shared" si="9"/>
        <v>4718606.5434752619</v>
      </c>
      <c r="F14" s="15">
        <f t="shared" si="0"/>
        <v>6316742.5381603679</v>
      </c>
      <c r="G14" s="15">
        <f t="shared" si="4"/>
        <v>19359778.47368915</v>
      </c>
      <c r="H14" s="15">
        <f t="shared" si="1"/>
        <v>14461754.113661477</v>
      </c>
      <c r="I14" s="15">
        <f t="shared" si="5"/>
        <v>15012968.250231147</v>
      </c>
      <c r="J14" s="15">
        <f t="shared" si="2"/>
        <v>14461754.113661477</v>
      </c>
      <c r="K14" s="15">
        <f t="shared" si="3"/>
        <v>-551214.13656966947</v>
      </c>
      <c r="L14" s="14">
        <f t="shared" si="6"/>
        <v>0</v>
      </c>
      <c r="M14" s="9">
        <f>VLOOKUP(A14,[1]HwabaoWP_szse_innovation_100!$A:$U,21)</f>
        <v>121.48316506417596</v>
      </c>
      <c r="N14" s="9">
        <f t="shared" si="7"/>
        <v>1</v>
      </c>
    </row>
    <row r="15" spans="1:33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 t="shared" si="9"/>
        <v>992097.82616559835</v>
      </c>
      <c r="F15" s="15">
        <f t="shared" si="0"/>
        <v>1174080.2278992822</v>
      </c>
      <c r="G15" s="15">
        <f t="shared" si="4"/>
        <v>20533858.701588433</v>
      </c>
      <c r="H15" s="15">
        <f t="shared" si="1"/>
        <v>17351111.190320637</v>
      </c>
      <c r="I15" s="15">
        <f t="shared" si="5"/>
        <v>16005066.076396745</v>
      </c>
      <c r="J15" s="15">
        <f t="shared" si="2"/>
        <v>17351111.190320637</v>
      </c>
      <c r="K15" s="15">
        <f t="shared" si="3"/>
        <v>1346045.1139238924</v>
      </c>
      <c r="L15" s="14">
        <f t="shared" si="6"/>
        <v>0</v>
      </c>
      <c r="M15" s="9">
        <f>VLOOKUP(A15,[1]HwabaoWP_szse_innovation_100!$A:$U,21)</f>
        <v>82.073682168853153</v>
      </c>
      <c r="N15" s="9">
        <f t="shared" si="7"/>
        <v>1</v>
      </c>
    </row>
    <row r="16" spans="1:33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 t="shared" si="9"/>
        <v>1871460.4753663132</v>
      </c>
      <c r="F16" s="15">
        <f t="shared" si="0"/>
        <v>2336405.0906298161</v>
      </c>
      <c r="G16" s="15">
        <f t="shared" si="4"/>
        <v>22870263.792218249</v>
      </c>
      <c r="H16" s="15">
        <f t="shared" si="1"/>
        <v>18319081.275756035</v>
      </c>
      <c r="I16" s="15">
        <f t="shared" si="5"/>
        <v>17876526.551763058</v>
      </c>
      <c r="J16" s="15">
        <f t="shared" si="2"/>
        <v>18319081.275756035</v>
      </c>
      <c r="K16" s="15">
        <f t="shared" si="3"/>
        <v>442554.72399297729</v>
      </c>
      <c r="L16" s="14">
        <f t="shared" si="6"/>
        <v>0</v>
      </c>
      <c r="M16" s="9">
        <f>VLOOKUP(A16,[1]HwabaoWP_szse_innovation_100!$A:$U,21)</f>
        <v>-127.3183196634585</v>
      </c>
      <c r="N16" s="9">
        <f t="shared" si="7"/>
        <v>1.2</v>
      </c>
    </row>
    <row r="17" spans="1:14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 t="shared" si="9"/>
        <v>2424710.9525211253</v>
      </c>
      <c r="F17" s="15">
        <f t="shared" si="0"/>
        <v>3169556.8599503268</v>
      </c>
      <c r="G17" s="15">
        <f t="shared" si="4"/>
        <v>26039820.652168576</v>
      </c>
      <c r="H17" s="15">
        <f t="shared" si="1"/>
        <v>19920462.426406339</v>
      </c>
      <c r="I17" s="15">
        <f t="shared" si="5"/>
        <v>20301237.504284184</v>
      </c>
      <c r="J17" s="15">
        <f t="shared" si="2"/>
        <v>19920462.426406339</v>
      </c>
      <c r="K17" s="15">
        <f t="shared" si="3"/>
        <v>-380775.07787784562</v>
      </c>
      <c r="L17" s="14">
        <f t="shared" si="6"/>
        <v>0</v>
      </c>
      <c r="M17" s="9">
        <f>VLOOKUP(A17,[1]HwabaoWP_szse_innovation_100!$A:$U,21)</f>
        <v>-140.34722331220857</v>
      </c>
      <c r="N17" s="9">
        <f t="shared" si="7"/>
        <v>1.2</v>
      </c>
    </row>
    <row r="18" spans="1:14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 t="shared" si="9"/>
        <v>4782882.913240117</v>
      </c>
      <c r="F18" s="15">
        <f t="shared" si="0"/>
        <v>6871958.4064165689</v>
      </c>
      <c r="G18" s="15">
        <f t="shared" si="4"/>
        <v>32911779.058585145</v>
      </c>
      <c r="H18" s="15">
        <f t="shared" si="1"/>
        <v>22906597.565645773</v>
      </c>
      <c r="I18" s="15">
        <f t="shared" si="5"/>
        <v>25084120.417524301</v>
      </c>
      <c r="J18" s="15">
        <f t="shared" si="2"/>
        <v>22906597.565645773</v>
      </c>
      <c r="K18" s="15">
        <f t="shared" si="3"/>
        <v>-2177522.8518785276</v>
      </c>
      <c r="L18" s="14">
        <f t="shared" si="6"/>
        <v>0</v>
      </c>
      <c r="M18" s="9">
        <f>VLOOKUP(A18,[1]HwabaoWP_szse_innovation_100!$A:$U,21)</f>
        <v>-112.42427728939072</v>
      </c>
      <c r="N18" s="9">
        <f t="shared" si="7"/>
        <v>1.2</v>
      </c>
    </row>
    <row r="19" spans="1:14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 t="shared" si="9"/>
        <v>4732070.6190088335</v>
      </c>
      <c r="F19" s="15">
        <f t="shared" si="0"/>
        <v>6888021.5137519641</v>
      </c>
      <c r="G19" s="15">
        <f t="shared" si="4"/>
        <v>39799800.572337106</v>
      </c>
      <c r="H19" s="15">
        <f t="shared" si="1"/>
        <v>27342462.063272424</v>
      </c>
      <c r="I19" s="15">
        <f t="shared" si="5"/>
        <v>29816191.036533132</v>
      </c>
      <c r="J19" s="15">
        <f t="shared" si="2"/>
        <v>27342462.063272424</v>
      </c>
      <c r="K19" s="15">
        <f t="shared" si="3"/>
        <v>-2473728.9732607082</v>
      </c>
      <c r="L19" s="14">
        <f t="shared" si="6"/>
        <v>0</v>
      </c>
      <c r="M19" s="9">
        <f>VLOOKUP(A19,[1]HwabaoWP_szse_innovation_100!$A:$U,21)</f>
        <v>-146.0933885866429</v>
      </c>
      <c r="N19" s="9">
        <f t="shared" si="7"/>
        <v>1.2</v>
      </c>
    </row>
    <row r="20" spans="1:14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 t="shared" si="9"/>
        <v>2792051.0280197761</v>
      </c>
      <c r="F20" s="15">
        <f t="shared" si="0"/>
        <v>3877848.4959356119</v>
      </c>
      <c r="G20" s="15">
        <f t="shared" si="4"/>
        <v>43677649.068272717</v>
      </c>
      <c r="H20" s="15">
        <f t="shared" si="1"/>
        <v>31447908.578783918</v>
      </c>
      <c r="I20" s="15">
        <f t="shared" si="5"/>
        <v>32608242.064552907</v>
      </c>
      <c r="J20" s="15">
        <f t="shared" si="2"/>
        <v>31447908.578783918</v>
      </c>
      <c r="K20" s="15">
        <f t="shared" si="3"/>
        <v>-1160333.4857689887</v>
      </c>
      <c r="L20" s="14">
        <f t="shared" si="6"/>
        <v>0</v>
      </c>
      <c r="M20" s="9">
        <f>VLOOKUP(A20,[1]HwabaoWP_szse_innovation_100!$A:$U,21)</f>
        <v>-12.858623413630797</v>
      </c>
      <c r="N20" s="9">
        <f t="shared" si="7"/>
        <v>1</v>
      </c>
    </row>
    <row r="21" spans="1:14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 t="shared" si="9"/>
        <v>2453668.2947586924</v>
      </c>
      <c r="F21" s="15">
        <f t="shared" si="0"/>
        <v>3393732.1282739993</v>
      </c>
      <c r="G21" s="15">
        <f t="shared" si="4"/>
        <v>47071381.196546718</v>
      </c>
      <c r="H21" s="15">
        <f t="shared" si="1"/>
        <v>34032608.133750223</v>
      </c>
      <c r="I21" s="15">
        <f t="shared" si="5"/>
        <v>35061910.359311596</v>
      </c>
      <c r="J21" s="15">
        <f t="shared" si="2"/>
        <v>34032608.133750223</v>
      </c>
      <c r="K21" s="15">
        <f t="shared" si="3"/>
        <v>-1029302.2255613729</v>
      </c>
      <c r="L21" s="14">
        <f t="shared" si="6"/>
        <v>0</v>
      </c>
      <c r="M21" s="9">
        <f>VLOOKUP(A21,[1]HwabaoWP_szse_innovation_100!$A:$U,21)</f>
        <v>-13.703085779356849</v>
      </c>
      <c r="N21" s="9">
        <f t="shared" si="7"/>
        <v>1</v>
      </c>
    </row>
    <row r="22" spans="1:14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 t="shared" si="9"/>
        <v>903084.09463123081</v>
      </c>
      <c r="F22" s="15">
        <f t="shared" si="0"/>
        <v>1144593.3124940631</v>
      </c>
      <c r="G22" s="15">
        <f t="shared" si="4"/>
        <v>48215974.50904078</v>
      </c>
      <c r="H22" s="15">
        <f t="shared" si="1"/>
        <v>38042402.669101261</v>
      </c>
      <c r="I22" s="15">
        <f t="shared" si="5"/>
        <v>35964994.453942828</v>
      </c>
      <c r="J22" s="15">
        <f t="shared" si="2"/>
        <v>38042402.669101261</v>
      </c>
      <c r="K22" s="15">
        <f t="shared" si="3"/>
        <v>2077408.2151584327</v>
      </c>
      <c r="L22" s="14">
        <f t="shared" si="6"/>
        <v>0</v>
      </c>
      <c r="M22" s="9">
        <f>VLOOKUP(A22,[1]HwabaoWP_szse_innovation_100!$A:$U,21)</f>
        <v>100.32182122410893</v>
      </c>
      <c r="N22" s="9">
        <f t="shared" si="7"/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f>VLOOKUP(A3,[1]HwabaoWP_szse_innovation_100!$A:$E,5)</f>
        <v>1.0309999999999999</v>
      </c>
      <c r="C3" s="13">
        <f>VLOOKUP(A3,[2]myPEPB!$B:$C,2,FALSE)</f>
        <v>41.45</v>
      </c>
      <c r="D3" s="14">
        <f>VLOOKUP(A3,[2]myPEPB!$B:$D,3,FALSE)</f>
        <v>41.041896551724122</v>
      </c>
      <c r="E3" s="14">
        <f>VLOOKUP(A3,[1]HwabaoWP_szse_innovation_100!$A:$F,6)</f>
        <v>54671327</v>
      </c>
      <c r="F3" s="14">
        <f>VLOOKUP(A3,[1]HwabaoWP_szse_innovation_100!$A:$I,9)</f>
        <v>147407244.66666666</v>
      </c>
      <c r="G3" s="14">
        <v>0</v>
      </c>
      <c r="H3" s="15">
        <f t="shared" ref="H3:H22" si="0">G3/B3</f>
        <v>0</v>
      </c>
      <c r="I3" s="15">
        <f>I2+H3</f>
        <v>0</v>
      </c>
      <c r="J3" s="15">
        <f t="shared" ref="J3:J22" si="1">I3*B3</f>
        <v>0</v>
      </c>
      <c r="K3" s="15">
        <f>IF(G3&gt;0,K2+G3,K2)</f>
        <v>0</v>
      </c>
      <c r="L3" s="15">
        <f t="shared" ref="L3:L22" si="2">J3+N3</f>
        <v>0</v>
      </c>
      <c r="M3" s="15">
        <f t="shared" ref="M3:M22" si="3">L3-K3</f>
        <v>0</v>
      </c>
      <c r="N3" s="14">
        <f>IF(G3&lt;0,N2-G3,N2)</f>
        <v>0</v>
      </c>
      <c r="O3" s="9">
        <f>VLOOKUP(A3,[1]HwabaoWP_szse_innovation_100!$A:$U,21)</f>
        <v>0</v>
      </c>
      <c r="P3" s="9">
        <f>IF(AND(O3&gt;100,C3&gt;D3),1.2,IF(AND(O3&lt;-100,C3&lt;D3),1.2,1))</f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</row>
    <row r="4" spans="1:35" ht="14.1" customHeight="1">
      <c r="A4" s="12">
        <v>44407</v>
      </c>
      <c r="B4" s="13">
        <f>VLOOKUP(A4,[1]HwabaoWP_szse_innovation_100!$A:$E,5)</f>
        <v>1.006</v>
      </c>
      <c r="C4" s="13">
        <f>VLOOKUP(A4,[2]myPEPB!$B:$C,2,FALSE)</f>
        <v>39.930000305175781</v>
      </c>
      <c r="D4" s="14">
        <f>VLOOKUP(A4,[2]myPEPB!$B:$D,3,FALSE)</f>
        <v>40.930499984741189</v>
      </c>
      <c r="E4" s="14">
        <f>VLOOKUP(A4,[1]HwabaoWP_szse_innovation_100!$A:$F,6)</f>
        <v>9153472</v>
      </c>
      <c r="F4" s="14">
        <f>VLOOKUP(A4,[1]HwabaoWP_szse_innovation_100!$A:$I,9)</f>
        <v>34298297.880000003</v>
      </c>
      <c r="G4" s="14">
        <f>IF(C4&lt;D4,$G$2*(D4-C4)^3*P4*E4/F4,$G$2*(D4-C4)^3*P4*E4/F4)</f>
        <v>1055.7503809113296</v>
      </c>
      <c r="H4" s="15">
        <f t="shared" si="0"/>
        <v>1049.4536589575841</v>
      </c>
      <c r="I4" s="15">
        <f t="shared" ref="I4:I22" si="4">I3+H4</f>
        <v>1049.4536589575841</v>
      </c>
      <c r="J4" s="15">
        <f t="shared" si="1"/>
        <v>1055.7503809113296</v>
      </c>
      <c r="K4" s="15">
        <f t="shared" ref="K4:K22" si="5">IF(G4&gt;0,K3+G4,K3)</f>
        <v>1055.7503809113296</v>
      </c>
      <c r="L4" s="15">
        <f t="shared" si="2"/>
        <v>1055.7503809113296</v>
      </c>
      <c r="M4" s="15">
        <f t="shared" si="3"/>
        <v>0</v>
      </c>
      <c r="N4" s="14">
        <f t="shared" ref="N4:N22" si="6">IF(G4&lt;0,N3-G4,N3)</f>
        <v>0</v>
      </c>
      <c r="O4" s="9">
        <f>VLOOKUP(A4,[1]HwabaoWP_szse_innovation_100!$A:$U,21)</f>
        <v>-53.501214932625707</v>
      </c>
      <c r="P4" s="9">
        <f t="shared" ref="P4:P22" si="7">IF(AND(O4&gt;100,C4&gt;D4),1.2,IF(AND(O4&lt;-100,C4&lt;D4),1.2,1))</f>
        <v>1</v>
      </c>
      <c r="R4" s="24">
        <v>44561</v>
      </c>
      <c r="S4" s="18">
        <f>T4</f>
        <v>181466.76336656811</v>
      </c>
      <c r="T4" s="8">
        <f>VLOOKUP(R4,A:K,11,)</f>
        <v>181466.76336656811</v>
      </c>
      <c r="U4" s="8">
        <f>VLOOKUP(R4,A:L,12,)</f>
        <v>183377.42759977028</v>
      </c>
      <c r="V4" s="8">
        <f>VLOOKUP(R4,A:M,13,)</f>
        <v>1910.6642332021729</v>
      </c>
      <c r="W4" s="8">
        <f>VLOOKUP(R4,A:N,14,)</f>
        <v>0</v>
      </c>
      <c r="X4" s="19">
        <f t="shared" ref="X4" si="8">(U4-T4)/T4</f>
        <v>1.0529003756696624E-2</v>
      </c>
      <c r="Y4" s="19">
        <f>AC13</f>
        <v>0</v>
      </c>
      <c r="AA4" s="17"/>
      <c r="AB4" s="9"/>
      <c r="AC4" s="9"/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f>VLOOKUP(A5,[1]HwabaoWP_szse_innovation_100!$A:$E,5)</f>
        <v>0.96599999999999997</v>
      </c>
      <c r="C5" s="13">
        <f>VLOOKUP(A5,[2]myPEPB!$B:$C,2,FALSE)</f>
        <v>38.069999694824219</v>
      </c>
      <c r="D5" s="14">
        <f>VLOOKUP(A5,[2]myPEPB!$B:$D,3,FALSE)</f>
        <v>40.654705834482208</v>
      </c>
      <c r="E5" s="14">
        <f>VLOOKUP(A5,[1]HwabaoWP_szse_innovation_100!$A:$F,6)</f>
        <v>4459339</v>
      </c>
      <c r="F5" s="14">
        <f>VLOOKUP(A5,[1]HwabaoWP_szse_innovation_100!$A:$I,9)</f>
        <v>21490456.638297871</v>
      </c>
      <c r="G5" s="14">
        <f t="shared" ref="G5:G22" si="9">IF(C5&lt;D5,$G$2*(D5-C5)^3*P5*E5/F5,$G$2*(D5-C5)^3*P5*E5/F5)</f>
        <v>16983.872079062337</v>
      </c>
      <c r="H5" s="15">
        <f t="shared" si="0"/>
        <v>17581.648114971365</v>
      </c>
      <c r="I5" s="15">
        <f t="shared" si="4"/>
        <v>18631.101773928949</v>
      </c>
      <c r="J5" s="15">
        <f t="shared" si="1"/>
        <v>17997.644313615365</v>
      </c>
      <c r="K5" s="15">
        <f t="shared" si="5"/>
        <v>18039.622459973667</v>
      </c>
      <c r="L5" s="15">
        <f t="shared" si="2"/>
        <v>17997.644313615365</v>
      </c>
      <c r="M5" s="15">
        <f t="shared" si="3"/>
        <v>-41.978146358302183</v>
      </c>
      <c r="N5" s="14">
        <f t="shared" si="6"/>
        <v>0</v>
      </c>
      <c r="O5" s="9">
        <f>VLOOKUP(A5,[1]HwabaoWP_szse_innovation_100!$A:$U,21)</f>
        <v>-120.73806658644138</v>
      </c>
      <c r="P5" s="9">
        <f t="shared" si="7"/>
        <v>1.2</v>
      </c>
      <c r="AA5" s="17"/>
      <c r="AB5" s="9"/>
      <c r="AC5" s="9"/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f>VLOOKUP(A6,[1]HwabaoWP_szse_innovation_100!$A:$E,5)</f>
        <v>0.96099999999999997</v>
      </c>
      <c r="C6" s="13">
        <f>VLOOKUP(A6,[2]myPEPB!$B:$C,2,FALSE)</f>
        <v>35.020000457763672</v>
      </c>
      <c r="D6" s="14">
        <f>VLOOKUP(A6,[2]myPEPB!$B:$D,3,FALSE)</f>
        <v>39.730819672131133</v>
      </c>
      <c r="E6" s="14">
        <f>VLOOKUP(A6,[1]HwabaoWP_szse_innovation_100!$A:$F,6)</f>
        <v>2614711</v>
      </c>
      <c r="F6" s="14">
        <f>VLOOKUP(A6,[1]HwabaoWP_szse_innovation_100!$A:$I,9)</f>
        <v>16286261.656716418</v>
      </c>
      <c r="G6" s="14">
        <f t="shared" si="9"/>
        <v>66296.209001915733</v>
      </c>
      <c r="H6" s="15">
        <f t="shared" si="0"/>
        <v>68986.689908341039</v>
      </c>
      <c r="I6" s="15">
        <f t="shared" si="4"/>
        <v>87617.791682269992</v>
      </c>
      <c r="J6" s="15">
        <f t="shared" si="1"/>
        <v>84200.697806661454</v>
      </c>
      <c r="K6" s="15">
        <f t="shared" si="5"/>
        <v>84335.831461889407</v>
      </c>
      <c r="L6" s="15">
        <f t="shared" si="2"/>
        <v>84200.697806661454</v>
      </c>
      <c r="M6" s="15">
        <f t="shared" si="3"/>
        <v>-135.13365522795357</v>
      </c>
      <c r="N6" s="14">
        <f t="shared" si="6"/>
        <v>0</v>
      </c>
      <c r="O6" s="9">
        <f>VLOOKUP(A6,[1]HwabaoWP_szse_innovation_100!$A:$U,21)</f>
        <v>-30.243784697079619</v>
      </c>
      <c r="P6" s="9">
        <f t="shared" si="7"/>
        <v>1</v>
      </c>
      <c r="AA6" s="9"/>
      <c r="AB6" s="9"/>
      <c r="AC6" s="20"/>
      <c r="AD6" s="9"/>
      <c r="AE6" s="9"/>
      <c r="AF6" s="20"/>
      <c r="AG6" s="17"/>
    </row>
    <row r="7" spans="1:35" ht="14.1" customHeight="1">
      <c r="A7" s="12">
        <v>44498</v>
      </c>
      <c r="B7" s="13">
        <f>VLOOKUP(A7,[1]HwabaoWP_szse_innovation_100!$A:$E,5)</f>
        <v>0.99299997091293335</v>
      </c>
      <c r="C7" s="13">
        <f>VLOOKUP(A7,[2]myPEPB!$B:$C,2,FALSE)</f>
        <v>36.299999239999998</v>
      </c>
      <c r="D7" s="14">
        <f>VLOOKUP(A7,[2]myPEPB!$B:$D,3,FALSE)</f>
        <v>39.253623134275358</v>
      </c>
      <c r="E7" s="14">
        <f>VLOOKUP(A7,[1]HwabaoWP_szse_innovation_100!$A:$F,6)</f>
        <v>3805620</v>
      </c>
      <c r="F7" s="14">
        <f>VLOOKUP(A7,[1]HwabaoWP_szse_innovation_100!$A:$I,9)</f>
        <v>13885339.653614458</v>
      </c>
      <c r="G7" s="14">
        <f t="shared" si="9"/>
        <v>27895.335364311264</v>
      </c>
      <c r="H7" s="15">
        <f t="shared" si="0"/>
        <v>28091.980041716575</v>
      </c>
      <c r="I7" s="15">
        <f t="shared" si="4"/>
        <v>115709.77172398657</v>
      </c>
      <c r="J7" s="15">
        <f t="shared" si="1"/>
        <v>114899.79995626083</v>
      </c>
      <c r="K7" s="15">
        <f t="shared" si="5"/>
        <v>112231.16682620067</v>
      </c>
      <c r="L7" s="15">
        <f t="shared" si="2"/>
        <v>114899.79995626083</v>
      </c>
      <c r="M7" s="15">
        <f t="shared" si="3"/>
        <v>2668.6331300601596</v>
      </c>
      <c r="N7" s="14">
        <f t="shared" si="6"/>
        <v>0</v>
      </c>
      <c r="O7" s="9">
        <f>VLOOKUP(A7,[1]HwabaoWP_szse_innovation_100!$A:$U,21)</f>
        <v>67.867888185983432</v>
      </c>
      <c r="P7" s="9">
        <f t="shared" si="7"/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f>VLOOKUP(A8,[1]HwabaoWP_szse_innovation_100!$A:$E,5)</f>
        <v>1.0110000371932983</v>
      </c>
      <c r="C8" s="13">
        <f>VLOOKUP(A8,[2]myPEPB!$B:$C,2,FALSE)</f>
        <v>35.450000000000003</v>
      </c>
      <c r="D8" s="14">
        <f>VLOOKUP(A8,[2]myPEPB!$B:$D,3,FALSE)</f>
        <v>38.695499988749994</v>
      </c>
      <c r="E8" s="14">
        <f>VLOOKUP(A8,[1]HwabaoWP_szse_innovation_100!$A:$F,6)</f>
        <v>3040778</v>
      </c>
      <c r="F8" s="14">
        <f>VLOOKUP(A8,[1]HwabaoWP_szse_innovation_100!$A:$I,9)</f>
        <v>12014868.042857142</v>
      </c>
      <c r="G8" s="14">
        <f t="shared" si="9"/>
        <v>34174.930545493</v>
      </c>
      <c r="H8" s="15">
        <f t="shared" si="0"/>
        <v>33803.095240597817</v>
      </c>
      <c r="I8" s="15">
        <f t="shared" si="4"/>
        <v>149512.86696458439</v>
      </c>
      <c r="J8" s="15">
        <f t="shared" si="1"/>
        <v>151157.51406207148</v>
      </c>
      <c r="K8" s="15">
        <f t="shared" si="5"/>
        <v>146406.09737169367</v>
      </c>
      <c r="L8" s="15">
        <f t="shared" si="2"/>
        <v>151157.51406207148</v>
      </c>
      <c r="M8" s="15">
        <f t="shared" si="3"/>
        <v>4751.4166903778096</v>
      </c>
      <c r="N8" s="14">
        <f t="shared" si="6"/>
        <v>0</v>
      </c>
      <c r="O8" s="9">
        <f>VLOOKUP(A8,[1]HwabaoWP_szse_innovation_100!$A:$U,21)</f>
        <v>63.430477831424852</v>
      </c>
      <c r="P8" s="9">
        <f t="shared" si="7"/>
        <v>1</v>
      </c>
    </row>
    <row r="9" spans="1:35" ht="14.1" customHeight="1">
      <c r="A9" s="12">
        <v>44561</v>
      </c>
      <c r="B9" s="13">
        <f>VLOOKUP(A9,[1]HwabaoWP_szse_innovation_100!$A:$E,5)</f>
        <v>0.99199998378753662</v>
      </c>
      <c r="C9" s="13">
        <f>VLOOKUP(A9,[2]myPEPB!$B:$C,2,FALSE)</f>
        <v>34.630000000000003</v>
      </c>
      <c r="D9" s="14">
        <f>VLOOKUP(A9,[2]myPEPB!$B:$D,3,FALSE)</f>
        <v>38.228579205136612</v>
      </c>
      <c r="E9" s="14">
        <f>VLOOKUP(A9,[1]HwabaoWP_szse_innovation_100!$A:$F,6)</f>
        <v>1988017</v>
      </c>
      <c r="F9" s="14">
        <f>VLOOKUP(A9,[1]HwabaoWP_szse_innovation_100!$A:$I,9)</f>
        <v>10437349.492675781</v>
      </c>
      <c r="G9" s="14">
        <f t="shared" si="9"/>
        <v>35060.665994874435</v>
      </c>
      <c r="H9" s="15">
        <f t="shared" si="0"/>
        <v>35343.413878909516</v>
      </c>
      <c r="I9" s="15">
        <f t="shared" si="4"/>
        <v>184856.28084349391</v>
      </c>
      <c r="J9" s="15">
        <f t="shared" si="1"/>
        <v>183377.42759977028</v>
      </c>
      <c r="K9" s="15">
        <f t="shared" si="5"/>
        <v>181466.76336656811</v>
      </c>
      <c r="L9" s="15">
        <f t="shared" si="2"/>
        <v>183377.42759977028</v>
      </c>
      <c r="M9" s="15">
        <f t="shared" si="3"/>
        <v>1910.6642332021729</v>
      </c>
      <c r="N9" s="14">
        <f t="shared" si="6"/>
        <v>0</v>
      </c>
      <c r="O9" s="9">
        <f>VLOOKUP(A9,[1]HwabaoWP_szse_innovation_100!$A:$U,21)</f>
        <v>-25.534304137796351</v>
      </c>
      <c r="P9" s="9">
        <f t="shared" si="7"/>
        <v>1</v>
      </c>
      <c r="AA9" s="17"/>
      <c r="AB9" s="9"/>
      <c r="AC9" s="9"/>
    </row>
    <row r="10" spans="1:35" ht="14.1" customHeight="1">
      <c r="A10" s="12">
        <v>44589</v>
      </c>
      <c r="B10" s="13">
        <f>VLOOKUP(A10,[1]HwabaoWP_szse_innovation_100!$A:$E,5)</f>
        <v>0.89099997282028198</v>
      </c>
      <c r="C10" s="13">
        <f>VLOOKUP(A10,[2]myPEPB!$B:$C,2,FALSE)</f>
        <v>31.159999849999998</v>
      </c>
      <c r="D10" s="14">
        <f>VLOOKUP(A10,[2]myPEPB!$B:$D,3,FALSE)</f>
        <v>37.710494996683174</v>
      </c>
      <c r="E10" s="14">
        <f>VLOOKUP(A10,[1]HwabaoWP_szse_innovation_100!$A:$F,6)</f>
        <v>2257005</v>
      </c>
      <c r="F10" s="14">
        <f>VLOOKUP(A10,[1]HwabaoWP_szse_innovation_100!$A:$I,9)</f>
        <v>9461572.5990646258</v>
      </c>
      <c r="G10" s="14">
        <f t="shared" si="9"/>
        <v>317811.73146736313</v>
      </c>
      <c r="H10" s="15">
        <f t="shared" si="0"/>
        <v>356691.06752202666</v>
      </c>
      <c r="I10" s="15">
        <f t="shared" si="4"/>
        <v>541547.34836552059</v>
      </c>
      <c r="J10" s="15">
        <f t="shared" si="1"/>
        <v>482518.6726745746</v>
      </c>
      <c r="K10" s="15">
        <f t="shared" si="5"/>
        <v>499278.49483393121</v>
      </c>
      <c r="L10" s="15">
        <f t="shared" si="2"/>
        <v>482518.6726745746</v>
      </c>
      <c r="M10" s="15">
        <f t="shared" si="3"/>
        <v>-16759.822159356612</v>
      </c>
      <c r="N10" s="14">
        <f t="shared" si="6"/>
        <v>0</v>
      </c>
      <c r="O10" s="9">
        <f>VLOOKUP(A10,[1]HwabaoWP_szse_innovation_100!$A:$U,21)</f>
        <v>-185.45991285326798</v>
      </c>
      <c r="P10" s="9">
        <f t="shared" si="7"/>
        <v>1.2</v>
      </c>
      <c r="AA10" s="17"/>
      <c r="AB10" s="9"/>
      <c r="AC10" s="9"/>
    </row>
    <row r="11" spans="1:35" ht="14.1" customHeight="1">
      <c r="A11" s="12">
        <v>44620</v>
      </c>
      <c r="B11" s="13">
        <f>VLOOKUP(A11,[1]HwabaoWP_szse_innovation_100!$A:$E,5)</f>
        <v>0.88200002908706665</v>
      </c>
      <c r="C11" s="13">
        <f>VLOOKUP(A11,[2]myPEPB!$B:$C,2,FALSE)</f>
        <v>30.969999309999999</v>
      </c>
      <c r="D11" s="14">
        <f>VLOOKUP(A11,[2]myPEPB!$B:$D,3,FALSE)</f>
        <v>37.189770586238538</v>
      </c>
      <c r="E11" s="14">
        <f>VLOOKUP(A11,[1]HwabaoWP_szse_innovation_100!$A:$F,6)</f>
        <v>906904</v>
      </c>
      <c r="F11" s="14">
        <f>VLOOKUP(A11,[1]HwabaoWP_szse_innovation_100!$A:$I,9)</f>
        <v>8699501.0544478521</v>
      </c>
      <c r="G11" s="14">
        <f t="shared" si="9"/>
        <v>99080.299591503761</v>
      </c>
      <c r="H11" s="15">
        <f t="shared" si="0"/>
        <v>112335.93687526176</v>
      </c>
      <c r="I11" s="15">
        <f t="shared" si="4"/>
        <v>653883.28524078231</v>
      </c>
      <c r="J11" s="15">
        <f t="shared" si="1"/>
        <v>576725.07660191669</v>
      </c>
      <c r="K11" s="15">
        <f t="shared" si="5"/>
        <v>598358.79442543502</v>
      </c>
      <c r="L11" s="15">
        <f t="shared" si="2"/>
        <v>576725.07660191669</v>
      </c>
      <c r="M11" s="15">
        <f t="shared" si="3"/>
        <v>-21633.717823518324</v>
      </c>
      <c r="N11" s="14">
        <f t="shared" si="6"/>
        <v>0</v>
      </c>
      <c r="O11" s="9">
        <f>VLOOKUP(A11,[1]HwabaoWP_szse_innovation_100!$A:$U,21)</f>
        <v>53.846247309070314</v>
      </c>
      <c r="P11" s="9">
        <f t="shared" si="7"/>
        <v>1</v>
      </c>
      <c r="AA11" s="17"/>
      <c r="AB11" s="9"/>
      <c r="AC11" s="9"/>
    </row>
    <row r="12" spans="1:35" ht="14.1" customHeight="1">
      <c r="A12" s="12">
        <v>44651</v>
      </c>
      <c r="B12" s="13">
        <f>VLOOKUP(A12,[1]HwabaoWP_szse_innovation_100!$A:$E,5)</f>
        <v>0.79199999570846558</v>
      </c>
      <c r="C12" s="13">
        <f>VLOOKUP(A12,[2]myPEPB!$B:$C,2,FALSE)</f>
        <v>27.63999939</v>
      </c>
      <c r="D12" s="14">
        <f>VLOOKUP(A12,[2]myPEPB!$B:$D,3,FALSE)</f>
        <v>36.340622369004151</v>
      </c>
      <c r="E12" s="14">
        <f>VLOOKUP(A12,[1]HwabaoWP_szse_innovation_100!$A:$F,6)</f>
        <v>1401901</v>
      </c>
      <c r="F12" s="14">
        <f>VLOOKUP(A12,[1]HwabaoWP_szse_innovation_100!$A:$I,9)</f>
        <v>7836928.591733871</v>
      </c>
      <c r="G12" s="14">
        <f t="shared" si="9"/>
        <v>465392.73704574164</v>
      </c>
      <c r="H12" s="15">
        <f t="shared" si="0"/>
        <v>587617.09541353618</v>
      </c>
      <c r="I12" s="15">
        <f t="shared" si="4"/>
        <v>1241500.3806543185</v>
      </c>
      <c r="J12" s="15">
        <f t="shared" si="1"/>
        <v>983268.29615027865</v>
      </c>
      <c r="K12" s="15">
        <f t="shared" si="5"/>
        <v>1063751.5314711765</v>
      </c>
      <c r="L12" s="15">
        <f t="shared" si="2"/>
        <v>983268.29615027865</v>
      </c>
      <c r="M12" s="15">
        <f t="shared" si="3"/>
        <v>-80483.235320897889</v>
      </c>
      <c r="N12" s="14">
        <f t="shared" si="6"/>
        <v>0</v>
      </c>
      <c r="O12" s="9">
        <f>VLOOKUP(A12,[1]HwabaoWP_szse_innovation_100!$A:$U,21)</f>
        <v>-13.27465112839349</v>
      </c>
      <c r="P12" s="9">
        <f t="shared" si="7"/>
        <v>1</v>
      </c>
      <c r="AA12" s="17"/>
    </row>
    <row r="13" spans="1:35" ht="14.1" customHeight="1">
      <c r="A13" s="12">
        <v>44680</v>
      </c>
      <c r="B13" s="13">
        <f>VLOOKUP(A13,[1]HwabaoWP_szse_innovation_100!$A:$E,5)</f>
        <v>0.71899998188018799</v>
      </c>
      <c r="C13" s="13">
        <f>VLOOKUP(A13,[2]myPEPB!$B:$C,2,FALSE)</f>
        <v>25.129999160000001</v>
      </c>
      <c r="D13" s="14">
        <f>VLOOKUP(A13,[2]myPEPB!$B:$D,3,FALSE)</f>
        <v>35.566653817730753</v>
      </c>
      <c r="E13" s="14">
        <f>VLOOKUP(A13,[1]HwabaoWP_szse_innovation_100!$A:$F,6)</f>
        <v>2631500</v>
      </c>
      <c r="F13" s="14">
        <f>VLOOKUP(A13,[1]HwabaoWP_szse_innovation_100!$A:$I,9)</f>
        <v>7310293.186280488</v>
      </c>
      <c r="G13" s="14">
        <f t="shared" si="9"/>
        <v>1616402.8756808292</v>
      </c>
      <c r="H13" s="15">
        <f t="shared" si="0"/>
        <v>2248126.4484234462</v>
      </c>
      <c r="I13" s="15">
        <f t="shared" si="4"/>
        <v>3489626.8290777644</v>
      </c>
      <c r="J13" s="15">
        <f t="shared" si="1"/>
        <v>2509041.6268755305</v>
      </c>
      <c r="K13" s="15">
        <f t="shared" si="5"/>
        <v>2680154.4071520055</v>
      </c>
      <c r="L13" s="15">
        <f t="shared" si="2"/>
        <v>2509041.6268755305</v>
      </c>
      <c r="M13" s="15">
        <f t="shared" si="3"/>
        <v>-171112.78027647501</v>
      </c>
      <c r="N13" s="14">
        <f t="shared" si="6"/>
        <v>0</v>
      </c>
      <c r="O13" s="9">
        <f>VLOOKUP(A13,[1]HwabaoWP_szse_innovation_100!$A:$U,21)</f>
        <v>-29.745409510831923</v>
      </c>
      <c r="P13" s="9">
        <f t="shared" si="7"/>
        <v>1</v>
      </c>
      <c r="AC13" s="10"/>
    </row>
    <row r="14" spans="1:35" ht="14.1" customHeight="1">
      <c r="A14" s="12">
        <v>44712</v>
      </c>
      <c r="B14" s="13">
        <f>VLOOKUP(A14,[1]HwabaoWP_szse_innovation_100!$A:$E,5)</f>
        <v>0.74699997901916504</v>
      </c>
      <c r="C14" s="13">
        <f>VLOOKUP(A14,[2]myPEPB!$B:$C,2,FALSE)</f>
        <v>24.129999160000001</v>
      </c>
      <c r="D14" s="14">
        <f>VLOOKUP(A14,[2]myPEPB!$B:$D,3,FALSE)</f>
        <v>34.740573439534039</v>
      </c>
      <c r="E14" s="14">
        <f>VLOOKUP(A14,[1]HwabaoWP_szse_innovation_100!$A:$F,6)</f>
        <v>1147010</v>
      </c>
      <c r="F14" s="14">
        <f>VLOOKUP(A14,[1]HwabaoWP_szse_innovation_100!$A:$I,9)</f>
        <v>6847440.4204799104</v>
      </c>
      <c r="G14" s="14">
        <f t="shared" si="9"/>
        <v>790410.51240753022</v>
      </c>
      <c r="H14" s="15">
        <f t="shared" si="0"/>
        <v>1058113.1654720588</v>
      </c>
      <c r="I14" s="15">
        <f t="shared" si="4"/>
        <v>4547739.994549823</v>
      </c>
      <c r="J14" s="15">
        <f t="shared" si="1"/>
        <v>3397161.6805133354</v>
      </c>
      <c r="K14" s="15">
        <f t="shared" si="5"/>
        <v>3470564.9195595356</v>
      </c>
      <c r="L14" s="15">
        <f t="shared" si="2"/>
        <v>3397161.6805133354</v>
      </c>
      <c r="M14" s="15">
        <f t="shared" si="3"/>
        <v>-73403.239046200179</v>
      </c>
      <c r="N14" s="14">
        <f t="shared" si="6"/>
        <v>0</v>
      </c>
      <c r="O14" s="9">
        <f>VLOOKUP(A14,[1]HwabaoWP_szse_innovation_100!$A:$U,21)</f>
        <v>121.48316506417596</v>
      </c>
      <c r="P14" s="9">
        <f t="shared" si="7"/>
        <v>1</v>
      </c>
    </row>
    <row r="15" spans="1:35" ht="14.1" customHeight="1">
      <c r="A15" s="12">
        <v>44742</v>
      </c>
      <c r="B15" s="13">
        <f>VLOOKUP(A15,[1]HwabaoWP_szse_innovation_100!$A:$E,5)</f>
        <v>0.84500002861022949</v>
      </c>
      <c r="C15" s="13">
        <f>VLOOKUP(A15,[2]myPEPB!$B:$C,2,FALSE)</f>
        <v>27.809999470000001</v>
      </c>
      <c r="D15" s="14">
        <f>VLOOKUP(A15,[2]myPEPB!$B:$D,3,FALSE)</f>
        <v>34.119366627533324</v>
      </c>
      <c r="E15" s="14">
        <f>VLOOKUP(A15,[1]HwabaoWP_szse_innovation_100!$A:$F,6)</f>
        <v>2764909</v>
      </c>
      <c r="F15" s="14">
        <f>VLOOKUP(A15,[1]HwabaoWP_szse_innovation_100!$A:$I,9)</f>
        <v>6486059.213010204</v>
      </c>
      <c r="G15" s="14">
        <f t="shared" si="9"/>
        <v>422916.30686063902</v>
      </c>
      <c r="H15" s="15">
        <f t="shared" si="0"/>
        <v>500492.65389518265</v>
      </c>
      <c r="I15" s="15">
        <f t="shared" si="4"/>
        <v>5048232.6484450055</v>
      </c>
      <c r="J15" s="15">
        <f t="shared" si="1"/>
        <v>4265756.7323671244</v>
      </c>
      <c r="K15" s="15">
        <f t="shared" si="5"/>
        <v>3893481.2264201744</v>
      </c>
      <c r="L15" s="15">
        <f t="shared" si="2"/>
        <v>4265756.7323671244</v>
      </c>
      <c r="M15" s="15">
        <f t="shared" si="3"/>
        <v>372275.50594695006</v>
      </c>
      <c r="N15" s="14">
        <f t="shared" si="6"/>
        <v>0</v>
      </c>
      <c r="O15" s="9">
        <f>VLOOKUP(A15,[1]HwabaoWP_szse_innovation_100!$A:$U,21)</f>
        <v>82.073682168853153</v>
      </c>
      <c r="P15" s="9">
        <f t="shared" si="7"/>
        <v>1</v>
      </c>
    </row>
    <row r="16" spans="1:35" ht="14.1" customHeight="1">
      <c r="A16" s="12">
        <v>44771</v>
      </c>
      <c r="B16" s="13">
        <f>VLOOKUP(A16,[1]HwabaoWP_szse_innovation_100!$A:$E,5)</f>
        <v>0.80099999904632568</v>
      </c>
      <c r="C16" s="13">
        <f>VLOOKUP(A16,[2]myPEPB!$B:$C,2,FALSE)</f>
        <v>26.329999919999999</v>
      </c>
      <c r="D16" s="14">
        <f>VLOOKUP(A16,[2]myPEPB!$B:$D,3,FALSE)</f>
        <v>33.666137024579427</v>
      </c>
      <c r="E16" s="14">
        <f>VLOOKUP(A16,[1]HwabaoWP_szse_innovation_100!$A:$F,6)</f>
        <v>2184000</v>
      </c>
      <c r="F16" s="14">
        <f>VLOOKUP(A16,[1]HwabaoWP_szse_innovation_100!$A:$I,9)</f>
        <v>6139372.2173402254</v>
      </c>
      <c r="G16" s="14">
        <f t="shared" si="9"/>
        <v>665747.16982557636</v>
      </c>
      <c r="H16" s="15">
        <f t="shared" si="0"/>
        <v>831145.03198279405</v>
      </c>
      <c r="I16" s="15">
        <f t="shared" si="4"/>
        <v>5879377.6804277999</v>
      </c>
      <c r="J16" s="15">
        <f t="shared" si="1"/>
        <v>4709381.5164156565</v>
      </c>
      <c r="K16" s="15">
        <f t="shared" si="5"/>
        <v>4559228.3962457506</v>
      </c>
      <c r="L16" s="15">
        <f t="shared" si="2"/>
        <v>4709381.5164156565</v>
      </c>
      <c r="M16" s="15">
        <f t="shared" si="3"/>
        <v>150153.12016990595</v>
      </c>
      <c r="N16" s="14">
        <f t="shared" si="6"/>
        <v>0</v>
      </c>
      <c r="O16" s="9">
        <f>VLOOKUP(A16,[1]HwabaoWP_szse_innovation_100!$A:$U,21)</f>
        <v>-127.3183196634585</v>
      </c>
      <c r="P16" s="9">
        <f t="shared" si="7"/>
        <v>1.2</v>
      </c>
    </row>
    <row r="17" spans="1:16" ht="14.1" customHeight="1">
      <c r="A17" s="12">
        <v>44804</v>
      </c>
      <c r="B17" s="13">
        <f>VLOOKUP(A17,[1]HwabaoWP_szse_innovation_100!$A:$E,5)</f>
        <v>0.76499998569488525</v>
      </c>
      <c r="C17" s="13">
        <f>VLOOKUP(A17,[2]myPEPB!$B:$C,2,FALSE)</f>
        <v>25.18000031</v>
      </c>
      <c r="D17" s="14">
        <f>VLOOKUP(A17,[2]myPEPB!$B:$D,3,FALSE)</f>
        <v>33.177616240465106</v>
      </c>
      <c r="E17" s="14">
        <f>VLOOKUP(A17,[1]HwabaoWP_szse_innovation_100!$A:$F,6)</f>
        <v>719700</v>
      </c>
      <c r="F17" s="14">
        <f>VLOOKUP(A17,[1]HwabaoWP_szse_innovation_100!$A:$I,9)</f>
        <v>5816280.4526384082</v>
      </c>
      <c r="G17" s="14">
        <f t="shared" si="9"/>
        <v>300031.00550934568</v>
      </c>
      <c r="H17" s="15">
        <f t="shared" si="0"/>
        <v>392197.40015656798</v>
      </c>
      <c r="I17" s="15">
        <f t="shared" si="4"/>
        <v>6271575.0805843677</v>
      </c>
      <c r="J17" s="15">
        <f t="shared" si="1"/>
        <v>4797754.8469314398</v>
      </c>
      <c r="K17" s="15">
        <f t="shared" si="5"/>
        <v>4859259.4017550964</v>
      </c>
      <c r="L17" s="15">
        <f t="shared" si="2"/>
        <v>4797754.8469314398</v>
      </c>
      <c r="M17" s="15">
        <f t="shared" si="3"/>
        <v>-61504.554823656566</v>
      </c>
      <c r="N17" s="14">
        <f t="shared" si="6"/>
        <v>0</v>
      </c>
      <c r="O17" s="9">
        <f>VLOOKUP(A17,[1]HwabaoWP_szse_innovation_100!$A:$U,21)</f>
        <v>-140.34722331220857</v>
      </c>
      <c r="P17" s="9">
        <f t="shared" si="7"/>
        <v>1.2</v>
      </c>
    </row>
    <row r="18" spans="1:16" ht="14.1" customHeight="1">
      <c r="A18" s="12">
        <v>44834</v>
      </c>
      <c r="B18" s="13">
        <f>VLOOKUP(A18,[1]HwabaoWP_szse_innovation_100!$A:$E,5)</f>
        <v>0.69599997997283936</v>
      </c>
      <c r="C18" s="13">
        <f>VLOOKUP(A18,[2]myPEPB!$B:$C,2,FALSE)</f>
        <v>22.61</v>
      </c>
      <c r="D18" s="14">
        <f>VLOOKUP(A18,[2]myPEPB!$B:$D,3,FALSE)</f>
        <v>32.640066271698615</v>
      </c>
      <c r="E18" s="14">
        <f>VLOOKUP(A18,[1]HwabaoWP_szse_innovation_100!$A:$F,6)</f>
        <v>2128200</v>
      </c>
      <c r="F18" s="14">
        <f>VLOOKUP(A18,[1]HwabaoWP_szse_innovation_100!$A:$I,9)</f>
        <v>5555987.6610887097</v>
      </c>
      <c r="G18" s="14">
        <f t="shared" si="9"/>
        <v>1832065.1586837813</v>
      </c>
      <c r="H18" s="15">
        <f t="shared" si="0"/>
        <v>2632277.6025873963</v>
      </c>
      <c r="I18" s="15">
        <f t="shared" si="4"/>
        <v>8903852.683171764</v>
      </c>
      <c r="J18" s="15">
        <f t="shared" si="1"/>
        <v>6197081.2891686596</v>
      </c>
      <c r="K18" s="15">
        <f t="shared" si="5"/>
        <v>6691324.5604388779</v>
      </c>
      <c r="L18" s="15">
        <f t="shared" si="2"/>
        <v>6197081.2891686596</v>
      </c>
      <c r="M18" s="15">
        <f t="shared" si="3"/>
        <v>-494243.27127021831</v>
      </c>
      <c r="N18" s="14">
        <f t="shared" si="6"/>
        <v>0</v>
      </c>
      <c r="O18" s="9">
        <f>VLOOKUP(A18,[1]HwabaoWP_szse_innovation_100!$A:$U,21)</f>
        <v>-112.42427728939072</v>
      </c>
      <c r="P18" s="9">
        <f t="shared" si="7"/>
        <v>1.2</v>
      </c>
    </row>
    <row r="19" spans="1:16" ht="12.75">
      <c r="A19" s="12">
        <v>44865</v>
      </c>
      <c r="B19" s="13">
        <f>VLOOKUP(A19,[1]HwabaoWP_szse_innovation_100!$A:$E,5)</f>
        <v>0.68699997663497925</v>
      </c>
      <c r="C19" s="13">
        <f>VLOOKUP(A19,[2]myPEPB!$B:$C,2,FALSE)</f>
        <v>22.239999770000001</v>
      </c>
      <c r="D19" s="14">
        <f>VLOOKUP(A19,[2]myPEPB!$B:$D,3,FALSE)</f>
        <v>32.234420440393677</v>
      </c>
      <c r="E19" s="14">
        <f>VLOOKUP(A19,[1]HwabaoWP_szse_innovation_100!$A:$F,6)</f>
        <v>3400007.75</v>
      </c>
      <c r="F19" s="14">
        <f>VLOOKUP(A19,[1]HwabaoWP_szse_innovation_100!$A:$I,9)</f>
        <v>5444602.8119248468</v>
      </c>
      <c r="G19" s="14">
        <f t="shared" si="9"/>
        <v>2955050.5948641114</v>
      </c>
      <c r="H19" s="15">
        <f t="shared" si="0"/>
        <v>4301383.83604954</v>
      </c>
      <c r="I19" s="15">
        <f t="shared" si="4"/>
        <v>13205236.519221304</v>
      </c>
      <c r="J19" s="15">
        <f t="shared" si="1"/>
        <v>9071997.1801644098</v>
      </c>
      <c r="K19" s="15">
        <f t="shared" si="5"/>
        <v>9646375.1553029902</v>
      </c>
      <c r="L19" s="15">
        <f t="shared" si="2"/>
        <v>9071997.1801644098</v>
      </c>
      <c r="M19" s="15">
        <f t="shared" si="3"/>
        <v>-574377.97513858043</v>
      </c>
      <c r="N19" s="14">
        <f t="shared" si="6"/>
        <v>0</v>
      </c>
      <c r="O19" s="9">
        <f>VLOOKUP(A19,[1]HwabaoWP_szse_innovation_100!$A:$U,21)</f>
        <v>-146.0933885866429</v>
      </c>
      <c r="P19" s="9">
        <f t="shared" si="7"/>
        <v>1.2</v>
      </c>
    </row>
    <row r="20" spans="1:16" ht="12.75">
      <c r="A20" s="12">
        <v>44895</v>
      </c>
      <c r="B20" s="13">
        <f>VLOOKUP(A20,[1]HwabaoWP_szse_innovation_100!$A:$E,5)</f>
        <v>0.72000002861022949</v>
      </c>
      <c r="C20" s="13">
        <f>VLOOKUP(A20,[2]myPEPB!$B:$C,2,FALSE)</f>
        <v>22.809999470000001</v>
      </c>
      <c r="D20" s="14">
        <f>VLOOKUP(A20,[2]myPEPB!$B:$D,3,FALSE)</f>
        <v>31.717901224590552</v>
      </c>
      <c r="E20" s="14">
        <f>VLOOKUP(A20,[1]HwabaoWP_szse_innovation_100!$A:$F,6)</f>
        <v>2516800</v>
      </c>
      <c r="F20" s="14">
        <f>VLOOKUP(A20,[1]HwabaoWP_szse_innovation_100!$A:$I,9)</f>
        <v>5287757.6291307472</v>
      </c>
      <c r="G20" s="14">
        <f t="shared" si="9"/>
        <v>1328925.1361687968</v>
      </c>
      <c r="H20" s="15">
        <f t="shared" si="0"/>
        <v>1845729.2824473034</v>
      </c>
      <c r="I20" s="15">
        <f t="shared" si="4"/>
        <v>15050965.801668607</v>
      </c>
      <c r="J20" s="15">
        <f t="shared" si="1"/>
        <v>10836695.807812983</v>
      </c>
      <c r="K20" s="15">
        <f t="shared" si="5"/>
        <v>10975300.291471787</v>
      </c>
      <c r="L20" s="15">
        <f t="shared" si="2"/>
        <v>10836695.807812983</v>
      </c>
      <c r="M20" s="15">
        <f t="shared" si="3"/>
        <v>-138604.48365880363</v>
      </c>
      <c r="N20" s="14">
        <f t="shared" si="6"/>
        <v>0</v>
      </c>
      <c r="O20" s="9">
        <f>VLOOKUP(A20,[1]HwabaoWP_szse_innovation_100!$A:$U,21)</f>
        <v>-12.858623413630797</v>
      </c>
      <c r="P20" s="9">
        <f t="shared" si="7"/>
        <v>1</v>
      </c>
    </row>
    <row r="21" spans="1:16" ht="12.75">
      <c r="A21" s="12">
        <v>44925</v>
      </c>
      <c r="B21" s="13">
        <f>VLOOKUP(A21,[1]HwabaoWP_szse_innovation_100!$A:$E,5)</f>
        <v>0.72299998998641968</v>
      </c>
      <c r="C21" s="13">
        <f>VLOOKUP(A21,[2]myPEPB!$B:$C,2,FALSE)</f>
        <v>22.739999770000001</v>
      </c>
      <c r="D21" s="14">
        <f>VLOOKUP(A21,[2]myPEPB!$B:$D,3,FALSE)</f>
        <v>31.272433394847042</v>
      </c>
      <c r="E21" s="14">
        <f>VLOOKUP(A21,[1]HwabaoWP_szse_innovation_100!$A:$F,6)</f>
        <v>2041800</v>
      </c>
      <c r="F21" s="14">
        <f>VLOOKUP(A21,[1]HwabaoWP_szse_innovation_100!$A:$I,9)</f>
        <v>5162984.7923986483</v>
      </c>
      <c r="G21" s="14">
        <f t="shared" si="9"/>
        <v>970349.54114415869</v>
      </c>
      <c r="H21" s="15">
        <f t="shared" si="0"/>
        <v>1342115.5665055888</v>
      </c>
      <c r="I21" s="15">
        <f t="shared" si="4"/>
        <v>16393081.368174195</v>
      </c>
      <c r="J21" s="15">
        <f t="shared" si="1"/>
        <v>11852197.665036507</v>
      </c>
      <c r="K21" s="15">
        <f t="shared" si="5"/>
        <v>11945649.832615945</v>
      </c>
      <c r="L21" s="15">
        <f t="shared" si="2"/>
        <v>11852197.665036507</v>
      </c>
      <c r="M21" s="15">
        <f t="shared" si="3"/>
        <v>-93452.167579438537</v>
      </c>
      <c r="N21" s="14">
        <f t="shared" si="6"/>
        <v>0</v>
      </c>
      <c r="O21" s="9">
        <f>VLOOKUP(A21,[1]HwabaoWP_szse_innovation_100!$A:$U,21)</f>
        <v>-13.703085779356849</v>
      </c>
      <c r="P21" s="9">
        <f t="shared" si="7"/>
        <v>1</v>
      </c>
    </row>
    <row r="22" spans="1:16" ht="12.75">
      <c r="A22" s="12">
        <v>44957</v>
      </c>
      <c r="B22" s="13">
        <f>VLOOKUP(A22,[1]HwabaoWP_szse_innovation_100!$A:$E,5)</f>
        <v>0.78899997472763062</v>
      </c>
      <c r="C22" s="13">
        <f>VLOOKUP(A22,[2]myPEPB!$B:$C,2,FALSE)</f>
        <v>24.899999619999999</v>
      </c>
      <c r="D22" s="14">
        <f>VLOOKUP(A22,[2]myPEPB!$B:$D,3,FALSE)</f>
        <v>31.014726063038534</v>
      </c>
      <c r="E22" s="14">
        <f>VLOOKUP(A22,[1]HwabaoWP_szse_innovation_100!$A:$F,6)</f>
        <v>2396100</v>
      </c>
      <c r="F22" s="14">
        <f>VLOOKUP(A22,[1]HwabaoWP_szse_innovation_100!$A:$I,9)</f>
        <v>5058906.2336463733</v>
      </c>
      <c r="G22" s="14">
        <f t="shared" si="9"/>
        <v>427736.68836834806</v>
      </c>
      <c r="H22" s="15">
        <f t="shared" si="0"/>
        <v>542125.09767951048</v>
      </c>
      <c r="I22" s="15">
        <f t="shared" si="4"/>
        <v>16935206.465853706</v>
      </c>
      <c r="J22" s="15">
        <f t="shared" si="1"/>
        <v>13361877.473565781</v>
      </c>
      <c r="K22" s="15">
        <f t="shared" si="5"/>
        <v>12373386.520984294</v>
      </c>
      <c r="L22" s="15">
        <f t="shared" si="2"/>
        <v>13361877.473565781</v>
      </c>
      <c r="M22" s="15">
        <f t="shared" si="3"/>
        <v>988490.9525814876</v>
      </c>
      <c r="N22" s="14">
        <f t="shared" si="6"/>
        <v>0</v>
      </c>
      <c r="O22" s="9">
        <f>VLOOKUP(A22,[1]HwabaoWP_szse_innovation_100!$A:$U,21)</f>
        <v>100.32182122410893</v>
      </c>
      <c r="P22" s="9">
        <f t="shared" si="7"/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model4(3)turnover&amp;CCI_per_day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2023-03-03T13:12:46Z</dcterms:modified>
</cp:coreProperties>
</file>