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C4" i="8" l="1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D3" i="8"/>
  <c r="C3" i="8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D3" i="9"/>
  <c r="C3" i="9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D3" i="10"/>
  <c r="C3" i="10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D3" i="13"/>
  <c r="C3" i="13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D3" i="15"/>
  <c r="C3" i="15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D3" i="11"/>
  <c r="C3" i="11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D3" i="14"/>
  <c r="C3" i="14"/>
  <c r="E22" i="8" l="1"/>
  <c r="B22" i="8"/>
  <c r="F22" i="8" s="1"/>
  <c r="F22" i="9"/>
  <c r="E22" i="9"/>
  <c r="G22" i="9"/>
  <c r="B22" i="9"/>
  <c r="Q22" i="10"/>
  <c r="E22" i="10" s="1"/>
  <c r="P22" i="10"/>
  <c r="O22" i="10"/>
  <c r="N22" i="10"/>
  <c r="M22" i="10"/>
  <c r="B22" i="10"/>
  <c r="R22" i="13"/>
  <c r="Q22" i="13"/>
  <c r="P22" i="13"/>
  <c r="O22" i="13"/>
  <c r="F22" i="13"/>
  <c r="E22" i="13"/>
  <c r="G22" i="13"/>
  <c r="H22" i="13" s="1"/>
  <c r="B22" i="13"/>
  <c r="P22" i="15"/>
  <c r="E22" i="15" s="1"/>
  <c r="O22" i="15"/>
  <c r="N22" i="15"/>
  <c r="M22" i="15"/>
  <c r="B22" i="15"/>
  <c r="P22" i="11"/>
  <c r="E22" i="11" s="1"/>
  <c r="O22" i="11"/>
  <c r="N22" i="11"/>
  <c r="M22" i="11"/>
  <c r="B22" i="11"/>
  <c r="E22" i="14"/>
  <c r="B22" i="14"/>
  <c r="F22" i="14" l="1"/>
  <c r="H22" i="9"/>
  <c r="F22" i="10"/>
  <c r="F22" i="15"/>
  <c r="F22" i="11"/>
  <c r="E21" i="8"/>
  <c r="B21" i="8"/>
  <c r="F21" i="8" s="1"/>
  <c r="F21" i="9"/>
  <c r="E21" i="9"/>
  <c r="B21" i="9"/>
  <c r="Q21" i="10"/>
  <c r="P21" i="10"/>
  <c r="O21" i="10"/>
  <c r="N21" i="10"/>
  <c r="M21" i="10"/>
  <c r="E21" i="10"/>
  <c r="B21" i="10"/>
  <c r="R21" i="13"/>
  <c r="Q21" i="13"/>
  <c r="P21" i="13"/>
  <c r="O21" i="13"/>
  <c r="F21" i="13"/>
  <c r="E21" i="13"/>
  <c r="B21" i="13"/>
  <c r="P21" i="15"/>
  <c r="E21" i="15" s="1"/>
  <c r="O21" i="15"/>
  <c r="N21" i="15"/>
  <c r="M21" i="15"/>
  <c r="B21" i="15"/>
  <c r="P21" i="11"/>
  <c r="E21" i="11" s="1"/>
  <c r="O21" i="11"/>
  <c r="N21" i="11"/>
  <c r="M21" i="11"/>
  <c r="B21" i="11"/>
  <c r="E21" i="14"/>
  <c r="B21" i="14"/>
  <c r="F21" i="10" l="1"/>
  <c r="F21" i="14"/>
  <c r="G21" i="9"/>
  <c r="H21" i="9" s="1"/>
  <c r="G21" i="13"/>
  <c r="H21" i="13" s="1"/>
  <c r="F21" i="15"/>
  <c r="F21" i="11"/>
  <c r="E20" i="8"/>
  <c r="B20" i="8"/>
  <c r="F20" i="9"/>
  <c r="E20" i="9"/>
  <c r="B20" i="9"/>
  <c r="Q20" i="10"/>
  <c r="E20" i="10" s="1"/>
  <c r="P20" i="10"/>
  <c r="O20" i="10"/>
  <c r="N20" i="10"/>
  <c r="M20" i="10"/>
  <c r="B20" i="10"/>
  <c r="R20" i="13"/>
  <c r="Q20" i="13"/>
  <c r="P20" i="13"/>
  <c r="O20" i="13"/>
  <c r="F20" i="13"/>
  <c r="E20" i="13"/>
  <c r="B20" i="13"/>
  <c r="P20" i="15"/>
  <c r="O20" i="15"/>
  <c r="N20" i="15"/>
  <c r="M20" i="15"/>
  <c r="E20" i="15"/>
  <c r="B20" i="15"/>
  <c r="P20" i="11"/>
  <c r="E20" i="11" s="1"/>
  <c r="O20" i="11"/>
  <c r="N20" i="11"/>
  <c r="M20" i="11"/>
  <c r="B20" i="11"/>
  <c r="E20" i="14"/>
  <c r="B20" i="14"/>
  <c r="F20" i="8" l="1"/>
  <c r="F20" i="14"/>
  <c r="G20" i="13"/>
  <c r="H20" i="13" s="1"/>
  <c r="G20" i="9"/>
  <c r="H20" i="9" s="1"/>
  <c r="F20" i="10"/>
  <c r="F20" i="15"/>
  <c r="F20" i="11"/>
  <c r="E19" i="8"/>
  <c r="B19" i="8"/>
  <c r="F19" i="9"/>
  <c r="E19" i="9"/>
  <c r="B19" i="9"/>
  <c r="Q19" i="10"/>
  <c r="P19" i="10"/>
  <c r="O19" i="10"/>
  <c r="N19" i="10"/>
  <c r="M19" i="10"/>
  <c r="E19" i="10"/>
  <c r="B19" i="10"/>
  <c r="R19" i="13"/>
  <c r="Q19" i="13"/>
  <c r="P19" i="13"/>
  <c r="O19" i="13"/>
  <c r="F19" i="13"/>
  <c r="E19" i="13"/>
  <c r="B19" i="13"/>
  <c r="P19" i="15"/>
  <c r="E19" i="15" s="1"/>
  <c r="O19" i="15"/>
  <c r="N19" i="15"/>
  <c r="M19" i="15"/>
  <c r="B19" i="15"/>
  <c r="P19" i="11"/>
  <c r="E19" i="11" s="1"/>
  <c r="O19" i="11"/>
  <c r="N19" i="11"/>
  <c r="M19" i="11"/>
  <c r="B19" i="11"/>
  <c r="E19" i="14"/>
  <c r="B19" i="14"/>
  <c r="F19" i="8" l="1"/>
  <c r="F19" i="10"/>
  <c r="F19" i="14"/>
  <c r="G19" i="9"/>
  <c r="H19" i="9" s="1"/>
  <c r="G19" i="13"/>
  <c r="H19" i="13" s="1"/>
  <c r="F19" i="15"/>
  <c r="F19" i="11"/>
  <c r="E18" i="8"/>
  <c r="B18" i="8"/>
  <c r="F18" i="9"/>
  <c r="E18" i="9"/>
  <c r="B18" i="9"/>
  <c r="P18" i="10"/>
  <c r="Q18" i="10" s="1"/>
  <c r="O18" i="10"/>
  <c r="N18" i="10"/>
  <c r="M18" i="10"/>
  <c r="B18" i="10"/>
  <c r="Q18" i="13"/>
  <c r="P18" i="13"/>
  <c r="O18" i="13"/>
  <c r="F18" i="13"/>
  <c r="E18" i="13"/>
  <c r="B18" i="13"/>
  <c r="O18" i="15"/>
  <c r="N18" i="15"/>
  <c r="M18" i="15"/>
  <c r="B18" i="15"/>
  <c r="O18" i="11"/>
  <c r="N18" i="11"/>
  <c r="M18" i="11"/>
  <c r="B18" i="11"/>
  <c r="E18" i="14"/>
  <c r="B18" i="14"/>
  <c r="F18" i="14" l="1"/>
  <c r="E18" i="10"/>
  <c r="F18" i="10" s="1"/>
  <c r="G18" i="9"/>
  <c r="H18" i="9" s="1"/>
  <c r="F18" i="8"/>
  <c r="M4" i="11"/>
  <c r="P17" i="10" l="1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R18" i="13" s="1"/>
  <c r="G18" i="13" s="1"/>
  <c r="H18" i="13" s="1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P18" i="15" s="1"/>
  <c r="E18" i="15" s="1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P18" i="11" s="1"/>
  <c r="E18" i="11" s="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F18" i="11" l="1"/>
  <c r="F18" i="15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F17" i="9"/>
  <c r="E17" i="9"/>
  <c r="B17" i="9"/>
  <c r="F16" i="9"/>
  <c r="E16" i="9"/>
  <c r="B16" i="9"/>
  <c r="F15" i="9"/>
  <c r="E15" i="9"/>
  <c r="B15" i="9"/>
  <c r="F14" i="9"/>
  <c r="E14" i="9"/>
  <c r="B14" i="9"/>
  <c r="F13" i="9"/>
  <c r="E13" i="9"/>
  <c r="B13" i="9"/>
  <c r="F12" i="9"/>
  <c r="E12" i="9"/>
  <c r="B12" i="9"/>
  <c r="F11" i="9"/>
  <c r="E11" i="9"/>
  <c r="B11" i="9"/>
  <c r="F10" i="9"/>
  <c r="E10" i="9"/>
  <c r="B10" i="9"/>
  <c r="F9" i="9"/>
  <c r="E9" i="9"/>
  <c r="B9" i="9"/>
  <c r="F8" i="9"/>
  <c r="E8" i="9"/>
  <c r="B8" i="9"/>
  <c r="F7" i="9"/>
  <c r="E7" i="9"/>
  <c r="B7" i="9"/>
  <c r="F6" i="9"/>
  <c r="E6" i="9"/>
  <c r="B6" i="9"/>
  <c r="F5" i="9"/>
  <c r="E5" i="9"/>
  <c r="B5" i="9"/>
  <c r="F4" i="9"/>
  <c r="E4" i="9"/>
  <c r="B4" i="9"/>
  <c r="F3" i="9"/>
  <c r="E3" i="9"/>
  <c r="B3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F17" i="13"/>
  <c r="E17" i="13"/>
  <c r="B17" i="13"/>
  <c r="F16" i="13"/>
  <c r="E16" i="13"/>
  <c r="B16" i="13"/>
  <c r="F15" i="13"/>
  <c r="E15" i="13"/>
  <c r="B15" i="13"/>
  <c r="F14" i="13"/>
  <c r="E14" i="13"/>
  <c r="B14" i="13"/>
  <c r="F13" i="13"/>
  <c r="E13" i="13"/>
  <c r="B13" i="13"/>
  <c r="F12" i="13"/>
  <c r="E12" i="13"/>
  <c r="B12" i="13"/>
  <c r="F11" i="13"/>
  <c r="E11" i="13"/>
  <c r="B11" i="13"/>
  <c r="F10" i="13"/>
  <c r="E10" i="13"/>
  <c r="B10" i="13"/>
  <c r="F9" i="13"/>
  <c r="E9" i="13"/>
  <c r="B9" i="13"/>
  <c r="F8" i="13"/>
  <c r="E8" i="13"/>
  <c r="B8" i="13"/>
  <c r="F7" i="13"/>
  <c r="E7" i="13"/>
  <c r="B7" i="13"/>
  <c r="F6" i="13"/>
  <c r="E6" i="13"/>
  <c r="B6" i="13"/>
  <c r="F5" i="13"/>
  <c r="E5" i="13"/>
  <c r="B5" i="13"/>
  <c r="F4" i="13"/>
  <c r="E4" i="13"/>
  <c r="B4" i="13"/>
  <c r="F3" i="13"/>
  <c r="E3" i="13"/>
  <c r="B3" i="13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4"/>
  <c r="F15" i="8"/>
  <c r="G15" i="9"/>
  <c r="H15" i="9" s="1"/>
  <c r="F15" i="10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E14" i="10"/>
  <c r="F14" i="10" s="1"/>
  <c r="F14" i="14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E13" i="10"/>
  <c r="F13" i="10" s="1"/>
  <c r="F13" i="14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F12" i="8" s="1"/>
  <c r="G12" i="9"/>
  <c r="H12" i="9" s="1"/>
  <c r="E12" i="10"/>
  <c r="F12" i="10" s="1"/>
  <c r="E12" i="14"/>
  <c r="F12" i="14" s="1"/>
  <c r="R12" i="13" l="1"/>
  <c r="G12" i="13" s="1"/>
  <c r="H12" i="13" s="1"/>
  <c r="P12" i="15"/>
  <c r="E12" i="15" s="1"/>
  <c r="P12" i="11"/>
  <c r="E12" i="11" s="1"/>
  <c r="E11" i="8" l="1"/>
  <c r="F11" i="8" s="1"/>
  <c r="F12" i="11"/>
  <c r="F12" i="15"/>
  <c r="G11" i="9"/>
  <c r="H11" i="9" s="1"/>
  <c r="E11" i="14"/>
  <c r="F11" i="14" s="1"/>
  <c r="R11" i="13"/>
  <c r="G11" i="13" s="1"/>
  <c r="P11" i="15"/>
  <c r="E11" i="15" s="1"/>
  <c r="F11" i="15" s="1"/>
  <c r="P11" i="11"/>
  <c r="E11" i="11" s="1"/>
  <c r="F11" i="11" s="1"/>
  <c r="E10" i="8" l="1"/>
  <c r="F10" i="8" s="1"/>
  <c r="G10" i="9"/>
  <c r="H10" i="9" s="1"/>
  <c r="H11" i="13"/>
  <c r="E10" i="14"/>
  <c r="F10" i="14" s="1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F8" i="8" s="1"/>
  <c r="E8" i="14"/>
  <c r="F8" i="14" s="1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F7" i="8" s="1"/>
  <c r="E7" i="14"/>
  <c r="F7" i="14" s="1"/>
  <c r="G7" i="9"/>
  <c r="H7" i="9" s="1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J4" i="15" s="1"/>
  <c r="K4" i="15" s="1"/>
  <c r="L6" i="15"/>
  <c r="L7" i="15" s="1"/>
  <c r="L8" i="15" s="1"/>
  <c r="L9" i="15" s="1"/>
  <c r="F6" i="15"/>
  <c r="I6" i="15"/>
  <c r="I7" i="15" s="1"/>
  <c r="I8" i="15" s="1"/>
  <c r="I9" i="15" s="1"/>
  <c r="L10" i="15" l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V4" i="15"/>
  <c r="I10" i="15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S4" i="15"/>
  <c r="R4" i="15" s="1"/>
  <c r="G6" i="15"/>
  <c r="G7" i="15" s="1"/>
  <c r="H5" i="15"/>
  <c r="J5" i="15" s="1"/>
  <c r="K5" i="15" s="1"/>
  <c r="H7" i="15" l="1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R4" i="14"/>
  <c r="Q4" i="14" s="1"/>
  <c r="H4" i="14"/>
  <c r="J4" i="14" s="1"/>
  <c r="K4" i="14" s="1"/>
  <c r="H5" i="14"/>
  <c r="J5" i="14" s="1"/>
  <c r="K5" i="14" s="1"/>
  <c r="G6" i="14"/>
  <c r="G7" i="14" s="1"/>
  <c r="H15" i="15" l="1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18" i="15" s="1"/>
  <c r="G9" i="14"/>
  <c r="H8" i="14"/>
  <c r="J8" i="14" s="1"/>
  <c r="K8" i="14" s="1"/>
  <c r="E6" i="8"/>
  <c r="H18" i="15" l="1"/>
  <c r="J18" i="15" s="1"/>
  <c r="K18" i="15" s="1"/>
  <c r="G19" i="15"/>
  <c r="H17" i="15"/>
  <c r="J17" i="15" s="1"/>
  <c r="K17" i="15" s="1"/>
  <c r="H9" i="14"/>
  <c r="J9" i="14" s="1"/>
  <c r="G10" i="14"/>
  <c r="G11" i="14" s="1"/>
  <c r="G6" i="9"/>
  <c r="H6" i="9" s="1"/>
  <c r="F6" i="8"/>
  <c r="H6" i="13"/>
  <c r="E5" i="8"/>
  <c r="H19" i="15" l="1"/>
  <c r="J19" i="15" s="1"/>
  <c r="K19" i="15" s="1"/>
  <c r="G20" i="15"/>
  <c r="G21" i="15" s="1"/>
  <c r="H11" i="14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21" i="15" l="1"/>
  <c r="J21" i="15" s="1"/>
  <c r="K21" i="15" s="1"/>
  <c r="G22" i="15"/>
  <c r="H22" i="15" s="1"/>
  <c r="J22" i="15" s="1"/>
  <c r="K22" i="15" s="1"/>
  <c r="H20" i="15"/>
  <c r="J20" i="15" s="1"/>
  <c r="K20" i="15" s="1"/>
  <c r="H2" i="15"/>
  <c r="H12" i="14"/>
  <c r="J12" i="14" s="1"/>
  <c r="K12" i="14" s="1"/>
  <c r="G13" i="14"/>
  <c r="V4" i="14"/>
  <c r="W4" i="14" s="1"/>
  <c r="E4" i="8"/>
  <c r="F4" i="8" s="1"/>
  <c r="G4" i="9"/>
  <c r="H4" i="9" s="1"/>
  <c r="H4" i="13"/>
  <c r="F4" i="11"/>
  <c r="G14" i="14" l="1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14" i="14" l="1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G17" i="14" l="1"/>
  <c r="G18" i="14" s="1"/>
  <c r="H16" i="14"/>
  <c r="J16" i="14" s="1"/>
  <c r="K16" i="14" s="1"/>
  <c r="U4" i="13"/>
  <c r="N9" i="13"/>
  <c r="H18" i="14" l="1"/>
  <c r="J18" i="14" s="1"/>
  <c r="K18" i="14" s="1"/>
  <c r="G19" i="14"/>
  <c r="H17" i="14"/>
  <c r="J17" i="14" s="1"/>
  <c r="K17" i="14" s="1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H19" i="14" l="1"/>
  <c r="J19" i="14" s="1"/>
  <c r="K19" i="14" s="1"/>
  <c r="G20" i="14"/>
  <c r="G21" i="14" s="1"/>
  <c r="N17" i="13"/>
  <c r="N18" i="13" s="1"/>
  <c r="N19" i="13" s="1"/>
  <c r="N20" i="13" s="1"/>
  <c r="N21" i="13" s="1"/>
  <c r="N22" i="13" s="1"/>
  <c r="I10" i="1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S4" i="11"/>
  <c r="R4" i="11" s="1"/>
  <c r="L10" i="1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V4" i="11"/>
  <c r="H21" i="14" l="1"/>
  <c r="J21" i="14" s="1"/>
  <c r="K21" i="14" s="1"/>
  <c r="G22" i="14"/>
  <c r="H22" i="14" s="1"/>
  <c r="J22" i="14" s="1"/>
  <c r="K22" i="14" s="1"/>
  <c r="H20" i="14"/>
  <c r="J20" i="14" s="1"/>
  <c r="K20" i="14" s="1"/>
  <c r="H2" i="14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R4" i="8" l="1"/>
  <c r="Q4" i="8" s="1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L10" i="8" l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U4" i="8"/>
  <c r="K10" i="9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U4" i="9"/>
  <c r="T4" i="13"/>
  <c r="N4" i="9"/>
  <c r="N5" i="9" s="1"/>
  <c r="N6" i="9" s="1"/>
  <c r="N7" i="9" s="1"/>
  <c r="N8" i="9" l="1"/>
  <c r="N9" i="9" s="1"/>
  <c r="N10" i="9" l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X4" i="9"/>
  <c r="T4" i="9" l="1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I18" i="13" s="1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J18" i="13" l="1"/>
  <c r="L18" i="13" s="1"/>
  <c r="M18" i="13" s="1"/>
  <c r="I19" i="13"/>
  <c r="H14" i="11"/>
  <c r="J14" i="11" s="1"/>
  <c r="K14" i="11" s="1"/>
  <c r="G15" i="11"/>
  <c r="J17" i="13"/>
  <c r="L17" i="13" s="1"/>
  <c r="M17" i="13" s="1"/>
  <c r="G9" i="8"/>
  <c r="H8" i="8"/>
  <c r="J8" i="8" s="1"/>
  <c r="K8" i="8" s="1"/>
  <c r="I9" i="9"/>
  <c r="J8" i="9"/>
  <c r="L8" i="9" s="1"/>
  <c r="M8" i="9" s="1"/>
  <c r="J19" i="13" l="1"/>
  <c r="L19" i="13" s="1"/>
  <c r="M19" i="13" s="1"/>
  <c r="I20" i="13"/>
  <c r="I21" i="13" s="1"/>
  <c r="H15" i="11"/>
  <c r="J15" i="11" s="1"/>
  <c r="K15" i="11" s="1"/>
  <c r="G16" i="11"/>
  <c r="J9" i="9"/>
  <c r="L9" i="9" s="1"/>
  <c r="I10" i="9"/>
  <c r="I11" i="9" s="1"/>
  <c r="H9" i="8"/>
  <c r="J9" i="8" s="1"/>
  <c r="G10" i="8"/>
  <c r="G11" i="8" s="1"/>
  <c r="J21" i="13" l="1"/>
  <c r="L21" i="13" s="1"/>
  <c r="M21" i="13" s="1"/>
  <c r="I22" i="13"/>
  <c r="J22" i="13" s="1"/>
  <c r="L22" i="13" s="1"/>
  <c r="M22" i="13" s="1"/>
  <c r="J20" i="13"/>
  <c r="L20" i="13" s="1"/>
  <c r="M20" i="13" s="1"/>
  <c r="J2" i="13"/>
  <c r="H16" i="11"/>
  <c r="J16" i="11" s="1"/>
  <c r="K16" i="11" s="1"/>
  <c r="G17" i="11"/>
  <c r="G18" i="11" s="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H18" i="11" l="1"/>
  <c r="J18" i="11" s="1"/>
  <c r="K18" i="11" s="1"/>
  <c r="G19" i="11"/>
  <c r="H17" i="11"/>
  <c r="J17" i="11" s="1"/>
  <c r="K17" i="11" s="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H19" i="11" l="1"/>
  <c r="J19" i="11" s="1"/>
  <c r="K19" i="11" s="1"/>
  <c r="G20" i="11"/>
  <c r="G21" i="11" s="1"/>
  <c r="G14" i="8"/>
  <c r="H13" i="8"/>
  <c r="J13" i="8" s="1"/>
  <c r="K13" i="8" s="1"/>
  <c r="I14" i="9"/>
  <c r="J13" i="9"/>
  <c r="L13" i="9" s="1"/>
  <c r="M13" i="9" s="1"/>
  <c r="H21" i="11" l="1"/>
  <c r="J21" i="11" s="1"/>
  <c r="K21" i="11" s="1"/>
  <c r="G22" i="11"/>
  <c r="H22" i="11" s="1"/>
  <c r="J22" i="11" s="1"/>
  <c r="K22" i="11" s="1"/>
  <c r="H20" i="11"/>
  <c r="J20" i="11" s="1"/>
  <c r="K20" i="11" s="1"/>
  <c r="H2" i="11"/>
  <c r="J14" i="9"/>
  <c r="L14" i="9" s="1"/>
  <c r="M14" i="9" s="1"/>
  <c r="I15" i="9"/>
  <c r="H14" i="8"/>
  <c r="J14" i="8" s="1"/>
  <c r="K14" i="8" s="1"/>
  <c r="G15" i="8"/>
  <c r="G16" i="8" l="1"/>
  <c r="H15" i="8"/>
  <c r="J15" i="8" s="1"/>
  <c r="K15" i="8" s="1"/>
  <c r="I16" i="9"/>
  <c r="J15" i="9"/>
  <c r="L15" i="9" s="1"/>
  <c r="M15" i="9" s="1"/>
  <c r="I17" i="9" l="1"/>
  <c r="I18" i="9" s="1"/>
  <c r="J16" i="9"/>
  <c r="L16" i="9" s="1"/>
  <c r="M16" i="9" s="1"/>
  <c r="G17" i="8"/>
  <c r="G18" i="8" s="1"/>
  <c r="H16" i="8"/>
  <c r="J16" i="8" s="1"/>
  <c r="K16" i="8" s="1"/>
  <c r="H18" i="8" l="1"/>
  <c r="J18" i="8" s="1"/>
  <c r="K18" i="8" s="1"/>
  <c r="G19" i="8"/>
  <c r="J18" i="9"/>
  <c r="L18" i="9" s="1"/>
  <c r="M18" i="9" s="1"/>
  <c r="I19" i="9"/>
  <c r="H17" i="8"/>
  <c r="J17" i="8" s="1"/>
  <c r="K17" i="8" s="1"/>
  <c r="J17" i="9"/>
  <c r="L17" i="9" s="1"/>
  <c r="M17" i="9" s="1"/>
  <c r="J19" i="9" l="1"/>
  <c r="L19" i="9" s="1"/>
  <c r="M19" i="9" s="1"/>
  <c r="I20" i="9"/>
  <c r="I21" i="9" s="1"/>
  <c r="H19" i="8"/>
  <c r="J19" i="8" s="1"/>
  <c r="K19" i="8" s="1"/>
  <c r="G20" i="8"/>
  <c r="G21" i="8" s="1"/>
  <c r="Q3" i="10"/>
  <c r="H21" i="8" l="1"/>
  <c r="J21" i="8" s="1"/>
  <c r="K21" i="8" s="1"/>
  <c r="G22" i="8"/>
  <c r="H22" i="8" s="1"/>
  <c r="J22" i="8" s="1"/>
  <c r="K22" i="8" s="1"/>
  <c r="J21" i="9"/>
  <c r="L21" i="9" s="1"/>
  <c r="M21" i="9" s="1"/>
  <c r="I22" i="9"/>
  <c r="J22" i="9" s="1"/>
  <c r="L22" i="9" s="1"/>
  <c r="M22" i="9" s="1"/>
  <c r="H20" i="8"/>
  <c r="J20" i="8" s="1"/>
  <c r="K20" i="8" s="1"/>
  <c r="H2" i="8"/>
  <c r="J20" i="9"/>
  <c r="L20" i="9" s="1"/>
  <c r="M20" i="9" s="1"/>
  <c r="J2" i="9"/>
  <c r="Q4" i="10"/>
  <c r="E4" i="10" s="1"/>
  <c r="F4" i="10" l="1"/>
  <c r="G4" i="10" s="1"/>
  <c r="I4" i="10"/>
  <c r="L4" i="10"/>
  <c r="Q5" i="10"/>
  <c r="E5" i="10" s="1"/>
  <c r="F5" i="10" l="1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T4" i="10" s="1"/>
  <c r="L9" i="10"/>
  <c r="X4" i="10" s="1"/>
  <c r="F10" i="10" l="1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I11" i="10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F11" i="10"/>
  <c r="G11" i="10" s="1"/>
  <c r="G12" i="10" s="1"/>
  <c r="K9" i="10"/>
  <c r="W4" i="10" s="1"/>
  <c r="V4" i="10"/>
  <c r="Y4" i="10" s="1"/>
  <c r="Z4" i="10" s="1"/>
  <c r="H12" i="10" l="1"/>
  <c r="J12" i="10" s="1"/>
  <c r="G13" i="10"/>
  <c r="K12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l="1"/>
  <c r="J17" i="10" s="1"/>
  <c r="K17" i="10" s="1"/>
  <c r="G18" i="10"/>
  <c r="H18" i="10" l="1"/>
  <c r="J18" i="10" s="1"/>
  <c r="K18" i="10" s="1"/>
  <c r="G19" i="10"/>
  <c r="G20" i="10" s="1"/>
  <c r="H20" i="10" l="1"/>
  <c r="J20" i="10" s="1"/>
  <c r="K20" i="10" s="1"/>
  <c r="G21" i="10"/>
  <c r="H19" i="10"/>
  <c r="J19" i="10" s="1"/>
  <c r="K19" i="10" s="1"/>
  <c r="H21" i="10" l="1"/>
  <c r="J21" i="10" s="1"/>
  <c r="K21" i="10" s="1"/>
  <c r="G22" i="10"/>
  <c r="H22" i="10" l="1"/>
  <c r="J22" i="10" s="1"/>
  <c r="K22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<sst xmlns="http://schemas.openxmlformats.org/spreadsheetml/2006/main" count="162" uniqueCount="27">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</sst>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82816"/>
        <c:axId val="93557888"/>
      </c:lineChart>
      <c:dateAx>
        <c:axId val="91282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7888"/>
        <c:crosses val="autoZero"/>
        <c:auto val="1"/>
        <c:lblOffset val="100"/>
        <c:baseTimeUnit val="days"/>
      </c:dateAx>
      <c:valAx>
        <c:axId val="935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66304"/>
        <c:axId val="95264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57344"/>
        <c:axId val="95258880"/>
      </c:lineChart>
      <c:dateAx>
        <c:axId val="9525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58880"/>
        <c:crosses val="autoZero"/>
        <c:auto val="1"/>
        <c:lblOffset val="100"/>
        <c:baseTimeUnit val="months"/>
      </c:dateAx>
      <c:valAx>
        <c:axId val="952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57344"/>
        <c:crosses val="autoZero"/>
        <c:crossBetween val="between"/>
      </c:valAx>
      <c:valAx>
        <c:axId val="95264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66304"/>
        <c:crosses val="max"/>
        <c:crossBetween val="between"/>
      </c:valAx>
      <c:catAx>
        <c:axId val="9526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9526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0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  <c:pt idx="15">
                  <c:v>6169218.0708446894</c:v>
                </c:pt>
                <c:pt idx="16">
                  <c:v>8631760.2332314495</c:v>
                </c:pt>
                <c:pt idx="17">
                  <c:v>9960685.3694002461</c:v>
                </c:pt>
                <c:pt idx="18">
                  <c:v>10931034.910544405</c:v>
                </c:pt>
                <c:pt idx="19">
                  <c:v>11358771.598912753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0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  <c:pt idx="15">
                  <c:v>5706413.7442452544</c:v>
                </c:pt>
                <c:pt idx="16">
                  <c:v>8095166.0442423308</c:v>
                </c:pt>
                <c:pt idx="17">
                  <c:v>9812942.5767630897</c:v>
                </c:pt>
                <c:pt idx="18">
                  <c:v>10824178.850611808</c:v>
                </c:pt>
                <c:pt idx="19">
                  <c:v>12240014.638386695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  <c:pt idx="15">
                  <c:v>-462804.32659943495</c:v>
                </c:pt>
                <c:pt idx="16">
                  <c:v>-536594.18898911867</c:v>
                </c:pt>
                <c:pt idx="17">
                  <c:v>-147742.79263715632</c:v>
                </c:pt>
                <c:pt idx="18">
                  <c:v>-106856.05993259698</c:v>
                </c:pt>
                <c:pt idx="19">
                  <c:v>881243.03947394155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24512"/>
        <c:axId val="101026048"/>
      </c:lineChart>
      <c:dateAx>
        <c:axId val="10102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26048"/>
        <c:crosses val="autoZero"/>
        <c:auto val="1"/>
        <c:lblOffset val="100"/>
        <c:baseTimeUnit val="days"/>
      </c:dateAx>
      <c:valAx>
        <c:axId val="1010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0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  <c:pt idx="15">
                  <c:v>1526720.9655698179</c:v>
                </c:pt>
                <c:pt idx="16">
                  <c:v>2462542.1623867596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49472"/>
        <c:axId val="101039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36416"/>
        <c:axId val="101037952"/>
      </c:lineChart>
      <c:dateAx>
        <c:axId val="101036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37952"/>
        <c:crosses val="autoZero"/>
        <c:auto val="1"/>
        <c:lblOffset val="100"/>
        <c:baseTimeUnit val="days"/>
      </c:dateAx>
      <c:valAx>
        <c:axId val="101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36416"/>
        <c:crosses val="autoZero"/>
        <c:crossBetween val="between"/>
      </c:valAx>
      <c:valAx>
        <c:axId val="101039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49472"/>
        <c:crosses val="max"/>
        <c:crossBetween val="between"/>
      </c:valAx>
      <c:catAx>
        <c:axId val="10104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0103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  <c:pt idx="15">
                  <c:v>23335253.905480795</c:v>
                </c:pt>
                <c:pt idx="16">
                  <c:v>27278646.087988157</c:v>
                </c:pt>
                <c:pt idx="17">
                  <c:v>30070697.116007932</c:v>
                </c:pt>
                <c:pt idx="18">
                  <c:v>32524365.410766624</c:v>
                </c:pt>
                <c:pt idx="19">
                  <c:v>33427449.505397856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  <c:pt idx="15">
                  <c:v>21287477.541379735</c:v>
                </c:pt>
                <c:pt idx="16">
                  <c:v>24955600.507737815</c:v>
                </c:pt>
                <c:pt idx="17">
                  <c:v>28946394.100295544</c:v>
                </c:pt>
                <c:pt idx="18">
                  <c:v>31520670.812874004</c:v>
                </c:pt>
                <c:pt idx="19">
                  <c:v>35301159.916489385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  <c:pt idx="15">
                  <c:v>-2047776.3641010597</c:v>
                </c:pt>
                <c:pt idx="16">
                  <c:v>-2323045.5802503414</c:v>
                </c:pt>
                <c:pt idx="17">
                  <c:v>-1124303.0157123879</c:v>
                </c:pt>
                <c:pt idx="18">
                  <c:v>-1003694.5978926197</c:v>
                </c:pt>
                <c:pt idx="19">
                  <c:v>1873710.4110915288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34720"/>
        <c:axId val="101136256"/>
      </c:lineChart>
      <c:dateAx>
        <c:axId val="101134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36256"/>
        <c:crosses val="autoZero"/>
        <c:auto val="1"/>
        <c:lblOffset val="100"/>
        <c:baseTimeUnit val="days"/>
      </c:dateAx>
      <c:valAx>
        <c:axId val="1011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  <c:pt idx="15">
                  <c:v>3985735.7610334312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2453668.2947586924</c:v>
                </c:pt>
                <c:pt idx="19">
                  <c:v>903084.09463123081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71968"/>
        <c:axId val="101161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58912"/>
        <c:axId val="101160448"/>
      </c:lineChart>
      <c:dateAx>
        <c:axId val="101158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0448"/>
        <c:crosses val="autoZero"/>
        <c:auto val="1"/>
        <c:lblOffset val="100"/>
        <c:baseTimeUnit val="days"/>
      </c:dateAx>
      <c:valAx>
        <c:axId val="1011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58912"/>
        <c:crosses val="autoZero"/>
        <c:crossBetween val="between"/>
      </c:valAx>
      <c:valAx>
        <c:axId val="101161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71968"/>
        <c:crosses val="max"/>
        <c:crossBetween val="between"/>
      </c:valAx>
      <c:catAx>
        <c:axId val="10117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116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023040"/>
        <c:axId val="604021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56448"/>
        <c:axId val="564058368"/>
      </c:lineChart>
      <c:dateAx>
        <c:axId val="564056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58368"/>
        <c:crosses val="autoZero"/>
        <c:auto val="1"/>
        <c:lblOffset val="100"/>
        <c:baseTimeUnit val="months"/>
      </c:dateAx>
      <c:valAx>
        <c:axId val="5640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56448"/>
        <c:crosses val="autoZero"/>
        <c:crossBetween val="between"/>
      </c:valAx>
      <c:valAx>
        <c:axId val="604021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023040"/>
        <c:crosses val="max"/>
        <c:crossBetween val="between"/>
      </c:valAx>
      <c:catAx>
        <c:axId val="60402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60402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  <c:pt idx="15">
                  <c:v>4339714.4476100737</c:v>
                </c:pt>
                <c:pt idx="16">
                  <c:v>4734273.8035304034</c:v>
                </c:pt>
                <c:pt idx="17">
                  <c:v>5047709.1225246815</c:v>
                </c:pt>
                <c:pt idx="18">
                  <c:v>5335278.6955962423</c:v>
                </c:pt>
                <c:pt idx="19">
                  <c:v>5475584.2183194058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  <c:pt idx="15">
                  <c:v>3863320.9150351929</c:v>
                </c:pt>
                <c:pt idx="16">
                  <c:v>4207923.5150201302</c:v>
                </c:pt>
                <c:pt idx="17">
                  <c:v>4723486.4896567063</c:v>
                </c:pt>
                <c:pt idx="18">
                  <c:v>5030737.0022655586</c:v>
                </c:pt>
                <c:pt idx="19">
                  <c:v>5630279.8278727904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  <c:pt idx="15">
                  <c:v>-476393.53257488087</c:v>
                </c:pt>
                <c:pt idx="16">
                  <c:v>-526350.28851027321</c:v>
                </c:pt>
                <c:pt idx="17">
                  <c:v>-324222.63286797516</c:v>
                </c:pt>
                <c:pt idx="18">
                  <c:v>-304541.69333068375</c:v>
                </c:pt>
                <c:pt idx="19">
                  <c:v>154695.60955338459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16128"/>
        <c:axId val="680045568"/>
      </c:lineChart>
      <c:dateAx>
        <c:axId val="680016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45568"/>
        <c:crosses val="autoZero"/>
        <c:auto val="1"/>
        <c:lblOffset val="100"/>
        <c:baseTimeUnit val="days"/>
      </c:dateAx>
      <c:valAx>
        <c:axId val="6800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  <c:pt idx="15">
                  <c:v>377509.86587853474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140305.52272316307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11328"/>
        <c:axId val="91009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02368"/>
        <c:axId val="91003904"/>
      </c:lineChart>
      <c:dateAx>
        <c:axId val="9100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03904"/>
        <c:crosses val="autoZero"/>
        <c:auto val="1"/>
        <c:lblOffset val="100"/>
        <c:baseTimeUnit val="months"/>
      </c:dateAx>
      <c:valAx>
        <c:axId val="910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02368"/>
        <c:crosses val="autoZero"/>
        <c:crossBetween val="between"/>
      </c:valAx>
      <c:valAx>
        <c:axId val="91009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1328"/>
        <c:crosses val="max"/>
        <c:crossBetween val="between"/>
      </c:valAx>
      <c:catAx>
        <c:axId val="9101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9100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  <c:pt idx="15">
                  <c:v>37228309.95714125</c:v>
                </c:pt>
                <c:pt idx="16">
                  <c:v>41171702.139648609</c:v>
                </c:pt>
                <c:pt idx="17">
                  <c:v>43963753.167668387</c:v>
                </c:pt>
                <c:pt idx="18">
                  <c:v>46417421.46242708</c:v>
                </c:pt>
                <c:pt idx="19">
                  <c:v>47275351.352326751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  <c:pt idx="15">
                  <c:v>33894872.046851009</c:v>
                </c:pt>
                <c:pt idx="16">
                  <c:v>37399968.294967815</c:v>
                </c:pt>
                <c:pt idx="17">
                  <c:v>41988527.240865454</c:v>
                </c:pt>
                <c:pt idx="18">
                  <c:v>44617145.473069079</c:v>
                </c:pt>
                <c:pt idx="19">
                  <c:v>49548008.919266947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  <c:pt idx="15">
                  <c:v>-3333437.9102902412</c:v>
                </c:pt>
                <c:pt idx="16">
                  <c:v>-3771733.8446807936</c:v>
                </c:pt>
                <c:pt idx="17">
                  <c:v>-1975225.9268029332</c:v>
                </c:pt>
                <c:pt idx="18">
                  <c:v>-1800275.9893580005</c:v>
                </c:pt>
                <c:pt idx="19">
                  <c:v>2272657.5669401959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27328"/>
        <c:axId val="91028864"/>
      </c:lineChart>
      <c:dateAx>
        <c:axId val="91027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28864"/>
        <c:crosses val="autoZero"/>
        <c:auto val="1"/>
        <c:lblOffset val="100"/>
        <c:baseTimeUnit val="months"/>
      </c:dateAx>
      <c:valAx>
        <c:axId val="910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  <c:pt idx="15">
                  <c:v>3786448.9729817593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2453668.2947586924</c:v>
                </c:pt>
                <c:pt idx="19">
                  <c:v>857929.88989966922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69056"/>
        <c:axId val="91067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3712"/>
        <c:axId val="91045248"/>
      </c:lineChart>
      <c:dateAx>
        <c:axId val="9104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45248"/>
        <c:crosses val="autoZero"/>
        <c:auto val="1"/>
        <c:lblOffset val="100"/>
        <c:baseTimeUnit val="months"/>
      </c:dateAx>
      <c:valAx>
        <c:axId val="910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43712"/>
        <c:crosses val="autoZero"/>
        <c:crossBetween val="between"/>
      </c:valAx>
      <c:valAx>
        <c:axId val="91067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69056"/>
        <c:crosses val="max"/>
        <c:crossBetween val="between"/>
      </c:valAx>
      <c:catAx>
        <c:axId val="9106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9106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0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  <c:pt idx="15">
                  <c:v>1328381.384441121</c:v>
                </c:pt>
                <c:pt idx="16">
                  <c:v>1671267.0019886445</c:v>
                </c:pt>
                <c:pt idx="17">
                  <c:v>1856307.2108222744</c:v>
                </c:pt>
                <c:pt idx="18">
                  <c:v>1991419.1722474105</c:v>
                </c:pt>
                <c:pt idx="19">
                  <c:v>2047999.5316581603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0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  <c:pt idx="15">
                  <c:v>1224960.5237644389</c:v>
                </c:pt>
                <c:pt idx="16">
                  <c:v>1552006.1282087194</c:v>
                </c:pt>
                <c:pt idx="17">
                  <c:v>1811596.9697041714</c:v>
                </c:pt>
                <c:pt idx="18">
                  <c:v>1954257.1543548342</c:v>
                </c:pt>
                <c:pt idx="19">
                  <c:v>2189234.3936469299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  <c:pt idx="15">
                  <c:v>-103420.86067668209</c:v>
                </c:pt>
                <c:pt idx="16">
                  <c:v>-119260.87377992505</c:v>
                </c:pt>
                <c:pt idx="17">
                  <c:v>-44710.241118103033</c:v>
                </c:pt>
                <c:pt idx="18">
                  <c:v>-37162.017892576288</c:v>
                </c:pt>
                <c:pt idx="19">
                  <c:v>141234.86198876961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62752"/>
        <c:axId val="93564288"/>
      </c:lineChart>
      <c:dateAx>
        <c:axId val="93562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64288"/>
        <c:crosses val="autoZero"/>
        <c:auto val="1"/>
        <c:lblOffset val="100"/>
        <c:baseTimeUnit val="months"/>
      </c:dateAx>
      <c:valAx>
        <c:axId val="935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0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  <c:pt idx="15">
                  <c:v>201952.33025575429</c:v>
                </c:pt>
                <c:pt idx="16">
                  <c:v>342885.61754752346</c:v>
                </c:pt>
                <c:pt idx="17">
                  <c:v>185040.20883362993</c:v>
                </c:pt>
                <c:pt idx="18">
                  <c:v>135111.96142513602</c:v>
                </c:pt>
                <c:pt idx="19">
                  <c:v>56580.359410749836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26112"/>
        <c:axId val="95224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78752"/>
        <c:axId val="93580288"/>
      </c:lineChart>
      <c:dateAx>
        <c:axId val="9357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80288"/>
        <c:crosses val="autoZero"/>
        <c:auto val="1"/>
        <c:lblOffset val="100"/>
        <c:baseTimeUnit val="months"/>
      </c:dateAx>
      <c:valAx>
        <c:axId val="935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78752"/>
        <c:crosses val="autoZero"/>
        <c:crossBetween val="between"/>
      </c:valAx>
      <c:valAx>
        <c:axId val="95224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26112"/>
        <c:crosses val="max"/>
        <c:crossBetween val="between"/>
      </c:valAx>
      <c:catAx>
        <c:axId val="9522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9522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  <c:pt idx="15">
                  <c:v>2821149.9130855468</c:v>
                </c:pt>
                <c:pt idx="16">
                  <c:v>3215709.269005877</c:v>
                </c:pt>
                <c:pt idx="17">
                  <c:v>3529144.5880001546</c:v>
                </c:pt>
                <c:pt idx="18">
                  <c:v>3816714.1610717154</c:v>
                </c:pt>
                <c:pt idx="19">
                  <c:v>3964404.1849908344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  <c:pt idx="15">
                  <c:v>2514532.1272484688</c:v>
                </c:pt>
                <c:pt idx="16">
                  <c:v>2876575.9685285888</c:v>
                </c:pt>
                <c:pt idx="17">
                  <c:v>3328187.6480770046</c:v>
                </c:pt>
                <c:pt idx="18">
                  <c:v>3629624.4905932853</c:v>
                </c:pt>
                <c:pt idx="19">
                  <c:v>4108649.458237621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  <c:pt idx="15">
                  <c:v>-306617.785837078</c:v>
                </c:pt>
                <c:pt idx="16">
                  <c:v>-339133.3004772882</c:v>
                </c:pt>
                <c:pt idx="17">
                  <c:v>-200956.93992315</c:v>
                </c:pt>
                <c:pt idx="18">
                  <c:v>-187089.67047843011</c:v>
                </c:pt>
                <c:pt idx="19">
                  <c:v>144245.27324678656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37248"/>
        <c:axId val="95238784"/>
      </c:lineChart>
      <c:dateAx>
        <c:axId val="95237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8784"/>
        <c:crosses val="autoZero"/>
        <c:auto val="1"/>
        <c:lblOffset val="100"/>
        <c:baseTimeUnit val="months"/>
      </c:dateAx>
      <c:valAx>
        <c:axId val="95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2"/>
      <sheetName val="模型一计算RSI"/>
      <sheetName val="模型一计算KDJ"/>
      <sheetName val="模型一"/>
      <sheetName val="模型一计算CCI"/>
      <sheetName val="模型一或二PE副本"/>
    </sheetNames>
    <sheetDataSet>
      <sheetData sheetId="0"/>
      <sheetData sheetId="1"/>
      <sheetData sheetId="2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0</v>
          </cell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46254.231017729995</v>
          </cell>
          <cell r="F18">
            <v>32192.94386199916</v>
          </cell>
          <cell r="G18">
            <v>40000</v>
          </cell>
          <cell r="H18">
            <v>32192.94386199916</v>
          </cell>
          <cell r="I18">
            <v>-7807.0561380008403</v>
          </cell>
          <cell r="J18">
            <v>0</v>
          </cell>
          <cell r="K18">
            <v>1.2904999921189547E-2</v>
          </cell>
          <cell r="L18">
            <v>6.9000005722045898E-2</v>
          </cell>
          <cell r="M18">
            <v>5.2021540741810528E-2</v>
          </cell>
          <cell r="N18">
            <v>24.80703135118333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49165.43926812365</v>
          </cell>
          <cell r="F19">
            <v>33776.655628449436</v>
          </cell>
          <cell r="G19">
            <v>42000</v>
          </cell>
          <cell r="H19">
            <v>33776.655628449436</v>
          </cell>
          <cell r="I19">
            <v>-8223.3443715505637</v>
          </cell>
          <cell r="J19">
            <v>0</v>
          </cell>
          <cell r="K19">
            <v>1.0754166600991289E-2</v>
          </cell>
          <cell r="L19">
            <v>9.0000033378601074E-3</v>
          </cell>
          <cell r="M19">
            <v>4.4851284507818785E-2</v>
          </cell>
          <cell r="N19">
            <v>23.977388204158451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51943.216935522461</v>
          </cell>
          <cell r="F20">
            <v>37399.117679683528</v>
          </cell>
          <cell r="G20">
            <v>44000</v>
          </cell>
          <cell r="H20">
            <v>37399.117679683528</v>
          </cell>
          <cell r="I20">
            <v>-6600.882320316472</v>
          </cell>
          <cell r="J20">
            <v>3.3000051975250244E-2</v>
          </cell>
          <cell r="K20">
            <v>1.4461814163367781E-2</v>
          </cell>
          <cell r="L20">
            <v>3.3000051975250244E-2</v>
          </cell>
          <cell r="M20">
            <v>4.287607908572403E-2</v>
          </cell>
          <cell r="N20">
            <v>33.729329900837342</v>
          </cell>
        </row>
        <row r="21">
          <cell r="A21">
            <v>44925</v>
          </cell>
          <cell r="B21">
            <v>0.72299998998641968</v>
          </cell>
          <cell r="C21">
            <v>2000</v>
          </cell>
          <cell r="D21">
            <v>2766.2517672200333</v>
          </cell>
          <cell r="E21">
            <v>54709.468702742495</v>
          </cell>
          <cell r="F21">
            <v>39554.945324245164</v>
          </cell>
          <cell r="G21">
            <v>46000</v>
          </cell>
          <cell r="H21">
            <v>39554.945324245164</v>
          </cell>
          <cell r="I21">
            <v>-6445.0546757548364</v>
          </cell>
          <cell r="J21">
            <v>2.9999613761901855E-3</v>
          </cell>
          <cell r="K21">
            <v>1.2551505365504848E-2</v>
          </cell>
          <cell r="L21">
            <v>2.9999613761901855E-3</v>
          </cell>
          <cell r="M21">
            <v>3.6230059467468385E-2</v>
          </cell>
          <cell r="N21">
            <v>34.643899430457921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J179">
            <v>0</v>
          </cell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1.034</v>
          </cell>
          <cell r="K3">
            <v>1.012</v>
          </cell>
          <cell r="L3">
            <v>1.034</v>
          </cell>
          <cell r="M3">
            <v>1.012</v>
          </cell>
          <cell r="N3">
            <v>86.363636363635862</v>
          </cell>
          <cell r="O3">
            <v>86.363636363635862</v>
          </cell>
          <cell r="P3">
            <v>86.363636363635862</v>
          </cell>
          <cell r="Q3">
            <v>86.363636363635862</v>
          </cell>
        </row>
        <row r="4">
          <cell r="A4">
            <v>44407</v>
          </cell>
          <cell r="B4">
            <v>1.006</v>
          </cell>
          <cell r="C4">
            <v>2000</v>
          </cell>
          <cell r="D4">
            <v>1988.0715705765408</v>
          </cell>
          <cell r="E4">
            <v>3927.9357800818757</v>
          </cell>
          <cell r="F4">
            <v>3951.503394762367</v>
          </cell>
          <cell r="G4">
            <v>4000</v>
          </cell>
          <cell r="H4">
            <v>3951.503394762367</v>
          </cell>
          <cell r="I4">
            <v>-48.496605237633048</v>
          </cell>
          <cell r="J4">
            <v>1.054</v>
          </cell>
          <cell r="K4">
            <v>0.94</v>
          </cell>
          <cell r="L4">
            <v>1.054</v>
          </cell>
          <cell r="M4">
            <v>0.94</v>
          </cell>
          <cell r="N4">
            <v>57.89473684210526</v>
          </cell>
          <cell r="O4">
            <v>76.874003189792333</v>
          </cell>
          <cell r="P4">
            <v>83.200425305688029</v>
          </cell>
          <cell r="Q4">
            <v>64.221158958000927</v>
          </cell>
        </row>
        <row r="5">
          <cell r="A5">
            <v>44439</v>
          </cell>
          <cell r="B5">
            <v>0.96599999999999997</v>
          </cell>
          <cell r="C5">
            <v>2000</v>
          </cell>
          <cell r="D5">
            <v>2070.3933747412011</v>
          </cell>
          <cell r="E5">
            <v>5998.3291548230773</v>
          </cell>
          <cell r="F5">
            <v>5794.3859635590925</v>
          </cell>
          <cell r="G5">
            <v>6000</v>
          </cell>
          <cell r="H5">
            <v>5794.3859635590925</v>
          </cell>
          <cell r="I5">
            <v>-205.61403644090751</v>
          </cell>
          <cell r="J5">
            <v>1.0469999999999999</v>
          </cell>
          <cell r="K5">
            <v>0.95699999999999996</v>
          </cell>
          <cell r="L5">
            <v>1.054</v>
          </cell>
          <cell r="M5">
            <v>0.94</v>
          </cell>
          <cell r="N5">
            <v>22.807017543859651</v>
          </cell>
          <cell r="O5">
            <v>58.851674641148101</v>
          </cell>
          <cell r="P5">
            <v>75.084175084174717</v>
          </cell>
          <cell r="Q5">
            <v>26.386673755094876</v>
          </cell>
        </row>
        <row r="6">
          <cell r="A6">
            <v>44469</v>
          </cell>
          <cell r="B6">
            <v>0.96099999999999997</v>
          </cell>
          <cell r="C6">
            <v>2000</v>
          </cell>
          <cell r="D6">
            <v>2081.1654526534862</v>
          </cell>
          <cell r="E6">
            <v>8079.494607476563</v>
          </cell>
          <cell r="F6">
            <v>7764.3943177849769</v>
          </cell>
          <cell r="G6">
            <v>8000</v>
          </cell>
          <cell r="H6">
            <v>7764.3943177849769</v>
          </cell>
          <cell r="I6">
            <v>-235.60568221502308</v>
          </cell>
          <cell r="J6">
            <v>0.98799999999999999</v>
          </cell>
          <cell r="K6">
            <v>0.93700000000000006</v>
          </cell>
          <cell r="L6">
            <v>1.054</v>
          </cell>
          <cell r="M6">
            <v>0.93700000000000006</v>
          </cell>
          <cell r="N6">
            <v>20.512820512820436</v>
          </cell>
          <cell r="O6">
            <v>46.072056598372207</v>
          </cell>
          <cell r="P6">
            <v>65.41346892224054</v>
          </cell>
          <cell r="Q6">
            <v>7.3892319506355477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10093.593357309619</v>
          </cell>
          <cell r="F7">
            <v>10022.937910215429</v>
          </cell>
          <cell r="G7">
            <v>10000</v>
          </cell>
          <cell r="H7">
            <v>10022.937910215429</v>
          </cell>
          <cell r="I7">
            <v>22.937910215428928</v>
          </cell>
          <cell r="J7">
            <v>1.0049999952316284</v>
          </cell>
          <cell r="K7">
            <v>0.93900001049041748</v>
          </cell>
          <cell r="L7">
            <v>1.054</v>
          </cell>
          <cell r="M7">
            <v>0.93700000000000006</v>
          </cell>
          <cell r="N7">
            <v>47.863223002507091</v>
          </cell>
          <cell r="O7">
            <v>46.669112066417171</v>
          </cell>
          <cell r="P7">
            <v>59.165349970299417</v>
          </cell>
          <cell r="Q7">
            <v>21.676636258652678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12071.832651496321</v>
          </cell>
          <cell r="F8">
            <v>12204.623259654054</v>
          </cell>
          <cell r="G8">
            <v>12000</v>
          </cell>
          <cell r="H8">
            <v>12204.623259654054</v>
          </cell>
          <cell r="I8">
            <v>204.62325965405398</v>
          </cell>
          <cell r="J8">
            <v>1.0219999551773071</v>
          </cell>
          <cell r="K8">
            <v>0.98100000619888306</v>
          </cell>
          <cell r="L8">
            <v>1.054</v>
          </cell>
          <cell r="M8">
            <v>0.93700000000000006</v>
          </cell>
          <cell r="N8">
            <v>63.247895037007083</v>
          </cell>
          <cell r="O8">
            <v>52.195373056613811</v>
          </cell>
          <cell r="P8">
            <v>56.842024332404215</v>
          </cell>
          <cell r="Q8">
            <v>42.902070505032995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14087.961716704405</v>
          </cell>
          <cell r="F9">
            <v>13975.257794570207</v>
          </cell>
          <cell r="G9">
            <v>14000</v>
          </cell>
          <cell r="H9">
            <v>13975.257794570207</v>
          </cell>
          <cell r="I9">
            <v>-24.742205429793103</v>
          </cell>
          <cell r="J9">
            <v>1.034000039100647</v>
          </cell>
          <cell r="K9">
            <v>0.97600001096725464</v>
          </cell>
          <cell r="L9">
            <v>1.054</v>
          </cell>
          <cell r="M9">
            <v>0.93700000000000006</v>
          </cell>
          <cell r="N9">
            <v>47.008533151740657</v>
          </cell>
          <cell r="O9">
            <v>50.466426421656088</v>
          </cell>
          <cell r="P9">
            <v>54.716825028821511</v>
          </cell>
          <cell r="Q9">
            <v>41.96562920732525</v>
          </cell>
        </row>
        <row r="10">
          <cell r="A10">
            <v>44589</v>
          </cell>
          <cell r="B10">
            <v>0.89099997282028198</v>
          </cell>
          <cell r="C10">
            <v>2000</v>
          </cell>
          <cell r="D10">
            <v>2244.6689798086081</v>
          </cell>
          <cell r="E10">
            <v>16332.630696513013</v>
          </cell>
          <cell r="F10">
            <v>14552.373506676799</v>
          </cell>
          <cell r="G10">
            <v>16000</v>
          </cell>
          <cell r="H10">
            <v>14552.373506676799</v>
          </cell>
          <cell r="I10">
            <v>-1447.6264933232014</v>
          </cell>
          <cell r="J10">
            <v>0.99599999189376831</v>
          </cell>
          <cell r="K10">
            <v>0.88499999046325684</v>
          </cell>
          <cell r="L10">
            <v>1.054</v>
          </cell>
          <cell r="M10">
            <v>0.88499999046325684</v>
          </cell>
          <cell r="N10">
            <v>3.5502852180139421</v>
          </cell>
          <cell r="O10">
            <v>34.827712687108708</v>
          </cell>
          <cell r="P10">
            <v>48.087120914917243</v>
          </cell>
          <cell r="Q10">
            <v>8.3088962314916301</v>
          </cell>
        </row>
        <row r="11">
          <cell r="A11">
            <v>44620</v>
          </cell>
          <cell r="B11">
            <v>0.88200002908706665</v>
          </cell>
          <cell r="C11">
            <v>2000</v>
          </cell>
          <cell r="D11">
            <v>2267.573621363872</v>
          </cell>
          <cell r="E11">
            <v>18600.204317876887</v>
          </cell>
          <cell r="F11">
            <v>16405.380749392796</v>
          </cell>
          <cell r="G11">
            <v>18000</v>
          </cell>
          <cell r="H11">
            <v>16405.380749392796</v>
          </cell>
          <cell r="I11">
            <v>-1594.6192506072039</v>
          </cell>
          <cell r="J11">
            <v>0.91100001335144043</v>
          </cell>
          <cell r="K11">
            <v>0.85000002384185791</v>
          </cell>
          <cell r="L11">
            <v>1.054</v>
          </cell>
          <cell r="M11">
            <v>0.85000002384185791</v>
          </cell>
          <cell r="N11">
            <v>15.686278914269149</v>
          </cell>
          <cell r="O11">
            <v>28.447234762828856</v>
          </cell>
          <cell r="P11">
            <v>41.54049219755445</v>
          </cell>
          <cell r="Q11">
            <v>2.2607198933776687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22388.08312628069</v>
          </cell>
          <cell r="F12">
            <v>17731.361739935077</v>
          </cell>
          <cell r="G12">
            <v>21000</v>
          </cell>
          <cell r="H12">
            <v>17731.361739935077</v>
          </cell>
          <cell r="I12">
            <v>-3268.6382600649231</v>
          </cell>
          <cell r="J12">
            <v>0.88599997758865356</v>
          </cell>
          <cell r="K12">
            <v>0.75</v>
          </cell>
          <cell r="L12">
            <v>1.054</v>
          </cell>
          <cell r="M12">
            <v>0.75</v>
          </cell>
          <cell r="N12">
            <v>13.815788061995253</v>
          </cell>
          <cell r="O12">
            <v>23.570085862550986</v>
          </cell>
          <cell r="P12">
            <v>35.550356752553292</v>
          </cell>
          <cell r="Q12">
            <v>-0.39045591745362174</v>
          </cell>
        </row>
        <row r="13">
          <cell r="A13">
            <v>44680</v>
          </cell>
          <cell r="B13">
            <v>0.71899998188018799</v>
          </cell>
          <cell r="C13">
            <v>2000</v>
          </cell>
          <cell r="D13">
            <v>2781.6412383905649</v>
          </cell>
          <cell r="E13">
            <v>25169.724364671256</v>
          </cell>
          <cell r="F13">
            <v>18097.03136212796</v>
          </cell>
          <cell r="G13">
            <v>23000</v>
          </cell>
          <cell r="H13">
            <v>18097.03136212796</v>
          </cell>
          <cell r="I13">
            <v>-4902.9686378720398</v>
          </cell>
          <cell r="J13">
            <v>0.80199998617172241</v>
          </cell>
          <cell r="K13">
            <v>0.65399998426437378</v>
          </cell>
          <cell r="L13">
            <v>1.0469999999999999</v>
          </cell>
          <cell r="M13">
            <v>0.65399998426437378</v>
          </cell>
          <cell r="N13">
            <v>16.539438934664105</v>
          </cell>
          <cell r="O13">
            <v>21.226536886588693</v>
          </cell>
          <cell r="P13">
            <v>30.77575013056509</v>
          </cell>
          <cell r="Q13">
            <v>2.1281103986359042</v>
          </cell>
        </row>
        <row r="14">
          <cell r="A14">
            <v>44712</v>
          </cell>
          <cell r="B14">
            <v>0.74699997901916504</v>
          </cell>
          <cell r="C14">
            <v>2000</v>
          </cell>
          <cell r="D14">
            <v>2677.3762465509894</v>
          </cell>
          <cell r="E14">
            <v>27847.100611222246</v>
          </cell>
          <cell r="F14">
            <v>20801.783572327597</v>
          </cell>
          <cell r="G14">
            <v>25000</v>
          </cell>
          <cell r="H14">
            <v>20801.783572327597</v>
          </cell>
          <cell r="I14">
            <v>-4198.2164276724034</v>
          </cell>
          <cell r="J14">
            <v>0.74800002574920654</v>
          </cell>
          <cell r="K14">
            <v>0.68199998140335083</v>
          </cell>
          <cell r="L14">
            <v>1.034000039100647</v>
          </cell>
          <cell r="M14">
            <v>0.65399998426437378</v>
          </cell>
          <cell r="N14">
            <v>24.4736792985099</v>
          </cell>
          <cell r="O14">
            <v>22.308917690562428</v>
          </cell>
          <cell r="P14">
            <v>27.953472650564205</v>
          </cell>
          <cell r="Q14">
            <v>11.019807770558877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30213.964436409799</v>
          </cell>
          <cell r="F15">
            <v>25530.800813194735</v>
          </cell>
          <cell r="G15">
            <v>27000</v>
          </cell>
          <cell r="H15">
            <v>25530.800813194735</v>
          </cell>
          <cell r="I15">
            <v>-1469.1991868052646</v>
          </cell>
          <cell r="J15">
            <v>0.86000001430511475</v>
          </cell>
          <cell r="K15">
            <v>0.74400001764297485</v>
          </cell>
          <cell r="L15">
            <v>1.034000039100647</v>
          </cell>
          <cell r="M15">
            <v>0.65399998426437378</v>
          </cell>
          <cell r="N15">
            <v>50.263162311423869</v>
          </cell>
          <cell r="O15">
            <v>31.626999230849577</v>
          </cell>
          <cell r="P15">
            <v>29.177981510659333</v>
          </cell>
          <cell r="Q15">
            <v>36.525034671230067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32710.843340755877</v>
          </cell>
          <cell r="F16">
            <v>26201.385484749968</v>
          </cell>
          <cell r="G16">
            <v>29000</v>
          </cell>
          <cell r="H16">
            <v>26201.385484749968</v>
          </cell>
          <cell r="I16">
            <v>-2798.6145152500321</v>
          </cell>
          <cell r="J16">
            <v>0.85799998044967651</v>
          </cell>
          <cell r="K16">
            <v>0.79900002479553223</v>
          </cell>
          <cell r="L16">
            <v>1.034000039100647</v>
          </cell>
          <cell r="M16">
            <v>0.65399998426437378</v>
          </cell>
          <cell r="N16">
            <v>38.684208833940389</v>
          </cell>
          <cell r="O16">
            <v>33.979402431879848</v>
          </cell>
          <cell r="P16">
            <v>30.778455151066169</v>
          </cell>
          <cell r="Q16">
            <v>40.381296993507206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35325.222474610768</v>
          </cell>
          <cell r="F17">
            <v>27023.794687745878</v>
          </cell>
          <cell r="G17">
            <v>31000</v>
          </cell>
          <cell r="H17">
            <v>27023.794687745878</v>
          </cell>
          <cell r="I17">
            <v>-3976.205312254122</v>
          </cell>
          <cell r="J17">
            <v>0.82700002193450928</v>
          </cell>
          <cell r="K17">
            <v>0.7630000114440918</v>
          </cell>
          <cell r="L17">
            <v>1.034000039100647</v>
          </cell>
          <cell r="M17">
            <v>0.65399998426437378</v>
          </cell>
          <cell r="N17">
            <v>29.210522476986728</v>
          </cell>
          <cell r="O17">
            <v>32.389775780248804</v>
          </cell>
          <cell r="P17">
            <v>31.315562027460384</v>
          </cell>
          <cell r="Q17">
            <v>34.538203285825638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38198.785775687371</v>
          </cell>
          <cell r="F18">
            <v>26586.354134865192</v>
          </cell>
          <cell r="G18">
            <v>33000</v>
          </cell>
          <cell r="H18">
            <v>26586.354134865192</v>
          </cell>
          <cell r="I18">
            <v>-6413.6458651348075</v>
          </cell>
          <cell r="J18">
            <v>0.77399998903274536</v>
          </cell>
          <cell r="K18">
            <v>0.69599997997283936</v>
          </cell>
          <cell r="L18">
            <v>0.99599999189376831</v>
          </cell>
          <cell r="M18">
            <v>0.65399998426437378</v>
          </cell>
          <cell r="N18">
            <v>12.280700225591376</v>
          </cell>
          <cell r="O18">
            <v>25.686750595362994</v>
          </cell>
          <cell r="P18">
            <v>29.439291550094584</v>
          </cell>
          <cell r="Q18">
            <v>18.181668685899815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41109.994026081025</v>
          </cell>
          <cell r="F19">
            <v>28242.564935381801</v>
          </cell>
          <cell r="G19">
            <v>35000</v>
          </cell>
          <cell r="H19">
            <v>28242.564935381801</v>
          </cell>
          <cell r="I19">
            <v>-6757.4350646181992</v>
          </cell>
          <cell r="J19">
            <v>0.74199998378753662</v>
          </cell>
          <cell r="K19">
            <v>0.67799997329711914</v>
          </cell>
          <cell r="L19">
            <v>0.91100001335144043</v>
          </cell>
          <cell r="M19">
            <v>0.65399998426437378</v>
          </cell>
          <cell r="N19">
            <v>12.840462504160149</v>
          </cell>
          <cell r="O19">
            <v>21.404654564962044</v>
          </cell>
          <cell r="P19">
            <v>26.761079221717068</v>
          </cell>
          <cell r="Q19">
            <v>10.691805251451996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43887.771693479837</v>
          </cell>
          <cell r="F20">
            <v>31599.196874944704</v>
          </cell>
          <cell r="G20">
            <v>37000</v>
          </cell>
          <cell r="H20">
            <v>31599.196874944704</v>
          </cell>
          <cell r="I20">
            <v>-5400.8031250552958</v>
          </cell>
          <cell r="J20">
            <v>0.74500000476837158</v>
          </cell>
          <cell r="K20">
            <v>0.68400001525878906</v>
          </cell>
          <cell r="L20">
            <v>0.88599997758865356</v>
          </cell>
          <cell r="M20">
            <v>0.65399998426437378</v>
          </cell>
          <cell r="N20">
            <v>28.448295795251873</v>
          </cell>
          <cell r="O20">
            <v>23.752534975058655</v>
          </cell>
          <cell r="P20">
            <v>25.758231139497596</v>
          </cell>
          <cell r="Q20">
            <v>19.741142646180776</v>
          </cell>
        </row>
        <row r="21">
          <cell r="A21">
            <v>44925</v>
          </cell>
          <cell r="B21">
            <v>0.72299998998641968</v>
          </cell>
          <cell r="C21">
            <v>2000</v>
          </cell>
          <cell r="D21">
            <v>2766.2517672200333</v>
          </cell>
          <cell r="E21">
            <v>46654.023460699871</v>
          </cell>
          <cell r="F21">
            <v>33730.858494912194</v>
          </cell>
          <cell r="G21">
            <v>39000</v>
          </cell>
          <cell r="H21">
            <v>33730.858494912194</v>
          </cell>
          <cell r="I21">
            <v>-5269.1415050878059</v>
          </cell>
          <cell r="J21">
            <v>0.75199997425079346</v>
          </cell>
          <cell r="K21">
            <v>0.7070000171661377</v>
          </cell>
          <cell r="L21">
            <v>0.86000001430511475</v>
          </cell>
          <cell r="M21">
            <v>0.65399998426437378</v>
          </cell>
          <cell r="N21">
            <v>33.495143524202234</v>
          </cell>
          <cell r="O21">
            <v>27.000071158106511</v>
          </cell>
          <cell r="P21">
            <v>26.172177812367234</v>
          </cell>
          <cell r="Q21">
            <v>28.655857849585068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f>VLOOKUP(A3,[1]HwabaoWP_szse_innovation_100!$A:$E,5)</f>
        <v>1.0309999999999999</v>
      </c>
      <c r="C3" s="31">
        <f>VLOOKUP(A3,[2]myPEPB!$B:$C,2,FALSE)</f>
        <v>41.45</v>
      </c>
      <c r="D3" s="29">
        <f>VLOOKUP(A3,[2]myPEPB!$B:$D,3,FALSE)</f>
        <v>41.041896551724122</v>
      </c>
      <c r="E3" s="29">
        <v>0</v>
      </c>
      <c r="F3" s="30">
        <f t="shared" ref="F3:F22" si="0">E3/B3</f>
        <v>0</v>
      </c>
      <c r="G3" s="30">
        <f t="shared" ref="G3:G22" si="1">G2+F3</f>
        <v>0</v>
      </c>
      <c r="H3" s="30">
        <f t="shared" ref="H3:H22" si="2">G3*B3</f>
        <v>0</v>
      </c>
      <c r="I3" s="30">
        <f t="shared" ref="I3:I22" si="3">IF(E3&gt;0,I2+E3,I2)</f>
        <v>0</v>
      </c>
      <c r="J3" s="30">
        <f t="shared" ref="J3:J22" si="4">H3+L3</f>
        <v>0</v>
      </c>
      <c r="K3" s="30">
        <f t="shared" ref="K3:K22" si="5">J3-I3</f>
        <v>0</v>
      </c>
      <c r="L3" s="29">
        <f t="shared" ref="L3:L22" si="6">IF(E3&lt;0,L2-E3,L2)</f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32">
        <v>44407</v>
      </c>
      <c r="B4" s="31">
        <f>VLOOKUP(A4,[1]HwabaoWP_szse_innovation_100!$A:$E,5)</f>
        <v>1.006</v>
      </c>
      <c r="C4" s="31">
        <f>VLOOKUP(A4,[2]myPEPB!$B:$C,2,FALSE)</f>
        <v>39.930000305175781</v>
      </c>
      <c r="D4" s="29">
        <f>VLOOKUP(A4,[2]myPEPB!$B:$D,3,FALSE)</f>
        <v>40.930499984741189</v>
      </c>
      <c r="E4" s="29">
        <f t="shared" ref="E4:E22" si="7">IF(C4&lt;D4,$E$2*(D4-C4)^2,-$E$2*(D4-C4)^2)</f>
        <v>3953.9484548014116</v>
      </c>
      <c r="F4" s="30">
        <f t="shared" si="0"/>
        <v>3930.3662572578642</v>
      </c>
      <c r="G4" s="30">
        <f t="shared" si="1"/>
        <v>3930.3662572578642</v>
      </c>
      <c r="H4" s="30">
        <f t="shared" si="2"/>
        <v>3953.9484548014116</v>
      </c>
      <c r="I4" s="30">
        <f t="shared" si="3"/>
        <v>3953.9484548014116</v>
      </c>
      <c r="J4" s="30">
        <f t="shared" si="4"/>
        <v>3953.9484548014116</v>
      </c>
      <c r="K4" s="30">
        <f t="shared" si="5"/>
        <v>0</v>
      </c>
      <c r="L4" s="29">
        <f t="shared" si="6"/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19"/>
      <c r="Z4" s="27"/>
      <c r="AA4" s="27"/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f>VLOOKUP(A5,[1]HwabaoWP_szse_innovation_100!$A:$E,5)</f>
        <v>0.96599999999999997</v>
      </c>
      <c r="C5" s="31">
        <f>VLOOKUP(A5,[2]myPEPB!$B:$C,2,FALSE)</f>
        <v>38.069999694824219</v>
      </c>
      <c r="D5" s="29">
        <f>VLOOKUP(A5,[2]myPEPB!$B:$D,3,FALSE)</f>
        <v>40.654705834482208</v>
      </c>
      <c r="E5" s="29">
        <f t="shared" si="7"/>
        <v>26388.788022123525</v>
      </c>
      <c r="F5" s="30">
        <f t="shared" si="0"/>
        <v>27317.585944227252</v>
      </c>
      <c r="G5" s="30">
        <f t="shared" si="1"/>
        <v>31247.952201485117</v>
      </c>
      <c r="H5" s="30">
        <f t="shared" si="2"/>
        <v>30185.521826634624</v>
      </c>
      <c r="I5" s="30">
        <f t="shared" si="3"/>
        <v>30342.736476924936</v>
      </c>
      <c r="J5" s="30">
        <f t="shared" si="4"/>
        <v>30185.521826634624</v>
      </c>
      <c r="K5" s="30">
        <f t="shared" si="5"/>
        <v>-157.21465029031242</v>
      </c>
      <c r="L5" s="29">
        <f t="shared" si="6"/>
        <v>0</v>
      </c>
      <c r="M5" s="27"/>
      <c r="Y5" s="19"/>
      <c r="Z5" s="27"/>
      <c r="AA5" s="27"/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f>VLOOKUP(A6,[1]HwabaoWP_szse_innovation_100!$A:$E,5)</f>
        <v>0.96099999999999997</v>
      </c>
      <c r="C6" s="31">
        <f>VLOOKUP(A6,[2]myPEPB!$B:$C,2,FALSE)</f>
        <v>35.020000457763672</v>
      </c>
      <c r="D6" s="29">
        <f>VLOOKUP(A6,[2]myPEPB!$B:$D,3,FALSE)</f>
        <v>39.730819672131133</v>
      </c>
      <c r="E6" s="29">
        <f t="shared" si="7"/>
        <v>87657.679798291982</v>
      </c>
      <c r="F6" s="30">
        <f t="shared" si="0"/>
        <v>91215.067427983333</v>
      </c>
      <c r="G6" s="30">
        <f t="shared" si="1"/>
        <v>122463.01962946844</v>
      </c>
      <c r="H6" s="30">
        <f t="shared" si="2"/>
        <v>117686.96186391918</v>
      </c>
      <c r="I6" s="30">
        <f t="shared" si="3"/>
        <v>118000.41627521692</v>
      </c>
      <c r="J6" s="30">
        <f t="shared" si="4"/>
        <v>117686.96186391918</v>
      </c>
      <c r="K6" s="30">
        <f t="shared" si="5"/>
        <v>-313.45441129774554</v>
      </c>
      <c r="L6" s="29">
        <f t="shared" si="6"/>
        <v>0</v>
      </c>
      <c r="M6" s="27"/>
      <c r="Y6" s="27"/>
      <c r="Z6" s="27"/>
      <c r="AA6" s="28"/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f>VLOOKUP(A7,[1]HwabaoWP_szse_innovation_100!$A:$E,5)</f>
        <v>0.99299997091293335</v>
      </c>
      <c r="C7" s="31">
        <f>VLOOKUP(A7,[2]myPEPB!$B:$C,2,FALSE)</f>
        <v>36.299999239999998</v>
      </c>
      <c r="D7" s="29">
        <f>VLOOKUP(A7,[2]myPEPB!$B:$D,3,FALSE)</f>
        <v>39.253623134275358</v>
      </c>
      <c r="E7" s="29">
        <f t="shared" si="7"/>
        <v>34459.381729895649</v>
      </c>
      <c r="F7" s="30">
        <f t="shared" si="0"/>
        <v>34702.298831101441</v>
      </c>
      <c r="G7" s="30">
        <f t="shared" si="1"/>
        <v>157165.31846056989</v>
      </c>
      <c r="H7" s="30">
        <f t="shared" si="2"/>
        <v>156065.15665986782</v>
      </c>
      <c r="I7" s="30">
        <f t="shared" si="3"/>
        <v>152459.79800511256</v>
      </c>
      <c r="J7" s="30">
        <f t="shared" si="4"/>
        <v>156065.15665986782</v>
      </c>
      <c r="K7" s="30">
        <f t="shared" si="5"/>
        <v>3605.358654755255</v>
      </c>
      <c r="L7" s="29">
        <f t="shared" si="6"/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f>VLOOKUP(A8,[1]HwabaoWP_szse_innovation_100!$A:$E,5)</f>
        <v>1.0110000371932983</v>
      </c>
      <c r="C8" s="31">
        <f>VLOOKUP(A8,[2]myPEPB!$B:$C,2,FALSE)</f>
        <v>35.450000000000003</v>
      </c>
      <c r="D8" s="29">
        <f>VLOOKUP(A8,[2]myPEPB!$B:$D,3,FALSE)</f>
        <v>38.695499988749994</v>
      </c>
      <c r="E8" s="29">
        <f t="shared" si="7"/>
        <v>41606.417199055955</v>
      </c>
      <c r="F8" s="30">
        <f t="shared" si="0"/>
        <v>41153.724696748955</v>
      </c>
      <c r="G8" s="30">
        <f t="shared" si="1"/>
        <v>198319.04315731884</v>
      </c>
      <c r="H8" s="30">
        <f t="shared" si="2"/>
        <v>200500.56000818868</v>
      </c>
      <c r="I8" s="30">
        <f t="shared" si="3"/>
        <v>194066.21520416852</v>
      </c>
      <c r="J8" s="30">
        <f t="shared" si="4"/>
        <v>200500.56000818868</v>
      </c>
      <c r="K8" s="30">
        <f t="shared" si="5"/>
        <v>6434.344804020162</v>
      </c>
      <c r="L8" s="29">
        <f t="shared" si="6"/>
        <v>0</v>
      </c>
      <c r="M8" s="27"/>
    </row>
    <row r="9" spans="1:33" ht="14.1" customHeight="1" x14ac:dyDescent="0.2">
      <c r="A9" s="32">
        <v>44561</v>
      </c>
      <c r="B9" s="31">
        <f>VLOOKUP(A9,[1]HwabaoWP_szse_innovation_100!$A:$E,5)</f>
        <v>0.99199998378753662</v>
      </c>
      <c r="C9" s="31">
        <f>VLOOKUP(A9,[2]myPEPB!$B:$C,2,FALSE)</f>
        <v>34.630000000000003</v>
      </c>
      <c r="D9" s="29">
        <f>VLOOKUP(A9,[2]myPEPB!$B:$D,3,FALSE)</f>
        <v>38.228579205136612</v>
      </c>
      <c r="E9" s="29">
        <f t="shared" si="7"/>
        <v>51151.60056778443</v>
      </c>
      <c r="F9" s="30">
        <f t="shared" si="0"/>
        <v>51564.11431831224</v>
      </c>
      <c r="G9" s="30">
        <f t="shared" si="1"/>
        <v>249883.15747563107</v>
      </c>
      <c r="H9" s="30">
        <f t="shared" si="2"/>
        <v>247884.08816460447</v>
      </c>
      <c r="I9" s="30">
        <f t="shared" si="3"/>
        <v>245217.81577195294</v>
      </c>
      <c r="J9" s="30">
        <f t="shared" si="4"/>
        <v>247884.08816460447</v>
      </c>
      <c r="K9" s="30">
        <f t="shared" si="5"/>
        <v>2666.2723926515318</v>
      </c>
      <c r="L9" s="29">
        <f t="shared" si="6"/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f>VLOOKUP(A10,[1]HwabaoWP_szse_innovation_100!$A:$E,5)</f>
        <v>0.89099997282028198</v>
      </c>
      <c r="C10" s="31">
        <f>VLOOKUP(A10,[2]myPEPB!$B:$C,2,FALSE)</f>
        <v>31.159999849999998</v>
      </c>
      <c r="D10" s="29">
        <f>VLOOKUP(A10,[2]myPEPB!$B:$D,3,FALSE)</f>
        <v>37.710494996683174</v>
      </c>
      <c r="E10" s="29">
        <f t="shared" si="7"/>
        <v>169490.49733354338</v>
      </c>
      <c r="F10" s="30">
        <f t="shared" si="0"/>
        <v>190225.03086846921</v>
      </c>
      <c r="G10" s="30">
        <f t="shared" si="1"/>
        <v>440108.18834410026</v>
      </c>
      <c r="H10" s="30">
        <f t="shared" si="2"/>
        <v>392136.3838525769</v>
      </c>
      <c r="I10" s="30">
        <f t="shared" si="3"/>
        <v>414708.31310549635</v>
      </c>
      <c r="J10" s="30">
        <f t="shared" si="4"/>
        <v>392136.3838525769</v>
      </c>
      <c r="K10" s="30">
        <f t="shared" si="5"/>
        <v>-22571.92925291945</v>
      </c>
      <c r="L10" s="29">
        <f t="shared" si="6"/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f>VLOOKUP(A11,[1]HwabaoWP_szse_innovation_100!$A:$E,5)</f>
        <v>0.88200002908706665</v>
      </c>
      <c r="C11" s="31">
        <f>VLOOKUP(A11,[2]myPEPB!$B:$C,2,FALSE)</f>
        <v>30.969999309999999</v>
      </c>
      <c r="D11" s="29">
        <f>VLOOKUP(A11,[2]myPEPB!$B:$D,3,FALSE)</f>
        <v>37.189770586238538</v>
      </c>
      <c r="E11" s="29">
        <f t="shared" si="7"/>
        <v>152807.94117845185</v>
      </c>
      <c r="F11" s="30">
        <f t="shared" si="0"/>
        <v>173251.62827558978</v>
      </c>
      <c r="G11" s="30">
        <f t="shared" si="1"/>
        <v>613359.81661969004</v>
      </c>
      <c r="H11" s="30">
        <f t="shared" si="2"/>
        <v>540983.37609940453</v>
      </c>
      <c r="I11" s="30">
        <f t="shared" si="3"/>
        <v>567516.25428394822</v>
      </c>
      <c r="J11" s="30">
        <f t="shared" si="4"/>
        <v>540983.37609940453</v>
      </c>
      <c r="K11" s="30">
        <f t="shared" si="5"/>
        <v>-26532.87818454369</v>
      </c>
      <c r="L11" s="29">
        <f t="shared" si="6"/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f>VLOOKUP(A12,[1]HwabaoWP_szse_innovation_100!$A:$E,5)</f>
        <v>0.79199999570846558</v>
      </c>
      <c r="C12" s="31">
        <f>VLOOKUP(A12,[2]myPEPB!$B:$C,2,FALSE)</f>
        <v>27.63999939</v>
      </c>
      <c r="D12" s="29">
        <f>VLOOKUP(A12,[2]myPEPB!$B:$D,3,FALSE)</f>
        <v>36.340622369004151</v>
      </c>
      <c r="E12" s="29">
        <f t="shared" si="7"/>
        <v>299018.3188799615</v>
      </c>
      <c r="F12" s="30">
        <f t="shared" si="0"/>
        <v>377548.38446997904</v>
      </c>
      <c r="G12" s="30">
        <f t="shared" si="1"/>
        <v>990908.20108966902</v>
      </c>
      <c r="H12" s="30">
        <f t="shared" si="2"/>
        <v>784799.29101050121</v>
      </c>
      <c r="I12" s="30">
        <f t="shared" si="3"/>
        <v>866534.57316390972</v>
      </c>
      <c r="J12" s="30">
        <f t="shared" si="4"/>
        <v>784799.29101050121</v>
      </c>
      <c r="K12" s="30">
        <f t="shared" si="5"/>
        <v>-81735.282153408509</v>
      </c>
      <c r="L12" s="29">
        <f t="shared" si="6"/>
        <v>0</v>
      </c>
      <c r="M12" s="27"/>
      <c r="Y12" s="19"/>
    </row>
    <row r="13" spans="1:33" ht="14.1" customHeight="1" x14ac:dyDescent="0.2">
      <c r="A13" s="32">
        <v>44680</v>
      </c>
      <c r="B13" s="31">
        <f>VLOOKUP(A13,[1]HwabaoWP_szse_innovation_100!$A:$E,5)</f>
        <v>0.71899998188018799</v>
      </c>
      <c r="C13" s="31">
        <f>VLOOKUP(A13,[2]myPEPB!$B:$C,2,FALSE)</f>
        <v>25.129999160000001</v>
      </c>
      <c r="D13" s="29">
        <f>VLOOKUP(A13,[2]myPEPB!$B:$D,3,FALSE)</f>
        <v>35.566653817730753</v>
      </c>
      <c r="E13" s="29">
        <f t="shared" si="7"/>
        <v>430248.85375669535</v>
      </c>
      <c r="F13" s="30">
        <f t="shared" si="0"/>
        <v>598398.97718994762</v>
      </c>
      <c r="G13" s="30">
        <f t="shared" si="1"/>
        <v>1589307.1782796166</v>
      </c>
      <c r="H13" s="30">
        <f t="shared" si="2"/>
        <v>1142711.8323850972</v>
      </c>
      <c r="I13" s="30">
        <f t="shared" si="3"/>
        <v>1296783.4269206051</v>
      </c>
      <c r="J13" s="30">
        <f t="shared" si="4"/>
        <v>1142711.8323850972</v>
      </c>
      <c r="K13" s="30">
        <f t="shared" si="5"/>
        <v>-154071.59453550796</v>
      </c>
      <c r="L13" s="29">
        <f t="shared" si="6"/>
        <v>0</v>
      </c>
      <c r="M13" s="27"/>
      <c r="AA13" s="25"/>
    </row>
    <row r="14" spans="1:33" ht="14.1" customHeight="1" x14ac:dyDescent="0.2">
      <c r="A14" s="32">
        <v>44712</v>
      </c>
      <c r="B14" s="31">
        <f>VLOOKUP(A14,[1]HwabaoWP_szse_innovation_100!$A:$E,5)</f>
        <v>0.74699997901916504</v>
      </c>
      <c r="C14" s="31">
        <f>VLOOKUP(A14,[2]myPEPB!$B:$C,2,FALSE)</f>
        <v>24.129999160000001</v>
      </c>
      <c r="D14" s="29">
        <f>VLOOKUP(A14,[2]myPEPB!$B:$D,3,FALSE)</f>
        <v>34.740573439534039</v>
      </c>
      <c r="E14" s="29">
        <f t="shared" si="7"/>
        <v>444707.93183896161</v>
      </c>
      <c r="F14" s="30">
        <f t="shared" si="0"/>
        <v>595325.22667922615</v>
      </c>
      <c r="G14" s="30">
        <f t="shared" si="1"/>
        <v>2184632.4049588428</v>
      </c>
      <c r="H14" s="30">
        <f t="shared" si="2"/>
        <v>1631920.3606688436</v>
      </c>
      <c r="I14" s="30">
        <f t="shared" si="3"/>
        <v>1741491.3587595667</v>
      </c>
      <c r="J14" s="30">
        <f t="shared" si="4"/>
        <v>1631920.3606688436</v>
      </c>
      <c r="K14" s="30">
        <f t="shared" si="5"/>
        <v>-109570.99809072306</v>
      </c>
      <c r="L14" s="29">
        <f t="shared" si="6"/>
        <v>0</v>
      </c>
      <c r="M14" s="27"/>
    </row>
    <row r="15" spans="1:33" ht="14.1" customHeight="1" x14ac:dyDescent="0.2">
      <c r="A15" s="32">
        <v>44742</v>
      </c>
      <c r="B15" s="31">
        <f>VLOOKUP(A15,[1]HwabaoWP_szse_innovation_100!$A:$E,5)</f>
        <v>0.84500002861022949</v>
      </c>
      <c r="C15" s="31">
        <f>VLOOKUP(A15,[2]myPEPB!$B:$C,2,FALSE)</f>
        <v>27.809999470000001</v>
      </c>
      <c r="D15" s="29">
        <f>VLOOKUP(A15,[2]myPEPB!$B:$D,3,FALSE)</f>
        <v>34.119366627533324</v>
      </c>
      <c r="E15" s="29">
        <f t="shared" si="7"/>
        <v>157242.05001781249</v>
      </c>
      <c r="F15" s="30">
        <f t="shared" si="0"/>
        <v>186085.25999274614</v>
      </c>
      <c r="G15" s="30">
        <f t="shared" si="1"/>
        <v>2370717.664951589</v>
      </c>
      <c r="H15" s="30">
        <f t="shared" si="2"/>
        <v>2003256.4947108692</v>
      </c>
      <c r="I15" s="30">
        <f t="shared" si="3"/>
        <v>1898733.4087773792</v>
      </c>
      <c r="J15" s="30">
        <f t="shared" si="4"/>
        <v>2003256.4947108692</v>
      </c>
      <c r="K15" s="30">
        <f t="shared" si="5"/>
        <v>104523.08593348996</v>
      </c>
      <c r="L15" s="29">
        <f t="shared" si="6"/>
        <v>0</v>
      </c>
      <c r="M15" s="27"/>
    </row>
    <row r="16" spans="1:33" ht="14.1" customHeight="1" x14ac:dyDescent="0.2">
      <c r="A16" s="32">
        <v>44771</v>
      </c>
      <c r="B16" s="31">
        <f>VLOOKUP(A16,[1]HwabaoWP_szse_innovation_100!$A:$E,5)</f>
        <v>0.80099999904632568</v>
      </c>
      <c r="C16" s="31">
        <f>VLOOKUP(A16,[2]myPEPB!$B:$C,2,FALSE)</f>
        <v>26.329999919999999</v>
      </c>
      <c r="D16" s="29">
        <f>VLOOKUP(A16,[2]myPEPB!$B:$D,3,FALSE)</f>
        <v>33.666137024579427</v>
      </c>
      <c r="E16" s="29">
        <f t="shared" si="7"/>
        <v>212584.68508788882</v>
      </c>
      <c r="F16" s="30">
        <f t="shared" si="0"/>
        <v>265399.10779150203</v>
      </c>
      <c r="G16" s="30">
        <f t="shared" si="1"/>
        <v>2636116.772743091</v>
      </c>
      <c r="H16" s="30">
        <f t="shared" si="2"/>
        <v>2111529.5324532189</v>
      </c>
      <c r="I16" s="30">
        <f t="shared" si="3"/>
        <v>2111318.0938652679</v>
      </c>
      <c r="J16" s="30">
        <f t="shared" si="4"/>
        <v>2111529.5324532189</v>
      </c>
      <c r="K16" s="30">
        <f t="shared" si="5"/>
        <v>211.43858795100823</v>
      </c>
      <c r="L16" s="29">
        <f t="shared" si="6"/>
        <v>0</v>
      </c>
      <c r="M16" s="27"/>
    </row>
    <row r="17" spans="1:13" ht="14.1" customHeight="1" x14ac:dyDescent="0.2">
      <c r="A17" s="32">
        <v>44804</v>
      </c>
      <c r="B17" s="31">
        <f>VLOOKUP(A17,[1]HwabaoWP_szse_innovation_100!$A:$E,5)</f>
        <v>0.76499998569488525</v>
      </c>
      <c r="C17" s="31">
        <f>VLOOKUP(A17,[2]myPEPB!$B:$C,2,FALSE)</f>
        <v>25.18000031</v>
      </c>
      <c r="D17" s="29">
        <f>VLOOKUP(A17,[2]myPEPB!$B:$D,3,FALSE)</f>
        <v>33.177616240465106</v>
      </c>
      <c r="E17" s="29">
        <f t="shared" si="7"/>
        <v>252649.34925635549</v>
      </c>
      <c r="F17" s="30">
        <f t="shared" si="0"/>
        <v>330260.59343891655</v>
      </c>
      <c r="G17" s="30">
        <f t="shared" si="1"/>
        <v>2966377.3661820074</v>
      </c>
      <c r="H17" s="30">
        <f t="shared" si="2"/>
        <v>2269278.6426948672</v>
      </c>
      <c r="I17" s="30">
        <f t="shared" si="3"/>
        <v>2363967.4431216232</v>
      </c>
      <c r="J17" s="30">
        <f t="shared" si="4"/>
        <v>2269278.6426948672</v>
      </c>
      <c r="K17" s="30">
        <f t="shared" si="5"/>
        <v>-94688.800426756032</v>
      </c>
      <c r="L17" s="29">
        <f t="shared" si="6"/>
        <v>0</v>
      </c>
      <c r="M17" s="27"/>
    </row>
    <row r="18" spans="1:13" ht="14.1" customHeight="1" x14ac:dyDescent="0.2">
      <c r="A18" s="32">
        <v>44834</v>
      </c>
      <c r="B18" s="31">
        <f>VLOOKUP(A18,[1]HwabaoWP_szse_innovation_100!$A:$E,5)</f>
        <v>0.69599997997283936</v>
      </c>
      <c r="C18" s="31">
        <f>VLOOKUP(A18,[2]myPEPB!$B:$C,2,FALSE)</f>
        <v>22.61</v>
      </c>
      <c r="D18" s="29">
        <f>VLOOKUP(A18,[2]myPEPB!$B:$D,3,FALSE)</f>
        <v>32.640066271698615</v>
      </c>
      <c r="E18" s="29">
        <f t="shared" si="7"/>
        <v>397378.80618793133</v>
      </c>
      <c r="F18" s="30">
        <f t="shared" si="0"/>
        <v>570946.57704363531</v>
      </c>
      <c r="G18" s="30">
        <f t="shared" si="1"/>
        <v>3537323.9432256427</v>
      </c>
      <c r="H18" s="30">
        <f t="shared" si="2"/>
        <v>2461977.3936424926</v>
      </c>
      <c r="I18" s="30">
        <f t="shared" si="3"/>
        <v>2761346.2493095547</v>
      </c>
      <c r="J18" s="30">
        <f t="shared" si="4"/>
        <v>2461977.3936424926</v>
      </c>
      <c r="K18" s="30">
        <f t="shared" si="5"/>
        <v>-299368.8556670621</v>
      </c>
      <c r="L18" s="29">
        <f t="shared" si="6"/>
        <v>0</v>
      </c>
      <c r="M18" s="27"/>
    </row>
    <row r="19" spans="1:13" ht="12.75" x14ac:dyDescent="0.2">
      <c r="A19" s="32">
        <v>44865</v>
      </c>
      <c r="B19" s="31">
        <f>VLOOKUP(A19,[1]HwabaoWP_szse_innovation_100!$A:$E,5)</f>
        <v>0.68699997663497925</v>
      </c>
      <c r="C19" s="31">
        <f>VLOOKUP(A19,[2]myPEPB!$B:$C,2,FALSE)</f>
        <v>22.239999770000001</v>
      </c>
      <c r="D19" s="29">
        <f>VLOOKUP(A19,[2]myPEPB!$B:$D,3,FALSE)</f>
        <v>32.234420440393677</v>
      </c>
      <c r="E19" s="29">
        <f t="shared" si="7"/>
        <v>394559.35592032992</v>
      </c>
      <c r="F19" s="30">
        <f t="shared" si="0"/>
        <v>574322.22611263557</v>
      </c>
      <c r="G19" s="30">
        <f t="shared" si="1"/>
        <v>4111646.1693382785</v>
      </c>
      <c r="H19" s="30">
        <f t="shared" si="2"/>
        <v>2824700.8222666993</v>
      </c>
      <c r="I19" s="30">
        <f t="shared" si="3"/>
        <v>3155905.6052298844</v>
      </c>
      <c r="J19" s="30">
        <f t="shared" si="4"/>
        <v>2824700.8222666993</v>
      </c>
      <c r="K19" s="30">
        <f t="shared" si="5"/>
        <v>-331204.78296318511</v>
      </c>
      <c r="L19" s="29">
        <f t="shared" si="6"/>
        <v>0</v>
      </c>
    </row>
    <row r="20" spans="1:13" ht="12.75" x14ac:dyDescent="0.2">
      <c r="A20" s="32">
        <v>44895</v>
      </c>
      <c r="B20" s="31">
        <f>VLOOKUP(A20,[1]HwabaoWP_szse_innovation_100!$A:$E,5)</f>
        <v>0.72000002861022949</v>
      </c>
      <c r="C20" s="31">
        <f>VLOOKUP(A20,[2]myPEPB!$B:$C,2,FALSE)</f>
        <v>22.809999470000001</v>
      </c>
      <c r="D20" s="29">
        <f>VLOOKUP(A20,[2]myPEPB!$B:$D,3,FALSE)</f>
        <v>31.717901224590552</v>
      </c>
      <c r="E20" s="29">
        <f t="shared" si="7"/>
        <v>313435.3189942778</v>
      </c>
      <c r="F20" s="30">
        <f t="shared" si="0"/>
        <v>435326.81463816349</v>
      </c>
      <c r="G20" s="30">
        <f t="shared" si="1"/>
        <v>4546972.9839764424</v>
      </c>
      <c r="H20" s="30">
        <f t="shared" si="2"/>
        <v>3273820.6785529791</v>
      </c>
      <c r="I20" s="30">
        <f t="shared" si="3"/>
        <v>3469340.924224162</v>
      </c>
      <c r="J20" s="30">
        <f t="shared" si="4"/>
        <v>3273820.6785529791</v>
      </c>
      <c r="K20" s="30">
        <f t="shared" si="5"/>
        <v>-195520.24567118287</v>
      </c>
      <c r="L20" s="29">
        <f t="shared" si="6"/>
        <v>0</v>
      </c>
    </row>
    <row r="21" spans="1:13" ht="12.75" x14ac:dyDescent="0.2">
      <c r="A21" s="32">
        <v>44925</v>
      </c>
      <c r="B21" s="31">
        <f>VLOOKUP(A21,[1]HwabaoWP_szse_innovation_100!$A:$E,5)</f>
        <v>0.72299998998641968</v>
      </c>
      <c r="C21" s="31">
        <f>VLOOKUP(A21,[2]myPEPB!$B:$C,2,FALSE)</f>
        <v>22.739999770000001</v>
      </c>
      <c r="D21" s="29">
        <f>VLOOKUP(A21,[2]myPEPB!$B:$D,3,FALSE)</f>
        <v>31.272433394847042</v>
      </c>
      <c r="E21" s="29">
        <f t="shared" si="7"/>
        <v>287569.57307156065</v>
      </c>
      <c r="F21" s="30">
        <f t="shared" si="0"/>
        <v>397744.9198539576</v>
      </c>
      <c r="G21" s="30">
        <f t="shared" si="1"/>
        <v>4944717.9038303997</v>
      </c>
      <c r="H21" s="30">
        <f t="shared" si="2"/>
        <v>3575030.9949550489</v>
      </c>
      <c r="I21" s="30">
        <f t="shared" si="3"/>
        <v>3756910.4972957228</v>
      </c>
      <c r="J21" s="30">
        <f t="shared" si="4"/>
        <v>3575030.9949550489</v>
      </c>
      <c r="K21" s="30">
        <f t="shared" si="5"/>
        <v>-181879.50234067393</v>
      </c>
      <c r="L21" s="29">
        <f t="shared" si="6"/>
        <v>0</v>
      </c>
    </row>
    <row r="22" spans="1:13" ht="12.75" x14ac:dyDescent="0.2">
      <c r="A22" s="32">
        <v>44957</v>
      </c>
      <c r="B22" s="31">
        <f>VLOOKUP(A22,[1]HwabaoWP_szse_innovation_100!$A:$E,5)</f>
        <v>0.78899997472763062</v>
      </c>
      <c r="C22" s="31">
        <f>VLOOKUP(A22,[2]myPEPB!$B:$C,2,FALSE)</f>
        <v>24.899999619999999</v>
      </c>
      <c r="D22" s="29">
        <f>VLOOKUP(A22,[2]myPEPB!$B:$D,3,FALSE)</f>
        <v>31.014726063038534</v>
      </c>
      <c r="E22" s="29">
        <f t="shared" si="7"/>
        <v>147690.02391911903</v>
      </c>
      <c r="F22" s="30">
        <f t="shared" si="0"/>
        <v>187186.34809855712</v>
      </c>
      <c r="G22" s="30">
        <f t="shared" si="1"/>
        <v>5131904.2519289572</v>
      </c>
      <c r="H22" s="30">
        <f t="shared" si="2"/>
        <v>4049072.3250765675</v>
      </c>
      <c r="I22" s="30">
        <f t="shared" si="3"/>
        <v>3904600.5212148419</v>
      </c>
      <c r="J22" s="30">
        <f t="shared" si="4"/>
        <v>4049072.3250765675</v>
      </c>
      <c r="K22" s="30">
        <f t="shared" si="5"/>
        <v>144471.80386172561</v>
      </c>
      <c r="L22" s="29">
        <f t="shared" si="6"/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2" si="0">E3/B3</f>
        <v>0</v>
      </c>
      <c r="G3" s="18">
        <f>G2+F3</f>
        <v>0</v>
      </c>
      <c r="H3" s="18">
        <f t="shared" ref="H3:H22" si="1">G3*B3</f>
        <v>0</v>
      </c>
      <c r="I3" s="18">
        <f>IF(E3&gt;0,I2+E3,I2)</f>
        <v>0</v>
      </c>
      <c r="J3" s="18">
        <f t="shared" ref="J3:J22" si="2">H3+L3</f>
        <v>0</v>
      </c>
      <c r="K3" s="18">
        <f t="shared" ref="K3:K22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IF(C4&lt;D4,$E$2*(D4-C4)^2,-$E$2*(D4-C4)^2)</f>
        <v>3953.9484548014116</v>
      </c>
      <c r="F4" s="18">
        <f t="shared" si="0"/>
        <v>3930.3662572578642</v>
      </c>
      <c r="G4" s="18">
        <f t="shared" ref="G4:G22" si="4">G3+F4</f>
        <v>3930.3662572578642</v>
      </c>
      <c r="H4" s="18">
        <f t="shared" si="1"/>
        <v>3953.9484548014116</v>
      </c>
      <c r="I4" s="18">
        <f t="shared" ref="I4:I22" si="5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2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7">(T4-S4)/S4</f>
        <v>1.5772054826979239E-2</v>
      </c>
      <c r="X4" s="9">
        <f>W4</f>
        <v>1.5772054826979239E-2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2" si="8">IF(C5&lt;D5,$E$2*(D5-C5)^2*P5,-$E$2*(D5-C5)^2*P5)</f>
        <v>52777.576044247049</v>
      </c>
      <c r="F5" s="18">
        <f t="shared" si="0"/>
        <v>54635.171888454504</v>
      </c>
      <c r="G5" s="18">
        <f t="shared" si="4"/>
        <v>58565.538145712366</v>
      </c>
      <c r="H5" s="18">
        <f t="shared" si="1"/>
        <v>56574.309848758145</v>
      </c>
      <c r="I5" s="18">
        <f t="shared" si="5"/>
        <v>56731.524499048464</v>
      </c>
      <c r="J5" s="18">
        <f t="shared" si="2"/>
        <v>56574.309848758145</v>
      </c>
      <c r="K5" s="18">
        <f t="shared" si="3"/>
        <v>-157.2146502903197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175315.35959658396</v>
      </c>
      <c r="F6" s="18">
        <f t="shared" si="0"/>
        <v>182430.13485596667</v>
      </c>
      <c r="G6" s="18">
        <f t="shared" si="4"/>
        <v>240995.67300167904</v>
      </c>
      <c r="H6" s="18">
        <f t="shared" si="1"/>
        <v>231596.84175461356</v>
      </c>
      <c r="I6" s="18">
        <f t="shared" si="5"/>
        <v>232046.88409563241</v>
      </c>
      <c r="J6" s="18">
        <f t="shared" si="2"/>
        <v>231596.84175461356</v>
      </c>
      <c r="K6" s="18">
        <f t="shared" si="3"/>
        <v>-450.04234101885231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2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68918.763459791298</v>
      </c>
      <c r="F7" s="18">
        <f t="shared" si="0"/>
        <v>69404.597662202883</v>
      </c>
      <c r="G7" s="18">
        <f t="shared" si="4"/>
        <v>310400.27066388191</v>
      </c>
      <c r="H7" s="18">
        <f t="shared" si="1"/>
        <v>308227.45974060136</v>
      </c>
      <c r="I7" s="18">
        <f t="shared" si="5"/>
        <v>300965.64755542373</v>
      </c>
      <c r="J7" s="18">
        <f t="shared" si="2"/>
        <v>308227.45974060136</v>
      </c>
      <c r="K7" s="18">
        <f t="shared" si="3"/>
        <v>7261.8121851776377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41606.417199055955</v>
      </c>
      <c r="F8" s="18">
        <f t="shared" si="0"/>
        <v>41153.724696748955</v>
      </c>
      <c r="G8" s="18">
        <f t="shared" si="4"/>
        <v>351553.99536063086</v>
      </c>
      <c r="H8" s="18">
        <f t="shared" si="1"/>
        <v>355421.10238505044</v>
      </c>
      <c r="I8" s="18">
        <f t="shared" si="5"/>
        <v>342572.06475447968</v>
      </c>
      <c r="J8" s="18">
        <f t="shared" si="2"/>
        <v>355421.10238505044</v>
      </c>
      <c r="K8" s="18">
        <f t="shared" si="3"/>
        <v>12849.037630570761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48594.020539395206</v>
      </c>
      <c r="F9" s="18">
        <f t="shared" si="0"/>
        <v>48985.90860239663</v>
      </c>
      <c r="G9" s="18">
        <f t="shared" si="4"/>
        <v>400539.90396302746</v>
      </c>
      <c r="H9" s="18">
        <f t="shared" si="1"/>
        <v>397335.57823758473</v>
      </c>
      <c r="I9" s="18">
        <f t="shared" si="5"/>
        <v>391166.0852938749</v>
      </c>
      <c r="J9" s="18">
        <f t="shared" si="2"/>
        <v>397335.57823758473</v>
      </c>
      <c r="K9" s="18">
        <f t="shared" si="3"/>
        <v>6169.4929437098326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8"/>
        <v>161015.97246686619</v>
      </c>
      <c r="F10" s="18">
        <f t="shared" si="0"/>
        <v>180713.77932504573</v>
      </c>
      <c r="G10" s="18">
        <f t="shared" si="4"/>
        <v>581253.68328807317</v>
      </c>
      <c r="H10" s="18">
        <f t="shared" si="1"/>
        <v>517897.01601136196</v>
      </c>
      <c r="I10" s="18">
        <f t="shared" si="5"/>
        <v>552182.0577607411</v>
      </c>
      <c r="J10" s="18">
        <f t="shared" si="2"/>
        <v>517897.01601136196</v>
      </c>
      <c r="K10" s="18">
        <f t="shared" si="3"/>
        <v>-34285.041749379132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8"/>
        <v>305615.88235690369</v>
      </c>
      <c r="F11" s="18">
        <f t="shared" si="0"/>
        <v>346503.25655117957</v>
      </c>
      <c r="G11" s="18">
        <f t="shared" si="4"/>
        <v>927756.93983925274</v>
      </c>
      <c r="H11" s="18">
        <f t="shared" si="1"/>
        <v>818281.64792394883</v>
      </c>
      <c r="I11" s="18">
        <f t="shared" si="5"/>
        <v>857797.94011764484</v>
      </c>
      <c r="J11" s="18">
        <f t="shared" si="2"/>
        <v>818281.64792394883</v>
      </c>
      <c r="K11" s="18">
        <f t="shared" si="3"/>
        <v>-39516.292193696019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8"/>
        <v>598036.637759923</v>
      </c>
      <c r="F12" s="18">
        <f t="shared" si="0"/>
        <v>755096.76893995807</v>
      </c>
      <c r="G12" s="18">
        <f t="shared" si="4"/>
        <v>1682853.7087792107</v>
      </c>
      <c r="H12" s="18">
        <f t="shared" si="1"/>
        <v>1332820.1301311103</v>
      </c>
      <c r="I12" s="18">
        <f t="shared" si="5"/>
        <v>1455834.5778775678</v>
      </c>
      <c r="J12" s="18">
        <f t="shared" si="2"/>
        <v>1332820.1301311103</v>
      </c>
      <c r="K12" s="18">
        <f t="shared" si="3"/>
        <v>-123014.44774645753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8"/>
        <v>860497.70751339069</v>
      </c>
      <c r="F13" s="18">
        <f t="shared" si="0"/>
        <v>1196797.9543798952</v>
      </c>
      <c r="G13" s="18">
        <f t="shared" si="4"/>
        <v>2879651.6631591059</v>
      </c>
      <c r="H13" s="18">
        <f t="shared" si="1"/>
        <v>2070469.4936326505</v>
      </c>
      <c r="I13" s="18">
        <f t="shared" si="5"/>
        <v>2316332.2853909587</v>
      </c>
      <c r="J13" s="18">
        <f t="shared" si="2"/>
        <v>2070469.4936326505</v>
      </c>
      <c r="K13" s="18">
        <f t="shared" si="3"/>
        <v>-245862.79175830819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8"/>
        <v>889415.86367792322</v>
      </c>
      <c r="F14" s="18">
        <f t="shared" si="0"/>
        <v>1190650.4533584523</v>
      </c>
      <c r="G14" s="18">
        <f t="shared" si="4"/>
        <v>4070302.1165175582</v>
      </c>
      <c r="H14" s="18">
        <f t="shared" si="1"/>
        <v>3040515.5956402789</v>
      </c>
      <c r="I14" s="18">
        <f t="shared" si="5"/>
        <v>3205748.1490688818</v>
      </c>
      <c r="J14" s="18">
        <f t="shared" si="2"/>
        <v>3040515.5956402789</v>
      </c>
      <c r="K14" s="18">
        <f t="shared" si="3"/>
        <v>-165232.55342860287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8"/>
        <v>314484.10003562499</v>
      </c>
      <c r="F15" s="18">
        <f t="shared" si="0"/>
        <v>372170.51998549228</v>
      </c>
      <c r="G15" s="18">
        <f t="shared" si="4"/>
        <v>4442472.6365030501</v>
      </c>
      <c r="H15" s="18">
        <f t="shared" si="1"/>
        <v>3753889.5049452391</v>
      </c>
      <c r="I15" s="18">
        <f t="shared" si="5"/>
        <v>3520232.2491045068</v>
      </c>
      <c r="J15" s="18">
        <f t="shared" si="2"/>
        <v>3753889.5049452391</v>
      </c>
      <c r="K15" s="18">
        <f t="shared" si="3"/>
        <v>233657.25584073225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8"/>
        <v>201955.45083349437</v>
      </c>
      <c r="F16" s="18">
        <f t="shared" si="0"/>
        <v>252129.15240192693</v>
      </c>
      <c r="G16" s="18">
        <f t="shared" si="4"/>
        <v>4694601.788904977</v>
      </c>
      <c r="H16" s="18">
        <f t="shared" si="1"/>
        <v>3760376.0284357653</v>
      </c>
      <c r="I16" s="18">
        <f t="shared" si="5"/>
        <v>3722187.6999380011</v>
      </c>
      <c r="J16" s="18">
        <f t="shared" si="2"/>
        <v>3760376.0284357653</v>
      </c>
      <c r="K16" s="18">
        <f t="shared" si="3"/>
        <v>38188.328497764189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8"/>
        <v>240016.8817935377</v>
      </c>
      <c r="F17" s="18">
        <f t="shared" si="0"/>
        <v>313747.56376697071</v>
      </c>
      <c r="G17" s="18">
        <f t="shared" si="4"/>
        <v>5008349.3526719473</v>
      </c>
      <c r="H17" s="18">
        <f t="shared" si="1"/>
        <v>3831387.1831490276</v>
      </c>
      <c r="I17" s="18">
        <f t="shared" si="5"/>
        <v>3962204.5817315388</v>
      </c>
      <c r="J17" s="18">
        <f t="shared" si="2"/>
        <v>3831387.1831490276</v>
      </c>
      <c r="K17" s="18">
        <f t="shared" si="3"/>
        <v>-130817.39858251112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8"/>
        <v>377509.86587853474</v>
      </c>
      <c r="F18" s="18">
        <f t="shared" si="0"/>
        <v>542399.24819145352</v>
      </c>
      <c r="G18" s="18">
        <f t="shared" si="4"/>
        <v>5550748.6008634008</v>
      </c>
      <c r="H18" s="18">
        <f t="shared" si="1"/>
        <v>3863320.9150351929</v>
      </c>
      <c r="I18" s="18">
        <f t="shared" si="5"/>
        <v>4339714.4476100737</v>
      </c>
      <c r="J18" s="18">
        <f t="shared" si="2"/>
        <v>3863320.9150351929</v>
      </c>
      <c r="K18" s="18">
        <f t="shared" si="3"/>
        <v>-476393.53257488087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8"/>
        <v>394559.35592032992</v>
      </c>
      <c r="F19" s="18">
        <f t="shared" si="0"/>
        <v>574322.22611263557</v>
      </c>
      <c r="G19" s="18">
        <f t="shared" si="4"/>
        <v>6125070.8269760367</v>
      </c>
      <c r="H19" s="18">
        <f t="shared" si="1"/>
        <v>4207923.5150201302</v>
      </c>
      <c r="I19" s="18">
        <f t="shared" si="5"/>
        <v>4734273.8035304034</v>
      </c>
      <c r="J19" s="18">
        <f t="shared" si="2"/>
        <v>4207923.5150201302</v>
      </c>
      <c r="K19" s="18">
        <f t="shared" si="3"/>
        <v>-526350.28851027321</v>
      </c>
      <c r="L19" s="17">
        <f t="shared" si="6"/>
        <v>0</v>
      </c>
      <c r="M19" s="22">
        <f>VLOOKUP(A19,'[3]model1&amp;RSI'!$A:$K,11)</f>
        <v>1.2904999921189547E-2</v>
      </c>
      <c r="N19" s="22">
        <f>VLOOKUP(A19,'[3]model1&amp;RSI'!$A:$M,13)</f>
        <v>5.2021540741810528E-2</v>
      </c>
      <c r="O19" s="22">
        <f>VLOOKUP(A19,'[3]model1&amp;RSI'!$A:$N,14)</f>
        <v>24.80703135118333</v>
      </c>
      <c r="P19" s="1">
        <f t="shared" si="9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8"/>
        <v>313435.3189942778</v>
      </c>
      <c r="F20" s="18">
        <f t="shared" si="0"/>
        <v>435326.81463816349</v>
      </c>
      <c r="G20" s="18">
        <f t="shared" si="4"/>
        <v>6560397.6416142005</v>
      </c>
      <c r="H20" s="18">
        <f t="shared" si="1"/>
        <v>4723486.4896567063</v>
      </c>
      <c r="I20" s="18">
        <f t="shared" si="5"/>
        <v>5047709.1225246815</v>
      </c>
      <c r="J20" s="18">
        <f t="shared" si="2"/>
        <v>4723486.4896567063</v>
      </c>
      <c r="K20" s="18">
        <f t="shared" si="3"/>
        <v>-324222.63286797516</v>
      </c>
      <c r="L20" s="17">
        <f t="shared" si="6"/>
        <v>0</v>
      </c>
      <c r="M20" s="22">
        <f>VLOOKUP(A20,'[3]model1&amp;RSI'!$A:$K,11)</f>
        <v>1.0754166600991289E-2</v>
      </c>
      <c r="N20" s="22">
        <f>VLOOKUP(A20,'[3]model1&amp;RSI'!$A:$M,13)</f>
        <v>4.4851284507818785E-2</v>
      </c>
      <c r="O20" s="22">
        <f>VLOOKUP(A20,'[3]model1&amp;RSI'!$A:$N,14)</f>
        <v>23.977388204158451</v>
      </c>
      <c r="P20" s="1">
        <f t="shared" si="9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8"/>
        <v>287569.57307156065</v>
      </c>
      <c r="F21" s="18">
        <f t="shared" si="0"/>
        <v>397744.9198539576</v>
      </c>
      <c r="G21" s="18">
        <f t="shared" si="4"/>
        <v>6958142.5614681579</v>
      </c>
      <c r="H21" s="18">
        <f t="shared" si="1"/>
        <v>5030737.0022655586</v>
      </c>
      <c r="I21" s="18">
        <f t="shared" si="5"/>
        <v>5335278.6955962423</v>
      </c>
      <c r="J21" s="18">
        <f t="shared" si="2"/>
        <v>5030737.0022655586</v>
      </c>
      <c r="K21" s="18">
        <f t="shared" si="3"/>
        <v>-304541.69333068375</v>
      </c>
      <c r="L21" s="17">
        <f t="shared" si="6"/>
        <v>0</v>
      </c>
      <c r="M21" s="22">
        <f>VLOOKUP(A21,'[3]model1&amp;RSI'!$A:$K,11)</f>
        <v>1.4461814163367781E-2</v>
      </c>
      <c r="N21" s="22">
        <f>VLOOKUP(A21,'[3]model1&amp;RSI'!$A:$M,13)</f>
        <v>4.287607908572403E-2</v>
      </c>
      <c r="O21" s="22">
        <f>VLOOKUP(A21,'[3]model1&amp;RSI'!$A:$N,14)</f>
        <v>33.729329900837342</v>
      </c>
      <c r="P21" s="1">
        <f t="shared" si="9"/>
        <v>1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8"/>
        <v>140305.52272316307</v>
      </c>
      <c r="F22" s="18">
        <f t="shared" si="0"/>
        <v>177827.03069362926</v>
      </c>
      <c r="G22" s="18">
        <f t="shared" si="4"/>
        <v>7135969.5921617867</v>
      </c>
      <c r="H22" s="18">
        <f t="shared" si="1"/>
        <v>5630279.8278727904</v>
      </c>
      <c r="I22" s="18">
        <f t="shared" si="5"/>
        <v>5475584.2183194058</v>
      </c>
      <c r="J22" s="18">
        <f t="shared" si="2"/>
        <v>5630279.8278727904</v>
      </c>
      <c r="K22" s="18">
        <f t="shared" si="3"/>
        <v>154695.60955338459</v>
      </c>
      <c r="L22" s="17">
        <f t="shared" si="6"/>
        <v>0</v>
      </c>
      <c r="M22" s="22">
        <f>VLOOKUP(A22,'[3]model1&amp;RSI'!$A:$K,11)</f>
        <v>1.2551505365504848E-2</v>
      </c>
      <c r="N22" s="22">
        <f>VLOOKUP(A22,'[3]model1&amp;RSI'!$A:$M,13)</f>
        <v>3.6230059467468385E-2</v>
      </c>
      <c r="O22" s="22">
        <f>VLOOKUP(A22,'[3]model1&amp;RSI'!$A:$N,14)</f>
        <v>34.643899430457921</v>
      </c>
      <c r="P22" s="1">
        <f t="shared" si="9"/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2" si="0">E3/B3</f>
        <v>0</v>
      </c>
      <c r="G3" s="18">
        <f>G2+F3</f>
        <v>0</v>
      </c>
      <c r="H3" s="18">
        <f t="shared" ref="H3:H22" si="1">G3*B3</f>
        <v>0</v>
      </c>
      <c r="I3" s="18">
        <f>IF(E3&gt;0,I2+E3,I2)</f>
        <v>0</v>
      </c>
      <c r="J3" s="18">
        <f t="shared" ref="J3:J22" si="2">H3+L3</f>
        <v>0</v>
      </c>
      <c r="K3" s="18">
        <f t="shared" ref="K3:K22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IF(C4&lt;D4,$E$2*(D4-C4)^3,$E$2*(D4-C4)^3)</f>
        <v>3955.9241620469529</v>
      </c>
      <c r="F4" s="18">
        <f t="shared" si="0"/>
        <v>3932.3301809611858</v>
      </c>
      <c r="G4" s="18">
        <f t="shared" ref="G4:G22" si="4">G3+F4</f>
        <v>3932.3301809611858</v>
      </c>
      <c r="H4" s="18">
        <f t="shared" si="1"/>
        <v>3955.9241620469529</v>
      </c>
      <c r="I4" s="18">
        <f t="shared" ref="I4:I22" si="5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2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7">(T4-S4)/S4</f>
        <v>1.8594879481117182E-2</v>
      </c>
      <c r="X4" s="9">
        <f>W4</f>
        <v>1.8594879481117182E-2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2" si="8">IF(C5&lt;D5,$E$2*(D5-C5)^3*P5,$E$2*(D5-C5)^3*P5)</f>
        <v>136414.52483783176</v>
      </c>
      <c r="F5" s="18">
        <f t="shared" si="0"/>
        <v>141215.86422135794</v>
      </c>
      <c r="G5" s="18">
        <f t="shared" si="4"/>
        <v>145148.19440231912</v>
      </c>
      <c r="H5" s="18">
        <f t="shared" si="1"/>
        <v>140213.15579264026</v>
      </c>
      <c r="I5" s="18">
        <f t="shared" si="5"/>
        <v>140370.44899987872</v>
      </c>
      <c r="J5" s="18">
        <f t="shared" si="2"/>
        <v>140213.15579264026</v>
      </c>
      <c r="K5" s="18">
        <f t="shared" si="3"/>
        <v>-157.2932072384574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825878.96456132864</v>
      </c>
      <c r="F6" s="18">
        <f t="shared" si="0"/>
        <v>859395.38455913495</v>
      </c>
      <c r="G6" s="18">
        <f t="shared" si="4"/>
        <v>1004543.5789614541</v>
      </c>
      <c r="H6" s="18">
        <f t="shared" si="1"/>
        <v>965366.37938195735</v>
      </c>
      <c r="I6" s="18">
        <f t="shared" si="5"/>
        <v>966249.41356120736</v>
      </c>
      <c r="J6" s="18">
        <f t="shared" si="2"/>
        <v>965366.37938195735</v>
      </c>
      <c r="K6" s="18">
        <f t="shared" si="3"/>
        <v>-883.03417925001122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2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203560.10651875116</v>
      </c>
      <c r="F7" s="18">
        <f t="shared" si="0"/>
        <v>204995.07802765022</v>
      </c>
      <c r="G7" s="18">
        <f t="shared" si="4"/>
        <v>1209538.6569891043</v>
      </c>
      <c r="H7" s="18">
        <f t="shared" si="1"/>
        <v>1201071.8512082491</v>
      </c>
      <c r="I7" s="18">
        <f t="shared" si="5"/>
        <v>1169809.5200799585</v>
      </c>
      <c r="J7" s="18">
        <f t="shared" si="2"/>
        <v>1201071.8512082491</v>
      </c>
      <c r="K7" s="18">
        <f t="shared" si="3"/>
        <v>31262.331128290622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135033.62655146356</v>
      </c>
      <c r="F8" s="18">
        <f t="shared" si="0"/>
        <v>133564.41304031899</v>
      </c>
      <c r="G8" s="18">
        <f t="shared" si="4"/>
        <v>1343103.0700294233</v>
      </c>
      <c r="H8" s="18">
        <f t="shared" si="1"/>
        <v>1357877.2537541802</v>
      </c>
      <c r="I8" s="18">
        <f t="shared" si="5"/>
        <v>1304843.146631422</v>
      </c>
      <c r="J8" s="18">
        <f t="shared" si="2"/>
        <v>1357877.2537541802</v>
      </c>
      <c r="K8" s="18">
        <f t="shared" si="3"/>
        <v>53034.107122758171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174869.43180704885</v>
      </c>
      <c r="F9" s="18">
        <f t="shared" si="0"/>
        <v>176279.67204130703</v>
      </c>
      <c r="G9" s="18">
        <f t="shared" si="4"/>
        <v>1519382.7420707303</v>
      </c>
      <c r="H9" s="18">
        <f t="shared" si="1"/>
        <v>1507227.6555012274</v>
      </c>
      <c r="I9" s="18">
        <f t="shared" si="5"/>
        <v>1479712.5784384708</v>
      </c>
      <c r="J9" s="18">
        <f t="shared" si="2"/>
        <v>1507227.6555012274</v>
      </c>
      <c r="K9" s="18">
        <f t="shared" si="3"/>
        <v>27515.077062756522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8"/>
        <v>1054734.3461826786</v>
      </c>
      <c r="F10" s="18">
        <f t="shared" si="0"/>
        <v>1183764.7344074864</v>
      </c>
      <c r="G10" s="18">
        <f t="shared" si="4"/>
        <v>2703147.4764782167</v>
      </c>
      <c r="H10" s="18">
        <f t="shared" si="1"/>
        <v>2408504.3280713051</v>
      </c>
      <c r="I10" s="18">
        <f t="shared" si="5"/>
        <v>2534446.9246211494</v>
      </c>
      <c r="J10" s="18">
        <f t="shared" si="2"/>
        <v>2408504.3280713051</v>
      </c>
      <c r="K10" s="18">
        <f t="shared" si="3"/>
        <v>-125942.59654984437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8"/>
        <v>1900860.8866457662</v>
      </c>
      <c r="F11" s="18">
        <f t="shared" si="0"/>
        <v>2155171.0022201403</v>
      </c>
      <c r="G11" s="18">
        <f t="shared" si="4"/>
        <v>4858318.478698357</v>
      </c>
      <c r="H11" s="18">
        <f t="shared" si="1"/>
        <v>4285037.0395261841</v>
      </c>
      <c r="I11" s="18">
        <f t="shared" si="5"/>
        <v>4435307.8112669159</v>
      </c>
      <c r="J11" s="18">
        <f t="shared" si="2"/>
        <v>4285037.0395261841</v>
      </c>
      <c r="K11" s="18">
        <f t="shared" si="3"/>
        <v>-150270.77174073178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8"/>
        <v>5203291.3127803681</v>
      </c>
      <c r="F12" s="18">
        <f t="shared" si="0"/>
        <v>6569812.2992107878</v>
      </c>
      <c r="G12" s="18">
        <f t="shared" si="4"/>
        <v>11428130.777909145</v>
      </c>
      <c r="H12" s="18">
        <f t="shared" si="1"/>
        <v>9051079.5270598251</v>
      </c>
      <c r="I12" s="18">
        <f t="shared" si="5"/>
        <v>9638599.1240472831</v>
      </c>
      <c r="J12" s="18">
        <f t="shared" si="2"/>
        <v>9051079.5270598251</v>
      </c>
      <c r="K12" s="18">
        <f t="shared" si="3"/>
        <v>-587519.59698745795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8"/>
        <v>8980717.4070862643</v>
      </c>
      <c r="F13" s="18">
        <f t="shared" si="0"/>
        <v>12490566.944941571</v>
      </c>
      <c r="G13" s="18">
        <f t="shared" si="4"/>
        <v>23918697.722850718</v>
      </c>
      <c r="H13" s="18">
        <f t="shared" si="1"/>
        <v>17197543.229327358</v>
      </c>
      <c r="I13" s="18">
        <f t="shared" si="5"/>
        <v>18619316.531133547</v>
      </c>
      <c r="J13" s="18">
        <f t="shared" si="2"/>
        <v>17197543.229327358</v>
      </c>
      <c r="K13" s="18">
        <f t="shared" si="3"/>
        <v>-1421773.3018061891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8"/>
        <v>9437213.0869505238</v>
      </c>
      <c r="F14" s="18">
        <f t="shared" si="0"/>
        <v>12633485.076320736</v>
      </c>
      <c r="G14" s="18">
        <f t="shared" si="4"/>
        <v>36552182.799171455</v>
      </c>
      <c r="H14" s="18">
        <f t="shared" si="1"/>
        <v>27304479.784085762</v>
      </c>
      <c r="I14" s="18">
        <f t="shared" si="5"/>
        <v>28056529.618084073</v>
      </c>
      <c r="J14" s="18">
        <f t="shared" si="2"/>
        <v>27304479.784085762</v>
      </c>
      <c r="K14" s="18">
        <f t="shared" si="3"/>
        <v>-752049.83399831131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8"/>
        <v>1984195.6523311967</v>
      </c>
      <c r="F15" s="18">
        <f t="shared" si="0"/>
        <v>2348160.4557985645</v>
      </c>
      <c r="G15" s="18">
        <f t="shared" si="4"/>
        <v>38900343.254970022</v>
      </c>
      <c r="H15" s="18">
        <f t="shared" si="1"/>
        <v>32870791.163397416</v>
      </c>
      <c r="I15" s="18">
        <f t="shared" si="5"/>
        <v>30040725.270415269</v>
      </c>
      <c r="J15" s="18">
        <f t="shared" si="2"/>
        <v>32870791.163397416</v>
      </c>
      <c r="K15" s="18">
        <f t="shared" si="3"/>
        <v>2830065.8929821476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8"/>
        <v>1481572.8763316646</v>
      </c>
      <c r="F16" s="18">
        <f t="shared" si="0"/>
        <v>1849654.0300819378</v>
      </c>
      <c r="G16" s="18">
        <f t="shared" si="4"/>
        <v>40749997.285051957</v>
      </c>
      <c r="H16" s="18">
        <f t="shared" si="1"/>
        <v>32640747.786464393</v>
      </c>
      <c r="I16" s="18">
        <f t="shared" si="5"/>
        <v>31522298.146746933</v>
      </c>
      <c r="J16" s="18">
        <f t="shared" si="2"/>
        <v>32640747.786464393</v>
      </c>
      <c r="K16" s="18">
        <f t="shared" si="3"/>
        <v>1118449.6397174597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8"/>
        <v>1919562.8374125573</v>
      </c>
      <c r="F17" s="18">
        <f t="shared" si="0"/>
        <v>2509232.5141273416</v>
      </c>
      <c r="G17" s="18">
        <f t="shared" si="4"/>
        <v>43259229.799179301</v>
      </c>
      <c r="H17" s="18">
        <f t="shared" si="1"/>
        <v>33093310.17754392</v>
      </c>
      <c r="I17" s="18">
        <f t="shared" si="5"/>
        <v>33441860.984159492</v>
      </c>
      <c r="J17" s="18">
        <f t="shared" si="2"/>
        <v>33093310.17754392</v>
      </c>
      <c r="K17" s="18">
        <f t="shared" si="3"/>
        <v>-348550.80661557242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8"/>
        <v>3786448.9729817593</v>
      </c>
      <c r="F18" s="18">
        <f t="shared" si="0"/>
        <v>5440300.4050797839</v>
      </c>
      <c r="G18" s="18">
        <f t="shared" si="4"/>
        <v>48699530.204259083</v>
      </c>
      <c r="H18" s="18">
        <f t="shared" si="1"/>
        <v>33894872.046851009</v>
      </c>
      <c r="I18" s="18">
        <f t="shared" si="5"/>
        <v>37228309.95714125</v>
      </c>
      <c r="J18" s="18">
        <f t="shared" si="2"/>
        <v>33894872.046851009</v>
      </c>
      <c r="K18" s="18">
        <f t="shared" si="3"/>
        <v>-3333437.9102902412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8"/>
        <v>3943392.1825073613</v>
      </c>
      <c r="F19" s="18">
        <f t="shared" si="0"/>
        <v>5740017.9281266369</v>
      </c>
      <c r="G19" s="18">
        <f t="shared" si="4"/>
        <v>54439548.132385716</v>
      </c>
      <c r="H19" s="18">
        <f t="shared" si="1"/>
        <v>37399968.294967815</v>
      </c>
      <c r="I19" s="18">
        <f t="shared" si="5"/>
        <v>41171702.139648609</v>
      </c>
      <c r="J19" s="18">
        <f t="shared" si="2"/>
        <v>37399968.294967815</v>
      </c>
      <c r="K19" s="18">
        <f t="shared" si="3"/>
        <v>-3771733.8446807936</v>
      </c>
      <c r="L19" s="17">
        <f t="shared" si="6"/>
        <v>0</v>
      </c>
      <c r="M19" s="22">
        <f>VLOOKUP(A19,'[3]model1&amp;RSI'!$A:$K,11)</f>
        <v>1.2904999921189547E-2</v>
      </c>
      <c r="N19" s="22">
        <f>VLOOKUP(A19,'[3]model1&amp;RSI'!$A:$M,13)</f>
        <v>5.2021540741810528E-2</v>
      </c>
      <c r="O19" s="22">
        <f>VLOOKUP(A19,'[3]model1&amp;RSI'!$A:$N,14)</f>
        <v>24.80703135118333</v>
      </c>
      <c r="P19" s="1">
        <f t="shared" si="9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8"/>
        <v>2792051.0280197761</v>
      </c>
      <c r="F20" s="18">
        <f t="shared" si="0"/>
        <v>3877848.4959356119</v>
      </c>
      <c r="G20" s="18">
        <f t="shared" si="4"/>
        <v>58317396.628321327</v>
      </c>
      <c r="H20" s="18">
        <f t="shared" si="1"/>
        <v>41988527.240865454</v>
      </c>
      <c r="I20" s="18">
        <f t="shared" si="5"/>
        <v>43963753.167668387</v>
      </c>
      <c r="J20" s="18">
        <f t="shared" si="2"/>
        <v>41988527.240865454</v>
      </c>
      <c r="K20" s="18">
        <f t="shared" si="3"/>
        <v>-1975225.9268029332</v>
      </c>
      <c r="L20" s="17">
        <f t="shared" si="6"/>
        <v>0</v>
      </c>
      <c r="M20" s="22">
        <f>VLOOKUP(A20,'[3]model1&amp;RSI'!$A:$K,11)</f>
        <v>1.0754166600991289E-2</v>
      </c>
      <c r="N20" s="22">
        <f>VLOOKUP(A20,'[3]model1&amp;RSI'!$A:$M,13)</f>
        <v>4.4851284507818785E-2</v>
      </c>
      <c r="O20" s="22">
        <f>VLOOKUP(A20,'[3]model1&amp;RSI'!$A:$N,14)</f>
        <v>23.977388204158451</v>
      </c>
      <c r="P20" s="1">
        <f t="shared" si="9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8"/>
        <v>2453668.2947586924</v>
      </c>
      <c r="F21" s="18">
        <f t="shared" si="0"/>
        <v>3393732.1282739993</v>
      </c>
      <c r="G21" s="18">
        <f t="shared" si="4"/>
        <v>61711128.756595328</v>
      </c>
      <c r="H21" s="18">
        <f t="shared" si="1"/>
        <v>44617145.473069079</v>
      </c>
      <c r="I21" s="18">
        <f t="shared" si="5"/>
        <v>46417421.46242708</v>
      </c>
      <c r="J21" s="18">
        <f t="shared" si="2"/>
        <v>44617145.473069079</v>
      </c>
      <c r="K21" s="18">
        <f t="shared" si="3"/>
        <v>-1800275.9893580005</v>
      </c>
      <c r="L21" s="17">
        <f t="shared" si="6"/>
        <v>0</v>
      </c>
      <c r="M21" s="22">
        <f>VLOOKUP(A21,'[3]model1&amp;RSI'!$A:$K,11)</f>
        <v>1.4461814163367781E-2</v>
      </c>
      <c r="N21" s="22">
        <f>VLOOKUP(A21,'[3]model1&amp;RSI'!$A:$M,13)</f>
        <v>4.287607908572403E-2</v>
      </c>
      <c r="O21" s="22">
        <f>VLOOKUP(A21,'[3]model1&amp;RSI'!$A:$N,14)</f>
        <v>33.729329900837342</v>
      </c>
      <c r="P21" s="1">
        <f t="shared" si="9"/>
        <v>1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8"/>
        <v>857929.88989966922</v>
      </c>
      <c r="F22" s="18">
        <f t="shared" si="0"/>
        <v>1087363.64686936</v>
      </c>
      <c r="G22" s="18">
        <f t="shared" si="4"/>
        <v>62798492.40346469</v>
      </c>
      <c r="H22" s="18">
        <f t="shared" si="1"/>
        <v>49548008.919266947</v>
      </c>
      <c r="I22" s="18">
        <f t="shared" si="5"/>
        <v>47275351.352326751</v>
      </c>
      <c r="J22" s="18">
        <f t="shared" si="2"/>
        <v>49548008.919266947</v>
      </c>
      <c r="K22" s="18">
        <f t="shared" si="3"/>
        <v>2272657.5669401959</v>
      </c>
      <c r="L22" s="17">
        <f t="shared" si="6"/>
        <v>0</v>
      </c>
      <c r="M22" s="22">
        <f>VLOOKUP(A22,'[3]model1&amp;RSI'!$A:$K,11)</f>
        <v>1.2551505365504848E-2</v>
      </c>
      <c r="N22" s="22">
        <f>VLOOKUP(A22,'[3]model1&amp;RSI'!$A:$M,13)</f>
        <v>3.6230059467468385E-2</v>
      </c>
      <c r="O22" s="22">
        <f>VLOOKUP(A22,'[3]model1&amp;RSI'!$A:$N,14)</f>
        <v>34.643899430457921</v>
      </c>
      <c r="P22" s="1">
        <f t="shared" si="9"/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2" si="0">G3/B3</f>
        <v>0</v>
      </c>
      <c r="I3" s="18">
        <f>I2+H3</f>
        <v>0</v>
      </c>
      <c r="J3" s="18">
        <f t="shared" ref="J3:J22" si="1">I3*B3</f>
        <v>0</v>
      </c>
      <c r="K3" s="18">
        <f>IF(G3&gt;0,K2+G3,K2)</f>
        <v>0</v>
      </c>
      <c r="L3" s="18">
        <f t="shared" ref="L3:L22" si="2">J3+N3</f>
        <v>0</v>
      </c>
      <c r="M3" s="18">
        <f t="shared" ref="M3:M22" si="3">L3-K3</f>
        <v>0</v>
      </c>
      <c r="N3" s="17">
        <f>IF(G3&lt;0,N2-G3,N2)</f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>IF(C4&lt;D4,$G$2*(D4-C4)^3*E4/F4,$G$2*(D4-C4)^3*E4/F4)</f>
        <v>147.00321759524837</v>
      </c>
      <c r="H4" s="18">
        <f t="shared" si="0"/>
        <v>146.12645884219521</v>
      </c>
      <c r="I4" s="18">
        <f t="shared" ref="I4:I22" si="4">I3+H4</f>
        <v>146.12645884219521</v>
      </c>
      <c r="J4" s="18">
        <f t="shared" si="1"/>
        <v>147.00321759524837</v>
      </c>
      <c r="K4" s="18">
        <f t="shared" ref="K4:K22" si="5">IF(G4&gt;0,K3+G4,K3)</f>
        <v>147.00321759524837</v>
      </c>
      <c r="L4" s="18">
        <f t="shared" si="2"/>
        <v>147.00321759524837</v>
      </c>
      <c r="M4" s="18">
        <f t="shared" si="3"/>
        <v>0</v>
      </c>
      <c r="N4" s="17">
        <f t="shared" ref="N4:N22" si="6">IF(G4&lt;0,N3-G4,N3)</f>
        <v>0</v>
      </c>
      <c r="O4" s="22">
        <f>VLOOKUP(A4,'[3]model1&amp;RSI'!$A:$K,11)</f>
        <v>0</v>
      </c>
      <c r="P4" s="22">
        <f>VLOOKUP(A4,'[3]model1&amp;RSI'!$A:$M,13)</f>
        <v>2.4999999999999911E-2</v>
      </c>
      <c r="Q4" s="22">
        <f>VLOOKUP(A4,'[3]model1&amp;RSI'!$A:$N,14)</f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7">(V4-U4)/U4</f>
        <v>1.5166496443425811E-2</v>
      </c>
      <c r="Z4" s="9">
        <f>Y4</f>
        <v>1.5166496443425811E-2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ref="G5:G22" si="8">IF(C5&lt;D5,$G$2*(D5-C5)^3*R5*E5/F5,$G$2*(D5-C5)^3*R5*E5/F5)</f>
        <v>3941.4049128625688</v>
      </c>
      <c r="H5" s="18">
        <f t="shared" si="0"/>
        <v>4080.1293093815416</v>
      </c>
      <c r="I5" s="18">
        <f t="shared" si="4"/>
        <v>4226.2557682237366</v>
      </c>
      <c r="J5" s="18">
        <f t="shared" si="1"/>
        <v>4082.5630721041293</v>
      </c>
      <c r="K5" s="18">
        <f t="shared" si="5"/>
        <v>4088.4081304578172</v>
      </c>
      <c r="L5" s="18">
        <f t="shared" si="2"/>
        <v>4082.5630721041293</v>
      </c>
      <c r="M5" s="18">
        <f t="shared" si="3"/>
        <v>-5.8450583536878185</v>
      </c>
      <c r="N5" s="17">
        <f t="shared" si="6"/>
        <v>0</v>
      </c>
      <c r="O5" s="22">
        <f>VLOOKUP(A5,'[3]model1&amp;RSI'!$A:$K,11)</f>
        <v>0</v>
      </c>
      <c r="P5" s="22">
        <f>VLOOKUP(A5,'[3]model1&amp;RSI'!$A:$M,13)</f>
        <v>2.7499999999999931E-2</v>
      </c>
      <c r="Q5" s="22">
        <f>VLOOKUP(A5,'[3]model1&amp;RSI'!$A:$N,14)</f>
        <v>0</v>
      </c>
      <c r="R5" s="1">
        <f t="shared" ref="R5:R22" si="9">IF(Q4&lt;20,2,IF(AND((Q4&lt;25),(Q4&gt;20)),1,IF(AND((Q4&gt;25),(Q4&lt;50)),0.95,IF(AND((Q4&gt;50),(Q4&lt;80)),0.2,IF(Q4&gt;80,1,)))))</f>
        <v>2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8"/>
        <v>18462.235418255019</v>
      </c>
      <c r="H6" s="18">
        <f t="shared" si="0"/>
        <v>19211.483265613962</v>
      </c>
      <c r="I6" s="18">
        <f t="shared" si="4"/>
        <v>23437.739033837701</v>
      </c>
      <c r="J6" s="18">
        <f t="shared" si="1"/>
        <v>22523.66721151803</v>
      </c>
      <c r="K6" s="18">
        <f t="shared" si="5"/>
        <v>22550.643548712836</v>
      </c>
      <c r="L6" s="18">
        <f t="shared" si="2"/>
        <v>22523.66721151803</v>
      </c>
      <c r="M6" s="18">
        <f t="shared" si="3"/>
        <v>-26.976337194806547</v>
      </c>
      <c r="N6" s="17">
        <f t="shared" si="6"/>
        <v>0</v>
      </c>
      <c r="O6" s="22">
        <f>VLOOKUP(A6,'[3]model1&amp;RSI'!$A:$K,11)</f>
        <v>0</v>
      </c>
      <c r="P6" s="22">
        <f>VLOOKUP(A6,'[3]model1&amp;RSI'!$A:$M,13)</f>
        <v>2.3749999999999941E-2</v>
      </c>
      <c r="Q6" s="22">
        <f>VLOOKUP(A6,'[3]model1&amp;RSI'!$A:$N,14)</f>
        <v>0</v>
      </c>
      <c r="R6" s="1">
        <f t="shared" si="9"/>
        <v>2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8"/>
        <v>7768.3212406942757</v>
      </c>
      <c r="H7" s="18">
        <f t="shared" si="0"/>
        <v>7823.0830495919572</v>
      </c>
      <c r="I7" s="18">
        <f t="shared" si="4"/>
        <v>31260.822083429659</v>
      </c>
      <c r="J7" s="18">
        <f t="shared" si="1"/>
        <v>31041.995419560037</v>
      </c>
      <c r="K7" s="18">
        <f t="shared" si="5"/>
        <v>30318.964789407113</v>
      </c>
      <c r="L7" s="18">
        <f t="shared" si="2"/>
        <v>31041.995419560037</v>
      </c>
      <c r="M7" s="18">
        <f t="shared" si="3"/>
        <v>723.03063015292355</v>
      </c>
      <c r="N7" s="17">
        <f t="shared" si="6"/>
        <v>0</v>
      </c>
      <c r="O7" s="22">
        <f>VLOOKUP(A7,'[3]model1&amp;RSI'!$A:$K,11)</f>
        <v>5.3333284854888974E-3</v>
      </c>
      <c r="P7" s="22">
        <f>VLOOKUP(A7,'[3]model1&amp;RSI'!$A:$M,13)</f>
        <v>2.5124995152155511E-2</v>
      </c>
      <c r="Q7" s="22">
        <f>VLOOKUP(A7,'[3]model1&amp;RSI'!$A:$N,14)</f>
        <v>21.227182147461402</v>
      </c>
      <c r="R7" s="1">
        <f t="shared" si="9"/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8"/>
        <v>4758.5346329167469</v>
      </c>
      <c r="H8" s="18">
        <f t="shared" si="0"/>
        <v>4706.7600967921016</v>
      </c>
      <c r="I8" s="18">
        <f t="shared" si="4"/>
        <v>35967.582180221762</v>
      </c>
      <c r="J8" s="18">
        <f t="shared" si="1"/>
        <v>36363.226921957219</v>
      </c>
      <c r="K8" s="18">
        <f t="shared" si="5"/>
        <v>35077.499422323861</v>
      </c>
      <c r="L8" s="18">
        <f t="shared" si="2"/>
        <v>36363.226921957219</v>
      </c>
      <c r="M8" s="18">
        <f t="shared" si="3"/>
        <v>1285.7274996333581</v>
      </c>
      <c r="N8" s="17">
        <f t="shared" si="6"/>
        <v>0</v>
      </c>
      <c r="O8" s="22">
        <f>VLOOKUP(A8,'[3]model1&amp;RSI'!$A:$K,11)</f>
        <v>7.4444514513015798E-3</v>
      </c>
      <c r="P8" s="22">
        <f>VLOOKUP(A8,'[3]model1&amp;RSI'!$A:$M,13)</f>
        <v>2.3937507006857092E-2</v>
      </c>
      <c r="Q8" s="22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8"/>
        <v>4637.7716410941512</v>
      </c>
      <c r="H9" s="18">
        <f t="shared" si="0"/>
        <v>4675.1731017038546</v>
      </c>
      <c r="I9" s="18">
        <f t="shared" si="4"/>
        <v>40642.755281925616</v>
      </c>
      <c r="J9" s="18">
        <f t="shared" si="1"/>
        <v>40317.612580751033</v>
      </c>
      <c r="K9" s="18">
        <f t="shared" si="5"/>
        <v>39715.271063418011</v>
      </c>
      <c r="L9" s="18">
        <f t="shared" si="2"/>
        <v>40317.612580751033</v>
      </c>
      <c r="M9" s="18">
        <f t="shared" si="3"/>
        <v>602.34151733302133</v>
      </c>
      <c r="N9" s="17">
        <f t="shared" si="6"/>
        <v>0</v>
      </c>
      <c r="O9" s="22">
        <f>VLOOKUP(A9,'[3]model1&amp;RSI'!$A:$K,11)</f>
        <v>6.2037095427513169E-3</v>
      </c>
      <c r="P9" s="22">
        <f>VLOOKUP(A9,'[3]model1&amp;RSI'!$A:$M,13)</f>
        <v>2.3114598073341198E-2</v>
      </c>
      <c r="Q9" s="22">
        <f>VLOOKUP(A9,'[3]model1&amp;RSI'!$A:$N,14)</f>
        <v>26.838924575142201</v>
      </c>
      <c r="R9" s="1">
        <f t="shared" si="9"/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8"/>
        <v>35033.044238754694</v>
      </c>
      <c r="H10" s="18">
        <f t="shared" si="0"/>
        <v>39318.793835497672</v>
      </c>
      <c r="I10" s="18">
        <f t="shared" si="4"/>
        <v>79961.549117423288</v>
      </c>
      <c r="J10" s="18">
        <f t="shared" si="1"/>
        <v>71245.738090291794</v>
      </c>
      <c r="K10" s="18">
        <f t="shared" si="5"/>
        <v>74748.315302172705</v>
      </c>
      <c r="L10" s="18">
        <f t="shared" si="2"/>
        <v>71245.738090291794</v>
      </c>
      <c r="M10" s="18">
        <f t="shared" si="3"/>
        <v>-3502.5772118809109</v>
      </c>
      <c r="N10" s="17">
        <f t="shared" si="6"/>
        <v>0</v>
      </c>
      <c r="O10" s="22">
        <f>VLOOKUP(A10,'[3]model1&amp;RSI'!$A:$K,11)</f>
        <v>5.1697579522927643E-3</v>
      </c>
      <c r="P10" s="22">
        <f>VLOOKUP(A10,'[3]model1&amp;RSI'!$A:$M,13)</f>
        <v>3.6095500222326771E-2</v>
      </c>
      <c r="Q10" s="22">
        <f>VLOOKUP(A10,'[3]model1&amp;RSI'!$A:$N,14)</f>
        <v>14.322444405674213</v>
      </c>
      <c r="R10" s="1">
        <f t="shared" si="9"/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8"/>
        <v>27591.982164722565</v>
      </c>
      <c r="H11" s="18">
        <f t="shared" si="0"/>
        <v>31283.425458933656</v>
      </c>
      <c r="I11" s="18">
        <f t="shared" si="4"/>
        <v>111244.97457635694</v>
      </c>
      <c r="J11" s="18">
        <f t="shared" si="1"/>
        <v>98118.070812136808</v>
      </c>
      <c r="K11" s="18">
        <f t="shared" si="5"/>
        <v>102340.29746689527</v>
      </c>
      <c r="L11" s="18">
        <f t="shared" si="2"/>
        <v>98118.070812136808</v>
      </c>
      <c r="M11" s="18">
        <f t="shared" si="3"/>
        <v>-4222.2266547584586</v>
      </c>
      <c r="N11" s="17">
        <f t="shared" si="6"/>
        <v>0</v>
      </c>
      <c r="O11" s="22">
        <f>VLOOKUP(A11,'[3]model1&amp;RSI'!$A:$K,11)</f>
        <v>4.3081316269106369E-3</v>
      </c>
      <c r="P11" s="22">
        <f>VLOOKUP(A11,'[3]model1&amp;RSI'!$A:$M,13)</f>
        <v>3.1579574140808198E-2</v>
      </c>
      <c r="Q11" s="22">
        <f>VLOOKUP(A11,'[3]model1&amp;RSI'!$A:$N,14)</f>
        <v>13.642146052069533</v>
      </c>
      <c r="R11" s="1">
        <f t="shared" si="9"/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8"/>
        <v>129603.04069628248</v>
      </c>
      <c r="H12" s="18">
        <f t="shared" si="0"/>
        <v>163640.20378604805</v>
      </c>
      <c r="I12" s="18">
        <f t="shared" si="4"/>
        <v>274885.17836240499</v>
      </c>
      <c r="J12" s="18">
        <f t="shared" si="1"/>
        <v>217709.06008334554</v>
      </c>
      <c r="K12" s="18">
        <f t="shared" si="5"/>
        <v>231943.33816317774</v>
      </c>
      <c r="L12" s="18">
        <f t="shared" si="2"/>
        <v>217709.06008334554</v>
      </c>
      <c r="M12" s="18">
        <f t="shared" si="3"/>
        <v>-14234.278079832206</v>
      </c>
      <c r="N12" s="17">
        <f t="shared" si="6"/>
        <v>0</v>
      </c>
      <c r="O12" s="22">
        <f>VLOOKUP(A12,'[3]model1&amp;RSI'!$A:$K,11)</f>
        <v>3.5901096890921975E-3</v>
      </c>
      <c r="P12" s="22">
        <f>VLOOKUP(A12,'[3]model1&amp;RSI'!$A:$M,13)</f>
        <v>4.1316317347107008E-2</v>
      </c>
      <c r="Q12" s="22">
        <f>VLOOKUP(A12,'[3]model1&amp;RSI'!$A:$N,14)</f>
        <v>8.689326444394684</v>
      </c>
      <c r="R12" s="1">
        <f t="shared" si="9"/>
        <v>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8"/>
        <v>450137.50968326896</v>
      </c>
      <c r="H13" s="18">
        <f t="shared" si="0"/>
        <v>626060.52994070668</v>
      </c>
      <c r="I13" s="18">
        <f t="shared" si="4"/>
        <v>900945.70830311161</v>
      </c>
      <c r="J13" s="18">
        <f t="shared" si="1"/>
        <v>647779.94794497034</v>
      </c>
      <c r="K13" s="18">
        <f t="shared" si="5"/>
        <v>682080.84784644668</v>
      </c>
      <c r="L13" s="18">
        <f t="shared" si="2"/>
        <v>647779.94794497034</v>
      </c>
      <c r="M13" s="18">
        <f t="shared" si="3"/>
        <v>-34300.899901476339</v>
      </c>
      <c r="N13" s="17">
        <f t="shared" si="6"/>
        <v>0</v>
      </c>
      <c r="O13" s="22">
        <f>VLOOKUP(A13,'[3]model1&amp;RSI'!$A:$K,11)</f>
        <v>2.9917580742434978E-3</v>
      </c>
      <c r="P13" s="22">
        <f>VLOOKUP(A13,'[3]model1&amp;RSI'!$A:$M,13)</f>
        <v>4.659693342730211E-2</v>
      </c>
      <c r="Q13" s="22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8"/>
        <v>220114.31991095777</v>
      </c>
      <c r="H14" s="18">
        <f t="shared" si="0"/>
        <v>294664.42582766194</v>
      </c>
      <c r="I14" s="18">
        <f t="shared" si="4"/>
        <v>1195610.1341307736</v>
      </c>
      <c r="J14" s="18">
        <f t="shared" si="1"/>
        <v>893120.74511078896</v>
      </c>
      <c r="K14" s="18">
        <f t="shared" si="5"/>
        <v>902195.1677574045</v>
      </c>
      <c r="L14" s="18">
        <f t="shared" si="2"/>
        <v>893120.74511078896</v>
      </c>
      <c r="M14" s="18">
        <f t="shared" si="3"/>
        <v>-9074.4226466155378</v>
      </c>
      <c r="N14" s="17">
        <f t="shared" si="6"/>
        <v>0</v>
      </c>
      <c r="O14" s="22">
        <f>VLOOKUP(A14,'[3]model1&amp;RSI'!$A:$K,11)</f>
        <v>7.1597979183657566E-3</v>
      </c>
      <c r="P14" s="22">
        <f>VLOOKUP(A14,'[3]model1&amp;RSI'!$A:$M,13)</f>
        <v>4.3497444045914602E-2</v>
      </c>
      <c r="Q14" s="22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8"/>
        <v>117774.16140422859</v>
      </c>
      <c r="H15" s="18">
        <f t="shared" si="0"/>
        <v>139377.70108473441</v>
      </c>
      <c r="I15" s="18">
        <f t="shared" si="4"/>
        <v>1334987.835215508</v>
      </c>
      <c r="J15" s="18">
        <f t="shared" si="1"/>
        <v>1128064.7589514125</v>
      </c>
      <c r="K15" s="18">
        <f t="shared" si="5"/>
        <v>1019969.329161633</v>
      </c>
      <c r="L15" s="18">
        <f t="shared" si="2"/>
        <v>1128064.7589514125</v>
      </c>
      <c r="M15" s="18">
        <f t="shared" si="3"/>
        <v>108095.42978977947</v>
      </c>
      <c r="N15" s="17">
        <f t="shared" si="6"/>
        <v>0</v>
      </c>
      <c r="O15" s="22">
        <f>VLOOKUP(A15,'[3]model1&amp;RSI'!$A:$K,11)</f>
        <v>2.2299839863815538E-2</v>
      </c>
      <c r="P15" s="22">
        <f>VLOOKUP(A15,'[3]model1&amp;RSI'!$A:$M,13)</f>
        <v>5.2581211636772908E-2</v>
      </c>
      <c r="Q15" s="22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8"/>
        <v>73386.686969169547</v>
      </c>
      <c r="H16" s="18">
        <f t="shared" si="0"/>
        <v>91618.835276584359</v>
      </c>
      <c r="I16" s="18">
        <f t="shared" si="4"/>
        <v>1426606.6704920924</v>
      </c>
      <c r="J16" s="18">
        <f t="shared" si="1"/>
        <v>1142711.9417036478</v>
      </c>
      <c r="K16" s="18">
        <f t="shared" si="5"/>
        <v>1093356.0161308027</v>
      </c>
      <c r="L16" s="18">
        <f t="shared" si="2"/>
        <v>1142711.9417036478</v>
      </c>
      <c r="M16" s="18">
        <f t="shared" si="3"/>
        <v>49355.925572845154</v>
      </c>
      <c r="N16" s="17">
        <f t="shared" si="6"/>
        <v>0</v>
      </c>
      <c r="O16" s="22">
        <f>VLOOKUP(A16,'[3]model1&amp;RSI'!$A:$K,11)</f>
        <v>1.8583199886512948E-2</v>
      </c>
      <c r="P16" s="22">
        <f>VLOOKUP(A16,'[3]model1&amp;RSI'!$A:$M,13)</f>
        <v>5.1151014624628059E-2</v>
      </c>
      <c r="Q16" s="22">
        <f>VLOOKUP(A16,'[3]model1&amp;RSI'!$A:$N,14)</f>
        <v>36.33007091430315</v>
      </c>
      <c r="R16" s="1">
        <f t="shared" si="9"/>
        <v>0.95</v>
      </c>
    </row>
    <row r="17" spans="1:18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8"/>
        <v>33073.038054563942</v>
      </c>
      <c r="H17" s="18">
        <f t="shared" si="0"/>
        <v>43232.730291520405</v>
      </c>
      <c r="I17" s="18">
        <f t="shared" si="4"/>
        <v>1469839.4007836129</v>
      </c>
      <c r="J17" s="18">
        <f t="shared" si="1"/>
        <v>1124427.1205732427</v>
      </c>
      <c r="K17" s="18">
        <f t="shared" si="5"/>
        <v>1126429.0541853667</v>
      </c>
      <c r="L17" s="18">
        <f t="shared" si="2"/>
        <v>1124427.1205732427</v>
      </c>
      <c r="M17" s="18">
        <f t="shared" si="3"/>
        <v>-2001.9336121240631</v>
      </c>
      <c r="N17" s="17">
        <f t="shared" si="6"/>
        <v>0</v>
      </c>
      <c r="O17" s="22">
        <f>VLOOKUP(A17,'[3]model1&amp;RSI'!$A:$K,11)</f>
        <v>1.5485999905427456E-2</v>
      </c>
      <c r="P17" s="22">
        <f>VLOOKUP(A17,'[3]model1&amp;RSI'!$A:$M,13)</f>
        <v>4.8625847745763451E-2</v>
      </c>
      <c r="Q17" s="22">
        <f>VLOOKUP(A17,'[3]model1&amp;RSI'!$A:$N,14)</f>
        <v>31.847259478939737</v>
      </c>
      <c r="R17" s="1">
        <f t="shared" si="9"/>
        <v>0.95</v>
      </c>
    </row>
    <row r="18" spans="1:18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8"/>
        <v>201952.33025575429</v>
      </c>
      <c r="H18" s="18">
        <f t="shared" si="0"/>
        <v>290161.40239491855</v>
      </c>
      <c r="I18" s="18">
        <f t="shared" si="4"/>
        <v>1760000.8031785314</v>
      </c>
      <c r="J18" s="18">
        <f t="shared" si="1"/>
        <v>1224960.5237644389</v>
      </c>
      <c r="K18" s="18">
        <f t="shared" si="5"/>
        <v>1328381.384441121</v>
      </c>
      <c r="L18" s="18">
        <f t="shared" si="2"/>
        <v>1224960.5237644389</v>
      </c>
      <c r="M18" s="18">
        <f t="shared" si="3"/>
        <v>-103420.86067668209</v>
      </c>
      <c r="N18" s="17">
        <f t="shared" si="6"/>
        <v>0</v>
      </c>
      <c r="O18" s="22">
        <f>VLOOKUP(A18,'[3]model1&amp;RSI'!$A:$K,11)</f>
        <v>1.2904999921189547E-2</v>
      </c>
      <c r="P18" s="22">
        <f>VLOOKUP(A18,'[3]model1&amp;RSI'!$A:$M,13)</f>
        <v>5.2021540741810528E-2</v>
      </c>
      <c r="Q18" s="22">
        <f>VLOOKUP(A18,'[3]model1&amp;RSI'!$A:$N,14)</f>
        <v>24.80703135118333</v>
      </c>
      <c r="R18" s="1">
        <f t="shared" si="9"/>
        <v>0.95</v>
      </c>
    </row>
    <row r="19" spans="1:18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8"/>
        <v>342885.61754752346</v>
      </c>
      <c r="H19" s="18">
        <f t="shared" si="0"/>
        <v>499105.71937283693</v>
      </c>
      <c r="I19" s="18">
        <f t="shared" si="4"/>
        <v>2259106.5225513685</v>
      </c>
      <c r="J19" s="18">
        <f t="shared" si="1"/>
        <v>1552006.1282087194</v>
      </c>
      <c r="K19" s="18">
        <f t="shared" si="5"/>
        <v>1671267.0019886445</v>
      </c>
      <c r="L19" s="18">
        <f t="shared" si="2"/>
        <v>1552006.1282087194</v>
      </c>
      <c r="M19" s="18">
        <f t="shared" si="3"/>
        <v>-119260.87377992505</v>
      </c>
      <c r="N19" s="17">
        <f t="shared" si="6"/>
        <v>0</v>
      </c>
      <c r="O19" s="22">
        <f>VLOOKUP(A19,'[3]model1&amp;RSI'!$A:$K,11)</f>
        <v>1.2904999921189547E-2</v>
      </c>
      <c r="P19" s="22">
        <f>VLOOKUP(A19,'[3]model1&amp;RSI'!$A:$M,13)</f>
        <v>5.2021540741810528E-2</v>
      </c>
      <c r="Q19" s="22">
        <f>VLOOKUP(A19,'[3]model1&amp;RSI'!$A:$N,14)</f>
        <v>24.80703135118333</v>
      </c>
      <c r="R19" s="1">
        <f t="shared" si="9"/>
        <v>1</v>
      </c>
    </row>
    <row r="20" spans="1:18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8"/>
        <v>185040.20883362993</v>
      </c>
      <c r="H20" s="18">
        <f t="shared" si="0"/>
        <v>257000.27983443465</v>
      </c>
      <c r="I20" s="18">
        <f t="shared" si="4"/>
        <v>2516106.8023858033</v>
      </c>
      <c r="J20" s="18">
        <f t="shared" si="1"/>
        <v>1811596.9697041714</v>
      </c>
      <c r="K20" s="18">
        <f t="shared" si="5"/>
        <v>1856307.2108222744</v>
      </c>
      <c r="L20" s="18">
        <f t="shared" si="2"/>
        <v>1811596.9697041714</v>
      </c>
      <c r="M20" s="18">
        <f t="shared" si="3"/>
        <v>-44710.241118103033</v>
      </c>
      <c r="N20" s="17">
        <f t="shared" si="6"/>
        <v>0</v>
      </c>
      <c r="O20" s="22">
        <f>VLOOKUP(A20,'[3]model1&amp;RSI'!$A:$K,11)</f>
        <v>1.0754166600991289E-2</v>
      </c>
      <c r="P20" s="22">
        <f>VLOOKUP(A20,'[3]model1&amp;RSI'!$A:$M,13)</f>
        <v>4.4851284507818785E-2</v>
      </c>
      <c r="Q20" s="22">
        <f>VLOOKUP(A20,'[3]model1&amp;RSI'!$A:$N,14)</f>
        <v>23.977388204158451</v>
      </c>
      <c r="R20" s="1">
        <f t="shared" si="9"/>
        <v>1</v>
      </c>
    </row>
    <row r="21" spans="1:18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8"/>
        <v>135111.96142513602</v>
      </c>
      <c r="H21" s="18">
        <f t="shared" si="0"/>
        <v>186876.85103242376</v>
      </c>
      <c r="I21" s="18">
        <f t="shared" si="4"/>
        <v>2702983.6534182271</v>
      </c>
      <c r="J21" s="18">
        <f t="shared" si="1"/>
        <v>1954257.1543548342</v>
      </c>
      <c r="K21" s="18">
        <f t="shared" si="5"/>
        <v>1991419.1722474105</v>
      </c>
      <c r="L21" s="18">
        <f t="shared" si="2"/>
        <v>1954257.1543548342</v>
      </c>
      <c r="M21" s="18">
        <f t="shared" si="3"/>
        <v>-37162.017892576288</v>
      </c>
      <c r="N21" s="17">
        <f t="shared" si="6"/>
        <v>0</v>
      </c>
      <c r="O21" s="22">
        <f>VLOOKUP(A21,'[3]model1&amp;RSI'!$A:$K,11)</f>
        <v>1.4461814163367781E-2</v>
      </c>
      <c r="P21" s="22">
        <f>VLOOKUP(A21,'[3]model1&amp;RSI'!$A:$M,13)</f>
        <v>4.287607908572403E-2</v>
      </c>
      <c r="Q21" s="22">
        <f>VLOOKUP(A21,'[3]model1&amp;RSI'!$A:$N,14)</f>
        <v>33.729329900837342</v>
      </c>
      <c r="R21" s="1">
        <f t="shared" si="9"/>
        <v>1</v>
      </c>
    </row>
    <row r="22" spans="1:18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8"/>
        <v>56580.359410749836</v>
      </c>
      <c r="H22" s="18">
        <f t="shared" si="0"/>
        <v>71711.484439884618</v>
      </c>
      <c r="I22" s="18">
        <f t="shared" si="4"/>
        <v>2774695.1378581119</v>
      </c>
      <c r="J22" s="18">
        <f t="shared" si="1"/>
        <v>2189234.3936469299</v>
      </c>
      <c r="K22" s="18">
        <f t="shared" si="5"/>
        <v>2047999.5316581603</v>
      </c>
      <c r="L22" s="18">
        <f t="shared" si="2"/>
        <v>2189234.3936469299</v>
      </c>
      <c r="M22" s="18">
        <f t="shared" si="3"/>
        <v>141234.86198876961</v>
      </c>
      <c r="N22" s="17">
        <f t="shared" si="6"/>
        <v>0</v>
      </c>
      <c r="O22" s="22">
        <f>VLOOKUP(A22,'[3]model1&amp;RSI'!$A:$K,11)</f>
        <v>1.2551505365504848E-2</v>
      </c>
      <c r="P22" s="22">
        <f>VLOOKUP(A22,'[3]model1&amp;RSI'!$A:$M,13)</f>
        <v>3.6230059467468385E-2</v>
      </c>
      <c r="Q22" s="22">
        <f>VLOOKUP(A22,'[3]model1&amp;RSI'!$A:$N,14)</f>
        <v>34.643899430457921</v>
      </c>
      <c r="R22" s="1">
        <f t="shared" si="9"/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2" si="0">E3/B3</f>
        <v>0</v>
      </c>
      <c r="G3" s="18">
        <f>G2+F3</f>
        <v>0</v>
      </c>
      <c r="H3" s="18">
        <f t="shared" ref="H3:H22" si="1">G3*B3</f>
        <v>0</v>
      </c>
      <c r="I3" s="18">
        <f>IF(E3&gt;0,I2+E3,I2)</f>
        <v>0</v>
      </c>
      <c r="J3" s="18">
        <f t="shared" ref="J3:J22" si="2">H3+L3</f>
        <v>0</v>
      </c>
      <c r="K3" s="18">
        <f t="shared" ref="K3:K22" si="3">J3-I3</f>
        <v>0</v>
      </c>
      <c r="L3" s="17">
        <f>IF(E3&lt;0,L2-E3,L2)</f>
        <v>0</v>
      </c>
      <c r="M3" s="21">
        <f>VLOOKUP(A3,'[3]model1&amp;KDJ'!$A:$N,14)</f>
        <v>86.363636363635862</v>
      </c>
      <c r="N3" s="21">
        <f>VLOOKUP(A3,'[3]model1&amp;KDJ'!$A:$O,15)</f>
        <v>86.363636363635862</v>
      </c>
      <c r="O3" s="21">
        <f>VLOOKUP(A3,'[3]model1&amp;KDJ'!$A:$P,16)</f>
        <v>86.363636363635862</v>
      </c>
      <c r="P3" s="21">
        <f>VLOOKUP(A3,'[3]model1&amp;KDJ'!$A:$Q,17)</f>
        <v>86.363636363635862</v>
      </c>
      <c r="Q3" s="1">
        <f>IF(OR(P3&lt;0,P3&gt;100),1.2,1)</f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 t="shared" ref="E4:E22" si="4">IF(C4&lt;D4,$E$2*(D4-C4)^2*Q4,-$E$2*(D4-C4)^2*Q4)</f>
        <v>3953.9484548014116</v>
      </c>
      <c r="F4" s="18">
        <f t="shared" si="0"/>
        <v>3930.3662572578642</v>
      </c>
      <c r="G4" s="18">
        <f t="shared" ref="G4:G22" si="5">G3+F4</f>
        <v>3930.3662572578642</v>
      </c>
      <c r="H4" s="18">
        <f t="shared" si="1"/>
        <v>3953.9484548014116</v>
      </c>
      <c r="I4" s="18">
        <f t="shared" ref="I4:I22" si="6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2" si="7">IF(E4&lt;0,L3-E4,L3)</f>
        <v>0</v>
      </c>
      <c r="M4" s="21">
        <f>VLOOKUP(A4,'[3]model1&amp;KDJ'!$A:$N,14)</f>
        <v>57.89473684210526</v>
      </c>
      <c r="N4" s="21">
        <f>VLOOKUP(A4,'[3]model1&amp;KDJ'!$A:$O,15)</f>
        <v>76.874003189792333</v>
      </c>
      <c r="O4" s="21">
        <f>VLOOKUP(A4,'[3]model1&amp;KDJ'!$A:$P,16)</f>
        <v>83.200425305688029</v>
      </c>
      <c r="P4" s="21">
        <f>VLOOKUP(A4,'[3]model1&amp;KDJ'!$A:$Q,17)</f>
        <v>64.221158958000927</v>
      </c>
      <c r="Q4" s="1">
        <f t="shared" ref="Q4:Q22" si="8">IF(OR(P4&lt;0,P4&gt;100),1.2,1)</f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9">(V4-U4)/U4</f>
        <v>1.0873077815565837E-2</v>
      </c>
      <c r="Z4" s="9">
        <f>Y4</f>
        <v>1.0873077815565837E-2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si="4"/>
        <v>26388.788022123525</v>
      </c>
      <c r="F5" s="18">
        <f t="shared" si="0"/>
        <v>27317.585944227252</v>
      </c>
      <c r="G5" s="18">
        <f t="shared" si="5"/>
        <v>31247.952201485117</v>
      </c>
      <c r="H5" s="18">
        <f t="shared" si="1"/>
        <v>30185.521826634624</v>
      </c>
      <c r="I5" s="18">
        <f t="shared" si="6"/>
        <v>30342.736476924936</v>
      </c>
      <c r="J5" s="18">
        <f t="shared" si="2"/>
        <v>30185.521826634624</v>
      </c>
      <c r="K5" s="18">
        <f t="shared" si="3"/>
        <v>-157.21465029031242</v>
      </c>
      <c r="L5" s="17">
        <f t="shared" si="7"/>
        <v>0</v>
      </c>
      <c r="M5" s="21">
        <f>VLOOKUP(A5,'[3]model1&amp;KDJ'!$A:$N,14)</f>
        <v>22.807017543859651</v>
      </c>
      <c r="N5" s="21">
        <f>VLOOKUP(A5,'[3]model1&amp;KDJ'!$A:$O,15)</f>
        <v>58.851674641148101</v>
      </c>
      <c r="O5" s="21">
        <f>VLOOKUP(A5,'[3]model1&amp;KDJ'!$A:$P,16)</f>
        <v>75.084175084174717</v>
      </c>
      <c r="P5" s="21">
        <f>VLOOKUP(A5,'[3]model1&amp;KDJ'!$A:$Q,17)</f>
        <v>26.386673755094876</v>
      </c>
      <c r="Q5" s="1">
        <f t="shared" si="8"/>
        <v>1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4"/>
        <v>87657.679798291982</v>
      </c>
      <c r="F6" s="18">
        <f t="shared" si="0"/>
        <v>91215.067427983333</v>
      </c>
      <c r="G6" s="18">
        <f t="shared" si="5"/>
        <v>122463.01962946844</v>
      </c>
      <c r="H6" s="18">
        <f t="shared" si="1"/>
        <v>117686.96186391918</v>
      </c>
      <c r="I6" s="18">
        <f t="shared" si="6"/>
        <v>118000.41627521692</v>
      </c>
      <c r="J6" s="18">
        <f t="shared" si="2"/>
        <v>117686.96186391918</v>
      </c>
      <c r="K6" s="18">
        <f t="shared" si="3"/>
        <v>-313.45441129774554</v>
      </c>
      <c r="L6" s="17">
        <f t="shared" si="7"/>
        <v>0</v>
      </c>
      <c r="M6" s="21">
        <f>VLOOKUP(A6,'[3]model1&amp;KDJ'!$A:$N,14)</f>
        <v>20.512820512820436</v>
      </c>
      <c r="N6" s="21">
        <f>VLOOKUP(A6,'[3]model1&amp;KDJ'!$A:$O,15)</f>
        <v>46.072056598372207</v>
      </c>
      <c r="O6" s="21">
        <f>VLOOKUP(A6,'[3]model1&amp;KDJ'!$A:$P,16)</f>
        <v>65.41346892224054</v>
      </c>
      <c r="P6" s="21">
        <f>VLOOKUP(A6,'[3]model1&amp;KDJ'!$A:$Q,17)</f>
        <v>7.3892319506355477</v>
      </c>
      <c r="Q6" s="1">
        <f t="shared" si="8"/>
        <v>1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4"/>
        <v>34459.381729895649</v>
      </c>
      <c r="F7" s="18">
        <f t="shared" si="0"/>
        <v>34702.298831101441</v>
      </c>
      <c r="G7" s="18">
        <f t="shared" si="5"/>
        <v>157165.31846056989</v>
      </c>
      <c r="H7" s="18">
        <f t="shared" si="1"/>
        <v>156065.15665986782</v>
      </c>
      <c r="I7" s="18">
        <f t="shared" si="6"/>
        <v>152459.79800511256</v>
      </c>
      <c r="J7" s="18">
        <f t="shared" si="2"/>
        <v>156065.15665986782</v>
      </c>
      <c r="K7" s="18">
        <f t="shared" si="3"/>
        <v>3605.358654755255</v>
      </c>
      <c r="L7" s="17">
        <f t="shared" si="7"/>
        <v>0</v>
      </c>
      <c r="M7" s="21">
        <f>VLOOKUP(A7,'[3]model1&amp;KDJ'!$A:$N,14)</f>
        <v>47.863223002507091</v>
      </c>
      <c r="N7" s="21">
        <f>VLOOKUP(A7,'[3]model1&amp;KDJ'!$A:$O,15)</f>
        <v>46.669112066417171</v>
      </c>
      <c r="O7" s="21">
        <f>VLOOKUP(A7,'[3]model1&amp;KDJ'!$A:$P,16)</f>
        <v>59.165349970299417</v>
      </c>
      <c r="P7" s="21">
        <f>VLOOKUP(A7,'[3]model1&amp;KDJ'!$A:$Q,17)</f>
        <v>21.676636258652678</v>
      </c>
      <c r="Q7" s="1">
        <f t="shared" si="8"/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4"/>
        <v>41606.417199055955</v>
      </c>
      <c r="F8" s="18">
        <f t="shared" si="0"/>
        <v>41153.724696748955</v>
      </c>
      <c r="G8" s="18">
        <f t="shared" si="5"/>
        <v>198319.04315731884</v>
      </c>
      <c r="H8" s="18">
        <f t="shared" si="1"/>
        <v>200500.56000818868</v>
      </c>
      <c r="I8" s="18">
        <f t="shared" si="6"/>
        <v>194066.21520416852</v>
      </c>
      <c r="J8" s="18">
        <f t="shared" si="2"/>
        <v>200500.56000818868</v>
      </c>
      <c r="K8" s="18">
        <f t="shared" si="3"/>
        <v>6434.344804020162</v>
      </c>
      <c r="L8" s="17">
        <f t="shared" si="7"/>
        <v>0</v>
      </c>
      <c r="M8" s="21">
        <f>VLOOKUP(A8,'[3]model1&amp;KDJ'!$A:$N,14)</f>
        <v>63.247895037007083</v>
      </c>
      <c r="N8" s="21">
        <f>VLOOKUP(A8,'[3]model1&amp;KDJ'!$A:$O,15)</f>
        <v>52.195373056613811</v>
      </c>
      <c r="O8" s="21">
        <f>VLOOKUP(A8,'[3]model1&amp;KDJ'!$A:$P,16)</f>
        <v>56.842024332404215</v>
      </c>
      <c r="P8" s="21">
        <f>VLOOKUP(A8,'[3]model1&amp;KDJ'!$A:$Q,17)</f>
        <v>42.902070505032995</v>
      </c>
      <c r="Q8" s="1">
        <f t="shared" si="8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4"/>
        <v>51151.60056778443</v>
      </c>
      <c r="F9" s="18">
        <f t="shared" si="0"/>
        <v>51564.11431831224</v>
      </c>
      <c r="G9" s="18">
        <f t="shared" si="5"/>
        <v>249883.15747563107</v>
      </c>
      <c r="H9" s="18">
        <f t="shared" si="1"/>
        <v>247884.08816460447</v>
      </c>
      <c r="I9" s="18">
        <f t="shared" si="6"/>
        <v>245217.81577195294</v>
      </c>
      <c r="J9" s="18">
        <f t="shared" si="2"/>
        <v>247884.08816460447</v>
      </c>
      <c r="K9" s="18">
        <f t="shared" si="3"/>
        <v>2666.2723926515318</v>
      </c>
      <c r="L9" s="17">
        <f t="shared" si="7"/>
        <v>0</v>
      </c>
      <c r="M9" s="21">
        <f>VLOOKUP(A9,'[3]model1&amp;KDJ'!$A:$N,14)</f>
        <v>47.008533151740657</v>
      </c>
      <c r="N9" s="21">
        <f>VLOOKUP(A9,'[3]model1&amp;KDJ'!$A:$O,15)</f>
        <v>50.466426421656088</v>
      </c>
      <c r="O9" s="21">
        <f>VLOOKUP(A9,'[3]model1&amp;KDJ'!$A:$P,16)</f>
        <v>54.716825028821511</v>
      </c>
      <c r="P9" s="21">
        <f>VLOOKUP(A9,'[3]model1&amp;KDJ'!$A:$Q,17)</f>
        <v>41.96562920732525</v>
      </c>
      <c r="Q9" s="1">
        <f t="shared" si="8"/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4"/>
        <v>169490.49733354338</v>
      </c>
      <c r="F10" s="18">
        <f t="shared" si="0"/>
        <v>190225.03086846921</v>
      </c>
      <c r="G10" s="18">
        <f t="shared" si="5"/>
        <v>440108.18834410026</v>
      </c>
      <c r="H10" s="18">
        <f t="shared" si="1"/>
        <v>392136.3838525769</v>
      </c>
      <c r="I10" s="18">
        <f t="shared" si="6"/>
        <v>414708.31310549635</v>
      </c>
      <c r="J10" s="18">
        <f t="shared" si="2"/>
        <v>392136.3838525769</v>
      </c>
      <c r="K10" s="18">
        <f t="shared" si="3"/>
        <v>-22571.92925291945</v>
      </c>
      <c r="L10" s="17">
        <f t="shared" si="7"/>
        <v>0</v>
      </c>
      <c r="M10" s="21">
        <f>VLOOKUP(A10,'[3]model1&amp;KDJ'!$A:$N,14)</f>
        <v>3.5502852180139421</v>
      </c>
      <c r="N10" s="21">
        <f>VLOOKUP(A10,'[3]model1&amp;KDJ'!$A:$O,15)</f>
        <v>34.827712687108708</v>
      </c>
      <c r="O10" s="21">
        <f>VLOOKUP(A10,'[3]model1&amp;KDJ'!$A:$P,16)</f>
        <v>48.087120914917243</v>
      </c>
      <c r="P10" s="21">
        <f>VLOOKUP(A10,'[3]model1&amp;KDJ'!$A:$Q,17)</f>
        <v>8.3088962314916301</v>
      </c>
      <c r="Q10" s="1">
        <f t="shared" si="8"/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4"/>
        <v>152807.94117845185</v>
      </c>
      <c r="F11" s="18">
        <f t="shared" si="0"/>
        <v>173251.62827558978</v>
      </c>
      <c r="G11" s="18">
        <f t="shared" si="5"/>
        <v>613359.81661969004</v>
      </c>
      <c r="H11" s="18">
        <f t="shared" si="1"/>
        <v>540983.37609940453</v>
      </c>
      <c r="I11" s="18">
        <f t="shared" si="6"/>
        <v>567516.25428394822</v>
      </c>
      <c r="J11" s="18">
        <f t="shared" si="2"/>
        <v>540983.37609940453</v>
      </c>
      <c r="K11" s="18">
        <f t="shared" si="3"/>
        <v>-26532.87818454369</v>
      </c>
      <c r="L11" s="17">
        <f t="shared" si="7"/>
        <v>0</v>
      </c>
      <c r="M11" s="21">
        <f>VLOOKUP(A11,'[3]model1&amp;KDJ'!$A:$N,14)</f>
        <v>15.686278914269149</v>
      </c>
      <c r="N11" s="21">
        <f>VLOOKUP(A11,'[3]model1&amp;KDJ'!$A:$O,15)</f>
        <v>28.447234762828856</v>
      </c>
      <c r="O11" s="21">
        <f>VLOOKUP(A11,'[3]model1&amp;KDJ'!$A:$P,16)</f>
        <v>41.54049219755445</v>
      </c>
      <c r="P11" s="21">
        <f>VLOOKUP(A11,'[3]model1&amp;KDJ'!$A:$Q,17)</f>
        <v>2.2607198933776687</v>
      </c>
      <c r="Q11" s="1">
        <f t="shared" si="8"/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4"/>
        <v>358821.98265595379</v>
      </c>
      <c r="F12" s="18">
        <f t="shared" si="0"/>
        <v>453058.06136397482</v>
      </c>
      <c r="G12" s="18">
        <f t="shared" si="5"/>
        <v>1066417.8779836649</v>
      </c>
      <c r="H12" s="18">
        <f t="shared" si="1"/>
        <v>844602.95478649356</v>
      </c>
      <c r="I12" s="18">
        <f t="shared" si="6"/>
        <v>926338.23693990195</v>
      </c>
      <c r="J12" s="18">
        <f t="shared" si="2"/>
        <v>844602.95478649356</v>
      </c>
      <c r="K12" s="18">
        <f t="shared" si="3"/>
        <v>-81735.282153408392</v>
      </c>
      <c r="L12" s="17">
        <f t="shared" si="7"/>
        <v>0</v>
      </c>
      <c r="M12" s="21">
        <f>VLOOKUP(A12,'[3]model1&amp;KDJ'!$A:$N,14)</f>
        <v>13.815788061995253</v>
      </c>
      <c r="N12" s="21">
        <f>VLOOKUP(A12,'[3]model1&amp;KDJ'!$A:$O,15)</f>
        <v>23.570085862550986</v>
      </c>
      <c r="O12" s="21">
        <f>VLOOKUP(A12,'[3]model1&amp;KDJ'!$A:$P,16)</f>
        <v>35.550356752553292</v>
      </c>
      <c r="P12" s="21">
        <f>VLOOKUP(A12,'[3]model1&amp;KDJ'!$A:$Q,17)</f>
        <v>-0.39045591745362174</v>
      </c>
      <c r="Q12" s="1">
        <f t="shared" si="8"/>
        <v>1.2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4"/>
        <v>430248.85375669535</v>
      </c>
      <c r="F13" s="18">
        <f t="shared" si="0"/>
        <v>598398.97718994762</v>
      </c>
      <c r="G13" s="18">
        <f t="shared" si="5"/>
        <v>1664816.8551736125</v>
      </c>
      <c r="H13" s="18">
        <f t="shared" si="1"/>
        <v>1197003.2887036589</v>
      </c>
      <c r="I13" s="18">
        <f t="shared" si="6"/>
        <v>1356587.0906965972</v>
      </c>
      <c r="J13" s="18">
        <f t="shared" si="2"/>
        <v>1197003.2887036589</v>
      </c>
      <c r="K13" s="18">
        <f t="shared" si="3"/>
        <v>-159583.80199293839</v>
      </c>
      <c r="L13" s="17">
        <f t="shared" si="7"/>
        <v>0</v>
      </c>
      <c r="M13" s="21">
        <f>VLOOKUP(A13,'[3]model1&amp;KDJ'!$A:$N,14)</f>
        <v>16.539438934664105</v>
      </c>
      <c r="N13" s="21">
        <f>VLOOKUP(A13,'[3]model1&amp;KDJ'!$A:$O,15)</f>
        <v>21.226536886588693</v>
      </c>
      <c r="O13" s="21">
        <f>VLOOKUP(A13,'[3]model1&amp;KDJ'!$A:$P,16)</f>
        <v>30.77575013056509</v>
      </c>
      <c r="P13" s="21">
        <f>VLOOKUP(A13,'[3]model1&amp;KDJ'!$A:$Q,17)</f>
        <v>2.1281103986359042</v>
      </c>
      <c r="Q13" s="1">
        <f t="shared" si="8"/>
        <v>1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4"/>
        <v>444707.93183896161</v>
      </c>
      <c r="F14" s="18">
        <f t="shared" si="0"/>
        <v>595325.22667922615</v>
      </c>
      <c r="G14" s="18">
        <f t="shared" si="5"/>
        <v>2260142.0818528384</v>
      </c>
      <c r="H14" s="18">
        <f t="shared" si="1"/>
        <v>1688326.0877244023</v>
      </c>
      <c r="I14" s="18">
        <f t="shared" si="6"/>
        <v>1801295.0225355588</v>
      </c>
      <c r="J14" s="18">
        <f t="shared" si="2"/>
        <v>1688326.0877244023</v>
      </c>
      <c r="K14" s="18">
        <f t="shared" si="3"/>
        <v>-112968.93481115648</v>
      </c>
      <c r="L14" s="17">
        <f t="shared" si="7"/>
        <v>0</v>
      </c>
      <c r="M14" s="21">
        <f>VLOOKUP(A14,'[3]model1&amp;KDJ'!$A:$N,14)</f>
        <v>24.4736792985099</v>
      </c>
      <c r="N14" s="21">
        <f>VLOOKUP(A14,'[3]model1&amp;KDJ'!$A:$O,15)</f>
        <v>22.308917690562428</v>
      </c>
      <c r="O14" s="21">
        <f>VLOOKUP(A14,'[3]model1&amp;KDJ'!$A:$P,16)</f>
        <v>27.953472650564205</v>
      </c>
      <c r="P14" s="21">
        <f>VLOOKUP(A14,'[3]model1&amp;KDJ'!$A:$Q,17)</f>
        <v>11.019807770558877</v>
      </c>
      <c r="Q14" s="1">
        <f t="shared" si="8"/>
        <v>1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4"/>
        <v>157242.05001781249</v>
      </c>
      <c r="F15" s="18">
        <f t="shared" si="0"/>
        <v>186085.25999274614</v>
      </c>
      <c r="G15" s="18">
        <f t="shared" si="5"/>
        <v>2446227.3418455846</v>
      </c>
      <c r="H15" s="18">
        <f t="shared" si="1"/>
        <v>2067062.1738466446</v>
      </c>
      <c r="I15" s="18">
        <f t="shared" si="6"/>
        <v>1958537.0725533713</v>
      </c>
      <c r="J15" s="18">
        <f t="shared" si="2"/>
        <v>2067062.1738466446</v>
      </c>
      <c r="K15" s="18">
        <f t="shared" si="3"/>
        <v>108525.10129327327</v>
      </c>
      <c r="L15" s="17">
        <f t="shared" si="7"/>
        <v>0</v>
      </c>
      <c r="M15" s="21">
        <f>VLOOKUP(A15,'[3]model1&amp;KDJ'!$A:$N,14)</f>
        <v>50.263162311423869</v>
      </c>
      <c r="N15" s="21">
        <f>VLOOKUP(A15,'[3]model1&amp;KDJ'!$A:$O,15)</f>
        <v>31.626999230849577</v>
      </c>
      <c r="O15" s="21">
        <f>VLOOKUP(A15,'[3]model1&amp;KDJ'!$A:$P,16)</f>
        <v>29.177981510659333</v>
      </c>
      <c r="P15" s="21">
        <f>VLOOKUP(A15,'[3]model1&amp;KDJ'!$A:$Q,17)</f>
        <v>36.525034671230067</v>
      </c>
      <c r="Q15" s="1">
        <f t="shared" si="8"/>
        <v>1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4"/>
        <v>212584.68508788882</v>
      </c>
      <c r="F16" s="18">
        <f t="shared" si="0"/>
        <v>265399.10779150203</v>
      </c>
      <c r="G16" s="18">
        <f t="shared" si="5"/>
        <v>2711626.4496370866</v>
      </c>
      <c r="H16" s="18">
        <f t="shared" si="1"/>
        <v>2172012.7835732978</v>
      </c>
      <c r="I16" s="18">
        <f t="shared" si="6"/>
        <v>2171121.75764126</v>
      </c>
      <c r="J16" s="18">
        <f t="shared" si="2"/>
        <v>2172012.7835732978</v>
      </c>
      <c r="K16" s="18">
        <f t="shared" si="3"/>
        <v>891.02593203773722</v>
      </c>
      <c r="L16" s="17">
        <f t="shared" si="7"/>
        <v>0</v>
      </c>
      <c r="M16" s="21">
        <f>VLOOKUP(A16,'[3]model1&amp;KDJ'!$A:$N,14)</f>
        <v>38.684208833940389</v>
      </c>
      <c r="N16" s="21">
        <f>VLOOKUP(A16,'[3]model1&amp;KDJ'!$A:$O,15)</f>
        <v>33.979402431879848</v>
      </c>
      <c r="O16" s="21">
        <f>VLOOKUP(A16,'[3]model1&amp;KDJ'!$A:$P,16)</f>
        <v>30.778455151066169</v>
      </c>
      <c r="P16" s="21">
        <f>VLOOKUP(A16,'[3]model1&amp;KDJ'!$A:$Q,17)</f>
        <v>40.381296993507206</v>
      </c>
      <c r="Q16" s="1">
        <f t="shared" si="8"/>
        <v>1</v>
      </c>
    </row>
    <row r="17" spans="1:17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4"/>
        <v>252649.34925635549</v>
      </c>
      <c r="F17" s="18">
        <f t="shared" si="0"/>
        <v>330260.59343891655</v>
      </c>
      <c r="G17" s="18">
        <f t="shared" si="5"/>
        <v>3041887.043076003</v>
      </c>
      <c r="H17" s="18">
        <f t="shared" si="1"/>
        <v>2327043.5444385991</v>
      </c>
      <c r="I17" s="18">
        <f t="shared" si="6"/>
        <v>2423771.1068976154</v>
      </c>
      <c r="J17" s="18">
        <f t="shared" si="2"/>
        <v>2327043.5444385991</v>
      </c>
      <c r="K17" s="18">
        <f t="shared" si="3"/>
        <v>-96727.562459016219</v>
      </c>
      <c r="L17" s="17">
        <f t="shared" si="7"/>
        <v>0</v>
      </c>
      <c r="M17" s="21">
        <f>VLOOKUP(A17,'[3]model1&amp;KDJ'!$A:$N,14)</f>
        <v>29.210522476986728</v>
      </c>
      <c r="N17" s="21">
        <f>VLOOKUP(A17,'[3]model1&amp;KDJ'!$A:$O,15)</f>
        <v>32.389775780248804</v>
      </c>
      <c r="O17" s="21">
        <f>VLOOKUP(A17,'[3]model1&amp;KDJ'!$A:$P,16)</f>
        <v>31.315562027460384</v>
      </c>
      <c r="P17" s="21">
        <f>VLOOKUP(A17,'[3]model1&amp;KDJ'!$A:$Q,17)</f>
        <v>34.538203285825638</v>
      </c>
      <c r="Q17" s="1">
        <f t="shared" si="8"/>
        <v>1</v>
      </c>
    </row>
    <row r="18" spans="1:17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4"/>
        <v>397378.80618793133</v>
      </c>
      <c r="F18" s="18">
        <f t="shared" si="0"/>
        <v>570946.57704363531</v>
      </c>
      <c r="G18" s="18">
        <f t="shared" si="5"/>
        <v>3612833.6201196383</v>
      </c>
      <c r="H18" s="18">
        <f t="shared" si="1"/>
        <v>2514532.1272484688</v>
      </c>
      <c r="I18" s="18">
        <f t="shared" si="6"/>
        <v>2821149.9130855468</v>
      </c>
      <c r="J18" s="18">
        <f t="shared" si="2"/>
        <v>2514532.1272484688</v>
      </c>
      <c r="K18" s="18">
        <f t="shared" si="3"/>
        <v>-306617.785837078</v>
      </c>
      <c r="L18" s="17">
        <f t="shared" si="7"/>
        <v>0</v>
      </c>
      <c r="M18" s="21">
        <f>VLOOKUP(A18,'[3]model1&amp;KDJ'!$A:$N,14)</f>
        <v>12.280700225591376</v>
      </c>
      <c r="N18" s="21">
        <f>VLOOKUP(A18,'[3]model1&amp;KDJ'!$A:$O,15)</f>
        <v>25.686750595362994</v>
      </c>
      <c r="O18" s="21">
        <f>VLOOKUP(A18,'[3]model1&amp;KDJ'!$A:$P,16)</f>
        <v>29.439291550094584</v>
      </c>
      <c r="P18" s="21">
        <f>VLOOKUP(A18,'[3]model1&amp;KDJ'!$A:$Q,17)</f>
        <v>18.181668685899815</v>
      </c>
      <c r="Q18" s="1">
        <f t="shared" si="8"/>
        <v>1</v>
      </c>
    </row>
    <row r="19" spans="1:17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4"/>
        <v>394559.35592032992</v>
      </c>
      <c r="F19" s="18">
        <f t="shared" si="0"/>
        <v>574322.22611263557</v>
      </c>
      <c r="G19" s="18">
        <f t="shared" si="5"/>
        <v>4187155.8462322736</v>
      </c>
      <c r="H19" s="18">
        <f t="shared" si="1"/>
        <v>2876575.9685285888</v>
      </c>
      <c r="I19" s="18">
        <f t="shared" si="6"/>
        <v>3215709.269005877</v>
      </c>
      <c r="J19" s="18">
        <f t="shared" si="2"/>
        <v>2876575.9685285888</v>
      </c>
      <c r="K19" s="18">
        <f t="shared" si="3"/>
        <v>-339133.3004772882</v>
      </c>
      <c r="L19" s="17">
        <f t="shared" si="7"/>
        <v>0</v>
      </c>
      <c r="M19" s="21">
        <f>VLOOKUP(A19,'[3]model1&amp;KDJ'!$A:$N,14)</f>
        <v>12.280700225591376</v>
      </c>
      <c r="N19" s="21">
        <f>VLOOKUP(A19,'[3]model1&amp;KDJ'!$A:$O,15)</f>
        <v>25.686750595362994</v>
      </c>
      <c r="O19" s="21">
        <f>VLOOKUP(A19,'[3]model1&amp;KDJ'!$A:$P,16)</f>
        <v>29.439291550094584</v>
      </c>
      <c r="P19" s="21">
        <f>VLOOKUP(A19,'[3]model1&amp;KDJ'!$A:$Q,17)</f>
        <v>18.181668685899815</v>
      </c>
      <c r="Q19" s="1">
        <f t="shared" si="8"/>
        <v>1</v>
      </c>
    </row>
    <row r="20" spans="1:17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4"/>
        <v>313435.3189942778</v>
      </c>
      <c r="F20" s="18">
        <f t="shared" si="0"/>
        <v>435326.81463816349</v>
      </c>
      <c r="G20" s="18">
        <f t="shared" si="5"/>
        <v>4622482.6608704375</v>
      </c>
      <c r="H20" s="18">
        <f t="shared" si="1"/>
        <v>3328187.6480770046</v>
      </c>
      <c r="I20" s="18">
        <f t="shared" si="6"/>
        <v>3529144.5880001546</v>
      </c>
      <c r="J20" s="18">
        <f t="shared" si="2"/>
        <v>3328187.6480770046</v>
      </c>
      <c r="K20" s="18">
        <f t="shared" si="3"/>
        <v>-200956.93992315</v>
      </c>
      <c r="L20" s="17">
        <f t="shared" si="7"/>
        <v>0</v>
      </c>
      <c r="M20" s="21">
        <f>VLOOKUP(A20,'[3]model1&amp;KDJ'!$A:$N,14)</f>
        <v>12.840462504160149</v>
      </c>
      <c r="N20" s="21">
        <f>VLOOKUP(A20,'[3]model1&amp;KDJ'!$A:$O,15)</f>
        <v>21.404654564962044</v>
      </c>
      <c r="O20" s="21">
        <f>VLOOKUP(A20,'[3]model1&amp;KDJ'!$A:$P,16)</f>
        <v>26.761079221717068</v>
      </c>
      <c r="P20" s="21">
        <f>VLOOKUP(A20,'[3]model1&amp;KDJ'!$A:$Q,17)</f>
        <v>10.691805251451996</v>
      </c>
      <c r="Q20" s="1">
        <f t="shared" si="8"/>
        <v>1</v>
      </c>
    </row>
    <row r="21" spans="1:17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4"/>
        <v>287569.57307156065</v>
      </c>
      <c r="F21" s="18">
        <f t="shared" si="0"/>
        <v>397744.9198539576</v>
      </c>
      <c r="G21" s="18">
        <f t="shared" si="5"/>
        <v>5020227.5807243949</v>
      </c>
      <c r="H21" s="18">
        <f t="shared" si="1"/>
        <v>3629624.4905932853</v>
      </c>
      <c r="I21" s="18">
        <f t="shared" si="6"/>
        <v>3816714.1610717154</v>
      </c>
      <c r="J21" s="18">
        <f t="shared" si="2"/>
        <v>3629624.4905932853</v>
      </c>
      <c r="K21" s="18">
        <f t="shared" si="3"/>
        <v>-187089.67047843011</v>
      </c>
      <c r="L21" s="17">
        <f t="shared" si="7"/>
        <v>0</v>
      </c>
      <c r="M21" s="21">
        <f>VLOOKUP(A21,'[3]model1&amp;KDJ'!$A:$N,14)</f>
        <v>28.448295795251873</v>
      </c>
      <c r="N21" s="21">
        <f>VLOOKUP(A21,'[3]model1&amp;KDJ'!$A:$O,15)</f>
        <v>23.752534975058655</v>
      </c>
      <c r="O21" s="21">
        <f>VLOOKUP(A21,'[3]model1&amp;KDJ'!$A:$P,16)</f>
        <v>25.758231139497596</v>
      </c>
      <c r="P21" s="21">
        <f>VLOOKUP(A21,'[3]model1&amp;KDJ'!$A:$Q,17)</f>
        <v>19.741142646180776</v>
      </c>
      <c r="Q21" s="1">
        <f t="shared" si="8"/>
        <v>1</v>
      </c>
    </row>
    <row r="22" spans="1:17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4"/>
        <v>147690.02391911903</v>
      </c>
      <c r="F22" s="18">
        <f t="shared" si="0"/>
        <v>187186.34809855712</v>
      </c>
      <c r="G22" s="18">
        <f t="shared" si="5"/>
        <v>5207413.9288229523</v>
      </c>
      <c r="H22" s="18">
        <f t="shared" si="1"/>
        <v>4108649.458237621</v>
      </c>
      <c r="I22" s="18">
        <f t="shared" si="6"/>
        <v>3964404.1849908344</v>
      </c>
      <c r="J22" s="18">
        <f t="shared" si="2"/>
        <v>4108649.458237621</v>
      </c>
      <c r="K22" s="18">
        <f t="shared" si="3"/>
        <v>144245.27324678656</v>
      </c>
      <c r="L22" s="17">
        <f t="shared" si="7"/>
        <v>0</v>
      </c>
      <c r="M22" s="21">
        <f>VLOOKUP(A22,'[3]model1&amp;KDJ'!$A:$N,14)</f>
        <v>33.495143524202234</v>
      </c>
      <c r="N22" s="21">
        <f>VLOOKUP(A22,'[3]model1&amp;KDJ'!$A:$O,15)</f>
        <v>27.000071158106511</v>
      </c>
      <c r="O22" s="21">
        <f>VLOOKUP(A22,'[3]model1&amp;KDJ'!$A:$P,16)</f>
        <v>26.172177812367234</v>
      </c>
      <c r="P22" s="21">
        <f>VLOOKUP(A22,'[3]model1&amp;KDJ'!$A:$Q,17)</f>
        <v>28.655857849585068</v>
      </c>
      <c r="Q22" s="1">
        <f t="shared" si="8"/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2" si="0">G3/B3</f>
        <v>0</v>
      </c>
      <c r="I3" s="18">
        <f>I2+H3</f>
        <v>0</v>
      </c>
      <c r="J3" s="18">
        <f t="shared" ref="J3:J22" si="1">I3*B3</f>
        <v>0</v>
      </c>
      <c r="K3" s="18">
        <f>IF(G3&gt;0,K2+G3,K2)</f>
        <v>0</v>
      </c>
      <c r="L3" s="18">
        <f t="shared" ref="L3:L22" si="2">J3+N3</f>
        <v>0</v>
      </c>
      <c r="M3" s="18">
        <f t="shared" ref="M3:M22" si="3">L3-K3</f>
        <v>0</v>
      </c>
      <c r="N3" s="17">
        <f>IF(G3&lt;0,N2-G3,N2)</f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 t="shared" ref="G4:G22" si="4">IF(C4&lt;D4,$G$2*(D4-C4)^3*E4/F4,$G$2*(D4-C4)^3*E4/F4)</f>
        <v>1055.7503809113296</v>
      </c>
      <c r="H4" s="18">
        <f t="shared" si="0"/>
        <v>1049.4536589575841</v>
      </c>
      <c r="I4" s="18">
        <f t="shared" ref="I4:I22" si="5">I3+H4</f>
        <v>1049.4536589575841</v>
      </c>
      <c r="J4" s="18">
        <f t="shared" si="1"/>
        <v>1055.7503809113296</v>
      </c>
      <c r="K4" s="18">
        <f t="shared" ref="K4:K22" si="6">IF(G4&gt;0,K3+G4,K3)</f>
        <v>1055.7503809113296</v>
      </c>
      <c r="L4" s="18">
        <f t="shared" si="2"/>
        <v>1055.7503809113296</v>
      </c>
      <c r="M4" s="18">
        <f t="shared" si="3"/>
        <v>0</v>
      </c>
      <c r="N4" s="17">
        <f t="shared" ref="N4:N22" si="7">IF(G4&lt;0,N3-G4,N3)</f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8">(V4-U4)/U4</f>
        <v>1.0269351792964985E-2</v>
      </c>
      <c r="Z4" s="9">
        <f>Y4</f>
        <v>1.0269351792964985E-2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si="4"/>
        <v>14153.22673255195</v>
      </c>
      <c r="H5" s="18">
        <f t="shared" si="0"/>
        <v>14651.373429142806</v>
      </c>
      <c r="I5" s="18">
        <f t="shared" si="5"/>
        <v>15700.82708810039</v>
      </c>
      <c r="J5" s="18">
        <f t="shared" si="1"/>
        <v>15166.998967104977</v>
      </c>
      <c r="K5" s="18">
        <f t="shared" si="6"/>
        <v>15208.977113463279</v>
      </c>
      <c r="L5" s="18">
        <f t="shared" si="2"/>
        <v>15166.998967104977</v>
      </c>
      <c r="M5" s="18">
        <f t="shared" si="3"/>
        <v>-41.978146358302183</v>
      </c>
      <c r="N5" s="17">
        <f t="shared" si="7"/>
        <v>0</v>
      </c>
      <c r="O5" s="7"/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4"/>
        <v>66296.209001915733</v>
      </c>
      <c r="H6" s="18">
        <f t="shared" si="0"/>
        <v>68986.689908341039</v>
      </c>
      <c r="I6" s="18">
        <f t="shared" si="5"/>
        <v>84687.516996441424</v>
      </c>
      <c r="J6" s="18">
        <f t="shared" si="1"/>
        <v>81384.703833580206</v>
      </c>
      <c r="K6" s="18">
        <f t="shared" si="6"/>
        <v>81505.186115379009</v>
      </c>
      <c r="L6" s="18">
        <f t="shared" si="2"/>
        <v>81384.703833580206</v>
      </c>
      <c r="M6" s="18">
        <f t="shared" si="3"/>
        <v>-120.48228179880243</v>
      </c>
      <c r="N6" s="17">
        <f t="shared" si="7"/>
        <v>0</v>
      </c>
      <c r="O6" s="7"/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4"/>
        <v>27895.335364311264</v>
      </c>
      <c r="H7" s="18">
        <f t="shared" si="0"/>
        <v>28091.980041716575</v>
      </c>
      <c r="I7" s="18">
        <f t="shared" si="5"/>
        <v>112779.49703815801</v>
      </c>
      <c r="J7" s="18">
        <f t="shared" si="1"/>
        <v>111990.03727846616</v>
      </c>
      <c r="K7" s="18">
        <f t="shared" si="6"/>
        <v>109400.52147969027</v>
      </c>
      <c r="L7" s="18">
        <f t="shared" si="2"/>
        <v>111990.03727846616</v>
      </c>
      <c r="M7" s="18">
        <f t="shared" si="3"/>
        <v>2589.5157987758867</v>
      </c>
      <c r="N7" s="17">
        <f t="shared" si="7"/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4"/>
        <v>34174.930545493</v>
      </c>
      <c r="H8" s="18">
        <f t="shared" si="0"/>
        <v>33803.095240597817</v>
      </c>
      <c r="I8" s="18">
        <f t="shared" si="5"/>
        <v>146582.59227875582</v>
      </c>
      <c r="J8" s="18">
        <f t="shared" si="1"/>
        <v>148195.00624571223</v>
      </c>
      <c r="K8" s="18">
        <f t="shared" si="6"/>
        <v>143575.45202518327</v>
      </c>
      <c r="L8" s="18">
        <f t="shared" si="2"/>
        <v>148195.00624571223</v>
      </c>
      <c r="M8" s="18">
        <f t="shared" si="3"/>
        <v>4619.554220528953</v>
      </c>
      <c r="N8" s="17">
        <f t="shared" si="7"/>
        <v>0</v>
      </c>
      <c r="O8" s="7"/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4"/>
        <v>35060.665994874435</v>
      </c>
      <c r="H9" s="18">
        <f t="shared" si="0"/>
        <v>35343.413878909516</v>
      </c>
      <c r="I9" s="18">
        <f t="shared" si="5"/>
        <v>181926.00615766534</v>
      </c>
      <c r="J9" s="18">
        <f t="shared" si="1"/>
        <v>180470.59515893529</v>
      </c>
      <c r="K9" s="18">
        <f t="shared" si="6"/>
        <v>178636.11802005771</v>
      </c>
      <c r="L9" s="18">
        <f t="shared" si="2"/>
        <v>180470.59515893529</v>
      </c>
      <c r="M9" s="18">
        <f t="shared" si="3"/>
        <v>1834.4771388775844</v>
      </c>
      <c r="N9" s="17">
        <f t="shared" si="7"/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4"/>
        <v>264843.10955613601</v>
      </c>
      <c r="H10" s="18">
        <f t="shared" si="0"/>
        <v>297242.55626835563</v>
      </c>
      <c r="I10" s="18">
        <f t="shared" si="5"/>
        <v>479168.56242602097</v>
      </c>
      <c r="J10" s="18">
        <f t="shared" si="1"/>
        <v>426939.1760979183</v>
      </c>
      <c r="K10" s="18">
        <f t="shared" si="6"/>
        <v>443479.22757619375</v>
      </c>
      <c r="L10" s="18">
        <f t="shared" si="2"/>
        <v>426939.1760979183</v>
      </c>
      <c r="M10" s="18">
        <f t="shared" si="3"/>
        <v>-16540.051478275447</v>
      </c>
      <c r="N10" s="17">
        <f t="shared" si="7"/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4"/>
        <v>99080.299591503761</v>
      </c>
      <c r="H11" s="18">
        <f t="shared" si="0"/>
        <v>112335.93687526176</v>
      </c>
      <c r="I11" s="18">
        <f t="shared" si="5"/>
        <v>591504.49930128269</v>
      </c>
      <c r="J11" s="18">
        <f t="shared" si="1"/>
        <v>521706.98558886215</v>
      </c>
      <c r="K11" s="18">
        <f t="shared" si="6"/>
        <v>542559.52716769755</v>
      </c>
      <c r="L11" s="18">
        <f t="shared" si="2"/>
        <v>521706.98558886215</v>
      </c>
      <c r="M11" s="18">
        <f t="shared" si="3"/>
        <v>-20852.5415788354</v>
      </c>
      <c r="N11" s="17">
        <f t="shared" si="7"/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4"/>
        <v>465392.73704574164</v>
      </c>
      <c r="H12" s="18">
        <f t="shared" si="0"/>
        <v>587617.09541353618</v>
      </c>
      <c r="I12" s="18">
        <f t="shared" si="5"/>
        <v>1179121.594714819</v>
      </c>
      <c r="J12" s="18">
        <f t="shared" si="1"/>
        <v>933864.29795389576</v>
      </c>
      <c r="K12" s="18">
        <f t="shared" si="6"/>
        <v>1007952.2642134392</v>
      </c>
      <c r="L12" s="18">
        <f t="shared" si="2"/>
        <v>933864.29795389576</v>
      </c>
      <c r="M12" s="18">
        <f t="shared" si="3"/>
        <v>-74087.966259543435</v>
      </c>
      <c r="N12" s="17">
        <f t="shared" si="7"/>
        <v>0</v>
      </c>
      <c r="O12" s="7"/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4"/>
        <v>1616402.8756808292</v>
      </c>
      <c r="H13" s="18">
        <f t="shared" si="0"/>
        <v>2248126.4484234462</v>
      </c>
      <c r="I13" s="18">
        <f t="shared" si="5"/>
        <v>3427248.0431382651</v>
      </c>
      <c r="J13" s="18">
        <f t="shared" si="1"/>
        <v>2464191.2809153222</v>
      </c>
      <c r="K13" s="18">
        <f t="shared" si="6"/>
        <v>2624355.1398942685</v>
      </c>
      <c r="L13" s="18">
        <f t="shared" si="2"/>
        <v>2464191.2809153222</v>
      </c>
      <c r="M13" s="18">
        <f t="shared" si="3"/>
        <v>-160163.85897894623</v>
      </c>
      <c r="N13" s="17">
        <f t="shared" si="7"/>
        <v>0</v>
      </c>
      <c r="O13" s="7"/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4"/>
        <v>790410.51240753022</v>
      </c>
      <c r="H14" s="18">
        <f t="shared" si="0"/>
        <v>1058113.1654720588</v>
      </c>
      <c r="I14" s="18">
        <f t="shared" si="5"/>
        <v>4485361.2086103242</v>
      </c>
      <c r="J14" s="18">
        <f t="shared" si="1"/>
        <v>3350564.728725289</v>
      </c>
      <c r="K14" s="18">
        <f t="shared" si="6"/>
        <v>3414765.6523017986</v>
      </c>
      <c r="L14" s="18">
        <f t="shared" si="2"/>
        <v>3350564.728725289</v>
      </c>
      <c r="M14" s="18">
        <f t="shared" si="3"/>
        <v>-64200.92357650958</v>
      </c>
      <c r="N14" s="17">
        <f t="shared" si="7"/>
        <v>0</v>
      </c>
      <c r="O14" s="7"/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4"/>
        <v>422916.30686063902</v>
      </c>
      <c r="H15" s="18">
        <f t="shared" si="0"/>
        <v>500492.65389518265</v>
      </c>
      <c r="I15" s="18">
        <f t="shared" si="5"/>
        <v>4985853.8625055067</v>
      </c>
      <c r="J15" s="18">
        <f t="shared" si="1"/>
        <v>4213046.6564635765</v>
      </c>
      <c r="K15" s="18">
        <f t="shared" si="6"/>
        <v>3837681.9591624374</v>
      </c>
      <c r="L15" s="18">
        <f t="shared" si="2"/>
        <v>4213046.6564635765</v>
      </c>
      <c r="M15" s="18">
        <f t="shared" si="3"/>
        <v>375364.69730113912</v>
      </c>
      <c r="N15" s="17">
        <f t="shared" si="7"/>
        <v>0</v>
      </c>
      <c r="O15" s="7"/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4"/>
        <v>554789.30818798032</v>
      </c>
      <c r="H16" s="18">
        <f t="shared" si="0"/>
        <v>692620.85998566169</v>
      </c>
      <c r="I16" s="18">
        <f t="shared" si="5"/>
        <v>5678474.7224911684</v>
      </c>
      <c r="J16" s="18">
        <f t="shared" si="1"/>
        <v>4548458.2473000102</v>
      </c>
      <c r="K16" s="18">
        <f t="shared" si="6"/>
        <v>4392471.2673504176</v>
      </c>
      <c r="L16" s="18">
        <f t="shared" si="2"/>
        <v>4548458.2473000102</v>
      </c>
      <c r="M16" s="18">
        <f t="shared" si="3"/>
        <v>155986.97994959261</v>
      </c>
      <c r="N16" s="17">
        <f t="shared" si="7"/>
        <v>0</v>
      </c>
      <c r="O16" s="7"/>
    </row>
    <row r="17" spans="1:15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4"/>
        <v>250025.83792445474</v>
      </c>
      <c r="H17" s="18">
        <f t="shared" si="0"/>
        <v>326831.16679713997</v>
      </c>
      <c r="I17" s="18">
        <f t="shared" si="5"/>
        <v>6005305.8892883081</v>
      </c>
      <c r="J17" s="18">
        <f t="shared" si="1"/>
        <v>4594058.9193989662</v>
      </c>
      <c r="K17" s="18">
        <f t="shared" si="6"/>
        <v>4642497.1052748719</v>
      </c>
      <c r="L17" s="18">
        <f t="shared" si="2"/>
        <v>4594058.9193989662</v>
      </c>
      <c r="M17" s="18">
        <f t="shared" si="3"/>
        <v>-48438.185875905678</v>
      </c>
      <c r="N17" s="17">
        <f t="shared" si="7"/>
        <v>0</v>
      </c>
      <c r="O17" s="7"/>
    </row>
    <row r="18" spans="1:15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4"/>
        <v>1526720.9655698179</v>
      </c>
      <c r="H18" s="18">
        <f t="shared" si="0"/>
        <v>2193564.6688228305</v>
      </c>
      <c r="I18" s="18">
        <f t="shared" si="5"/>
        <v>8198870.5581111386</v>
      </c>
      <c r="J18" s="18">
        <f t="shared" si="1"/>
        <v>5706413.7442452544</v>
      </c>
      <c r="K18" s="18">
        <f t="shared" si="6"/>
        <v>6169218.0708446894</v>
      </c>
      <c r="L18" s="18">
        <f t="shared" si="2"/>
        <v>5706413.7442452544</v>
      </c>
      <c r="M18" s="18">
        <f t="shared" si="3"/>
        <v>-462804.32659943495</v>
      </c>
      <c r="N18" s="17">
        <f t="shared" si="7"/>
        <v>0</v>
      </c>
      <c r="O18" s="7"/>
    </row>
    <row r="19" spans="1:15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4"/>
        <v>2462542.1623867596</v>
      </c>
      <c r="H19" s="18">
        <f t="shared" si="0"/>
        <v>3584486.5300412835</v>
      </c>
      <c r="I19" s="18">
        <f t="shared" si="5"/>
        <v>11783357.088152422</v>
      </c>
      <c r="J19" s="18">
        <f t="shared" si="1"/>
        <v>8095166.0442423308</v>
      </c>
      <c r="K19" s="18">
        <f t="shared" si="6"/>
        <v>8631760.2332314495</v>
      </c>
      <c r="L19" s="18">
        <f t="shared" si="2"/>
        <v>8095166.0442423308</v>
      </c>
      <c r="M19" s="18">
        <f t="shared" si="3"/>
        <v>-536594.18898911867</v>
      </c>
      <c r="N19" s="17">
        <f t="shared" si="7"/>
        <v>0</v>
      </c>
    </row>
    <row r="20" spans="1:15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4"/>
        <v>1328925.1361687968</v>
      </c>
      <c r="H20" s="18">
        <f t="shared" si="0"/>
        <v>1845729.2824473034</v>
      </c>
      <c r="I20" s="18">
        <f t="shared" si="5"/>
        <v>13629086.370599724</v>
      </c>
      <c r="J20" s="18">
        <f t="shared" si="1"/>
        <v>9812942.5767630897</v>
      </c>
      <c r="K20" s="18">
        <f t="shared" si="6"/>
        <v>9960685.3694002461</v>
      </c>
      <c r="L20" s="18">
        <f t="shared" si="2"/>
        <v>9812942.5767630897</v>
      </c>
      <c r="M20" s="18">
        <f t="shared" si="3"/>
        <v>-147742.79263715632</v>
      </c>
      <c r="N20" s="17">
        <f t="shared" si="7"/>
        <v>0</v>
      </c>
    </row>
    <row r="21" spans="1:15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4"/>
        <v>970349.54114415869</v>
      </c>
      <c r="H21" s="18">
        <f t="shared" si="0"/>
        <v>1342115.5665055888</v>
      </c>
      <c r="I21" s="18">
        <f t="shared" si="5"/>
        <v>14971201.937105313</v>
      </c>
      <c r="J21" s="18">
        <f t="shared" si="1"/>
        <v>10824178.850611808</v>
      </c>
      <c r="K21" s="18">
        <f t="shared" si="6"/>
        <v>10931034.910544405</v>
      </c>
      <c r="L21" s="18">
        <f t="shared" si="2"/>
        <v>10824178.850611808</v>
      </c>
      <c r="M21" s="18">
        <f t="shared" si="3"/>
        <v>-106856.05993259698</v>
      </c>
      <c r="N21" s="17">
        <f t="shared" si="7"/>
        <v>0</v>
      </c>
    </row>
    <row r="22" spans="1:15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4"/>
        <v>427736.68836834806</v>
      </c>
      <c r="H22" s="18">
        <f t="shared" si="0"/>
        <v>542125.09767951048</v>
      </c>
      <c r="I22" s="18">
        <f t="shared" si="5"/>
        <v>15513327.034784824</v>
      </c>
      <c r="J22" s="18">
        <f t="shared" si="1"/>
        <v>12240014.638386695</v>
      </c>
      <c r="K22" s="18">
        <f t="shared" si="6"/>
        <v>11358771.598912753</v>
      </c>
      <c r="L22" s="18">
        <f t="shared" si="2"/>
        <v>12240014.638386695</v>
      </c>
      <c r="M22" s="18">
        <f t="shared" si="3"/>
        <v>881243.03947394155</v>
      </c>
      <c r="N22" s="17">
        <f t="shared" si="7"/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2" si="0">E3/B3</f>
        <v>0</v>
      </c>
      <c r="G3" s="18">
        <f>G2+F3</f>
        <v>0</v>
      </c>
      <c r="H3" s="18">
        <f t="shared" ref="H3:H22" si="1">G3*B3</f>
        <v>0</v>
      </c>
      <c r="I3" s="18">
        <f>IF(E3&gt;0,I2+E3,I2)</f>
        <v>0</v>
      </c>
      <c r="J3" s="18">
        <f t="shared" ref="J3:J22" si="2">H3+L3</f>
        <v>0</v>
      </c>
      <c r="K3" s="18">
        <f t="shared" ref="K3:K22" si="3">J3-I3</f>
        <v>0</v>
      </c>
      <c r="L3" s="17">
        <f>IF(E3&lt;0,L2-E3,L2)</f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 t="shared" ref="E4:E22" si="4">IF(C4&lt;D4,$E$2*(D4-C4)^3,$E$2*(D4-C4)^3)</f>
        <v>3955.9241620469529</v>
      </c>
      <c r="F4" s="18">
        <f t="shared" si="0"/>
        <v>3932.3301809611858</v>
      </c>
      <c r="G4" s="18">
        <f t="shared" ref="G4:G22" si="5">G3+F4</f>
        <v>3932.3301809611858</v>
      </c>
      <c r="H4" s="18">
        <f t="shared" si="1"/>
        <v>3955.9241620469529</v>
      </c>
      <c r="I4" s="18">
        <f t="shared" ref="I4:I22" si="6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2" si="7">IF(E4&lt;0,L3-E4,L3)</f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8">(S4-R4)/R4</f>
        <v>1.3754185445609043E-2</v>
      </c>
      <c r="W4" s="9">
        <f>V4</f>
        <v>1.3754185445609043E-2</v>
      </c>
      <c r="Y4" s="6"/>
      <c r="Z4" s="7"/>
      <c r="AA4" s="7"/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si="4"/>
        <v>68207.262418915881</v>
      </c>
      <c r="F5" s="18">
        <f t="shared" si="0"/>
        <v>70607.932110678972</v>
      </c>
      <c r="G5" s="18">
        <f t="shared" si="5"/>
        <v>74540.26229164016</v>
      </c>
      <c r="H5" s="18">
        <f t="shared" si="1"/>
        <v>72005.893373724393</v>
      </c>
      <c r="I5" s="18">
        <f t="shared" si="6"/>
        <v>72163.186580962836</v>
      </c>
      <c r="J5" s="18">
        <f t="shared" si="2"/>
        <v>72005.893373724393</v>
      </c>
      <c r="K5" s="18">
        <f t="shared" si="3"/>
        <v>-157.29320723844285</v>
      </c>
      <c r="L5" s="17">
        <f t="shared" si="7"/>
        <v>0</v>
      </c>
      <c r="M5" s="7"/>
      <c r="Y5" s="6"/>
      <c r="Z5" s="7"/>
      <c r="AA5" s="7"/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4"/>
        <v>412939.48228066432</v>
      </c>
      <c r="F6" s="18">
        <f t="shared" si="0"/>
        <v>429697.69227956748</v>
      </c>
      <c r="G6" s="18">
        <f t="shared" si="5"/>
        <v>504237.95457120764</v>
      </c>
      <c r="H6" s="18">
        <f t="shared" si="1"/>
        <v>484572.67434293055</v>
      </c>
      <c r="I6" s="18">
        <f t="shared" si="6"/>
        <v>485102.66886162717</v>
      </c>
      <c r="J6" s="18">
        <f t="shared" si="2"/>
        <v>484572.67434293055</v>
      </c>
      <c r="K6" s="18">
        <f t="shared" si="3"/>
        <v>-529.99451869662153</v>
      </c>
      <c r="L6" s="17">
        <f t="shared" si="7"/>
        <v>0</v>
      </c>
      <c r="M6" s="7"/>
      <c r="Y6" s="7"/>
      <c r="Z6" s="7"/>
      <c r="AA6" s="8"/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4"/>
        <v>101780.05325937558</v>
      </c>
      <c r="F7" s="18">
        <f t="shared" si="0"/>
        <v>102497.53901382511</v>
      </c>
      <c r="G7" s="18">
        <f t="shared" si="5"/>
        <v>606735.49358503276</v>
      </c>
      <c r="H7" s="18">
        <f t="shared" si="1"/>
        <v>602488.32748178183</v>
      </c>
      <c r="I7" s="18">
        <f t="shared" si="6"/>
        <v>586882.72212100273</v>
      </c>
      <c r="J7" s="18">
        <f t="shared" si="2"/>
        <v>602488.32748178183</v>
      </c>
      <c r="K7" s="18">
        <f t="shared" si="3"/>
        <v>15605.605360779096</v>
      </c>
      <c r="L7" s="17">
        <f t="shared" si="7"/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4"/>
        <v>135033.62655146356</v>
      </c>
      <c r="F8" s="18">
        <f t="shared" si="0"/>
        <v>133564.41304031899</v>
      </c>
      <c r="G8" s="18">
        <f t="shared" si="5"/>
        <v>740299.90662535175</v>
      </c>
      <c r="H8" s="18">
        <f t="shared" si="1"/>
        <v>748443.23313242593</v>
      </c>
      <c r="I8" s="18">
        <f t="shared" si="6"/>
        <v>721916.34867246635</v>
      </c>
      <c r="J8" s="18">
        <f t="shared" si="2"/>
        <v>748443.23313242593</v>
      </c>
      <c r="K8" s="18">
        <f t="shared" si="3"/>
        <v>26526.884459959576</v>
      </c>
      <c r="L8" s="17">
        <f t="shared" si="7"/>
        <v>0</v>
      </c>
      <c r="M8" s="7"/>
    </row>
    <row r="9" spans="1:33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4"/>
        <v>184073.086112683</v>
      </c>
      <c r="F9" s="18">
        <f t="shared" si="0"/>
        <v>185557.54951716529</v>
      </c>
      <c r="G9" s="18">
        <f t="shared" si="5"/>
        <v>925857.45614251704</v>
      </c>
      <c r="H9" s="18">
        <f t="shared" si="1"/>
        <v>918450.58148294676</v>
      </c>
      <c r="I9" s="18">
        <f t="shared" si="6"/>
        <v>905989.43478514929</v>
      </c>
      <c r="J9" s="18">
        <f t="shared" si="2"/>
        <v>918450.58148294676</v>
      </c>
      <c r="K9" s="18">
        <f t="shared" si="3"/>
        <v>12461.146697797463</v>
      </c>
      <c r="L9" s="17">
        <f t="shared" si="7"/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4"/>
        <v>1110246.6801922934</v>
      </c>
      <c r="F10" s="18">
        <f t="shared" si="0"/>
        <v>1246068.1414815646</v>
      </c>
      <c r="G10" s="18">
        <f t="shared" si="5"/>
        <v>2171925.5976240817</v>
      </c>
      <c r="H10" s="18">
        <f t="shared" si="1"/>
        <v>1935185.6484507315</v>
      </c>
      <c r="I10" s="18">
        <f t="shared" si="6"/>
        <v>2016236.1149774427</v>
      </c>
      <c r="J10" s="18">
        <f t="shared" si="2"/>
        <v>1935185.6484507315</v>
      </c>
      <c r="K10" s="18">
        <f t="shared" si="3"/>
        <v>-81050.466526711127</v>
      </c>
      <c r="L10" s="17">
        <f t="shared" si="7"/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4"/>
        <v>950430.4433228831</v>
      </c>
      <c r="F11" s="18">
        <f t="shared" si="0"/>
        <v>1077585.5011100702</v>
      </c>
      <c r="G11" s="18">
        <f t="shared" si="5"/>
        <v>3249511.0987341516</v>
      </c>
      <c r="H11" s="18">
        <f t="shared" si="1"/>
        <v>2866068.8836022676</v>
      </c>
      <c r="I11" s="18">
        <f t="shared" si="6"/>
        <v>2966666.5583003256</v>
      </c>
      <c r="J11" s="18">
        <f t="shared" si="2"/>
        <v>2866068.8836022676</v>
      </c>
      <c r="K11" s="18">
        <f t="shared" si="3"/>
        <v>-100597.67469805805</v>
      </c>
      <c r="L11" s="17">
        <f t="shared" si="7"/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4"/>
        <v>2601645.6563901841</v>
      </c>
      <c r="F12" s="18">
        <f t="shared" si="0"/>
        <v>3284906.1496053939</v>
      </c>
      <c r="G12" s="18">
        <f t="shared" si="5"/>
        <v>6534417.248339545</v>
      </c>
      <c r="H12" s="18">
        <f t="shared" si="1"/>
        <v>5175258.4326422429</v>
      </c>
      <c r="I12" s="18">
        <f t="shared" si="6"/>
        <v>5568312.2146905102</v>
      </c>
      <c r="J12" s="18">
        <f t="shared" si="2"/>
        <v>5175258.4326422429</v>
      </c>
      <c r="K12" s="18">
        <f t="shared" si="3"/>
        <v>-393053.78204826731</v>
      </c>
      <c r="L12" s="17">
        <f t="shared" si="7"/>
        <v>0</v>
      </c>
      <c r="M12" s="7"/>
      <c r="Y12" s="19"/>
    </row>
    <row r="13" spans="1:33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4"/>
        <v>4490358.7035431322</v>
      </c>
      <c r="F13" s="18">
        <f t="shared" si="0"/>
        <v>6245283.4724707855</v>
      </c>
      <c r="G13" s="18">
        <f t="shared" si="5"/>
        <v>12779700.720810331</v>
      </c>
      <c r="H13" s="18">
        <f t="shared" si="1"/>
        <v>9188604.5866968539</v>
      </c>
      <c r="I13" s="18">
        <f t="shared" si="6"/>
        <v>10058670.918233642</v>
      </c>
      <c r="J13" s="18">
        <f t="shared" si="2"/>
        <v>9188604.5866968539</v>
      </c>
      <c r="K13" s="18">
        <f t="shared" si="3"/>
        <v>-870066.33153678849</v>
      </c>
      <c r="L13" s="17">
        <f t="shared" si="7"/>
        <v>0</v>
      </c>
      <c r="M13" s="7"/>
      <c r="AA13" s="2"/>
    </row>
    <row r="14" spans="1:33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4"/>
        <v>4718606.5434752619</v>
      </c>
      <c r="F14" s="18">
        <f t="shared" si="0"/>
        <v>6316742.5381603679</v>
      </c>
      <c r="G14" s="18">
        <f t="shared" si="5"/>
        <v>19096443.2589707</v>
      </c>
      <c r="H14" s="18">
        <f t="shared" si="1"/>
        <v>14265042.713791789</v>
      </c>
      <c r="I14" s="18">
        <f t="shared" si="6"/>
        <v>14777277.461708903</v>
      </c>
      <c r="J14" s="18">
        <f t="shared" si="2"/>
        <v>14265042.713791789</v>
      </c>
      <c r="K14" s="18">
        <f t="shared" si="3"/>
        <v>-512234.74791711383</v>
      </c>
      <c r="L14" s="17">
        <f t="shared" si="7"/>
        <v>0</v>
      </c>
      <c r="M14" s="7"/>
    </row>
    <row r="15" spans="1:33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4"/>
        <v>992097.82616559835</v>
      </c>
      <c r="F15" s="18">
        <f t="shared" si="0"/>
        <v>1174080.2278992822</v>
      </c>
      <c r="G15" s="18">
        <f t="shared" si="5"/>
        <v>20270523.486869983</v>
      </c>
      <c r="H15" s="18">
        <f t="shared" si="1"/>
        <v>17128592.926349465</v>
      </c>
      <c r="I15" s="18">
        <f t="shared" si="6"/>
        <v>15769375.287874501</v>
      </c>
      <c r="J15" s="18">
        <f t="shared" si="2"/>
        <v>17128592.926349465</v>
      </c>
      <c r="K15" s="18">
        <f t="shared" si="3"/>
        <v>1359217.6384749636</v>
      </c>
      <c r="L15" s="17">
        <f t="shared" si="7"/>
        <v>0</v>
      </c>
      <c r="M15" s="7"/>
    </row>
    <row r="16" spans="1:33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4"/>
        <v>1559550.3961385945</v>
      </c>
      <c r="F16" s="18">
        <f t="shared" si="0"/>
        <v>1947004.2421915135</v>
      </c>
      <c r="G16" s="18">
        <f t="shared" si="5"/>
        <v>22217527.729061496</v>
      </c>
      <c r="H16" s="18">
        <f t="shared" si="1"/>
        <v>17796239.689789973</v>
      </c>
      <c r="I16" s="18">
        <f t="shared" si="6"/>
        <v>17328925.684013095</v>
      </c>
      <c r="J16" s="18">
        <f t="shared" si="2"/>
        <v>17796239.689789973</v>
      </c>
      <c r="K16" s="18">
        <f t="shared" si="3"/>
        <v>467314.00577687845</v>
      </c>
      <c r="L16" s="17">
        <f t="shared" si="7"/>
        <v>0</v>
      </c>
      <c r="M16" s="7"/>
    </row>
    <row r="17" spans="1:13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4"/>
        <v>2020592.460434271</v>
      </c>
      <c r="F17" s="18">
        <f t="shared" si="0"/>
        <v>2641297.3832919388</v>
      </c>
      <c r="G17" s="18">
        <f t="shared" si="5"/>
        <v>24858825.112353433</v>
      </c>
      <c r="H17" s="18">
        <f t="shared" si="1"/>
        <v>19017000.855342031</v>
      </c>
      <c r="I17" s="18">
        <f t="shared" si="6"/>
        <v>19349518.144447364</v>
      </c>
      <c r="J17" s="18">
        <f t="shared" si="2"/>
        <v>19017000.855342031</v>
      </c>
      <c r="K17" s="18">
        <f t="shared" si="3"/>
        <v>-332517.28910533339</v>
      </c>
      <c r="L17" s="17">
        <f t="shared" si="7"/>
        <v>0</v>
      </c>
      <c r="M17" s="7"/>
    </row>
    <row r="18" spans="1:13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4"/>
        <v>3985735.7610334312</v>
      </c>
      <c r="F18" s="18">
        <f t="shared" si="0"/>
        <v>5726632.0053471411</v>
      </c>
      <c r="G18" s="18">
        <f t="shared" si="5"/>
        <v>30585457.117700573</v>
      </c>
      <c r="H18" s="18">
        <f t="shared" si="1"/>
        <v>21287477.541379735</v>
      </c>
      <c r="I18" s="18">
        <f t="shared" si="6"/>
        <v>23335253.905480795</v>
      </c>
      <c r="J18" s="18">
        <f t="shared" si="2"/>
        <v>21287477.541379735</v>
      </c>
      <c r="K18" s="18">
        <f t="shared" si="3"/>
        <v>-2047776.3641010597</v>
      </c>
      <c r="L18" s="17">
        <f t="shared" si="7"/>
        <v>0</v>
      </c>
      <c r="M18" s="7"/>
    </row>
    <row r="19" spans="1:13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4"/>
        <v>3943392.1825073613</v>
      </c>
      <c r="F19" s="18">
        <f t="shared" si="0"/>
        <v>5740017.9281266369</v>
      </c>
      <c r="G19" s="18">
        <f t="shared" si="5"/>
        <v>36325475.04582721</v>
      </c>
      <c r="H19" s="18">
        <f t="shared" si="1"/>
        <v>24955600.507737815</v>
      </c>
      <c r="I19" s="18">
        <f t="shared" si="6"/>
        <v>27278646.087988157</v>
      </c>
      <c r="J19" s="18">
        <f t="shared" si="2"/>
        <v>24955600.507737815</v>
      </c>
      <c r="K19" s="18">
        <f t="shared" si="3"/>
        <v>-2323045.5802503414</v>
      </c>
      <c r="L19" s="17">
        <f t="shared" si="7"/>
        <v>0</v>
      </c>
    </row>
    <row r="20" spans="1:13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4"/>
        <v>2792051.0280197761</v>
      </c>
      <c r="F20" s="18">
        <f t="shared" si="0"/>
        <v>3877848.4959356119</v>
      </c>
      <c r="G20" s="18">
        <f t="shared" si="5"/>
        <v>40203323.541762821</v>
      </c>
      <c r="H20" s="18">
        <f t="shared" si="1"/>
        <v>28946394.100295544</v>
      </c>
      <c r="I20" s="18">
        <f t="shared" si="6"/>
        <v>30070697.116007932</v>
      </c>
      <c r="J20" s="18">
        <f t="shared" si="2"/>
        <v>28946394.100295544</v>
      </c>
      <c r="K20" s="18">
        <f t="shared" si="3"/>
        <v>-1124303.0157123879</v>
      </c>
      <c r="L20" s="17">
        <f t="shared" si="7"/>
        <v>0</v>
      </c>
    </row>
    <row r="21" spans="1:13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4"/>
        <v>2453668.2947586924</v>
      </c>
      <c r="F21" s="18">
        <f t="shared" si="0"/>
        <v>3393732.1282739993</v>
      </c>
      <c r="G21" s="18">
        <f t="shared" si="5"/>
        <v>43597055.670036823</v>
      </c>
      <c r="H21" s="18">
        <f t="shared" si="1"/>
        <v>31520670.812874004</v>
      </c>
      <c r="I21" s="18">
        <f t="shared" si="6"/>
        <v>32524365.410766624</v>
      </c>
      <c r="J21" s="18">
        <f t="shared" si="2"/>
        <v>31520670.812874004</v>
      </c>
      <c r="K21" s="18">
        <f t="shared" si="3"/>
        <v>-1003694.5978926197</v>
      </c>
      <c r="L21" s="17">
        <f t="shared" si="7"/>
        <v>0</v>
      </c>
    </row>
    <row r="22" spans="1:13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4"/>
        <v>903084.09463123081</v>
      </c>
      <c r="F22" s="18">
        <f t="shared" si="0"/>
        <v>1144593.3124940631</v>
      </c>
      <c r="G22" s="18">
        <f t="shared" si="5"/>
        <v>44741648.982530884</v>
      </c>
      <c r="H22" s="18">
        <f t="shared" si="1"/>
        <v>35301159.916489385</v>
      </c>
      <c r="I22" s="18">
        <f t="shared" si="6"/>
        <v>33427449.505397856</v>
      </c>
      <c r="J22" s="18">
        <f t="shared" si="2"/>
        <v>35301159.916489385</v>
      </c>
      <c r="K22" s="18">
        <f t="shared" si="3"/>
        <v>1873710.4110915288</v>
      </c>
      <c r="L22" s="17">
        <f t="shared" si="7"/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2023-03-03T13:13:12Z</dcterms:modified>
</cp:coreProperties>
</file>