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24" i="8" l="1"/>
  <c r="F24" i="8"/>
  <c r="E24" i="8"/>
  <c r="D24" i="8"/>
  <c r="C24" i="8"/>
  <c r="B24" i="8"/>
  <c r="M24" i="7"/>
  <c r="D24" i="7"/>
  <c r="C24" i="7"/>
  <c r="B24" i="7"/>
  <c r="M24" i="5"/>
  <c r="D24" i="5"/>
  <c r="C24" i="5"/>
  <c r="B24" i="5"/>
  <c r="N24" i="6"/>
  <c r="M24" i="6"/>
  <c r="D24" i="6"/>
  <c r="C24" i="6"/>
  <c r="B24" i="6"/>
  <c r="D24" i="9"/>
  <c r="C24" i="9"/>
  <c r="E24" i="9" s="1"/>
  <c r="B24" i="9"/>
  <c r="F24" i="9" l="1"/>
  <c r="N24" i="5"/>
  <c r="E24" i="5" s="1"/>
  <c r="F24" i="5" s="1"/>
  <c r="N24" i="7"/>
  <c r="E24" i="7" s="1"/>
  <c r="P24" i="8"/>
  <c r="G24" i="8" s="1"/>
  <c r="F24" i="7"/>
  <c r="O24" i="6"/>
  <c r="AC6" i="8"/>
  <c r="AC4" i="8"/>
  <c r="AC3" i="8"/>
  <c r="AA6" i="7"/>
  <c r="AA4" i="7"/>
  <c r="AA3" i="7"/>
  <c r="AA6" i="5"/>
  <c r="AA4" i="5"/>
  <c r="AA3" i="5"/>
  <c r="AG4" i="6"/>
  <c r="AG3" i="6"/>
  <c r="AG6" i="6" s="1"/>
  <c r="AA6" i="9"/>
  <c r="AA4" i="9"/>
  <c r="AA3" i="9"/>
  <c r="H24" i="8" l="1"/>
  <c r="O23" i="8"/>
  <c r="F23" i="8"/>
  <c r="E23" i="8"/>
  <c r="D23" i="8"/>
  <c r="C23" i="8"/>
  <c r="B23" i="8"/>
  <c r="M23" i="7"/>
  <c r="D23" i="7"/>
  <c r="C23" i="7"/>
  <c r="N23" i="7" s="1"/>
  <c r="B23" i="7"/>
  <c r="M23" i="5"/>
  <c r="D23" i="5"/>
  <c r="C23" i="5"/>
  <c r="B23" i="5"/>
  <c r="N23" i="6"/>
  <c r="M23" i="6"/>
  <c r="D23" i="6"/>
  <c r="C23" i="6"/>
  <c r="B23" i="6"/>
  <c r="D23" i="9"/>
  <c r="C23" i="9"/>
  <c r="E23" i="9" s="1"/>
  <c r="B23" i="9"/>
  <c r="N23" i="5" l="1"/>
  <c r="E23" i="5" s="1"/>
  <c r="F23" i="5" s="1"/>
  <c r="F23" i="9"/>
  <c r="E23" i="7"/>
  <c r="P23" i="8"/>
  <c r="G23" i="8" s="1"/>
  <c r="F23" i="7"/>
  <c r="O23" i="6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D3" i="7"/>
  <c r="C3" i="7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D3" i="5"/>
  <c r="C3" i="5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D3" i="6"/>
  <c r="C3" i="6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H23" i="8" l="1"/>
  <c r="O22" i="8"/>
  <c r="P22" i="8" s="1"/>
  <c r="F22" i="8"/>
  <c r="E22" i="8"/>
  <c r="B22" i="8"/>
  <c r="N22" i="7"/>
  <c r="M22" i="7"/>
  <c r="E22" i="7"/>
  <c r="B22" i="7"/>
  <c r="N22" i="5"/>
  <c r="M22" i="5"/>
  <c r="E22" i="5"/>
  <c r="B22" i="5"/>
  <c r="N22" i="6"/>
  <c r="M22" i="6"/>
  <c r="B22" i="6"/>
  <c r="E22" i="9"/>
  <c r="B22" i="9"/>
  <c r="F22" i="9" l="1"/>
  <c r="G22" i="8"/>
  <c r="H22" i="8" s="1"/>
  <c r="F22" i="7"/>
  <c r="F22" i="5"/>
  <c r="O22" i="6"/>
  <c r="O21" i="8"/>
  <c r="F21" i="8"/>
  <c r="E21" i="8"/>
  <c r="B21" i="8"/>
  <c r="M21" i="7"/>
  <c r="N21" i="7" s="1"/>
  <c r="E21" i="7" s="1"/>
  <c r="B21" i="7"/>
  <c r="M21" i="5"/>
  <c r="N21" i="5" s="1"/>
  <c r="E21" i="5" s="1"/>
  <c r="B21" i="5"/>
  <c r="N21" i="6"/>
  <c r="M21" i="6"/>
  <c r="B21" i="6"/>
  <c r="E21" i="9"/>
  <c r="B21" i="9"/>
  <c r="F21" i="9" l="1"/>
  <c r="P21" i="8"/>
  <c r="G21" i="8" s="1"/>
  <c r="H21" i="8" s="1"/>
  <c r="F21" i="7"/>
  <c r="F21" i="5"/>
  <c r="O21" i="6"/>
  <c r="O20" i="8"/>
  <c r="F20" i="8"/>
  <c r="E20" i="8"/>
  <c r="B20" i="8"/>
  <c r="M20" i="7"/>
  <c r="N20" i="7" s="1"/>
  <c r="E20" i="7" s="1"/>
  <c r="B20" i="7"/>
  <c r="M20" i="5"/>
  <c r="N20" i="5" s="1"/>
  <c r="E20" i="5" s="1"/>
  <c r="B20" i="5"/>
  <c r="N20" i="6"/>
  <c r="M20" i="6"/>
  <c r="B20" i="6"/>
  <c r="E20" i="9"/>
  <c r="B20" i="9"/>
  <c r="F20" i="9" l="1"/>
  <c r="P20" i="8"/>
  <c r="G20" i="8" s="1"/>
  <c r="H20" i="8" s="1"/>
  <c r="F20" i="7"/>
  <c r="F20" i="5"/>
  <c r="O20" i="6"/>
  <c r="O19" i="8"/>
  <c r="F19" i="8"/>
  <c r="E19" i="8"/>
  <c r="B19" i="8"/>
  <c r="M19" i="7"/>
  <c r="N19" i="7" s="1"/>
  <c r="E19" i="7" s="1"/>
  <c r="B19" i="7"/>
  <c r="M19" i="5"/>
  <c r="N19" i="5" s="1"/>
  <c r="E19" i="5" s="1"/>
  <c r="B19" i="5"/>
  <c r="N19" i="6"/>
  <c r="M19" i="6"/>
  <c r="B19" i="6"/>
  <c r="E19" i="9"/>
  <c r="B19" i="9"/>
  <c r="F19" i="9" l="1"/>
  <c r="P19" i="8"/>
  <c r="G19" i="8" s="1"/>
  <c r="H19" i="8" s="1"/>
  <c r="F19" i="7"/>
  <c r="F19" i="5"/>
  <c r="O19" i="6"/>
  <c r="O18" i="8"/>
  <c r="F18" i="8"/>
  <c r="E18" i="8"/>
  <c r="B18" i="8"/>
  <c r="M18" i="7"/>
  <c r="B18" i="7"/>
  <c r="M18" i="5"/>
  <c r="B18" i="5"/>
  <c r="N18" i="6"/>
  <c r="M18" i="6"/>
  <c r="B18" i="6"/>
  <c r="E18" i="9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F8" i="9" s="1"/>
  <c r="N8" i="7"/>
  <c r="E8" i="7" s="1"/>
  <c r="F8" i="7" s="1"/>
  <c r="P8" i="8"/>
  <c r="G8" i="8" s="1"/>
  <c r="H8" i="8" s="1"/>
  <c r="N8" i="5"/>
  <c r="E8" i="5" s="1"/>
  <c r="F8" i="5" s="1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R4" i="9"/>
  <c r="L8" i="9"/>
  <c r="G5" i="9"/>
  <c r="H4" i="9"/>
  <c r="J4" i="9" s="1"/>
  <c r="K4" i="9" s="1"/>
  <c r="N6" i="7"/>
  <c r="E6" i="7" s="1"/>
  <c r="N3" i="5"/>
  <c r="N3" i="7"/>
  <c r="P4" i="8"/>
  <c r="P5" i="8"/>
  <c r="I22" i="9" l="1"/>
  <c r="I23" i="9" s="1"/>
  <c r="I24" i="9" s="1"/>
  <c r="R5" i="9"/>
  <c r="Q5" i="9" s="1"/>
  <c r="Q4" i="9"/>
  <c r="L9" i="9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H6" i="9"/>
  <c r="J6" i="9" s="1"/>
  <c r="K6" i="9" s="1"/>
  <c r="L22" i="9" l="1"/>
  <c r="L23" i="9" s="1"/>
  <c r="L24" i="9" s="1"/>
  <c r="U5" i="9"/>
  <c r="G9" i="9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F3" i="7"/>
  <c r="G3" i="7" s="1"/>
  <c r="I3" i="7"/>
  <c r="L3" i="7"/>
  <c r="H3" i="8"/>
  <c r="I3" i="8" s="1"/>
  <c r="N3" i="8"/>
  <c r="K3" i="8"/>
  <c r="I22" i="5" l="1"/>
  <c r="I23" i="5" s="1"/>
  <c r="I24" i="5" s="1"/>
  <c r="R5" i="5"/>
  <c r="G16" i="9"/>
  <c r="H15" i="9"/>
  <c r="J15" i="9" s="1"/>
  <c r="K15" i="9" s="1"/>
  <c r="H14" i="9"/>
  <c r="J14" i="9" s="1"/>
  <c r="K14" i="9" s="1"/>
  <c r="L9" i="5"/>
  <c r="G17" i="9" l="1"/>
  <c r="G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l="1"/>
  <c r="L23" i="5" s="1"/>
  <c r="L24" i="5" s="1"/>
  <c r="U5" i="5"/>
  <c r="H18" i="9"/>
  <c r="J18" i="9" s="1"/>
  <c r="K18" i="9" s="1"/>
  <c r="G19" i="9"/>
  <c r="H17" i="9"/>
  <c r="J17" i="9" s="1"/>
  <c r="K17" i="9" s="1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R24" i="6" l="1"/>
  <c r="S24" i="6" s="1"/>
  <c r="P24" i="6"/>
  <c r="Q24" i="6" s="1"/>
  <c r="R23" i="6"/>
  <c r="S23" i="6" s="1"/>
  <c r="P23" i="6"/>
  <c r="Q23" i="6" s="1"/>
  <c r="P22" i="6"/>
  <c r="Q22" i="6" s="1"/>
  <c r="R22" i="6"/>
  <c r="S22" i="6" s="1"/>
  <c r="R21" i="6"/>
  <c r="S21" i="6" s="1"/>
  <c r="P21" i="6"/>
  <c r="Q21" i="6" s="1"/>
  <c r="H19" i="9"/>
  <c r="J19" i="9" s="1"/>
  <c r="K19" i="9" s="1"/>
  <c r="G20" i="9"/>
  <c r="G21" i="9" s="1"/>
  <c r="R20" i="6"/>
  <c r="S20" i="6" s="1"/>
  <c r="P20" i="6"/>
  <c r="Q20" i="6" s="1"/>
  <c r="R19" i="6"/>
  <c r="S19" i="6" s="1"/>
  <c r="P19" i="6"/>
  <c r="Q19" i="6" s="1"/>
  <c r="P18" i="6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T24" i="6" l="1"/>
  <c r="U24" i="6" s="1"/>
  <c r="E24" i="6" s="1"/>
  <c r="F24" i="6" s="1"/>
  <c r="K22" i="8"/>
  <c r="K23" i="8" s="1"/>
  <c r="K24" i="8" s="1"/>
  <c r="T5" i="8"/>
  <c r="I22" i="7"/>
  <c r="I23" i="7" s="1"/>
  <c r="I24" i="7" s="1"/>
  <c r="R5" i="7"/>
  <c r="T23" i="6"/>
  <c r="U23" i="6" s="1"/>
  <c r="E23" i="6" s="1"/>
  <c r="H21" i="9"/>
  <c r="J21" i="9" s="1"/>
  <c r="G22" i="9"/>
  <c r="T22" i="6"/>
  <c r="U22" i="6" s="1"/>
  <c r="E22" i="6" s="1"/>
  <c r="F22" i="6" s="1"/>
  <c r="T21" i="6"/>
  <c r="U21" i="6" s="1"/>
  <c r="E21" i="6" s="1"/>
  <c r="F21" i="6" s="1"/>
  <c r="H20" i="9"/>
  <c r="J20" i="9" s="1"/>
  <c r="K20" i="9" s="1"/>
  <c r="T20" i="6"/>
  <c r="U20" i="6" s="1"/>
  <c r="E20" i="6" s="1"/>
  <c r="F20" i="6" s="1"/>
  <c r="T19" i="6"/>
  <c r="U19" i="6" s="1"/>
  <c r="E19" i="6" s="1"/>
  <c r="F19" i="6" s="1"/>
  <c r="T18" i="6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AA4" i="6"/>
  <c r="G5" i="6"/>
  <c r="H4" i="6"/>
  <c r="J4" i="6" s="1"/>
  <c r="K4" i="6" s="1"/>
  <c r="F23" i="6" l="1"/>
  <c r="K21" i="9"/>
  <c r="T5" i="9" s="1"/>
  <c r="S5" i="9"/>
  <c r="V5" i="9" s="1"/>
  <c r="Q5" i="7"/>
  <c r="S5" i="8"/>
  <c r="Q4" i="5"/>
  <c r="Q5" i="5"/>
  <c r="H22" i="9"/>
  <c r="J22" i="9" s="1"/>
  <c r="K22" i="9" s="1"/>
  <c r="G23" i="9"/>
  <c r="G24" i="9" s="1"/>
  <c r="H24" i="9" s="1"/>
  <c r="J24" i="9" s="1"/>
  <c r="K24" i="9" s="1"/>
  <c r="F17" i="6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L19" i="6" s="1"/>
  <c r="L20" i="6" s="1"/>
  <c r="L21" i="6" s="1"/>
  <c r="I16" i="6"/>
  <c r="I17" i="6" s="1"/>
  <c r="I18" i="6" s="1"/>
  <c r="I19" i="6" s="1"/>
  <c r="I20" i="6" s="1"/>
  <c r="I21" i="6" s="1"/>
  <c r="U4" i="5"/>
  <c r="H5" i="6"/>
  <c r="J5" i="6" s="1"/>
  <c r="K5" i="6" s="1"/>
  <c r="G6" i="6"/>
  <c r="I22" i="6" l="1"/>
  <c r="I23" i="6" s="1"/>
  <c r="I24" i="6" s="1"/>
  <c r="X5" i="6"/>
  <c r="W5" i="6" s="1"/>
  <c r="L22" i="6"/>
  <c r="L23" i="6" s="1"/>
  <c r="L24" i="6" s="1"/>
  <c r="AA5" i="6"/>
  <c r="H23" i="9"/>
  <c r="J23" i="9" s="1"/>
  <c r="K23" i="9" s="1"/>
  <c r="H2" i="9"/>
  <c r="L17" i="7"/>
  <c r="L18" i="7" s="1"/>
  <c r="L19" i="7" s="1"/>
  <c r="L20" i="7" s="1"/>
  <c r="L21" i="7" s="1"/>
  <c r="N14" i="8"/>
  <c r="N15" i="8" s="1"/>
  <c r="N16" i="8" s="1"/>
  <c r="G7" i="6"/>
  <c r="H6" i="6"/>
  <c r="J6" i="6" s="1"/>
  <c r="K6" i="6" s="1"/>
  <c r="L22" i="7" l="1"/>
  <c r="L23" i="7" s="1"/>
  <c r="L24" i="7" s="1"/>
  <c r="U5" i="7"/>
  <c r="N17" i="8"/>
  <c r="N18" i="8" s="1"/>
  <c r="N19" i="8" s="1"/>
  <c r="N20" i="8" s="1"/>
  <c r="N21" i="8" s="1"/>
  <c r="G8" i="6"/>
  <c r="H7" i="6"/>
  <c r="J7" i="6" s="1"/>
  <c r="K7" i="6" s="1"/>
  <c r="N22" i="8" l="1"/>
  <c r="N23" i="8" s="1"/>
  <c r="N24" i="8" s="1"/>
  <c r="W5" i="8"/>
  <c r="H8" i="6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W4" i="7"/>
  <c r="H16" i="6"/>
  <c r="J16" i="6" s="1"/>
  <c r="K16" i="6" s="1"/>
  <c r="AC4" i="6"/>
  <c r="AB4" i="6"/>
  <c r="H18" i="6" l="1"/>
  <c r="J18" i="6" s="1"/>
  <c r="K18" i="6" s="1"/>
  <c r="G19" i="6"/>
  <c r="J3" i="8"/>
  <c r="L3" i="8" s="1"/>
  <c r="M3" i="8" s="1"/>
  <c r="I4" i="8"/>
  <c r="H19" i="6" l="1"/>
  <c r="J19" i="6" s="1"/>
  <c r="K19" i="6" s="1"/>
  <c r="G20" i="6"/>
  <c r="J4" i="8"/>
  <c r="L4" i="8" s="1"/>
  <c r="M4" i="8" s="1"/>
  <c r="I5" i="8"/>
  <c r="I6" i="8" s="1"/>
  <c r="H3" i="7"/>
  <c r="J3" i="7" s="1"/>
  <c r="K3" i="7" s="1"/>
  <c r="G4" i="7"/>
  <c r="H20" i="6" l="1"/>
  <c r="J20" i="6" s="1"/>
  <c r="K20" i="6" s="1"/>
  <c r="G21" i="6"/>
  <c r="J6" i="8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21" i="6" l="1"/>
  <c r="J21" i="6" s="1"/>
  <c r="G22" i="6"/>
  <c r="H6" i="7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K21" i="6" l="1"/>
  <c r="Z5" i="6" s="1"/>
  <c r="Y5" i="6"/>
  <c r="AB5" i="6" s="1"/>
  <c r="H22" i="6"/>
  <c r="J22" i="6" s="1"/>
  <c r="K22" i="6" s="1"/>
  <c r="G23" i="6"/>
  <c r="H6" i="5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H23" i="6" l="1"/>
  <c r="J23" i="6" s="1"/>
  <c r="K23" i="6" s="1"/>
  <c r="G24" i="6"/>
  <c r="H24" i="6" s="1"/>
  <c r="J24" i="6" s="1"/>
  <c r="K24" i="6" s="1"/>
  <c r="J9" i="8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H16" i="7"/>
  <c r="J16" i="7" s="1"/>
  <c r="K16" i="7" s="1"/>
  <c r="G17" i="7"/>
  <c r="H15" i="5"/>
  <c r="J15" i="5" s="1"/>
  <c r="K15" i="5" s="1"/>
  <c r="G16" i="5"/>
  <c r="J18" i="8" l="1"/>
  <c r="L18" i="8" s="1"/>
  <c r="M18" i="8" s="1"/>
  <c r="I19" i="8"/>
  <c r="H17" i="7"/>
  <c r="J17" i="7" s="1"/>
  <c r="K17" i="7" s="1"/>
  <c r="G18" i="7"/>
  <c r="H16" i="5"/>
  <c r="J16" i="5" s="1"/>
  <c r="K16" i="5" s="1"/>
  <c r="G17" i="5"/>
  <c r="J19" i="8" l="1"/>
  <c r="L19" i="8" s="1"/>
  <c r="M19" i="8" s="1"/>
  <c r="I20" i="8"/>
  <c r="H18" i="7"/>
  <c r="J18" i="7" s="1"/>
  <c r="K18" i="7" s="1"/>
  <c r="G19" i="7"/>
  <c r="G20" i="7" s="1"/>
  <c r="H17" i="5"/>
  <c r="J17" i="5" s="1"/>
  <c r="K17" i="5" s="1"/>
  <c r="G18" i="5"/>
  <c r="H20" i="7" l="1"/>
  <c r="J20" i="7" s="1"/>
  <c r="K20" i="7" s="1"/>
  <c r="G21" i="7"/>
  <c r="J20" i="8"/>
  <c r="L20" i="8" s="1"/>
  <c r="M20" i="8" s="1"/>
  <c r="I21" i="8"/>
  <c r="I22" i="8" s="1"/>
  <c r="H19" i="7"/>
  <c r="J19" i="7" s="1"/>
  <c r="K19" i="7" s="1"/>
  <c r="H18" i="5"/>
  <c r="J18" i="5" s="1"/>
  <c r="K18" i="5" s="1"/>
  <c r="G19" i="5"/>
  <c r="G20" i="5" s="1"/>
  <c r="J22" i="8" l="1"/>
  <c r="L22" i="8" s="1"/>
  <c r="M22" i="8" s="1"/>
  <c r="I23" i="8"/>
  <c r="H21" i="7"/>
  <c r="J21" i="7" s="1"/>
  <c r="G22" i="7"/>
  <c r="G23" i="7" s="1"/>
  <c r="H20" i="5"/>
  <c r="J20" i="5" s="1"/>
  <c r="K20" i="5" s="1"/>
  <c r="G21" i="5"/>
  <c r="J21" i="8"/>
  <c r="L21" i="8" s="1"/>
  <c r="H19" i="5"/>
  <c r="J19" i="5" s="1"/>
  <c r="K19" i="5" s="1"/>
  <c r="H23" i="7" l="1"/>
  <c r="J23" i="7" s="1"/>
  <c r="K23" i="7" s="1"/>
  <c r="G24" i="7"/>
  <c r="H24" i="7" s="1"/>
  <c r="J24" i="7" s="1"/>
  <c r="K24" i="7" s="1"/>
  <c r="J23" i="8"/>
  <c r="L23" i="8" s="1"/>
  <c r="M23" i="8" s="1"/>
  <c r="I24" i="8"/>
  <c r="M21" i="8"/>
  <c r="V5" i="8" s="1"/>
  <c r="U5" i="8"/>
  <c r="X5" i="8" s="1"/>
  <c r="K21" i="7"/>
  <c r="T5" i="7" s="1"/>
  <c r="S5" i="7"/>
  <c r="V5" i="7" s="1"/>
  <c r="H21" i="5"/>
  <c r="J21" i="5" s="1"/>
  <c r="G22" i="5"/>
  <c r="G23" i="5" s="1"/>
  <c r="H22" i="7"/>
  <c r="J22" i="7" s="1"/>
  <c r="K22" i="7" s="1"/>
  <c r="H2" i="7"/>
  <c r="H23" i="5" l="1"/>
  <c r="J23" i="5" s="1"/>
  <c r="K23" i="5" s="1"/>
  <c r="G24" i="5"/>
  <c r="H24" i="5" s="1"/>
  <c r="J24" i="5" s="1"/>
  <c r="K24" i="5" s="1"/>
  <c r="J24" i="8"/>
  <c r="L24" i="8" s="1"/>
  <c r="M24" i="8" s="1"/>
  <c r="J2" i="8"/>
  <c r="K21" i="5"/>
  <c r="T5" i="5" s="1"/>
  <c r="S5" i="5"/>
  <c r="V5" i="5" s="1"/>
  <c r="H22" i="5"/>
  <c r="J22" i="5" s="1"/>
  <c r="K22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<sst xmlns="http://schemas.openxmlformats.org/spreadsheetml/2006/main" count="117" uniqueCount="29">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</sst>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5440"/>
        <c:axId val="91646976"/>
      </c:lineChart>
      <c:dateAx>
        <c:axId val="91645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6976"/>
        <c:crosses val="autoZero"/>
        <c:auto val="1"/>
        <c:lblOffset val="100"/>
        <c:baseTimeUnit val="months"/>
      </c:dateAx>
      <c:valAx>
        <c:axId val="916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969088"/>
        <c:axId val="546967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40160"/>
        <c:axId val="513341696"/>
      </c:lineChart>
      <c:dateAx>
        <c:axId val="513340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41696"/>
        <c:crosses val="autoZero"/>
        <c:auto val="1"/>
        <c:lblOffset val="100"/>
        <c:baseTimeUnit val="months"/>
      </c:dateAx>
      <c:valAx>
        <c:axId val="513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40160"/>
        <c:crosses val="autoZero"/>
        <c:crossBetween val="between"/>
      </c:valAx>
      <c:valAx>
        <c:axId val="546967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69088"/>
        <c:crosses val="max"/>
        <c:crossBetween val="between"/>
      </c:valAx>
      <c:catAx>
        <c:axId val="54696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4696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247040"/>
        <c:axId val="492887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59904"/>
        <c:axId val="492885504"/>
      </c:lineChart>
      <c:dateAx>
        <c:axId val="39205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885504"/>
        <c:crosses val="autoZero"/>
        <c:auto val="1"/>
        <c:lblOffset val="100"/>
        <c:baseTimeUnit val="months"/>
      </c:dateAx>
      <c:valAx>
        <c:axId val="4928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059904"/>
        <c:crosses val="autoZero"/>
        <c:crossBetween val="between"/>
      </c:valAx>
      <c:valAx>
        <c:axId val="492887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247040"/>
        <c:crosses val="max"/>
        <c:crossBetween val="between"/>
      </c:valAx>
      <c:catAx>
        <c:axId val="52624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288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96576"/>
        <c:axId val="559098880"/>
      </c:lineChart>
      <c:dateAx>
        <c:axId val="559096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98880"/>
        <c:crosses val="autoZero"/>
        <c:auto val="1"/>
        <c:lblOffset val="100"/>
        <c:baseTimeUnit val="months"/>
      </c:dateAx>
      <c:valAx>
        <c:axId val="5590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64800"/>
        <c:axId val="156763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2128"/>
        <c:axId val="78433664"/>
      </c:lineChart>
      <c:dateAx>
        <c:axId val="78432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3664"/>
        <c:crosses val="autoZero"/>
        <c:auto val="1"/>
        <c:lblOffset val="100"/>
        <c:baseTimeUnit val="months"/>
      </c:dateAx>
      <c:valAx>
        <c:axId val="784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2128"/>
        <c:crosses val="autoZero"/>
        <c:crossBetween val="between"/>
      </c:valAx>
      <c:valAx>
        <c:axId val="156763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64800"/>
        <c:crosses val="max"/>
        <c:crossBetween val="between"/>
      </c:valAx>
      <c:catAx>
        <c:axId val="15676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6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6048"/>
        <c:axId val="156787840"/>
      </c:lineChart>
      <c:dateAx>
        <c:axId val="156786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87840"/>
        <c:crosses val="autoZero"/>
        <c:auto val="1"/>
        <c:lblOffset val="100"/>
        <c:baseTimeUnit val="months"/>
      </c:dateAx>
      <c:valAx>
        <c:axId val="1567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13952"/>
        <c:axId val="156812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4992"/>
        <c:axId val="156806528"/>
      </c:lineChart>
      <c:dateAx>
        <c:axId val="15680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06528"/>
        <c:crosses val="autoZero"/>
        <c:auto val="1"/>
        <c:lblOffset val="100"/>
        <c:baseTimeUnit val="months"/>
      </c:dateAx>
      <c:valAx>
        <c:axId val="156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04992"/>
        <c:crosses val="autoZero"/>
        <c:crossBetween val="between"/>
      </c:valAx>
      <c:valAx>
        <c:axId val="156812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813952"/>
        <c:crosses val="max"/>
        <c:crossBetween val="between"/>
      </c:valAx>
      <c:catAx>
        <c:axId val="15681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4864"/>
        <c:axId val="513278720"/>
      </c:lineChart>
      <c:dateAx>
        <c:axId val="505764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78720"/>
        <c:crosses val="autoZero"/>
        <c:auto val="1"/>
        <c:lblOffset val="100"/>
        <c:baseTimeUnit val="months"/>
      </c:dateAx>
      <c:valAx>
        <c:axId val="5132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7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00736"/>
        <c:axId val="513299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291776"/>
        <c:axId val="513293312"/>
      </c:lineChart>
      <c:dateAx>
        <c:axId val="513291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93312"/>
        <c:crosses val="autoZero"/>
        <c:auto val="1"/>
        <c:lblOffset val="100"/>
        <c:baseTimeUnit val="months"/>
      </c:dateAx>
      <c:valAx>
        <c:axId val="513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291776"/>
        <c:crosses val="autoZero"/>
        <c:crossBetween val="between"/>
      </c:valAx>
      <c:valAx>
        <c:axId val="513299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00736"/>
        <c:crosses val="max"/>
        <c:crossBetween val="between"/>
      </c:valAx>
      <c:catAx>
        <c:axId val="51330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1329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792"/>
        <c:axId val="513331584"/>
      </c:lineChart>
      <c:dateAx>
        <c:axId val="513329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31584"/>
        <c:crosses val="autoZero"/>
        <c:auto val="1"/>
        <c:lblOffset val="100"/>
        <c:baseTimeUnit val="months"/>
      </c:dateAx>
      <c:valAx>
        <c:axId val="513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K21">
            <v>44985</v>
          </cell>
          <cell r="L21">
            <v>44958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K22">
            <v>45016</v>
          </cell>
          <cell r="L22">
            <v>44986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K23">
            <v>45044</v>
          </cell>
          <cell r="L23">
            <v>45019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0.72899997234344482</v>
          </cell>
          <cell r="O372">
            <v>0.7149999737739563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  <cell r="N373">
            <v>0.72899997234344482</v>
          </cell>
          <cell r="O373">
            <v>0.7149999737739563</v>
          </cell>
          <cell r="P373">
            <v>0.72433330615361535</v>
          </cell>
          <cell r="Q373">
            <v>0.7242380934102195</v>
          </cell>
          <cell r="R373">
            <v>9.5212743395856059E-5</v>
          </cell>
          <cell r="S373">
            <v>7.0340102221690083E-3</v>
          </cell>
          <cell r="T373">
            <v>1.0551015333253512E-4</v>
          </cell>
          <cell r="U373">
            <v>0.90240361129772195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  <cell r="N374">
            <v>0.72899997234344482</v>
          </cell>
          <cell r="O374">
            <v>0.7149999737739563</v>
          </cell>
          <cell r="P374">
            <v>0.72433334589004517</v>
          </cell>
          <cell r="Q374">
            <v>0.72335714101791382</v>
          </cell>
          <cell r="R374">
            <v>9.7620487213134766E-4</v>
          </cell>
          <cell r="S374">
            <v>6.0714256195794946E-3</v>
          </cell>
          <cell r="T374">
            <v>9.1071384293692418E-5</v>
          </cell>
          <cell r="U374">
            <v>10.719117532936846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  <cell r="N375">
            <v>0.74400001764297485</v>
          </cell>
          <cell r="O375">
            <v>0.7149999737739563</v>
          </cell>
          <cell r="P375">
            <v>0.73799999554951989</v>
          </cell>
          <cell r="Q375">
            <v>0.72319047507785617</v>
          </cell>
          <cell r="R375">
            <v>1.4809520471663729E-2</v>
          </cell>
          <cell r="S375">
            <v>5.9047596795218328E-3</v>
          </cell>
          <cell r="T375">
            <v>8.8571395192827494E-5</v>
          </cell>
          <cell r="U375">
            <v>167.20432640156722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  <cell r="N376">
            <v>0.75099998712539673</v>
          </cell>
          <cell r="O376">
            <v>0.7149999737739563</v>
          </cell>
          <cell r="P376">
            <v>0.74533333381017053</v>
          </cell>
          <cell r="Q376">
            <v>0.72383333245913195</v>
          </cell>
          <cell r="R376">
            <v>2.1500001351038578E-2</v>
          </cell>
          <cell r="S376">
            <v>6.571426278068916E-3</v>
          </cell>
          <cell r="T376">
            <v>9.8571394171033733E-5</v>
          </cell>
          <cell r="U376">
            <v>218.11603185538169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  <cell r="N377">
            <v>0.75199997425079346</v>
          </cell>
          <cell r="O377">
            <v>0.7149999737739563</v>
          </cell>
          <cell r="P377">
            <v>0.74833331505457557</v>
          </cell>
          <cell r="Q377">
            <v>0.72507142594882423</v>
          </cell>
          <cell r="R377">
            <v>2.3261889105751332E-2</v>
          </cell>
          <cell r="S377">
            <v>8.1972759597155574E-3</v>
          </cell>
          <cell r="T377">
            <v>1.2295913939573336E-4</v>
          </cell>
          <cell r="U377">
            <v>189.18389653724685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  <cell r="N378">
            <v>0.75499999523162842</v>
          </cell>
          <cell r="O378">
            <v>0.7149999737739563</v>
          </cell>
          <cell r="P378">
            <v>0.75066667795181274</v>
          </cell>
          <cell r="Q378">
            <v>0.72719047466913855</v>
          </cell>
          <cell r="R378">
            <v>2.3476203282674191E-2</v>
          </cell>
          <cell r="S378">
            <v>1.051020338421774E-2</v>
          </cell>
          <cell r="T378">
            <v>1.576530507632661E-4</v>
          </cell>
          <cell r="U378">
            <v>148.91055497509126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  <cell r="N379">
            <v>0.75599998235702515</v>
          </cell>
          <cell r="O379">
            <v>0.7149999737739563</v>
          </cell>
          <cell r="P379">
            <v>0.75033332904179895</v>
          </cell>
          <cell r="Q379">
            <v>0.72961904605229688</v>
          </cell>
          <cell r="R379">
            <v>2.0714282989502064E-2</v>
          </cell>
          <cell r="S379">
            <v>1.2081631592341808E-2</v>
          </cell>
          <cell r="T379">
            <v>1.8122447388512711E-4</v>
          </cell>
          <cell r="U379">
            <v>114.30179680164083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  <cell r="N380">
            <v>0.75599998235702515</v>
          </cell>
          <cell r="O380">
            <v>0.7149999737739563</v>
          </cell>
          <cell r="P380">
            <v>0.75233332316080725</v>
          </cell>
          <cell r="Q380">
            <v>0.73226190181005557</v>
          </cell>
          <cell r="R380">
            <v>2.0071421350751684E-2</v>
          </cell>
          <cell r="S380">
            <v>1.306122338690723E-2</v>
          </cell>
          <cell r="T380">
            <v>1.9591835080360844E-4</v>
          </cell>
          <cell r="U380">
            <v>102.4478884618194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  <cell r="N381">
            <v>0.77399998903274536</v>
          </cell>
          <cell r="O381">
            <v>0.7149999737739563</v>
          </cell>
          <cell r="P381">
            <v>0.75866665442784631</v>
          </cell>
          <cell r="Q381">
            <v>0.73573809152557745</v>
          </cell>
          <cell r="R381">
            <v>2.2928562902268856E-2</v>
          </cell>
          <cell r="S381">
            <v>1.3357141188212804E-2</v>
          </cell>
          <cell r="T381">
            <v>2.0035711782319206E-4</v>
          </cell>
          <cell r="U381">
            <v>114.43847441697822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  <cell r="N382">
            <v>0.77799999713897705</v>
          </cell>
          <cell r="O382">
            <v>0.7149999737739563</v>
          </cell>
          <cell r="P382">
            <v>0.77066665887832642</v>
          </cell>
          <cell r="Q382">
            <v>0.73966666204588749</v>
          </cell>
          <cell r="R382">
            <v>3.0999996832438925E-2</v>
          </cell>
          <cell r="S382">
            <v>1.4095236857732134E-2</v>
          </cell>
          <cell r="T382">
            <v>2.1142855286598199E-4</v>
          </cell>
          <cell r="U382">
            <v>146.62161951271011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  <cell r="N383">
            <v>0.79500001668930054</v>
          </cell>
          <cell r="O383">
            <v>0.7149999737739563</v>
          </cell>
          <cell r="P383">
            <v>0.78099999825159705</v>
          </cell>
          <cell r="Q383">
            <v>0.74359523398535587</v>
          </cell>
          <cell r="R383">
            <v>3.7404764266241175E-2</v>
          </cell>
          <cell r="S383">
            <v>1.5510202670583919E-2</v>
          </cell>
          <cell r="T383">
            <v>2.3265304005875878E-4</v>
          </cell>
          <cell r="U383">
            <v>160.77487857796416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  <cell r="N384">
            <v>0.79500001668930054</v>
          </cell>
          <cell r="O384">
            <v>0.7149999737739563</v>
          </cell>
          <cell r="P384">
            <v>0.77733333905537927</v>
          </cell>
          <cell r="Q384">
            <v>0.74764285343033932</v>
          </cell>
          <cell r="R384">
            <v>2.9690485625039953E-2</v>
          </cell>
          <cell r="S384">
            <v>1.5455781197061329E-2</v>
          </cell>
          <cell r="T384">
            <v>2.3183671795591992E-4</v>
          </cell>
          <cell r="U384">
            <v>128.06636449488181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  <cell r="N385">
            <v>0.79500001668930054</v>
          </cell>
          <cell r="O385">
            <v>0.7149999737739563</v>
          </cell>
          <cell r="P385">
            <v>0.77966666221618652</v>
          </cell>
          <cell r="Q385">
            <v>0.75176190052713665</v>
          </cell>
          <cell r="R385">
            <v>2.7904761689049873E-2</v>
          </cell>
          <cell r="S385">
            <v>1.5585033261046108E-2</v>
          </cell>
          <cell r="T385">
            <v>2.3377549891569161E-4</v>
          </cell>
          <cell r="U385">
            <v>119.36563847999057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  <cell r="N386">
            <v>0.79500001668930054</v>
          </cell>
          <cell r="O386">
            <v>0.7149999737739563</v>
          </cell>
          <cell r="P386">
            <v>0.78599999348322547</v>
          </cell>
          <cell r="Q386">
            <v>0.75621428092320753</v>
          </cell>
          <cell r="R386">
            <v>2.9785712560017941E-2</v>
          </cell>
          <cell r="S386">
            <v>1.6578231539045047E-2</v>
          </cell>
          <cell r="T386">
            <v>2.4867347308567571E-4</v>
          </cell>
          <cell r="U386">
            <v>119.77840736456776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  <cell r="N387">
            <v>0.81000000238418579</v>
          </cell>
          <cell r="O387">
            <v>0.7149999737739563</v>
          </cell>
          <cell r="P387">
            <v>0.79833332697550452</v>
          </cell>
          <cell r="Q387">
            <v>0.76149999669619972</v>
          </cell>
          <cell r="R387">
            <v>3.6833330279304799E-2</v>
          </cell>
          <cell r="S387">
            <v>1.7714285526145877E-2</v>
          </cell>
          <cell r="T387">
            <v>2.6571428289218815E-4</v>
          </cell>
          <cell r="U387">
            <v>138.62006166318761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  <cell r="N388">
            <v>0.80000001192092896</v>
          </cell>
          <cell r="O388">
            <v>0.78799998760223389</v>
          </cell>
          <cell r="P388">
            <v>0.79233332475026452</v>
          </cell>
          <cell r="Q388">
            <v>0.76635713804335825</v>
          </cell>
          <cell r="R388">
            <v>2.5976186706906268E-2</v>
          </cell>
          <cell r="S388">
            <v>1.7261905329568037E-2</v>
          </cell>
          <cell r="T388">
            <v>2.5892857994352057E-4</v>
          </cell>
          <cell r="U388">
            <v>100.32182122410893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  <cell r="N389">
            <v>0.80000001192092896</v>
          </cell>
          <cell r="O389">
            <v>0.78799998760223389</v>
          </cell>
          <cell r="P389">
            <v>0.79566667477289832</v>
          </cell>
          <cell r="Q389">
            <v>0.77047618655931382</v>
          </cell>
          <cell r="R389">
            <v>2.5190488213584494E-2</v>
          </cell>
          <cell r="S389">
            <v>1.674149798698165E-2</v>
          </cell>
          <cell r="T389">
            <v>2.5112246980472474E-4</v>
          </cell>
          <cell r="U389">
            <v>100.31156603856621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  <cell r="N390">
            <v>0.80199998617172241</v>
          </cell>
          <cell r="O390">
            <v>0.78799998760223389</v>
          </cell>
          <cell r="P390">
            <v>0.79700001080830896</v>
          </cell>
          <cell r="Q390">
            <v>0.77416666348775232</v>
          </cell>
          <cell r="R390">
            <v>2.2833347320556641E-2</v>
          </cell>
          <cell r="S390">
            <v>1.6285717487335198E-2</v>
          </cell>
          <cell r="T390">
            <v>2.4428576231002794E-4</v>
          </cell>
          <cell r="U390">
            <v>93.469824457384391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  <cell r="N391">
            <v>0.80199998617172241</v>
          </cell>
          <cell r="O391">
            <v>0.78100001811981201</v>
          </cell>
          <cell r="P391">
            <v>0.78800000747044885</v>
          </cell>
          <cell r="Q391">
            <v>0.77699999866031466</v>
          </cell>
          <cell r="R391">
            <v>1.1000008810134188E-2</v>
          </cell>
          <cell r="S391">
            <v>1.4619049977283083E-2</v>
          </cell>
          <cell r="T391">
            <v>2.1928574965924625E-4</v>
          </cell>
          <cell r="U391">
            <v>50.162898534115342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  <cell r="N392">
            <v>0.80199998617172241</v>
          </cell>
          <cell r="O392">
            <v>0.77600002288818359</v>
          </cell>
          <cell r="P392">
            <v>0.77933335304260254</v>
          </cell>
          <cell r="Q392">
            <v>0.77904761830965685</v>
          </cell>
          <cell r="R392">
            <v>2.8573473294568608E-4</v>
          </cell>
          <cell r="S392">
            <v>1.2272112426303652E-2</v>
          </cell>
          <cell r="T392">
            <v>1.8408168639455478E-4</v>
          </cell>
          <cell r="U392">
            <v>1.5522170539727207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  <cell r="N393">
            <v>0.80199998617172241</v>
          </cell>
          <cell r="O393">
            <v>0.77600002288818359</v>
          </cell>
          <cell r="P393">
            <v>0.78033332029978431</v>
          </cell>
          <cell r="Q393">
            <v>0.78119047482808435</v>
          </cell>
          <cell r="R393">
            <v>-8.5715452830004146E-4</v>
          </cell>
          <cell r="S393">
            <v>1.0027212756020689E-2</v>
          </cell>
          <cell r="T393">
            <v>1.5040819134031034E-4</v>
          </cell>
          <cell r="U393">
            <v>-5.6988553659332428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  <cell r="N394">
            <v>0.80199998617172241</v>
          </cell>
          <cell r="O394">
            <v>0.77600002288818359</v>
          </cell>
          <cell r="P394">
            <v>0.77800001700719201</v>
          </cell>
          <cell r="Q394">
            <v>0.78302381010282607</v>
          </cell>
          <cell r="R394">
            <v>-5.0237930956340549E-3</v>
          </cell>
          <cell r="S394">
            <v>8.4557825205277392E-3</v>
          </cell>
          <cell r="T394">
            <v>1.2683673780791607E-4</v>
          </cell>
          <cell r="U394">
            <v>-39.608343627082093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  <cell r="N395">
            <v>0.80199998617172241</v>
          </cell>
          <cell r="O395">
            <v>0.77399998903274536</v>
          </cell>
          <cell r="P395">
            <v>0.78333332141240442</v>
          </cell>
          <cell r="Q395">
            <v>0.78478571488743742</v>
          </cell>
          <cell r="R395">
            <v>-1.4523934750330092E-3</v>
          </cell>
          <cell r="S395">
            <v>6.9455784194323534E-3</v>
          </cell>
          <cell r="T395">
            <v>1.041836762914853E-4</v>
          </cell>
          <cell r="U395">
            <v>-13.940700949825382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  <cell r="N396">
            <v>0.80199998617172241</v>
          </cell>
          <cell r="O396">
            <v>0.77399998903274536</v>
          </cell>
          <cell r="P396">
            <v>0.78366665045420325</v>
          </cell>
          <cell r="Q396">
            <v>0.7857142857142857</v>
          </cell>
          <cell r="R396">
            <v>-2.0476352600824477E-3</v>
          </cell>
          <cell r="S396">
            <v>6.1496605678480476E-3</v>
          </cell>
          <cell r="T396">
            <v>9.224490851772071E-5</v>
          </cell>
          <cell r="U396">
            <v>-22.197813331768732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  <cell r="N397">
            <v>0.80199998617172241</v>
          </cell>
          <cell r="O397">
            <v>0.77399998903274536</v>
          </cell>
          <cell r="P397">
            <v>0.78666667143503821</v>
          </cell>
          <cell r="Q397">
            <v>0.78611904808453148</v>
          </cell>
          <cell r="R397">
            <v>5.4762335050673183E-4</v>
          </cell>
          <cell r="S397">
            <v>5.8979611007534682E-3</v>
          </cell>
          <cell r="T397">
            <v>8.846941651130202E-5</v>
          </cell>
          <cell r="U397">
            <v>6.1899735761993258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  <cell r="N398">
            <v>0.80199998617172241</v>
          </cell>
          <cell r="O398">
            <v>0.77399998903274536</v>
          </cell>
          <cell r="P398">
            <v>0.7873333295186361</v>
          </cell>
          <cell r="Q398">
            <v>0.78683333311762116</v>
          </cell>
          <cell r="R398">
            <v>4.9999640101494602E-4</v>
          </cell>
          <cell r="S398">
            <v>5.3809536557619187E-3</v>
          </cell>
          <cell r="T398">
            <v>8.0714304836428777E-5</v>
          </cell>
          <cell r="U398">
            <v>6.1946442087088718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  <cell r="N399">
            <v>0.80199998617172241</v>
          </cell>
          <cell r="O399">
            <v>0.77399998903274536</v>
          </cell>
          <cell r="P399">
            <v>0.78700000047683716</v>
          </cell>
          <cell r="Q399">
            <v>0.787357142993382</v>
          </cell>
          <cell r="R399">
            <v>-3.5714251654483942E-4</v>
          </cell>
          <cell r="S399">
            <v>4.9353756872164067E-3</v>
          </cell>
          <cell r="T399">
            <v>7.4030635308246096E-5</v>
          </cell>
          <cell r="U399">
            <v>-4.8242530279225928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  <cell r="N400">
            <v>0.80199998617172241</v>
          </cell>
          <cell r="O400">
            <v>0.7720000147819519</v>
          </cell>
          <cell r="P400">
            <v>0.78066666920979821</v>
          </cell>
          <cell r="Q400">
            <v>0.78697619125956586</v>
          </cell>
          <cell r="R400">
            <v>-6.3095220497676463E-3</v>
          </cell>
          <cell r="S400">
            <v>5.2619051365625346E-3</v>
          </cell>
          <cell r="T400">
            <v>7.8928577048438018E-5</v>
          </cell>
          <cell r="U400">
            <v>-79.939640187552456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  <cell r="N401">
            <v>0.80199998617172241</v>
          </cell>
          <cell r="O401">
            <v>0.75999999046325684</v>
          </cell>
          <cell r="P401">
            <v>0.7653333147366842</v>
          </cell>
          <cell r="Q401">
            <v>0.78461904752822165</v>
          </cell>
          <cell r="R401">
            <v>-1.9285732791537447E-2</v>
          </cell>
          <cell r="S401">
            <v>5.9523837906973699E-3</v>
          </cell>
          <cell r="T401">
            <v>8.9285756860460545E-5</v>
          </cell>
          <cell r="U401">
            <v>-216.00010426834353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  <cell r="N402">
            <v>0.80199998617172241</v>
          </cell>
          <cell r="O402">
            <v>0.75599998235702515</v>
          </cell>
          <cell r="P402">
            <v>0.7683333158493042</v>
          </cell>
          <cell r="Q402">
            <v>0.78290476117815289</v>
          </cell>
          <cell r="R402">
            <v>-1.4571445328848687E-2</v>
          </cell>
          <cell r="S402">
            <v>6.4897967033645731E-3</v>
          </cell>
          <cell r="T402">
            <v>9.7346950550468591E-5</v>
          </cell>
          <cell r="U402">
            <v>-149.68568862662278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  <cell r="N403">
            <v>0.80199998617172241</v>
          </cell>
          <cell r="O403">
            <v>0.75599998235702515</v>
          </cell>
          <cell r="P403">
            <v>0.77366665999094641</v>
          </cell>
          <cell r="Q403">
            <v>0.78133333155087059</v>
          </cell>
          <cell r="R403">
            <v>-7.6666715599241764E-3</v>
          </cell>
          <cell r="S403">
            <v>6.2380958171117896E-3</v>
          </cell>
          <cell r="T403">
            <v>9.3571437256676846E-5</v>
          </cell>
          <cell r="U403">
            <v>-81.933886928482721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  <cell r="N404">
            <v>0.80199998617172241</v>
          </cell>
          <cell r="O404">
            <v>0.75599998235702515</v>
          </cell>
          <cell r="P404">
            <v>0.76866668462753296</v>
          </cell>
          <cell r="Q404">
            <v>0.77930952253795804</v>
          </cell>
          <cell r="R404">
            <v>-1.0642837910425085E-2</v>
          </cell>
          <cell r="S404">
            <v>6.0782314968757922E-3</v>
          </cell>
          <cell r="T404">
            <v>9.1173472453136878E-5</v>
          </cell>
          <cell r="U404">
            <v>-116.73173812586219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  <cell r="N405">
            <v>0.80199998617172241</v>
          </cell>
          <cell r="O405">
            <v>0.75599998235702515</v>
          </cell>
          <cell r="P405">
            <v>0.76933334271113074</v>
          </cell>
          <cell r="Q405">
            <v>0.77797618934086377</v>
          </cell>
          <cell r="R405">
            <v>-8.6428466297330253E-3</v>
          </cell>
          <cell r="S405">
            <v>6.3639469698173311E-3</v>
          </cell>
          <cell r="T405">
            <v>9.5459204547259957E-5</v>
          </cell>
          <cell r="U405">
            <v>-90.539688348797455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  <cell r="N406">
            <v>0.80199998617172241</v>
          </cell>
          <cell r="O406">
            <v>0.75599998235702515</v>
          </cell>
          <cell r="P406">
            <v>0.76499998569488525</v>
          </cell>
          <cell r="Q406">
            <v>0.77695237738745537</v>
          </cell>
          <cell r="R406">
            <v>-1.1952391692570119E-2</v>
          </cell>
          <cell r="S406">
            <v>7.3401372448927971E-3</v>
          </cell>
          <cell r="T406">
            <v>1.1010205867339195E-4</v>
          </cell>
          <cell r="U406">
            <v>-108.55738608871825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  <cell r="N407">
            <v>0.80199998617172241</v>
          </cell>
          <cell r="O407">
            <v>0.75599998235702515</v>
          </cell>
          <cell r="P407">
            <v>0.75799999634424842</v>
          </cell>
          <cell r="Q407">
            <v>0.77535713996206013</v>
          </cell>
          <cell r="R407">
            <v>-1.735714361781171E-2</v>
          </cell>
          <cell r="S407">
            <v>8.4523828256697995E-3</v>
          </cell>
          <cell r="T407">
            <v>1.2678574238504699E-4</v>
          </cell>
          <cell r="U407">
            <v>-136.90138410909205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  <cell r="N408">
            <v>0.77499997615814209</v>
          </cell>
          <cell r="O408">
            <v>0.7630000114440918</v>
          </cell>
          <cell r="P408">
            <v>0.76166667540868127</v>
          </cell>
          <cell r="Q408">
            <v>0.77419047270502361</v>
          </cell>
          <cell r="R408">
            <v>-1.2523797296342343E-2</v>
          </cell>
          <cell r="S408">
            <v>9.0748294681107945E-3</v>
          </cell>
          <cell r="T408">
            <v>1.3612244202166192E-4</v>
          </cell>
          <cell r="U408">
            <v>-92.003912876830128</v>
          </cell>
        </row>
        <row r="409">
          <cell r="A409">
            <v>44986</v>
          </cell>
          <cell r="B409">
            <v>0.7630000114440918</v>
          </cell>
          <cell r="C409">
            <v>0.77499997615814209</v>
          </cell>
          <cell r="D409">
            <v>0.7630000114440918</v>
          </cell>
          <cell r="E409">
            <v>0.77300000190734863</v>
          </cell>
          <cell r="F409">
            <v>1724202</v>
          </cell>
          <cell r="G409">
            <v>1327.5670166015625</v>
          </cell>
          <cell r="H409">
            <v>407</v>
          </cell>
          <cell r="I409">
            <v>4877725.8921990171</v>
          </cell>
          <cell r="N409">
            <v>0.77499997615814209</v>
          </cell>
          <cell r="O409">
            <v>0.7630000114440918</v>
          </cell>
          <cell r="P409">
            <v>0.77033332983652747</v>
          </cell>
          <cell r="Q409">
            <v>0.77326190187817534</v>
          </cell>
          <cell r="R409">
            <v>-2.92857204164787E-3</v>
          </cell>
          <cell r="S409">
            <v>8.4897956880582524E-3</v>
          </cell>
          <cell r="T409">
            <v>1.2734693532087378E-4</v>
          </cell>
          <cell r="U409">
            <v>-22.996800309868469</v>
          </cell>
        </row>
        <row r="410">
          <cell r="A410">
            <v>44987</v>
          </cell>
          <cell r="B410">
            <v>0.77100002765655518</v>
          </cell>
          <cell r="C410">
            <v>0.77499997615814209</v>
          </cell>
          <cell r="D410">
            <v>0.76599997282028198</v>
          </cell>
          <cell r="E410">
            <v>0.76599997282028198</v>
          </cell>
          <cell r="F410">
            <v>1815200</v>
          </cell>
          <cell r="G410">
            <v>1400.39697265625</v>
          </cell>
          <cell r="H410">
            <v>408</v>
          </cell>
          <cell r="I410">
            <v>4870219.7012867648</v>
          </cell>
          <cell r="N410">
            <v>0.77499997615814209</v>
          </cell>
          <cell r="O410">
            <v>0.7630000114440918</v>
          </cell>
          <cell r="P410">
            <v>0.76899997393290198</v>
          </cell>
          <cell r="Q410">
            <v>0.77221428212665377</v>
          </cell>
          <cell r="R410">
            <v>-3.2143081937517914E-3</v>
          </cell>
          <cell r="S410">
            <v>7.7517028568553359E-3</v>
          </cell>
          <cell r="T410">
            <v>1.1627554285283004E-4</v>
          </cell>
          <cell r="U410">
            <v>-27.643888945933725</v>
          </cell>
        </row>
        <row r="411">
          <cell r="A411">
            <v>44988</v>
          </cell>
          <cell r="B411">
            <v>0.77100002765655518</v>
          </cell>
          <cell r="C411">
            <v>0.77100002765655518</v>
          </cell>
          <cell r="D411">
            <v>0.76499998569488525</v>
          </cell>
          <cell r="E411">
            <v>0.76800000667572021</v>
          </cell>
          <cell r="F411">
            <v>332900</v>
          </cell>
          <cell r="G411">
            <v>256.22299194335937</v>
          </cell>
          <cell r="H411">
            <v>409</v>
          </cell>
          <cell r="I411">
            <v>4859126.0100855744</v>
          </cell>
          <cell r="N411">
            <v>0.77499997615814209</v>
          </cell>
          <cell r="O411">
            <v>0.7630000114440918</v>
          </cell>
          <cell r="P411">
            <v>0.76800000667572021</v>
          </cell>
          <cell r="Q411">
            <v>0.77088094892955961</v>
          </cell>
          <cell r="R411">
            <v>-2.8809422538393914E-3</v>
          </cell>
          <cell r="S411">
            <v>6.4489804968542019E-3</v>
          </cell>
          <cell r="T411">
            <v>9.6734707452813019E-5</v>
          </cell>
          <cell r="U411">
            <v>-29.781888318054911</v>
          </cell>
        </row>
        <row r="412">
          <cell r="A412">
            <v>44991</v>
          </cell>
          <cell r="B412">
            <v>0.76499998569488525</v>
          </cell>
          <cell r="C412">
            <v>0.76899999380111694</v>
          </cell>
          <cell r="D412">
            <v>0.75999999046325684</v>
          </cell>
          <cell r="E412">
            <v>0.76899999380111694</v>
          </cell>
          <cell r="F412">
            <v>3717800</v>
          </cell>
          <cell r="G412">
            <v>2838.031982421875</v>
          </cell>
          <cell r="H412">
            <v>410</v>
          </cell>
          <cell r="I412">
            <v>4856342.2881097561</v>
          </cell>
          <cell r="N412">
            <v>0.77499997615814209</v>
          </cell>
          <cell r="O412">
            <v>0.75999999046325684</v>
          </cell>
          <cell r="P412">
            <v>0.76599999268849694</v>
          </cell>
          <cell r="Q412">
            <v>0.76935713915597836</v>
          </cell>
          <cell r="R412">
            <v>-3.35714646748142E-3</v>
          </cell>
          <cell r="S412">
            <v>4.8911575557423759E-3</v>
          </cell>
          <cell r="T412">
            <v>7.3367363336135637E-5</v>
          </cell>
          <cell r="U412">
            <v>-45.758036200653869</v>
          </cell>
        </row>
        <row r="413">
          <cell r="A413">
            <v>44992</v>
          </cell>
          <cell r="B413">
            <v>0.76899999380111694</v>
          </cell>
          <cell r="C413">
            <v>0.76899999380111694</v>
          </cell>
          <cell r="D413">
            <v>0.75400000810623169</v>
          </cell>
          <cell r="E413">
            <v>0.75599998235702515</v>
          </cell>
          <cell r="F413">
            <v>2807500</v>
          </cell>
          <cell r="G413">
            <v>2146.64404296875</v>
          </cell>
          <cell r="H413">
            <v>411</v>
          </cell>
          <cell r="I413">
            <v>4851357.2703771293</v>
          </cell>
          <cell r="N413">
            <v>0.77499997615814209</v>
          </cell>
          <cell r="O413">
            <v>0.75400000810623169</v>
          </cell>
          <cell r="P413">
            <v>0.75966666142145789</v>
          </cell>
          <cell r="Q413">
            <v>0.76740475779487982</v>
          </cell>
          <cell r="R413">
            <v>-7.7380963734219321E-3</v>
          </cell>
          <cell r="S413">
            <v>4.108845782117755E-3</v>
          </cell>
          <cell r="T413">
            <v>6.1632686731766324E-5</v>
          </cell>
          <cell r="U413">
            <v>-125.55182621032181</v>
          </cell>
        </row>
        <row r="414">
          <cell r="A414">
            <v>44993</v>
          </cell>
          <cell r="B414">
            <v>0.75400000810623169</v>
          </cell>
          <cell r="C414">
            <v>0.75400000810623169</v>
          </cell>
          <cell r="D414">
            <v>0.74900001287460327</v>
          </cell>
          <cell r="E414">
            <v>0.75199997425079346</v>
          </cell>
          <cell r="F414">
            <v>2423100</v>
          </cell>
          <cell r="G414">
            <v>1820.1920166015625</v>
          </cell>
          <cell r="H414">
            <v>412</v>
          </cell>
          <cell r="I414">
            <v>4845463.4420509711</v>
          </cell>
          <cell r="N414">
            <v>0.77499997615814209</v>
          </cell>
          <cell r="O414">
            <v>0.74900001287460327</v>
          </cell>
          <cell r="P414">
            <v>0.75166666507720947</v>
          </cell>
          <cell r="Q414">
            <v>0.76533332892826622</v>
          </cell>
          <cell r="R414">
            <v>-1.3666663851056748E-2</v>
          </cell>
          <cell r="S414">
            <v>4.3809535552044266E-3</v>
          </cell>
          <cell r="T414">
            <v>6.5714303328066401E-5</v>
          </cell>
          <cell r="U414">
            <v>-207.97091590286635</v>
          </cell>
        </row>
        <row r="415">
          <cell r="A415">
            <v>44994</v>
          </cell>
          <cell r="B415">
            <v>0.75199997425079346</v>
          </cell>
          <cell r="C415">
            <v>0.75700002908706665</v>
          </cell>
          <cell r="D415">
            <v>0.75099998712539673</v>
          </cell>
          <cell r="E415">
            <v>0.75400000810623169</v>
          </cell>
          <cell r="F415">
            <v>1194801</v>
          </cell>
          <cell r="G415">
            <v>901.9959716796875</v>
          </cell>
          <cell r="H415">
            <v>413</v>
          </cell>
          <cell r="I415">
            <v>4836624.065677966</v>
          </cell>
          <cell r="N415">
            <v>0.77499997615814209</v>
          </cell>
          <cell r="O415">
            <v>0.74900001287460327</v>
          </cell>
          <cell r="P415">
            <v>0.75400000810623169</v>
          </cell>
          <cell r="Q415">
            <v>0.76452380702609102</v>
          </cell>
          <cell r="R415">
            <v>-1.0523798919859328E-2</v>
          </cell>
          <cell r="S415">
            <v>5.3741469675180975E-3</v>
          </cell>
          <cell r="T415">
            <v>8.0612204512771457E-5</v>
          </cell>
          <cell r="U415">
            <v>-130.54845706634947</v>
          </cell>
        </row>
        <row r="416">
          <cell r="A416">
            <v>44995</v>
          </cell>
          <cell r="B416">
            <v>0.75400000810623169</v>
          </cell>
          <cell r="C416">
            <v>0.75400000810623169</v>
          </cell>
          <cell r="D416">
            <v>0.74599999189376831</v>
          </cell>
          <cell r="E416">
            <v>0.74800002574920654</v>
          </cell>
          <cell r="F416">
            <v>3065800</v>
          </cell>
          <cell r="G416">
            <v>2295.97705078125</v>
          </cell>
          <cell r="H416">
            <v>414</v>
          </cell>
          <cell r="I416">
            <v>4832346.7128623184</v>
          </cell>
          <cell r="N416">
            <v>0.77499997615814209</v>
          </cell>
          <cell r="O416">
            <v>0.74599999189376831</v>
          </cell>
          <cell r="P416">
            <v>0.74933334191640222</v>
          </cell>
          <cell r="Q416">
            <v>0.76316666603088379</v>
          </cell>
          <cell r="R416">
            <v>-1.3833324114481571E-2</v>
          </cell>
          <cell r="S416">
            <v>6.3809497015816742E-3</v>
          </cell>
          <cell r="T416">
            <v>9.5714245523725115E-5</v>
          </cell>
          <cell r="U416">
            <v>-144.5273275549421</v>
          </cell>
        </row>
        <row r="417">
          <cell r="A417">
            <v>44998</v>
          </cell>
          <cell r="B417">
            <v>0.74500000476837158</v>
          </cell>
          <cell r="C417">
            <v>0.75</v>
          </cell>
          <cell r="D417">
            <v>0.74299997091293335</v>
          </cell>
          <cell r="E417">
            <v>0.74900001287460327</v>
          </cell>
          <cell r="F417">
            <v>1219303</v>
          </cell>
          <cell r="G417">
            <v>911.2979736328125</v>
          </cell>
          <cell r="H417">
            <v>415</v>
          </cell>
          <cell r="I417">
            <v>4823640.5834337352</v>
          </cell>
          <cell r="N417">
            <v>0.77499997615814209</v>
          </cell>
          <cell r="O417">
            <v>0.74299997091293335</v>
          </cell>
          <cell r="P417">
            <v>0.74733332792917884</v>
          </cell>
          <cell r="Q417">
            <v>0.76128571374075749</v>
          </cell>
          <cell r="R417">
            <v>-1.3952385811578649E-2</v>
          </cell>
          <cell r="S417">
            <v>6.8163259499738104E-3</v>
          </cell>
          <cell r="T417">
            <v>1.0224488924960716E-4</v>
          </cell>
          <cell r="U417">
            <v>-136.46047165758222</v>
          </cell>
        </row>
        <row r="418">
          <cell r="A418">
            <v>44999</v>
          </cell>
          <cell r="B418">
            <v>0.74900001287460327</v>
          </cell>
          <cell r="C418">
            <v>0.74900001287460327</v>
          </cell>
          <cell r="D418">
            <v>0.73400002717971802</v>
          </cell>
          <cell r="E418">
            <v>0.74299997091293335</v>
          </cell>
          <cell r="F418">
            <v>244204</v>
          </cell>
          <cell r="G418">
            <v>180.80299377441406</v>
          </cell>
          <cell r="H418">
            <v>416</v>
          </cell>
          <cell r="I418">
            <v>4812632.322415865</v>
          </cell>
          <cell r="N418">
            <v>0.77499997615814209</v>
          </cell>
          <cell r="O418">
            <v>0.73400002717971802</v>
          </cell>
          <cell r="P418">
            <v>0.74200000365575158</v>
          </cell>
          <cell r="Q418">
            <v>0.75938095081420176</v>
          </cell>
          <cell r="R418">
            <v>-1.7380947158450177E-2</v>
          </cell>
          <cell r="S418">
            <v>7.7074802651697161E-3</v>
          </cell>
          <cell r="T418">
            <v>1.1561220397754574E-4</v>
          </cell>
          <cell r="U418">
            <v>-150.33834284333784</v>
          </cell>
        </row>
        <row r="419">
          <cell r="A419">
            <v>45000</v>
          </cell>
          <cell r="B419">
            <v>0.74699997901916504</v>
          </cell>
          <cell r="C419">
            <v>0.75099998712539673</v>
          </cell>
          <cell r="D419">
            <v>0.74099999666213989</v>
          </cell>
          <cell r="E419">
            <v>0.74199998378753662</v>
          </cell>
          <cell r="F419">
            <v>2845969</v>
          </cell>
          <cell r="G419">
            <v>2120.841064453125</v>
          </cell>
          <cell r="H419">
            <v>417</v>
          </cell>
          <cell r="I419">
            <v>4807916.1034172662</v>
          </cell>
          <cell r="N419">
            <v>0.77499997615814209</v>
          </cell>
          <cell r="O419">
            <v>0.73400002717971802</v>
          </cell>
          <cell r="P419">
            <v>0.74466665585835778</v>
          </cell>
          <cell r="Q419">
            <v>0.75761904461043217</v>
          </cell>
          <cell r="R419">
            <v>-1.2952388752074384E-2</v>
          </cell>
          <cell r="S419">
            <v>8.1020378742088228E-3</v>
          </cell>
          <cell r="T419">
            <v>1.2153056811313234E-4</v>
          </cell>
          <cell r="U419">
            <v>-106.57720895385805</v>
          </cell>
        </row>
        <row r="420">
          <cell r="A420">
            <v>45001</v>
          </cell>
          <cell r="B420">
            <v>0.73799997568130493</v>
          </cell>
          <cell r="C420">
            <v>0.73799997568130493</v>
          </cell>
          <cell r="D420">
            <v>0.7279999852180481</v>
          </cell>
          <cell r="E420">
            <v>0.73000001907348633</v>
          </cell>
          <cell r="F420">
            <v>1216716</v>
          </cell>
          <cell r="G420">
            <v>893.90997314453125</v>
          </cell>
          <cell r="H420">
            <v>418</v>
          </cell>
          <cell r="I420">
            <v>4799324.7156100478</v>
          </cell>
          <cell r="N420">
            <v>0.77499997615814209</v>
          </cell>
          <cell r="O420">
            <v>0.7279999852180481</v>
          </cell>
          <cell r="P420">
            <v>0.73199999332427979</v>
          </cell>
          <cell r="Q420">
            <v>0.75526190229824608</v>
          </cell>
          <cell r="R420">
            <v>-2.3261908973966294E-2</v>
          </cell>
          <cell r="S420">
            <v>9.4047600314730584E-3</v>
          </cell>
          <cell r="T420">
            <v>1.4107140047209588E-4</v>
          </cell>
          <cell r="U420">
            <v>-164.89457747013387</v>
          </cell>
        </row>
        <row r="421">
          <cell r="A421">
            <v>45002</v>
          </cell>
          <cell r="B421">
            <v>0.7369999885559082</v>
          </cell>
          <cell r="C421">
            <v>0.74099999666213989</v>
          </cell>
          <cell r="D421">
            <v>0.73000001907348633</v>
          </cell>
          <cell r="E421">
            <v>0.73000001907348633</v>
          </cell>
          <cell r="F421">
            <v>2325807</v>
          </cell>
          <cell r="G421">
            <v>1709.5550537109375</v>
          </cell>
          <cell r="H421">
            <v>419</v>
          </cell>
          <cell r="I421">
            <v>4793421.3320405725</v>
          </cell>
          <cell r="N421">
            <v>0.77499997615814209</v>
          </cell>
          <cell r="O421">
            <v>0.7279999852180481</v>
          </cell>
          <cell r="P421">
            <v>0.73366667826970422</v>
          </cell>
          <cell r="Q421">
            <v>0.75352380815006448</v>
          </cell>
          <cell r="R421">
            <v>-1.9857129880360258E-2</v>
          </cell>
          <cell r="S421">
            <v>1.057142728850954E-2</v>
          </cell>
          <cell r="T421">
            <v>1.5857140932764311E-4</v>
          </cell>
          <cell r="U421">
            <v>-125.22515858663461</v>
          </cell>
        </row>
        <row r="422">
          <cell r="A422">
            <v>45005</v>
          </cell>
          <cell r="B422">
            <v>0.73199999332427979</v>
          </cell>
          <cell r="C422">
            <v>0.74000000953674316</v>
          </cell>
          <cell r="D422">
            <v>0.73100000619888306</v>
          </cell>
          <cell r="E422">
            <v>0.73100000619888306</v>
          </cell>
          <cell r="F422">
            <v>3156704</v>
          </cell>
          <cell r="G422">
            <v>2323.39697265625</v>
          </cell>
          <cell r="H422">
            <v>420</v>
          </cell>
          <cell r="I422">
            <v>4789524.386011905</v>
          </cell>
          <cell r="N422">
            <v>0.77499997615814209</v>
          </cell>
          <cell r="O422">
            <v>0.7279999852180481</v>
          </cell>
          <cell r="P422">
            <v>0.73400000731150306</v>
          </cell>
          <cell r="Q422">
            <v>0.75154761757169453</v>
          </cell>
          <cell r="R422">
            <v>-1.7547610260191471E-2</v>
          </cell>
          <cell r="S422">
            <v>1.1119044962383442E-2</v>
          </cell>
          <cell r="T422">
            <v>1.6678567443575163E-4</v>
          </cell>
          <cell r="U422">
            <v>-105.21053633386887</v>
          </cell>
        </row>
        <row r="423">
          <cell r="A423">
            <v>45006</v>
          </cell>
          <cell r="B423">
            <v>0.73600000143051147</v>
          </cell>
          <cell r="C423">
            <v>0.74299997091293335</v>
          </cell>
          <cell r="D423">
            <v>0.73500001430511475</v>
          </cell>
          <cell r="E423">
            <v>0.74299997091293335</v>
          </cell>
          <cell r="F423">
            <v>3195000</v>
          </cell>
          <cell r="G423">
            <v>2362.77490234375</v>
          </cell>
          <cell r="H423">
            <v>421</v>
          </cell>
          <cell r="I423">
            <v>4785736.9171615206</v>
          </cell>
          <cell r="N423">
            <v>0.77499997615814209</v>
          </cell>
          <cell r="O423">
            <v>0.7279999852180481</v>
          </cell>
          <cell r="P423">
            <v>0.74033331871032715</v>
          </cell>
          <cell r="Q423">
            <v>0.74940475963410869</v>
          </cell>
          <cell r="R423">
            <v>-9.0714409237815374E-3</v>
          </cell>
          <cell r="S423">
            <v>1.0272107156766495E-2</v>
          </cell>
          <cell r="T423">
            <v>1.5408160735149741E-4</v>
          </cell>
          <cell r="U423">
            <v>-58.874262020692626</v>
          </cell>
        </row>
        <row r="424">
          <cell r="A424">
            <v>45007</v>
          </cell>
          <cell r="B424">
            <v>0.74699997901916504</v>
          </cell>
          <cell r="C424">
            <v>0.75199997425079346</v>
          </cell>
          <cell r="D424">
            <v>0.74699997901916504</v>
          </cell>
          <cell r="E424">
            <v>0.75</v>
          </cell>
          <cell r="F424">
            <v>1591900</v>
          </cell>
          <cell r="G424">
            <v>1192.31396484375</v>
          </cell>
          <cell r="H424">
            <v>422</v>
          </cell>
          <cell r="I424">
            <v>4778168.583234597</v>
          </cell>
          <cell r="N424">
            <v>0.77499997615814209</v>
          </cell>
          <cell r="O424">
            <v>0.7279999852180481</v>
          </cell>
          <cell r="P424">
            <v>0.7496666510899862</v>
          </cell>
          <cell r="Q424">
            <v>0.74802380800247192</v>
          </cell>
          <cell r="R424">
            <v>1.6428430875142785E-3</v>
          </cell>
          <cell r="S424">
            <v>8.8809529940287301E-3</v>
          </cell>
          <cell r="T424">
            <v>1.3321429491043094E-4</v>
          </cell>
          <cell r="U424">
            <v>12.332333317673408</v>
          </cell>
        </row>
        <row r="425">
          <cell r="A425">
            <v>45008</v>
          </cell>
          <cell r="B425">
            <v>0.74900001287460327</v>
          </cell>
          <cell r="C425">
            <v>0.75999999046325684</v>
          </cell>
          <cell r="D425">
            <v>0.74900001287460327</v>
          </cell>
          <cell r="E425">
            <v>0.75999999046325684</v>
          </cell>
          <cell r="F425">
            <v>1783313.125</v>
          </cell>
          <cell r="G425">
            <v>1345.2340087890625</v>
          </cell>
          <cell r="H425">
            <v>423</v>
          </cell>
          <cell r="I425">
            <v>4771088.5466903076</v>
          </cell>
          <cell r="N425">
            <v>0.77499997615814209</v>
          </cell>
          <cell r="O425">
            <v>0.7279999852180481</v>
          </cell>
          <cell r="P425">
            <v>0.75633333126703894</v>
          </cell>
          <cell r="Q425">
            <v>0.74719047404470895</v>
          </cell>
          <cell r="R425">
            <v>9.142857222329992E-3</v>
          </cell>
          <cell r="S425">
            <v>8.0680267340471935E-3</v>
          </cell>
          <cell r="T425">
            <v>1.2102040101070789E-4</v>
          </cell>
          <cell r="U425">
            <v>75.548065830000283</v>
          </cell>
        </row>
        <row r="426">
          <cell r="A426">
            <v>45009</v>
          </cell>
          <cell r="B426">
            <v>0.75999999046325684</v>
          </cell>
          <cell r="C426">
            <v>0.76200002431869507</v>
          </cell>
          <cell r="D426">
            <v>0.75700002908706665</v>
          </cell>
          <cell r="E426">
            <v>0.76200002431869507</v>
          </cell>
          <cell r="F426">
            <v>1272500</v>
          </cell>
          <cell r="G426">
            <v>968.11798095703125</v>
          </cell>
          <cell r="H426">
            <v>424</v>
          </cell>
          <cell r="I426">
            <v>4762837.1586084906</v>
          </cell>
          <cell r="N426">
            <v>0.77499997615814209</v>
          </cell>
          <cell r="O426">
            <v>0.7279999852180481</v>
          </cell>
          <cell r="P426">
            <v>0.7603333592414856</v>
          </cell>
          <cell r="Q426">
            <v>0.74678571451277953</v>
          </cell>
          <cell r="R426">
            <v>1.3547644728706065E-2</v>
          </cell>
          <cell r="S426">
            <v>7.7210899923934439E-3</v>
          </cell>
          <cell r="T426">
            <v>1.1581634988590165E-4</v>
          </cell>
          <cell r="U426">
            <v>116.97523486150915</v>
          </cell>
        </row>
        <row r="427">
          <cell r="A427">
            <v>45012</v>
          </cell>
          <cell r="B427">
            <v>0.76099997758865356</v>
          </cell>
          <cell r="C427">
            <v>0.76399999856948853</v>
          </cell>
          <cell r="D427">
            <v>0.75700002908706665</v>
          </cell>
          <cell r="E427">
            <v>0.7630000114440918</v>
          </cell>
          <cell r="F427">
            <v>1645105.125</v>
          </cell>
          <cell r="G427">
            <v>1253.782958984375</v>
          </cell>
          <cell r="H427">
            <v>425</v>
          </cell>
          <cell r="I427">
            <v>4755501.3185294122</v>
          </cell>
          <cell r="N427">
            <v>0.77499997615814209</v>
          </cell>
          <cell r="O427">
            <v>0.7279999852180481</v>
          </cell>
          <cell r="P427">
            <v>0.76133334636688232</v>
          </cell>
          <cell r="Q427">
            <v>0.74690476343745271</v>
          </cell>
          <cell r="R427">
            <v>1.4428582929429612E-2</v>
          </cell>
          <cell r="S427">
            <v>7.8231319278275913E-3</v>
          </cell>
          <cell r="T427">
            <v>1.1734697891741387E-4</v>
          </cell>
          <cell r="U427">
            <v>122.95657768560126</v>
          </cell>
        </row>
        <row r="428">
          <cell r="A428">
            <v>45013</v>
          </cell>
          <cell r="B428">
            <v>0.76099997758865356</v>
          </cell>
          <cell r="C428">
            <v>0.76099997758865356</v>
          </cell>
          <cell r="D428">
            <v>0.75300002098083496</v>
          </cell>
          <cell r="E428">
            <v>0.75300002098083496</v>
          </cell>
          <cell r="F428">
            <v>2560200</v>
          </cell>
          <cell r="G428">
            <v>1938.916015625</v>
          </cell>
          <cell r="H428">
            <v>426</v>
          </cell>
          <cell r="I428">
            <v>4750348.0290492959</v>
          </cell>
          <cell r="N428">
            <v>0.77499997615814209</v>
          </cell>
          <cell r="O428">
            <v>0.7279999852180481</v>
          </cell>
          <cell r="P428">
            <v>0.75566667318344116</v>
          </cell>
          <cell r="Q428">
            <v>0.74719047830218355</v>
          </cell>
          <cell r="R428">
            <v>8.4761948812576149E-3</v>
          </cell>
          <cell r="S428">
            <v>8.0680303833111644E-3</v>
          </cell>
          <cell r="T428">
            <v>1.2102045574966746E-4</v>
          </cell>
          <cell r="U428">
            <v>70.039356807503225</v>
          </cell>
        </row>
        <row r="429">
          <cell r="A429">
            <v>45014</v>
          </cell>
          <cell r="B429">
            <v>0.75700002908706665</v>
          </cell>
          <cell r="C429">
            <v>0.76099997758865356</v>
          </cell>
          <cell r="D429">
            <v>0.75599998235702515</v>
          </cell>
          <cell r="E429">
            <v>0.76099997758865356</v>
          </cell>
          <cell r="F429">
            <v>5493502</v>
          </cell>
          <cell r="G429">
            <v>4164.5908203125</v>
          </cell>
          <cell r="H429">
            <v>427</v>
          </cell>
          <cell r="I429">
            <v>4752088.4364754101</v>
          </cell>
          <cell r="N429">
            <v>0.77499997615814209</v>
          </cell>
          <cell r="O429">
            <v>0.7279999852180481</v>
          </cell>
          <cell r="P429">
            <v>0.75933331251144409</v>
          </cell>
          <cell r="Q429">
            <v>0.74757142861684167</v>
          </cell>
          <cell r="R429">
            <v>1.1761883894602421E-2</v>
          </cell>
          <cell r="S429">
            <v>8.4285736083984375E-3</v>
          </cell>
          <cell r="T429">
            <v>1.2642860412597656E-4</v>
          </cell>
          <cell r="U429">
            <v>93.031825953583976</v>
          </cell>
        </row>
        <row r="430">
          <cell r="A430">
            <v>45015</v>
          </cell>
          <cell r="B430">
            <v>0.75900000333786011</v>
          </cell>
          <cell r="C430">
            <v>0.76499998569488525</v>
          </cell>
          <cell r="D430">
            <v>0.75700002908706665</v>
          </cell>
          <cell r="E430">
            <v>0.76499998569488525</v>
          </cell>
          <cell r="F430">
            <v>1849000</v>
          </cell>
          <cell r="G430">
            <v>1407.4630126953125</v>
          </cell>
          <cell r="H430">
            <v>428</v>
          </cell>
          <cell r="I430">
            <v>4745305.5195677569</v>
          </cell>
          <cell r="N430">
            <v>0.77499997615814209</v>
          </cell>
          <cell r="O430">
            <v>0.7279999852180481</v>
          </cell>
          <cell r="P430">
            <v>0.76233333349227905</v>
          </cell>
          <cell r="Q430">
            <v>0.74849999944369006</v>
          </cell>
          <cell r="R430">
            <v>1.3833334048588997E-2</v>
          </cell>
          <cell r="S430">
            <v>9.3571444352467826E-3</v>
          </cell>
          <cell r="T430">
            <v>1.4035716652870174E-4</v>
          </cell>
          <cell r="U430">
            <v>98.558088558735676</v>
          </cell>
        </row>
        <row r="431">
          <cell r="A431">
            <v>45016</v>
          </cell>
          <cell r="B431">
            <v>0.76499998569488525</v>
          </cell>
          <cell r="C431">
            <v>0.7720000147819519</v>
          </cell>
          <cell r="D431">
            <v>0.76499998569488525</v>
          </cell>
          <cell r="E431">
            <v>0.77100002765655518</v>
          </cell>
          <cell r="F431">
            <v>1673001</v>
          </cell>
          <cell r="G431">
            <v>1286.60498046875</v>
          </cell>
          <cell r="H431">
            <v>429</v>
          </cell>
          <cell r="I431">
            <v>4738143.9705710951</v>
          </cell>
          <cell r="N431">
            <v>0.77900000000000003</v>
          </cell>
          <cell r="O431">
            <v>0.77300000000000002</v>
          </cell>
          <cell r="P431">
            <v>0.76933334271113074</v>
          </cell>
          <cell r="Q431">
            <v>0.75007142907097235</v>
          </cell>
          <cell r="R431">
            <v>1.926191364015839E-2</v>
          </cell>
          <cell r="S431">
            <v>1.0595242182413724E-2</v>
          </cell>
          <cell r="T431">
            <v>1.5892863273620587E-4</v>
          </cell>
          <cell r="U431">
            <v>121.19851098278713</v>
          </cell>
        </row>
        <row r="432">
          <cell r="A432">
            <v>45019</v>
          </cell>
          <cell r="B432">
            <v>0.77400000000000002</v>
          </cell>
          <cell r="C432">
            <v>0.77900000000000003</v>
          </cell>
          <cell r="D432">
            <v>0.77300000000000002</v>
          </cell>
          <cell r="E432">
            <v>0.77800000000000002</v>
          </cell>
          <cell r="F432">
            <v>2424301</v>
          </cell>
          <cell r="G432">
            <v>1879142.88</v>
          </cell>
          <cell r="H432">
            <v>430</v>
          </cell>
          <cell r="I432">
            <v>4732762.9404069772</v>
          </cell>
          <cell r="N432">
            <v>0.77900000000000003</v>
          </cell>
          <cell r="O432">
            <v>0.77300000000000002</v>
          </cell>
          <cell r="P432">
            <v>0.77666666666666673</v>
          </cell>
          <cell r="Q432">
            <v>0.75254761928603764</v>
          </cell>
          <cell r="R432">
            <v>2.4119047380629088E-2</v>
          </cell>
          <cell r="S432">
            <v>1.1564630164581082E-2</v>
          </cell>
          <cell r="T432">
            <v>1.7346945246871624E-4</v>
          </cell>
          <cell r="U432">
            <v>139.03916244261367</v>
          </cell>
        </row>
        <row r="433">
          <cell r="A433">
            <v>45020</v>
          </cell>
          <cell r="B433">
            <v>0.77500000000000002</v>
          </cell>
          <cell r="C433">
            <v>0.77500000000000002</v>
          </cell>
          <cell r="D433">
            <v>0.76700000000000002</v>
          </cell>
          <cell r="E433">
            <v>0.77200000000000002</v>
          </cell>
          <cell r="F433">
            <v>3434956</v>
          </cell>
          <cell r="G433">
            <v>2643943</v>
          </cell>
          <cell r="H433">
            <v>431</v>
          </cell>
          <cell r="I433">
            <v>4729751.7874129927</v>
          </cell>
          <cell r="N433">
            <v>0.77900000000000003</v>
          </cell>
          <cell r="O433">
            <v>0.76700000000000002</v>
          </cell>
          <cell r="P433">
            <v>0.77133333333333332</v>
          </cell>
          <cell r="Q433">
            <v>0.75445238196282161</v>
          </cell>
          <cell r="R433">
            <v>1.688095137051171E-2</v>
          </cell>
          <cell r="S433">
            <v>1.1799323015472509E-2</v>
          </cell>
          <cell r="T433">
            <v>1.7698984523208762E-4</v>
          </cell>
          <cell r="U433">
            <v>95.378078603185614</v>
          </cell>
        </row>
        <row r="434">
          <cell r="A434">
            <v>45022</v>
          </cell>
          <cell r="B434">
            <v>0.76600000000000001</v>
          </cell>
          <cell r="C434">
            <v>0.77600000000000002</v>
          </cell>
          <cell r="D434">
            <v>0.76600000000000001</v>
          </cell>
          <cell r="E434">
            <v>0.77500000000000002</v>
          </cell>
          <cell r="F434">
            <v>2342103</v>
          </cell>
          <cell r="G434">
            <v>1810911.38</v>
          </cell>
          <cell r="H434">
            <v>432</v>
          </cell>
          <cell r="I434">
            <v>4724224.8226273144</v>
          </cell>
          <cell r="N434">
            <v>0.77900000000000003</v>
          </cell>
          <cell r="O434">
            <v>0.76600000000000001</v>
          </cell>
          <cell r="P434">
            <v>0.77233333333333343</v>
          </cell>
          <cell r="Q434">
            <v>0.75733333482061116</v>
          </cell>
          <cell r="R434">
            <v>1.4999998512722268E-2</v>
          </cell>
          <cell r="S434">
            <v>1.0619049870238016E-2</v>
          </cell>
          <cell r="T434">
            <v>1.5928574805357024E-4</v>
          </cell>
          <cell r="U434">
            <v>94.170374286577967</v>
          </cell>
        </row>
        <row r="435">
          <cell r="A435">
            <v>45023</v>
          </cell>
          <cell r="B435">
            <v>0.77500000000000002</v>
          </cell>
          <cell r="C435">
            <v>0.78600000000000003</v>
          </cell>
          <cell r="D435">
            <v>0.77500000000000002</v>
          </cell>
          <cell r="E435">
            <v>0.78400000000000003</v>
          </cell>
          <cell r="F435">
            <v>3182218</v>
          </cell>
          <cell r="G435">
            <v>2494053</v>
          </cell>
          <cell r="H435">
            <v>433</v>
          </cell>
          <cell r="I435">
            <v>4720663.6059468826</v>
          </cell>
          <cell r="N435">
            <v>0.78600000000000003</v>
          </cell>
          <cell r="O435">
            <v>0.76600000000000001</v>
          </cell>
          <cell r="P435">
            <v>0.78166666666666662</v>
          </cell>
          <cell r="Q435">
            <v>0.76076190542039412</v>
          </cell>
          <cell r="R435">
            <v>2.0904761246272496E-2</v>
          </cell>
          <cell r="S435">
            <v>9.9523835182190011E-3</v>
          </cell>
          <cell r="T435">
            <v>1.4928575277328501E-4</v>
          </cell>
          <cell r="U435">
            <v>140.03185741388074</v>
          </cell>
        </row>
        <row r="436">
          <cell r="A436">
            <v>45026</v>
          </cell>
          <cell r="B436">
            <v>0.78400000000000003</v>
          </cell>
          <cell r="C436">
            <v>0.78800000000000003</v>
          </cell>
          <cell r="D436">
            <v>0.77900000000000003</v>
          </cell>
          <cell r="E436">
            <v>0.78100000000000003</v>
          </cell>
          <cell r="F436">
            <v>3654903</v>
          </cell>
          <cell r="G436">
            <v>2871418.75</v>
          </cell>
          <cell r="H436">
            <v>434</v>
          </cell>
          <cell r="I436">
            <v>4718207.936347926</v>
          </cell>
          <cell r="N436">
            <v>0.78800000000000003</v>
          </cell>
          <cell r="O436">
            <v>0.76600000000000001</v>
          </cell>
          <cell r="P436">
            <v>0.78266666666666673</v>
          </cell>
          <cell r="Q436">
            <v>0.76423809537433451</v>
          </cell>
          <cell r="R436">
            <v>1.8428571292332219E-2</v>
          </cell>
          <cell r="S436">
            <v>9.7959195902558617E-3</v>
          </cell>
          <cell r="T436">
            <v>1.4693879385383791E-4</v>
          </cell>
          <cell r="U436">
            <v>125.41665008264174</v>
          </cell>
        </row>
        <row r="437">
          <cell r="A437">
            <v>45027</v>
          </cell>
          <cell r="B437">
            <v>0.78100000000000003</v>
          </cell>
          <cell r="C437">
            <v>0.78700000000000003</v>
          </cell>
          <cell r="D437">
            <v>0.77900000000000003</v>
          </cell>
          <cell r="E437">
            <v>0.78200000000000003</v>
          </cell>
          <cell r="F437">
            <v>1594800</v>
          </cell>
          <cell r="G437">
            <v>1248547.5</v>
          </cell>
          <cell r="H437">
            <v>435</v>
          </cell>
          <cell r="I437">
            <v>4711027.6882183906</v>
          </cell>
          <cell r="N437">
            <v>0.78800000000000003</v>
          </cell>
          <cell r="O437">
            <v>0.76600000000000001</v>
          </cell>
          <cell r="P437">
            <v>0.78266666666666662</v>
          </cell>
          <cell r="Q437">
            <v>0.76726190594264432</v>
          </cell>
          <cell r="R437">
            <v>1.5404760724022304E-2</v>
          </cell>
          <cell r="S437">
            <v>9.40476206370763E-3</v>
          </cell>
          <cell r="T437">
            <v>1.4107143095561445E-4</v>
          </cell>
          <cell r="U437">
            <v>109.19830202097496</v>
          </cell>
        </row>
        <row r="438">
          <cell r="A438">
            <v>45028</v>
          </cell>
          <cell r="B438">
            <v>0.78100000000000003</v>
          </cell>
          <cell r="C438">
            <v>0.78600000000000003</v>
          </cell>
          <cell r="D438">
            <v>0.78100000000000003</v>
          </cell>
          <cell r="E438">
            <v>0.78300000000000003</v>
          </cell>
          <cell r="F438">
            <v>2168020</v>
          </cell>
          <cell r="G438">
            <v>1697468.38</v>
          </cell>
          <cell r="H438">
            <v>436</v>
          </cell>
          <cell r="I438">
            <v>4705195.1017775228</v>
          </cell>
          <cell r="N438">
            <v>0.78800000000000003</v>
          </cell>
          <cell r="O438">
            <v>0.76600000000000001</v>
          </cell>
          <cell r="P438">
            <v>0.78333333333333333</v>
          </cell>
          <cell r="Q438">
            <v>0.76966666896002633</v>
          </cell>
          <cell r="R438">
            <v>1.3666664373306991E-2</v>
          </cell>
          <cell r="S438">
            <v>8.9999977066403478E-3</v>
          </cell>
          <cell r="T438">
            <v>1.3499996559960522E-4</v>
          </cell>
          <cell r="U438">
            <v>101.23457670975108</v>
          </cell>
        </row>
        <row r="439">
          <cell r="A439">
            <v>45029</v>
          </cell>
          <cell r="B439">
            <v>0.77400000000000002</v>
          </cell>
          <cell r="C439">
            <v>0.77500000000000002</v>
          </cell>
          <cell r="D439">
            <v>0.76800000000000002</v>
          </cell>
          <cell r="E439">
            <v>0.76900000000000002</v>
          </cell>
          <cell r="F439">
            <v>1556601</v>
          </cell>
          <cell r="G439">
            <v>1199176.8799999999</v>
          </cell>
          <cell r="H439">
            <v>437</v>
          </cell>
          <cell r="I439">
            <v>4697990.0809496567</v>
          </cell>
          <cell r="N439">
            <v>0.78800000000000003</v>
          </cell>
          <cell r="O439">
            <v>0.76600000000000001</v>
          </cell>
          <cell r="P439">
            <v>0.77066666666666672</v>
          </cell>
          <cell r="Q439">
            <v>0.77069047863142826</v>
          </cell>
          <cell r="R439">
            <v>-2.3811964761533133E-5</v>
          </cell>
          <cell r="S439">
            <v>7.9761880352383629E-3</v>
          </cell>
          <cell r="T439">
            <v>1.1964282052857544E-4</v>
          </cell>
          <cell r="U439">
            <v>-0.19902543801904013</v>
          </cell>
        </row>
        <row r="440">
          <cell r="A440">
            <v>45030</v>
          </cell>
          <cell r="B440">
            <v>0.77800000000000002</v>
          </cell>
          <cell r="C440">
            <v>0.77800000000000002</v>
          </cell>
          <cell r="D440">
            <v>0.77100000000000002</v>
          </cell>
          <cell r="E440">
            <v>0.77400000000000002</v>
          </cell>
          <cell r="F440">
            <v>627000</v>
          </cell>
          <cell r="G440">
            <v>484354.09</v>
          </cell>
          <cell r="H440">
            <v>438</v>
          </cell>
          <cell r="I440">
            <v>4688695.5830479451</v>
          </cell>
          <cell r="N440">
            <v>0.78800000000000003</v>
          </cell>
          <cell r="O440">
            <v>0.76600000000000001</v>
          </cell>
          <cell r="P440">
            <v>0.77433333333333332</v>
          </cell>
          <cell r="Q440">
            <v>0.77169047678084601</v>
          </cell>
          <cell r="R440">
            <v>2.6428565524873049E-3</v>
          </cell>
          <cell r="S440">
            <v>7.4047613143920976E-3</v>
          </cell>
          <cell r="T440">
            <v>1.1107141971588146E-4</v>
          </cell>
          <cell r="U440">
            <v>23.79420880049684</v>
          </cell>
        </row>
        <row r="441">
          <cell r="A441">
            <v>45033</v>
          </cell>
          <cell r="B441">
            <v>0.77300000000000002</v>
          </cell>
          <cell r="C441">
            <v>0.77700000000000002</v>
          </cell>
          <cell r="D441">
            <v>0.77300000000000002</v>
          </cell>
          <cell r="E441">
            <v>0.77700000000000002</v>
          </cell>
          <cell r="F441">
            <v>1589040</v>
          </cell>
          <cell r="G441">
            <v>1232148.5</v>
          </cell>
          <cell r="H441">
            <v>439</v>
          </cell>
          <cell r="I441">
            <v>4681634.8641799549</v>
          </cell>
          <cell r="N441">
            <v>0.78800000000000003</v>
          </cell>
          <cell r="O441">
            <v>0.76600000000000001</v>
          </cell>
          <cell r="P441">
            <v>0.77566666666666662</v>
          </cell>
          <cell r="Q441">
            <v>0.77271428537368769</v>
          </cell>
          <cell r="R441">
            <v>2.9523812929789228E-3</v>
          </cell>
          <cell r="S441">
            <v>6.8571431977408181E-3</v>
          </cell>
          <cell r="T441">
            <v>1.0285714796611227E-4</v>
          </cell>
          <cell r="U441">
            <v>28.70370558934442</v>
          </cell>
        </row>
        <row r="442">
          <cell r="A442">
            <v>45034</v>
          </cell>
          <cell r="B442">
            <v>0.77700000000000002</v>
          </cell>
          <cell r="C442">
            <v>0.78200000000000003</v>
          </cell>
          <cell r="D442">
            <v>0.77700000000000002</v>
          </cell>
          <cell r="E442">
            <v>0.78</v>
          </cell>
          <cell r="F442">
            <v>1538800</v>
          </cell>
          <cell r="G442">
            <v>1200914.25</v>
          </cell>
          <cell r="H442">
            <v>440</v>
          </cell>
          <cell r="I442">
            <v>4674492.0576704545</v>
          </cell>
          <cell r="N442">
            <v>0.78800000000000003</v>
          </cell>
          <cell r="O442">
            <v>0.76600000000000001</v>
          </cell>
          <cell r="P442">
            <v>0.77966666666666684</v>
          </cell>
          <cell r="Q442">
            <v>0.77442857062248949</v>
          </cell>
          <cell r="R442">
            <v>5.2380960441773539E-3</v>
          </cell>
          <cell r="S442">
            <v>5.9047627108437728E-3</v>
          </cell>
          <cell r="T442">
            <v>8.8571440662656582E-5</v>
          </cell>
          <cell r="U442">
            <v>59.139785973762933</v>
          </cell>
        </row>
        <row r="443">
          <cell r="A443">
            <v>45035</v>
          </cell>
          <cell r="B443">
            <v>0.77700000000000002</v>
          </cell>
          <cell r="C443">
            <v>0.77800000000000002</v>
          </cell>
          <cell r="D443">
            <v>0.77100000000000002</v>
          </cell>
          <cell r="E443">
            <v>0.77300000000000002</v>
          </cell>
          <cell r="F443">
            <v>2686200</v>
          </cell>
          <cell r="G443">
            <v>2082108.5</v>
          </cell>
          <cell r="H443">
            <v>441</v>
          </cell>
          <cell r="I443">
            <v>4669983.4589002272</v>
          </cell>
          <cell r="N443">
            <v>0.78800000000000003</v>
          </cell>
          <cell r="O443">
            <v>0.76600000000000001</v>
          </cell>
          <cell r="P443">
            <v>0.77400000000000002</v>
          </cell>
          <cell r="Q443">
            <v>0.77547619115738642</v>
          </cell>
          <cell r="R443">
            <v>-1.4761911573863973E-3</v>
          </cell>
          <cell r="S443">
            <v>4.8571421759469203E-3</v>
          </cell>
          <cell r="T443">
            <v>7.2857132639203803E-5</v>
          </cell>
          <cell r="U443">
            <v>-20.261450099836505</v>
          </cell>
        </row>
        <row r="444">
          <cell r="A444">
            <v>45036</v>
          </cell>
          <cell r="B444">
            <v>0.77300000000000002</v>
          </cell>
          <cell r="C444">
            <v>0.77300000000000002</v>
          </cell>
          <cell r="D444">
            <v>0.76700000000000002</v>
          </cell>
          <cell r="E444">
            <v>0.76900000000000002</v>
          </cell>
          <cell r="F444">
            <v>2455600</v>
          </cell>
          <cell r="G444">
            <v>1888839.13</v>
          </cell>
          <cell r="H444">
            <v>442</v>
          </cell>
          <cell r="I444">
            <v>4664973.5415723985</v>
          </cell>
          <cell r="N444">
            <v>0.78800000000000003</v>
          </cell>
          <cell r="O444">
            <v>0.76600000000000001</v>
          </cell>
          <cell r="P444">
            <v>0.76966666666666672</v>
          </cell>
          <cell r="Q444">
            <v>0.77600000066984265</v>
          </cell>
          <cell r="R444">
            <v>-6.3333340031759278E-3</v>
          </cell>
          <cell r="S444">
            <v>4.3809518068015207E-3</v>
          </cell>
          <cell r="T444">
            <v>6.5714277102022807E-5</v>
          </cell>
          <cell r="U444">
            <v>-96.376834418239014</v>
          </cell>
        </row>
        <row r="445">
          <cell r="A445">
            <v>45037</v>
          </cell>
          <cell r="B445">
            <v>0.77400000000000002</v>
          </cell>
          <cell r="C445">
            <v>0.77400000000000002</v>
          </cell>
          <cell r="D445">
            <v>0.754</v>
          </cell>
          <cell r="E445">
            <v>0.755</v>
          </cell>
          <cell r="F445">
            <v>1505700</v>
          </cell>
          <cell r="G445">
            <v>1156530</v>
          </cell>
          <cell r="H445">
            <v>443</v>
          </cell>
          <cell r="I445">
            <v>4657841.9985891646</v>
          </cell>
          <cell r="N445">
            <v>0.78800000000000003</v>
          </cell>
          <cell r="O445">
            <v>0.754</v>
          </cell>
          <cell r="P445">
            <v>0.76100000000000001</v>
          </cell>
          <cell r="Q445">
            <v>0.77540476190476171</v>
          </cell>
          <cell r="R445">
            <v>-1.4404761904761698E-2</v>
          </cell>
          <cell r="S445">
            <v>4.9285714285714254E-3</v>
          </cell>
          <cell r="T445">
            <v>7.3928571428571373E-5</v>
          </cell>
          <cell r="U445">
            <v>-194.84702093397482</v>
          </cell>
        </row>
        <row r="446">
          <cell r="A446">
            <v>45040</v>
          </cell>
          <cell r="B446">
            <v>0.755</v>
          </cell>
          <cell r="C446">
            <v>0.755</v>
          </cell>
          <cell r="D446">
            <v>0.745</v>
          </cell>
          <cell r="E446">
            <v>0.745</v>
          </cell>
          <cell r="F446">
            <v>1583000</v>
          </cell>
          <cell r="G446">
            <v>1190050.5</v>
          </cell>
          <cell r="H446">
            <v>444</v>
          </cell>
          <cell r="I446">
            <v>4650916.6787725221</v>
          </cell>
          <cell r="N446">
            <v>0.78800000000000003</v>
          </cell>
          <cell r="O446">
            <v>0.745</v>
          </cell>
          <cell r="P446">
            <v>0.74833333333333341</v>
          </cell>
          <cell r="Q446">
            <v>0.77338095238095239</v>
          </cell>
          <cell r="R446">
            <v>-2.5047619047618985E-2</v>
          </cell>
          <cell r="S446">
            <v>6.7074829931972656E-3</v>
          </cell>
          <cell r="T446">
            <v>1.0061224489795899E-4</v>
          </cell>
          <cell r="U446">
            <v>-248.95199459093971</v>
          </cell>
        </row>
        <row r="447">
          <cell r="A447">
            <v>45041</v>
          </cell>
          <cell r="B447">
            <v>0.747</v>
          </cell>
          <cell r="C447">
            <v>0.747</v>
          </cell>
          <cell r="D447">
            <v>0.72899999999999998</v>
          </cell>
          <cell r="E447">
            <v>0.73599999999999999</v>
          </cell>
          <cell r="F447">
            <v>2309800</v>
          </cell>
          <cell r="G447">
            <v>1703117.13</v>
          </cell>
          <cell r="H447">
            <v>445</v>
          </cell>
          <cell r="I447">
            <v>4645655.7424157299</v>
          </cell>
          <cell r="N447">
            <v>0.78800000000000003</v>
          </cell>
          <cell r="O447">
            <v>0.72899999999999998</v>
          </cell>
          <cell r="P447">
            <v>0.73733333333333329</v>
          </cell>
          <cell r="Q447">
            <v>0.77095238095238094</v>
          </cell>
          <cell r="R447">
            <v>-3.3619047619047659E-2</v>
          </cell>
          <cell r="S447">
            <v>9.6802721088435437E-3</v>
          </cell>
          <cell r="T447">
            <v>1.4520408163265315E-4</v>
          </cell>
          <cell r="U447">
            <v>-231.52963223237305</v>
          </cell>
        </row>
        <row r="448">
          <cell r="A448">
            <v>45042</v>
          </cell>
          <cell r="B448">
            <v>0.73199999999999998</v>
          </cell>
          <cell r="C448">
            <v>0.745</v>
          </cell>
          <cell r="D448">
            <v>0.73099999999999998</v>
          </cell>
          <cell r="E448">
            <v>0.74</v>
          </cell>
          <cell r="F448">
            <v>984000</v>
          </cell>
          <cell r="G448">
            <v>726577.88</v>
          </cell>
          <cell r="H448">
            <v>446</v>
          </cell>
          <cell r="I448">
            <v>4637445.7519618832</v>
          </cell>
          <cell r="N448">
            <v>0.78800000000000003</v>
          </cell>
          <cell r="O448">
            <v>0.72899999999999998</v>
          </cell>
          <cell r="P448">
            <v>0.73866666666666669</v>
          </cell>
          <cell r="Q448">
            <v>0.76854761904761904</v>
          </cell>
          <cell r="R448">
            <v>-2.9880952380952341E-2</v>
          </cell>
          <cell r="S448">
            <v>1.2693877551020425E-2</v>
          </cell>
          <cell r="T448">
            <v>1.9040816326530637E-4</v>
          </cell>
          <cell r="U448">
            <v>-156.93104680242902</v>
          </cell>
        </row>
        <row r="449">
          <cell r="A449">
            <v>45043</v>
          </cell>
          <cell r="B449">
            <v>0.74199999999999999</v>
          </cell>
          <cell r="C449">
            <v>0.748</v>
          </cell>
          <cell r="D449">
            <v>0.74199999999999999</v>
          </cell>
          <cell r="E449">
            <v>0.746</v>
          </cell>
          <cell r="F449">
            <v>2219001</v>
          </cell>
          <cell r="G449">
            <v>1652428.5</v>
          </cell>
          <cell r="H449">
            <v>447</v>
          </cell>
          <cell r="I449">
            <v>4632035.3610178968</v>
          </cell>
          <cell r="N449">
            <v>0.78800000000000003</v>
          </cell>
          <cell r="O449">
            <v>0.72899999999999998</v>
          </cell>
          <cell r="P449">
            <v>0.74533333333333329</v>
          </cell>
          <cell r="Q449">
            <v>0.76595238095238105</v>
          </cell>
          <cell r="R449">
            <v>-2.0619047619047759E-2</v>
          </cell>
          <cell r="S449">
            <v>1.4156462585034002E-2</v>
          </cell>
          <cell r="T449">
            <v>2.1234693877551002E-4</v>
          </cell>
          <cell r="U449">
            <v>-97.100752843185106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31.02</v>
          </cell>
          <cell r="D204">
            <v>37.709801928118821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37.677783194876852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37.643186222549026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37.61082921770732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37.576601888834951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37.53951685371981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37.502548024519236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37.469330088851677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37.436714235285713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37.405118435402848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37.373584854622642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37.341971777323948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37.308551350934586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37.279162738930239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37.24703698620371</v>
          </cell>
        </row>
        <row r="219">
          <cell r="B219">
            <v>44617</v>
          </cell>
          <cell r="C219">
            <v>30.899999619999999</v>
          </cell>
          <cell r="D219">
            <v>37.217787966082959</v>
          </cell>
        </row>
        <row r="220">
          <cell r="B220">
            <v>44620</v>
          </cell>
          <cell r="C220">
            <v>30.969999309999999</v>
          </cell>
          <cell r="D220">
            <v>37.189128385091756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37.160593554703212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37.130136307090922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37.098280487375575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37.064549496936955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37.025425957264588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36.983839230133938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36.941866615422235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36.903230033407091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36.865991137929527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36.824824508114048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36.779912614716174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36.740347778608708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36.704372248441572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36.668318920431048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36.63334759656653</v>
          </cell>
        </row>
        <row r="236">
          <cell r="B236" t="str">
            <v xml:space="preserve">2022/3/22
</v>
          </cell>
          <cell r="C236">
            <v>28.25</v>
          </cell>
          <cell r="D236">
            <v>36.597521324786335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36.562765916212776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36.527669453389834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36.490042158691992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36.450924335798327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36.41142256129708</v>
          </cell>
        </row>
        <row r="242">
          <cell r="B242">
            <v>44650</v>
          </cell>
          <cell r="C242">
            <v>27.979999540000001</v>
          </cell>
          <cell r="D242">
            <v>36.376291632041678</v>
          </cell>
        </row>
        <row r="243">
          <cell r="B243">
            <v>44651</v>
          </cell>
          <cell r="C243">
            <v>27.63999939</v>
          </cell>
          <cell r="D243">
            <v>36.340041456763494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36.304917319132237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36.269300373868319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36.232131113155745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36.195142823224494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36.154146310162609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36.115546530931177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36.075483844556452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36.036385516465863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35.997079970720002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35.958844590836655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35.919801560079364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35.878497993873516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35.83523618834645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35.79231369109803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35.74410153121093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35.695175066420227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35.650930204496113</v>
          </cell>
        </row>
        <row r="261">
          <cell r="B261">
            <v>44679</v>
          </cell>
          <cell r="C261">
            <v>24.120000839999999</v>
          </cell>
          <cell r="D261">
            <v>35.606409241698827</v>
          </cell>
        </row>
        <row r="262">
          <cell r="B262">
            <v>44680</v>
          </cell>
          <cell r="C262">
            <v>25.129999160000001</v>
          </cell>
          <cell r="D262">
            <v>35.566115356769217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35.518850545210718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35.469999967977095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35.420532283992387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35.37265148249999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35.327660347698107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35.282706740526301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35.238764015805231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35.194179078880587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35.151561311078062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35.109185154666655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35.067416947158662</v>
          </cell>
        </row>
        <row r="274">
          <cell r="B274" t="str">
            <v xml:space="preserve">2022/5/20
</v>
          </cell>
          <cell r="C274">
            <v>24.17</v>
          </cell>
          <cell r="D274">
            <v>35.027352914264696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34.987142827545782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34.944160551094882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34.901854510799993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34.85992750141304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34.818447621768946</v>
          </cell>
        </row>
        <row r="280">
          <cell r="B280">
            <v>44711</v>
          </cell>
          <cell r="C280">
            <v>23.63999939</v>
          </cell>
          <cell r="D280">
            <v>34.778237376330928</v>
          </cell>
        </row>
        <row r="281">
          <cell r="B281">
            <v>44712</v>
          </cell>
          <cell r="C281">
            <v>24.129999160000001</v>
          </cell>
          <cell r="D281">
            <v>34.740071647956981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34.70282139017857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34.666548005266904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34.633439678723406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34.600353321060069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34.568168975140843</v>
          </cell>
        </row>
        <row r="287">
          <cell r="B287" t="str">
            <v xml:space="preserve">2022/6/9
</v>
          </cell>
          <cell r="C287">
            <v>24.75</v>
          </cell>
          <cell r="D287">
            <v>34.533719259438591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34.501713245104895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34.441254312613239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34.410590237256947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34.381418643148791</v>
          </cell>
        </row>
        <row r="292">
          <cell r="B292" t="str">
            <v xml:space="preserve">2022/6/16
</v>
          </cell>
          <cell r="C292">
            <v>26</v>
          </cell>
          <cell r="D292">
            <v>34.352517199551727</v>
          </cell>
        </row>
        <row r="293">
          <cell r="B293" t="str">
            <v xml:space="preserve">2022/6/17
</v>
          </cell>
          <cell r="C293">
            <v>26.5</v>
          </cell>
          <cell r="D293">
            <v>34.325532604364263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34.300479411301374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34.275528968839595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34.249421728741503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34.225660976338986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34.203749958750002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34.182424204141412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34.162248284261743</v>
          </cell>
        </row>
        <row r="301">
          <cell r="B301">
            <v>44741</v>
          </cell>
          <cell r="C301">
            <v>27.510000229999999</v>
          </cell>
          <cell r="D301">
            <v>34.139999963010034</v>
          </cell>
        </row>
        <row r="302">
          <cell r="B302">
            <v>44742</v>
          </cell>
          <cell r="C302">
            <v>27.809999470000001</v>
          </cell>
          <cell r="D302">
            <v>34.118899961366665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34.097375374750825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34.077450290463574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34.057161676666666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34.036282852335525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34.016754055836067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33.996633946535951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33.974755662312702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33.951363599967529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33.928932004045308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33.908064478483865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33.886044976848872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33.865032011923077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33.843258744281151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33.821847094904456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33.799841229174596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33.777689830474678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33.754952637602521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33.732798695597481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33.71050152363636</v>
          </cell>
        </row>
        <row r="322">
          <cell r="B322">
            <v>44770</v>
          </cell>
          <cell r="C322">
            <v>26.709999079999999</v>
          </cell>
          <cell r="D322">
            <v>33.688624953499996</v>
          </cell>
        </row>
        <row r="323">
          <cell r="B323">
            <v>44771</v>
          </cell>
          <cell r="C323">
            <v>26.329999919999999</v>
          </cell>
          <cell r="D323">
            <v>33.665700887975071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33.644596229440985</v>
          </cell>
        </row>
        <row r="325">
          <cell r="B325" t="str">
            <v xml:space="preserve">2022/8/2
</v>
          </cell>
          <cell r="C325">
            <v>26.34</v>
          </cell>
          <cell r="D325">
            <v>33.621981380433432</v>
          </cell>
        </row>
        <row r="326">
          <cell r="B326" t="str">
            <v xml:space="preserve">2022/8/3
</v>
          </cell>
          <cell r="C326">
            <v>25.96</v>
          </cell>
          <cell r="D326">
            <v>33.598333289753079</v>
          </cell>
        </row>
        <row r="327">
          <cell r="B327" t="str">
            <v xml:space="preserve">2022/8/4
</v>
          </cell>
          <cell r="C327">
            <v>26.08</v>
          </cell>
          <cell r="D327">
            <v>33.575199956553838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33.553374186993857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33.531651332477054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33.510396296310965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33.488176249088134</v>
          </cell>
        </row>
        <row r="332">
          <cell r="B332" t="str">
            <v xml:space="preserve">2022/8/11
</v>
          </cell>
          <cell r="C332">
            <v>26.81</v>
          </cell>
          <cell r="D332">
            <v>33.467939351363626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33.447250715377635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33.426957788765044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33.406816772312297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33.388113727634718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33.369134285731334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33.348869003541658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33.32994060682492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33.310798772514786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33.289085504041289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33.267352898499993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33.245395853900284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33.223099377251451</v>
          </cell>
        </row>
        <row r="345">
          <cell r="B345">
            <v>44803</v>
          </cell>
          <cell r="C345">
            <v>25.479999540000001</v>
          </cell>
          <cell r="D345">
            <v>33.200524742157427</v>
          </cell>
        </row>
        <row r="346">
          <cell r="B346">
            <v>44804</v>
          </cell>
          <cell r="C346">
            <v>25.18000031</v>
          </cell>
          <cell r="D346">
            <v>33.177209264156971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33.152579672985496</v>
          </cell>
        </row>
        <row r="348">
          <cell r="B348" t="str">
            <v xml:space="preserve">2022/9/2
</v>
          </cell>
          <cell r="C348">
            <v>24.6341</v>
          </cell>
          <cell r="D348">
            <v>33.127959789537563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33.103008894783848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33.078402550028727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33.054624894269331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33.030011681799991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33.006479169886028</v>
          </cell>
        </row>
        <row r="354">
          <cell r="B354" t="str">
            <v xml:space="preserve">2022/9/13
</v>
          </cell>
          <cell r="C354">
            <v>24.93</v>
          </cell>
          <cell r="D354">
            <v>32.983534626789762</v>
          </cell>
        </row>
        <row r="355">
          <cell r="B355" t="str">
            <v xml:space="preserve">2022/9/14
</v>
          </cell>
          <cell r="C355">
            <v>24.52</v>
          </cell>
          <cell r="D355">
            <v>32.959558608016984</v>
          </cell>
        </row>
        <row r="356">
          <cell r="B356" t="str">
            <v xml:space="preserve">2022/9/15
</v>
          </cell>
          <cell r="C356">
            <v>23.94</v>
          </cell>
          <cell r="D356">
            <v>32.934079628898296</v>
          </cell>
        </row>
        <row r="357">
          <cell r="B357" t="str">
            <v xml:space="preserve">2022/9/16
</v>
          </cell>
          <cell r="C357">
            <v>23.5</v>
          </cell>
          <cell r="D357">
            <v>32.907504756704213</v>
          </cell>
        </row>
        <row r="358">
          <cell r="B358" t="str">
            <v xml:space="preserve">2022/9/19
</v>
          </cell>
          <cell r="C358">
            <v>23.5</v>
          </cell>
          <cell r="D358">
            <v>32.881079181544933</v>
          </cell>
        </row>
        <row r="359">
          <cell r="B359" t="str">
            <v xml:space="preserve">2022/9/20
</v>
          </cell>
          <cell r="C359">
            <v>23.5</v>
          </cell>
          <cell r="D359">
            <v>32.854801648823518</v>
          </cell>
        </row>
        <row r="360">
          <cell r="B360" t="str">
            <v xml:space="preserve">2022/9/21
</v>
          </cell>
          <cell r="C360">
            <v>23.33</v>
          </cell>
          <cell r="D360">
            <v>32.828196057625689</v>
          </cell>
        </row>
        <row r="361">
          <cell r="B361" t="str">
            <v xml:space="preserve">2022/9/22
</v>
          </cell>
          <cell r="C361">
            <v>23.05</v>
          </cell>
          <cell r="D361">
            <v>32.800958742701937</v>
          </cell>
        </row>
        <row r="362">
          <cell r="B362" t="str">
            <v xml:space="preserve">2022/9/23
</v>
          </cell>
          <cell r="C362">
            <v>22.91</v>
          </cell>
          <cell r="D362">
            <v>32.773483857305543</v>
          </cell>
        </row>
        <row r="363">
          <cell r="B363" t="str">
            <v xml:space="preserve">2022/9/26
</v>
          </cell>
          <cell r="C363">
            <v>23</v>
          </cell>
          <cell r="D363">
            <v>32.746410494819933</v>
          </cell>
        </row>
        <row r="364">
          <cell r="B364" t="str">
            <v xml:space="preserve">2022/9/27
</v>
          </cell>
          <cell r="C364">
            <v>23.46</v>
          </cell>
          <cell r="D364">
            <v>32.72075742715468</v>
          </cell>
        </row>
        <row r="365">
          <cell r="B365" t="str">
            <v xml:space="preserve">2022/9/28
</v>
          </cell>
          <cell r="C365">
            <v>22.93</v>
          </cell>
          <cell r="D365">
            <v>32.693785643608805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32.667236783846143</v>
          </cell>
        </row>
        <row r="367">
          <cell r="B367">
            <v>44834</v>
          </cell>
          <cell r="C367">
            <v>22.61</v>
          </cell>
          <cell r="D367">
            <v>32.639682710465742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32.610721831256818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32.582463732997262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32.556207038288029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32.529902955203234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32.505903216459444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32.482221534770872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32.459016639193536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32.435239115093815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32.411080720721912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32.386891172533318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32.361473908563816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32.335952757002637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32.311730660581993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32.28705590707122</v>
          </cell>
        </row>
        <row r="382">
          <cell r="B382">
            <v>44862</v>
          </cell>
          <cell r="C382">
            <v>22.13999939</v>
          </cell>
          <cell r="D382">
            <v>32.260353126763142</v>
          </cell>
        </row>
        <row r="383">
          <cell r="B383">
            <v>44865</v>
          </cell>
          <cell r="C383">
            <v>22.239999770000001</v>
          </cell>
          <cell r="D383">
            <v>32.234052986719142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32.207969079581133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32.182882999425566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32.15761507374998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32.134348543064917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32.111176657020707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32.08771108604649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32.063670594149464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32.038622596966562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32.015113310410236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31.991775423145757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31.969985181658139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31.947491578549599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31.924807590355311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31.902289091873399</v>
          </cell>
        </row>
        <row r="398">
          <cell r="B398" t="str">
            <v xml:space="preserve">2022/11/21
</v>
          </cell>
          <cell r="C398">
            <v>23</v>
          </cell>
          <cell r="D398">
            <v>31.879808563863616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31.856559674836252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31.83315123575375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31.809784942506248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31.786160481674983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31.762254846458838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31.739711925845754</v>
          </cell>
        </row>
        <row r="405">
          <cell r="B405">
            <v>44895</v>
          </cell>
          <cell r="C405">
            <v>22.809999470000001</v>
          </cell>
          <cell r="D405">
            <v>31.717553830421821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31.696396519158398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31.674998010938253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31.654172890985205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31.634039785798507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31.614471059901945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31.594949123716365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31.576034614024373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31.556628204695848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31.536660660315519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31.516644533922502</v>
          </cell>
        </row>
        <row r="416">
          <cell r="B416" t="str">
            <v xml:space="preserve">2022/12/15
</v>
          </cell>
          <cell r="C416">
            <v>23.5</v>
          </cell>
          <cell r="D416">
            <v>31.497280658236697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31.477648657566249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31.4574620019471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31.436484872637873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31.415368881578932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31.3942104814797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31.372914744047605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31.352527775344406</v>
          </cell>
        </row>
        <row r="424">
          <cell r="B424" t="str">
            <v xml:space="preserve">2022/12/27
</v>
          </cell>
          <cell r="C424">
            <v>23</v>
          </cell>
          <cell r="D424">
            <v>31.332735055497619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31.312397619290767</v>
          </cell>
        </row>
        <row r="426">
          <cell r="B426">
            <v>44924</v>
          </cell>
          <cell r="C426">
            <v>22.760000229999999</v>
          </cell>
          <cell r="D426">
            <v>31.29222687073112</v>
          </cell>
        </row>
        <row r="427">
          <cell r="B427">
            <v>44925</v>
          </cell>
          <cell r="C427">
            <v>22.739999770000001</v>
          </cell>
          <cell r="D427">
            <v>31.272103983435283</v>
          </cell>
        </row>
        <row r="428">
          <cell r="B428" t="str">
            <v xml:space="preserve">2023/1/3
</v>
          </cell>
          <cell r="C428">
            <v>22.940000534057617</v>
          </cell>
          <cell r="D428">
            <v>31.252545055150357</v>
          </cell>
        </row>
        <row r="429">
          <cell r="B429" t="str">
            <v xml:space="preserve">2023/1/4
</v>
          </cell>
          <cell r="C429">
            <v>22.829999923706055</v>
          </cell>
          <cell r="D429">
            <v>31.232820125100137</v>
          </cell>
        </row>
        <row r="430">
          <cell r="B430" t="str">
            <v xml:space="preserve">2023/1/5
</v>
          </cell>
          <cell r="C430">
            <v>23.409999847412109</v>
          </cell>
          <cell r="D430">
            <v>31.214542507628902</v>
          </cell>
        </row>
        <row r="431">
          <cell r="B431" t="str">
            <v xml:space="preserve">2023/1/6
</v>
          </cell>
          <cell r="C431">
            <v>23.5</v>
          </cell>
          <cell r="D431">
            <v>31.196559891061003</v>
          </cell>
        </row>
        <row r="432">
          <cell r="B432" t="str">
            <v xml:space="preserve">2023/1/9
</v>
          </cell>
          <cell r="C432">
            <v>23.579999923706055</v>
          </cell>
          <cell r="D432">
            <v>31.178846960904366</v>
          </cell>
        </row>
        <row r="433">
          <cell r="B433" t="str">
            <v xml:space="preserve">2023/1/10
</v>
          </cell>
          <cell r="C433">
            <v>23.819999694824219</v>
          </cell>
          <cell r="D433">
            <v>31.161773069335734</v>
          </cell>
        </row>
        <row r="434">
          <cell r="B434" t="str">
            <v xml:space="preserve">2023/1/11
</v>
          </cell>
          <cell r="C434">
            <v>23.649999618530273</v>
          </cell>
          <cell r="D434">
            <v>31.144384704866276</v>
          </cell>
        </row>
        <row r="435">
          <cell r="B435" t="str">
            <v xml:space="preserve">2023/1/12
</v>
          </cell>
          <cell r="C435">
            <v>23.780000686645508</v>
          </cell>
          <cell r="D435">
            <v>31.127376889581701</v>
          </cell>
        </row>
        <row r="436">
          <cell r="B436" t="str">
            <v xml:space="preserve">2023/1/13
</v>
          </cell>
          <cell r="C436">
            <v>24.100000381469727</v>
          </cell>
          <cell r="D436">
            <v>31.111184777811857</v>
          </cell>
        </row>
        <row r="437">
          <cell r="B437" t="str">
            <v xml:space="preserve">2023/1/16
</v>
          </cell>
          <cell r="C437">
            <v>24.450000762939453</v>
          </cell>
          <cell r="D437">
            <v>31.095871711111002</v>
          </cell>
        </row>
        <row r="438">
          <cell r="B438" t="str">
            <v xml:space="preserve">2023/1/17
</v>
          </cell>
          <cell r="C438">
            <v>24.520000457763672</v>
          </cell>
          <cell r="D438">
            <v>31.080789437594152</v>
          </cell>
        </row>
        <row r="439">
          <cell r="B439" t="str">
            <v xml:space="preserve">2023/1/18
</v>
          </cell>
          <cell r="C439">
            <v>24.530000686645508</v>
          </cell>
          <cell r="D439">
            <v>31.065799074319667</v>
          </cell>
        </row>
        <row r="440">
          <cell r="B440" t="str">
            <v xml:space="preserve">2023/1/19
</v>
          </cell>
          <cell r="C440">
            <v>24.739999771118164</v>
          </cell>
          <cell r="D440">
            <v>31.051356610157107</v>
          </cell>
        </row>
        <row r="441">
          <cell r="B441" t="str">
            <v xml:space="preserve">2023/1/20
</v>
          </cell>
          <cell r="C441">
            <v>24.829999923706055</v>
          </cell>
          <cell r="D441">
            <v>31.037184954834895</v>
          </cell>
        </row>
        <row r="442">
          <cell r="B442">
            <v>44956</v>
          </cell>
          <cell r="C442">
            <v>25.170000076293945</v>
          </cell>
          <cell r="D442">
            <v>31.023850443747303</v>
          </cell>
        </row>
        <row r="443">
          <cell r="B443">
            <v>44957</v>
          </cell>
          <cell r="C443">
            <v>24.899999618530273</v>
          </cell>
          <cell r="D443">
            <v>31.009964160696924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30.996909942618423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30.983666351687006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30.970031968710234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30.955717290982793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30.94148922667566</v>
          </cell>
        </row>
        <row r="449">
          <cell r="B449" t="str">
            <v xml:space="preserve">2023/2/8
</v>
          </cell>
          <cell r="C449">
            <v>24.5</v>
          </cell>
          <cell r="D449">
            <v>30.927078736235668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30.913558473074428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30.899586181129941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30.886209321082987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30.872736571967504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30.859168570193237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30.845108594916873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30.829921132725424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30.815811415620537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30.801741652910842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30.787295830388061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30.772978589579356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30.758266218926675</v>
          </cell>
        </row>
        <row r="462">
          <cell r="B462">
            <v>44984</v>
          </cell>
          <cell r="C462">
            <v>23.780000690000001</v>
          </cell>
          <cell r="D462">
            <v>30.743096076472487</v>
          </cell>
        </row>
        <row r="463">
          <cell r="B463">
            <v>44985</v>
          </cell>
          <cell r="C463">
            <v>23.979999540000001</v>
          </cell>
          <cell r="D463">
            <v>30.728425585070163</v>
          </cell>
        </row>
        <row r="464">
          <cell r="B464" t="str">
            <v xml:space="preserve">2023/3/1
</v>
          </cell>
          <cell r="C464">
            <v>24.290000920000001</v>
          </cell>
          <cell r="D464">
            <v>30.714489600946631</v>
          </cell>
        </row>
        <row r="465">
          <cell r="B465" t="str">
            <v xml:space="preserve">2023/3/2
</v>
          </cell>
          <cell r="C465">
            <v>24.120000839999999</v>
          </cell>
          <cell r="D465">
            <v>30.70024664465949</v>
          </cell>
        </row>
        <row r="466">
          <cell r="B466" t="str">
            <v xml:space="preserve">2023/3/3
</v>
          </cell>
          <cell r="C466">
            <v>24.120000839999999</v>
          </cell>
          <cell r="D466">
            <v>30.686065080425308</v>
          </cell>
        </row>
        <row r="467">
          <cell r="B467" t="str">
            <v xml:space="preserve">2023/3/6
</v>
          </cell>
          <cell r="C467">
            <v>24.190000529999999</v>
          </cell>
          <cell r="D467">
            <v>30.672095049134068</v>
          </cell>
        </row>
        <row r="468">
          <cell r="B468" t="str">
            <v xml:space="preserve">2023/3/7
</v>
          </cell>
          <cell r="C468">
            <v>23.739999770000001</v>
          </cell>
          <cell r="D468">
            <v>30.657219308191721</v>
          </cell>
        </row>
        <row r="469">
          <cell r="B469" t="str">
            <v xml:space="preserve">2023/3/8
</v>
          </cell>
          <cell r="C469">
            <v>23.659999849999998</v>
          </cell>
          <cell r="D469">
            <v>30.642235968880819</v>
          </cell>
        </row>
        <row r="470">
          <cell r="B470" t="str">
            <v xml:space="preserve">2023/3/9
</v>
          </cell>
          <cell r="C470">
            <v>23.670000080000001</v>
          </cell>
          <cell r="D470">
            <v>30.62733802894731</v>
          </cell>
        </row>
        <row r="471">
          <cell r="B471" t="str">
            <v xml:space="preserve">2023/3/10
</v>
          </cell>
          <cell r="C471">
            <v>23.459999079999999</v>
          </cell>
          <cell r="D471">
            <v>30.612055856348277</v>
          </cell>
        </row>
        <row r="472">
          <cell r="B472" t="str">
            <v xml:space="preserve">2023/3/13
</v>
          </cell>
          <cell r="C472">
            <v>23.5</v>
          </cell>
          <cell r="D472">
            <v>30.596923822611366</v>
          </cell>
        </row>
        <row r="473">
          <cell r="B473" t="str">
            <v xml:space="preserve">2023/3/14
</v>
          </cell>
          <cell r="C473">
            <v>23.299999239999998</v>
          </cell>
          <cell r="D473">
            <v>30.581431413731085</v>
          </cell>
        </row>
        <row r="474">
          <cell r="B474" t="str">
            <v xml:space="preserve">2023/3/15
</v>
          </cell>
          <cell r="C474">
            <v>23.280000690000001</v>
          </cell>
          <cell r="D474">
            <v>30.565962280841823</v>
          </cell>
        </row>
        <row r="475">
          <cell r="B475" t="str">
            <v xml:space="preserve">2023/3/16
</v>
          </cell>
          <cell r="C475">
            <v>22.920000080000001</v>
          </cell>
          <cell r="D475">
            <v>30.549797455892897</v>
          </cell>
        </row>
        <row r="476">
          <cell r="B476" t="str">
            <v xml:space="preserve">2023/3/17
</v>
          </cell>
          <cell r="C476">
            <v>22.940000529999999</v>
          </cell>
          <cell r="D476">
            <v>30.533743031998608</v>
          </cell>
        </row>
        <row r="477">
          <cell r="B477" t="str">
            <v xml:space="preserve">2023/3/20
</v>
          </cell>
          <cell r="C477">
            <v>22.959999079999999</v>
          </cell>
          <cell r="D477">
            <v>30.517798307889137</v>
          </cell>
        </row>
        <row r="478">
          <cell r="B478" t="str">
            <v xml:space="preserve">2023/3/21
</v>
          </cell>
          <cell r="C478">
            <v>23.350000380000001</v>
          </cell>
          <cell r="D478">
            <v>30.502739908880965</v>
          </cell>
        </row>
        <row r="479">
          <cell r="B479" t="str">
            <v xml:space="preserve">2023/3/22
</v>
          </cell>
          <cell r="C479">
            <v>23.579999919999999</v>
          </cell>
          <cell r="D479">
            <v>30.488226827143272</v>
          </cell>
        </row>
        <row r="480">
          <cell r="B480" t="str">
            <v xml:space="preserve">2023/3/23
</v>
          </cell>
          <cell r="C480">
            <v>23.879999160000001</v>
          </cell>
          <cell r="D480">
            <v>30.474402083069752</v>
          </cell>
        </row>
        <row r="481">
          <cell r="B481" t="str">
            <v xml:space="preserve">2023/3/24
</v>
          </cell>
          <cell r="C481">
            <v>23.899999619999999</v>
          </cell>
          <cell r="D481">
            <v>30.460676816967307</v>
          </cell>
        </row>
        <row r="482">
          <cell r="B482" t="str">
            <v xml:space="preserve">2023/3/27
</v>
          </cell>
          <cell r="C482">
            <v>23.940000529999999</v>
          </cell>
          <cell r="D482">
            <v>30.447092074702791</v>
          </cell>
        </row>
        <row r="483">
          <cell r="B483" t="str">
            <v xml:space="preserve">2023/3/28
</v>
          </cell>
          <cell r="C483">
            <v>23.68000031</v>
          </cell>
          <cell r="D483">
            <v>30.433023276855177</v>
          </cell>
        </row>
        <row r="484">
          <cell r="B484" t="str">
            <v xml:space="preserve">2023/3/29
</v>
          </cell>
          <cell r="C484">
            <v>23.829999919999999</v>
          </cell>
          <cell r="D484">
            <v>30.41932405827249</v>
          </cell>
        </row>
        <row r="485">
          <cell r="B485">
            <v>45015</v>
          </cell>
          <cell r="C485">
            <v>23.979999540000001</v>
          </cell>
          <cell r="D485">
            <v>30.405992123452055</v>
          </cell>
        </row>
        <row r="486">
          <cell r="B486">
            <v>45016</v>
          </cell>
          <cell r="C486">
            <v>24.159999849999998</v>
          </cell>
          <cell r="D486">
            <v>30.393087180738309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4" si="0">E3/B3</f>
        <v>0</v>
      </c>
      <c r="G3" s="15">
        <f t="shared" ref="G3:G24" si="1">G2+F3</f>
        <v>0</v>
      </c>
      <c r="H3" s="15">
        <f t="shared" ref="H3:H24" si="2">G3*B3</f>
        <v>0</v>
      </c>
      <c r="I3" s="15">
        <f t="shared" ref="I3:I24" si="3">IF(E3&gt;0,I2+E3,I2)</f>
        <v>0</v>
      </c>
      <c r="J3" s="15">
        <f t="shared" ref="J3:J24" si="4">H3+L3</f>
        <v>0</v>
      </c>
      <c r="K3" s="15">
        <f t="shared" ref="K3:K24" si="5">J3-I3</f>
        <v>0</v>
      </c>
      <c r="L3" s="14">
        <f t="shared" ref="L3:L24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 t="shared" ref="E4:E24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24">
        <v>44925</v>
      </c>
      <c r="Z4" s="9">
        <v>3511692.6815237701</v>
      </c>
      <c r="AA4" s="9">
        <f>-Z4</f>
        <v>-3511692.6815237701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P5" s="24">
        <v>44925</v>
      </c>
      <c r="Q5" s="18">
        <f>R5-R4</f>
        <v>3518640.0716485097</v>
      </c>
      <c r="R5" s="8">
        <f>VLOOKUP(P5,A:I,9,)</f>
        <v>3763857.8874204624</v>
      </c>
      <c r="S5" s="8">
        <f>VLOOKUP(P5,A:J,10,)</f>
        <v>3580619.3649953026</v>
      </c>
      <c r="T5" s="8">
        <f>VLOOKUP(P5,A:K,11,)</f>
        <v>-183238.52242515981</v>
      </c>
      <c r="U5" s="8">
        <f>VLOOKUP(P5,A:L,12,)</f>
        <v>0</v>
      </c>
      <c r="V5" s="19">
        <f>(S5-R5)/R5</f>
        <v>-4.8683698456729256E-2</v>
      </c>
      <c r="W5" s="19">
        <v>-4.5572950047727101E-2</v>
      </c>
      <c r="Y5" s="24">
        <v>44925</v>
      </c>
      <c r="Z5" s="9"/>
      <c r="AA5" s="9">
        <v>3575030.9949550489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>
        <f>IRR(AA3:AA5)</f>
        <v>-4.5572950047727101E-2</v>
      </c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31.02</v>
      </c>
      <c r="D10" s="14">
        <f>VLOOKUP(A10,[2]myPEPB!$B:$D,3,FALSE)</f>
        <v>37.709801928118821</v>
      </c>
      <c r="E10" s="14">
        <f t="shared" si="7"/>
        <v>176776.12685797611</v>
      </c>
      <c r="F10" s="15">
        <f t="shared" si="0"/>
        <v>198401.94416440517</v>
      </c>
      <c r="G10" s="15">
        <f t="shared" si="1"/>
        <v>448285.10164003621</v>
      </c>
      <c r="H10" s="15">
        <f t="shared" si="2"/>
        <v>399422.0133770096</v>
      </c>
      <c r="I10" s="15">
        <f t="shared" si="3"/>
        <v>421993.94262992905</v>
      </c>
      <c r="J10" s="15">
        <f t="shared" si="4"/>
        <v>399422.0133770096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37.189128385091756</v>
      </c>
      <c r="E11" s="14">
        <f t="shared" si="7"/>
        <v>152776.38748797405</v>
      </c>
      <c r="F11" s="15">
        <f t="shared" si="0"/>
        <v>173215.85311749773</v>
      </c>
      <c r="G11" s="15">
        <f t="shared" si="1"/>
        <v>621500.95475753397</v>
      </c>
      <c r="H11" s="15">
        <f t="shared" si="2"/>
        <v>548163.86017378466</v>
      </c>
      <c r="I11" s="15">
        <f t="shared" si="3"/>
        <v>574770.33011790307</v>
      </c>
      <c r="J11" s="15">
        <f t="shared" si="4"/>
        <v>548163.86017378466</v>
      </c>
      <c r="K11" s="15">
        <f t="shared" si="5"/>
        <v>-26606.469944118406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36.340041456763494</v>
      </c>
      <c r="E12" s="14">
        <f t="shared" si="7"/>
        <v>298978.39125564491</v>
      </c>
      <c r="F12" s="15">
        <f t="shared" si="0"/>
        <v>377497.97080263944</v>
      </c>
      <c r="G12" s="15">
        <f t="shared" si="1"/>
        <v>998998.92556017335</v>
      </c>
      <c r="H12" s="15">
        <f t="shared" si="2"/>
        <v>791207.144756419</v>
      </c>
      <c r="I12" s="15">
        <f t="shared" si="3"/>
        <v>873748.72137354803</v>
      </c>
      <c r="J12" s="15">
        <f t="shared" si="4"/>
        <v>791207.144756419</v>
      </c>
      <c r="K12" s="15">
        <f t="shared" si="5"/>
        <v>-82541.576617129031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35.566115356769217</v>
      </c>
      <c r="E13" s="14">
        <f t="shared" si="7"/>
        <v>430204.45902625163</v>
      </c>
      <c r="F13" s="15">
        <f t="shared" si="0"/>
        <v>598337.23208346288</v>
      </c>
      <c r="G13" s="15">
        <f t="shared" si="1"/>
        <v>1597336.1576436362</v>
      </c>
      <c r="H13" s="15">
        <f t="shared" si="2"/>
        <v>1148484.6684023435</v>
      </c>
      <c r="I13" s="15">
        <f t="shared" si="3"/>
        <v>1303953.1803997997</v>
      </c>
      <c r="J13" s="15">
        <f t="shared" si="4"/>
        <v>1148484.6684023435</v>
      </c>
      <c r="K13" s="15">
        <f t="shared" si="5"/>
        <v>-155468.5119974562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34.740071647956981</v>
      </c>
      <c r="E14" s="14">
        <f t="shared" si="7"/>
        <v>444665.87088882137</v>
      </c>
      <c r="F14" s="15">
        <f t="shared" si="0"/>
        <v>595268.92018481973</v>
      </c>
      <c r="G14" s="15">
        <f t="shared" si="1"/>
        <v>2192605.0778284557</v>
      </c>
      <c r="H14" s="15">
        <f t="shared" si="2"/>
        <v>1637875.9471351712</v>
      </c>
      <c r="I14" s="15">
        <f t="shared" si="3"/>
        <v>1748619.051288621</v>
      </c>
      <c r="J14" s="15">
        <f t="shared" si="4"/>
        <v>1637875.9471351712</v>
      </c>
      <c r="K14" s="15">
        <f t="shared" si="5"/>
        <v>-110743.10415344988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34.118899961366665</v>
      </c>
      <c r="E15" s="14">
        <f t="shared" si="7"/>
        <v>157218.79036936784</v>
      </c>
      <c r="F15" s="15">
        <f t="shared" si="0"/>
        <v>186057.73378250105</v>
      </c>
      <c r="G15" s="15">
        <f t="shared" si="1"/>
        <v>2378662.8116109567</v>
      </c>
      <c r="H15" s="15">
        <f t="shared" si="2"/>
        <v>2009970.1438653474</v>
      </c>
      <c r="I15" s="15">
        <f t="shared" si="3"/>
        <v>1905837.841657989</v>
      </c>
      <c r="J15" s="15">
        <f t="shared" si="4"/>
        <v>2009970.1438653474</v>
      </c>
      <c r="K15" s="15">
        <f t="shared" si="5"/>
        <v>104132.30220735841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33.665700887975071</v>
      </c>
      <c r="E16" s="14">
        <f t="shared" si="7"/>
        <v>212559.40933162411</v>
      </c>
      <c r="F16" s="15">
        <f t="shared" si="0"/>
        <v>265367.55254019768</v>
      </c>
      <c r="G16" s="15">
        <f t="shared" si="1"/>
        <v>2644030.3641511542</v>
      </c>
      <c r="H16" s="15">
        <f t="shared" si="2"/>
        <v>2117868.3191635306</v>
      </c>
      <c r="I16" s="15">
        <f t="shared" si="3"/>
        <v>2118397.2509896131</v>
      </c>
      <c r="J16" s="15">
        <f t="shared" si="4"/>
        <v>2117868.3191635306</v>
      </c>
      <c r="K16" s="15">
        <f t="shared" si="5"/>
        <v>-528.93182608252391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33.177209264156971</v>
      </c>
      <c r="E17" s="14">
        <f t="shared" si="7"/>
        <v>252623.6366729713</v>
      </c>
      <c r="F17" s="15">
        <f t="shared" si="0"/>
        <v>330226.98221817799</v>
      </c>
      <c r="G17" s="15">
        <f t="shared" si="1"/>
        <v>2974257.3463693322</v>
      </c>
      <c r="H17" s="15">
        <f t="shared" si="2"/>
        <v>2275306.8274254464</v>
      </c>
      <c r="I17" s="15">
        <f t="shared" si="3"/>
        <v>2371020.8876625844</v>
      </c>
      <c r="J17" s="15">
        <f t="shared" si="4"/>
        <v>2275306.8274254464</v>
      </c>
      <c r="K17" s="15">
        <f t="shared" si="5"/>
        <v>-95714.060237138066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32.639682710465742</v>
      </c>
      <c r="E18" s="14">
        <f t="shared" si="7"/>
        <v>397348.414326831</v>
      </c>
      <c r="F18" s="15">
        <f t="shared" si="0"/>
        <v>570902.91057528066</v>
      </c>
      <c r="G18" s="15">
        <f t="shared" si="1"/>
        <v>3545160.2569446126</v>
      </c>
      <c r="H18" s="15">
        <f t="shared" si="2"/>
        <v>2467431.4678339562</v>
      </c>
      <c r="I18" s="15">
        <f t="shared" si="3"/>
        <v>2768369.3019894157</v>
      </c>
      <c r="J18" s="15">
        <f t="shared" si="4"/>
        <v>2467431.4678339562</v>
      </c>
      <c r="K18" s="15">
        <f t="shared" si="5"/>
        <v>-300937.83415545942</v>
      </c>
      <c r="L18" s="14">
        <f t="shared" si="6"/>
        <v>0</v>
      </c>
      <c r="M18" s="9"/>
    </row>
    <row r="19" spans="1:13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32.234052986719142</v>
      </c>
      <c r="E19" s="14">
        <f t="shared" si="7"/>
        <v>394530.34380952618</v>
      </c>
      <c r="F19" s="15">
        <f t="shared" si="0"/>
        <v>574279.99596446904</v>
      </c>
      <c r="G19" s="15">
        <f t="shared" si="1"/>
        <v>4119440.2529090815</v>
      </c>
      <c r="H19" s="15">
        <f t="shared" si="2"/>
        <v>2830055.3574977322</v>
      </c>
      <c r="I19" s="15">
        <f t="shared" si="3"/>
        <v>3162899.6457989421</v>
      </c>
      <c r="J19" s="15">
        <f t="shared" si="4"/>
        <v>2830055.3574977322</v>
      </c>
      <c r="K19" s="15">
        <f t="shared" si="5"/>
        <v>-332844.28830120992</v>
      </c>
      <c r="L19" s="14">
        <f t="shared" si="6"/>
        <v>0</v>
      </c>
    </row>
    <row r="20" spans="1:13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31.717553830421821</v>
      </c>
      <c r="E20" s="14">
        <f t="shared" si="7"/>
        <v>313410.87250128563</v>
      </c>
      <c r="F20" s="15">
        <f t="shared" si="0"/>
        <v>435292.86117702356</v>
      </c>
      <c r="G20" s="15">
        <f t="shared" si="1"/>
        <v>4554733.1140861055</v>
      </c>
      <c r="H20" s="15">
        <f t="shared" si="2"/>
        <v>3279407.9724539556</v>
      </c>
      <c r="I20" s="15">
        <f t="shared" si="3"/>
        <v>3476310.5183002278</v>
      </c>
      <c r="J20" s="15">
        <f t="shared" si="4"/>
        <v>3279407.9724539556</v>
      </c>
      <c r="K20" s="15">
        <f t="shared" si="5"/>
        <v>-196902.54584627226</v>
      </c>
      <c r="L20" s="14">
        <f t="shared" si="6"/>
        <v>0</v>
      </c>
    </row>
    <row r="21" spans="1:13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31.272103983435283</v>
      </c>
      <c r="E21" s="14">
        <f t="shared" si="7"/>
        <v>287547.36912023439</v>
      </c>
      <c r="F21" s="15">
        <f t="shared" si="0"/>
        <v>397714.20899415982</v>
      </c>
      <c r="G21" s="15">
        <f t="shared" si="1"/>
        <v>4952447.323080265</v>
      </c>
      <c r="H21" s="15">
        <f t="shared" si="2"/>
        <v>3580619.3649953026</v>
      </c>
      <c r="I21" s="15">
        <f t="shared" si="3"/>
        <v>3763857.8874204624</v>
      </c>
      <c r="J21" s="15">
        <f t="shared" si="4"/>
        <v>3580619.3649953026</v>
      </c>
      <c r="K21" s="15">
        <f t="shared" si="5"/>
        <v>-183238.52242515981</v>
      </c>
      <c r="L21" s="14">
        <f t="shared" si="6"/>
        <v>0</v>
      </c>
    </row>
    <row r="22" spans="1:13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24.899999618530273</v>
      </c>
      <c r="D22" s="14">
        <f>VLOOKUP(A22,[2]myPEPB!$B:$D,3,FALSE)</f>
        <v>31.009964160696924</v>
      </c>
      <c r="E22" s="14">
        <f t="shared" si="7"/>
        <v>147460.08349080823</v>
      </c>
      <c r="F22" s="15">
        <f t="shared" si="0"/>
        <v>186894.91535372063</v>
      </c>
      <c r="G22" s="15">
        <f t="shared" si="1"/>
        <v>5139342.238433986</v>
      </c>
      <c r="H22" s="15">
        <f t="shared" si="2"/>
        <v>4054940.8962410595</v>
      </c>
      <c r="I22" s="15">
        <f t="shared" si="3"/>
        <v>3911317.9709112705</v>
      </c>
      <c r="J22" s="15">
        <f t="shared" si="4"/>
        <v>4054940.8962410595</v>
      </c>
      <c r="K22" s="15">
        <f t="shared" si="5"/>
        <v>143622.92532978905</v>
      </c>
      <c r="L22" s="14">
        <f t="shared" si="6"/>
        <v>0</v>
      </c>
    </row>
    <row r="23" spans="1:13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30.728425585070163</v>
      </c>
      <c r="E23" s="14">
        <f t="shared" si="7"/>
        <v>179887.95363883613</v>
      </c>
      <c r="F23" s="15">
        <f t="shared" si="0"/>
        <v>235764.02482402488</v>
      </c>
      <c r="G23" s="15">
        <f t="shared" si="1"/>
        <v>5375106.2632580111</v>
      </c>
      <c r="H23" s="15">
        <f t="shared" si="2"/>
        <v>4101206.1403790722</v>
      </c>
      <c r="I23" s="15">
        <f t="shared" si="3"/>
        <v>4091205.9245501067</v>
      </c>
      <c r="J23" s="15">
        <f t="shared" si="4"/>
        <v>4101206.1403790722</v>
      </c>
      <c r="K23" s="15">
        <f t="shared" si="5"/>
        <v>10000.215828965418</v>
      </c>
      <c r="L23" s="14">
        <f t="shared" si="6"/>
        <v>0</v>
      </c>
    </row>
    <row r="24" spans="1:13" ht="12.75">
      <c r="A24" s="12">
        <v>45016</v>
      </c>
      <c r="B24" s="13">
        <f>VLOOKUP(A24,[1]HwabaoWP_szse_innovation_100!$A:$E,5)</f>
        <v>0.77100002765655518</v>
      </c>
      <c r="C24" s="13">
        <f>VLOOKUP(A24,[2]myPEPB!$B:$C,2,FALSE)</f>
        <v>24.159999849999998</v>
      </c>
      <c r="D24" s="14">
        <f>VLOOKUP(A24,[2]myPEPB!$B:$D,3,FALSE)</f>
        <v>30.393087180738309</v>
      </c>
      <c r="E24" s="14">
        <f t="shared" si="7"/>
        <v>153462.94180681123</v>
      </c>
      <c r="F24" s="15">
        <f t="shared" si="0"/>
        <v>199044.01595582286</v>
      </c>
      <c r="G24" s="15">
        <f t="shared" si="1"/>
        <v>5574150.2792138336</v>
      </c>
      <c r="H24" s="15">
        <f t="shared" si="2"/>
        <v>4297670.0194356609</v>
      </c>
      <c r="I24" s="15">
        <f t="shared" si="3"/>
        <v>4244668.8663569177</v>
      </c>
      <c r="J24" s="15">
        <f t="shared" si="4"/>
        <v>4297670.0194356609</v>
      </c>
      <c r="K24" s="15">
        <f t="shared" si="5"/>
        <v>53001.153078743257</v>
      </c>
      <c r="L24" s="14">
        <f t="shared" si="6"/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24">
        <v>44925</v>
      </c>
      <c r="AF4" s="9">
        <v>3670080.3139454219</v>
      </c>
      <c r="AG4" s="9">
        <f>-AF4</f>
        <v>-3670080.3139454219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V5" s="24">
        <v>44925</v>
      </c>
      <c r="W5" s="18">
        <f ca="1">X5-X4</f>
        <v>3677015.8232757808</v>
      </c>
      <c r="X5" s="8">
        <f ca="1">VLOOKUP(V5,A:I,9,)</f>
        <v>3922233.6390477335</v>
      </c>
      <c r="Y5" s="8">
        <f ca="1">VLOOKUP(V5,A:J,10,)</f>
        <v>3746212.8109874739</v>
      </c>
      <c r="Z5" s="8">
        <f ca="1">VLOOKUP(V5,A:K,11,)</f>
        <v>-176020.82806025958</v>
      </c>
      <c r="AA5" s="8">
        <f ca="1">VLOOKUP(V5,A:L,12,)</f>
        <v>0</v>
      </c>
      <c r="AB5" s="19">
        <f t="shared" ref="AB5" ca="1" si="10">(Y5-X5)/X5</f>
        <v>-4.4877700886527275E-2</v>
      </c>
      <c r="AC5" s="19">
        <v>-4.2085065559351986E-2</v>
      </c>
      <c r="AE5" s="24">
        <v>44925</v>
      </c>
      <c r="AF5" s="9"/>
      <c r="AG5" s="9">
        <v>3740636.8615977974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>
        <f>IRR(AG3:AG5)</f>
        <v>-4.2085065559351986E-2</v>
      </c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31.02</v>
      </c>
      <c r="D10" s="14">
        <f>VLOOKUP(A10,[2]myPEPB!$B:$D,3,FALSE)</f>
        <v>37.709801928118821</v>
      </c>
      <c r="E10" s="14">
        <f t="shared" si="4"/>
        <v>176776.12685797611</v>
      </c>
      <c r="F10" s="15">
        <f t="shared" si="0"/>
        <v>198401.94416440517</v>
      </c>
      <c r="G10" s="15">
        <f t="shared" si="5"/>
        <v>448285.10164003621</v>
      </c>
      <c r="H10" s="15">
        <f t="shared" si="1"/>
        <v>399422.0133770096</v>
      </c>
      <c r="I10" s="15">
        <f t="shared" si="6"/>
        <v>421993.94262992905</v>
      </c>
      <c r="J10" s="15">
        <f t="shared" si="2"/>
        <v>399422.0133770096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37.189128385091756</v>
      </c>
      <c r="E11" s="14">
        <f t="shared" si="4"/>
        <v>152776.38748797405</v>
      </c>
      <c r="F11" s="15">
        <f t="shared" si="0"/>
        <v>173215.85311749773</v>
      </c>
      <c r="G11" s="15">
        <f t="shared" si="5"/>
        <v>621500.95475753397</v>
      </c>
      <c r="H11" s="15">
        <f t="shared" si="1"/>
        <v>548163.86017378466</v>
      </c>
      <c r="I11" s="15">
        <f t="shared" si="6"/>
        <v>574770.33011790307</v>
      </c>
      <c r="J11" s="15">
        <f t="shared" si="2"/>
        <v>548163.86017378466</v>
      </c>
      <c r="K11" s="15">
        <f t="shared" si="3"/>
        <v>-26606.469944118406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36.340041456763494</v>
      </c>
      <c r="E12" s="14">
        <f t="shared" si="4"/>
        <v>298978.39125564491</v>
      </c>
      <c r="F12" s="15">
        <f t="shared" si="0"/>
        <v>377497.97080263944</v>
      </c>
      <c r="G12" s="15">
        <f t="shared" si="5"/>
        <v>998998.92556017335</v>
      </c>
      <c r="H12" s="15">
        <f t="shared" si="1"/>
        <v>791207.144756419</v>
      </c>
      <c r="I12" s="15">
        <f t="shared" si="6"/>
        <v>873748.72137354803</v>
      </c>
      <c r="J12" s="15">
        <f t="shared" si="2"/>
        <v>791207.144756419</v>
      </c>
      <c r="K12" s="15">
        <f t="shared" si="3"/>
        <v>-82541.576617129031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35.566115356769217</v>
      </c>
      <c r="E13" s="14">
        <f t="shared" si="4"/>
        <v>430204.45902625163</v>
      </c>
      <c r="F13" s="15">
        <f t="shared" si="0"/>
        <v>598337.23208346288</v>
      </c>
      <c r="G13" s="15">
        <f t="shared" si="5"/>
        <v>1597336.1576436362</v>
      </c>
      <c r="H13" s="15">
        <f t="shared" si="1"/>
        <v>1148484.6684023435</v>
      </c>
      <c r="I13" s="15">
        <f t="shared" si="6"/>
        <v>1303953.1803997997</v>
      </c>
      <c r="J13" s="15">
        <f t="shared" si="2"/>
        <v>1148484.6684023435</v>
      </c>
      <c r="K13" s="15">
        <f t="shared" si="3"/>
        <v>-155468.5119974562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34.740071647956981</v>
      </c>
      <c r="E14" s="14">
        <f t="shared" si="4"/>
        <v>444665.87088882137</v>
      </c>
      <c r="F14" s="15">
        <f t="shared" si="0"/>
        <v>595268.92018481973</v>
      </c>
      <c r="G14" s="15">
        <f t="shared" si="5"/>
        <v>2192605.0778284557</v>
      </c>
      <c r="H14" s="15">
        <f t="shared" si="1"/>
        <v>1637875.9471351712</v>
      </c>
      <c r="I14" s="15">
        <f t="shared" si="6"/>
        <v>1748619.051288621</v>
      </c>
      <c r="J14" s="15">
        <f t="shared" si="2"/>
        <v>1637875.9471351712</v>
      </c>
      <c r="K14" s="15">
        <f t="shared" si="3"/>
        <v>-110743.10415344988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34.118899961366665</v>
      </c>
      <c r="E15" s="14">
        <f t="shared" si="4"/>
        <v>157218.79036936784</v>
      </c>
      <c r="F15" s="15">
        <f t="shared" si="0"/>
        <v>186057.73378250105</v>
      </c>
      <c r="G15" s="15">
        <f t="shared" si="5"/>
        <v>2378662.8116109567</v>
      </c>
      <c r="H15" s="15">
        <f t="shared" si="1"/>
        <v>2009970.1438653474</v>
      </c>
      <c r="I15" s="15">
        <f t="shared" si="6"/>
        <v>1905837.841657989</v>
      </c>
      <c r="J15" s="15">
        <f t="shared" si="2"/>
        <v>2009970.1438653474</v>
      </c>
      <c r="K15" s="15">
        <f t="shared" si="3"/>
        <v>104132.30220735841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33.665700887975071</v>
      </c>
      <c r="E16" s="14">
        <f t="shared" ref="E16:E24" ca="1" si="11">IF(C16&lt;D16,$E$2*(D16-C16)^2*U16,-$E$2*(D16-C16)^2*U16)</f>
        <v>212559.40933162411</v>
      </c>
      <c r="F16" s="15">
        <f t="shared" ca="1" si="0"/>
        <v>265367.55254019768</v>
      </c>
      <c r="G16" s="15">
        <f t="shared" ca="1" si="5"/>
        <v>2644030.3641511542</v>
      </c>
      <c r="H16" s="15">
        <f t="shared" ca="1" si="1"/>
        <v>2117868.3191635306</v>
      </c>
      <c r="I16" s="15">
        <f t="shared" ca="1" si="6"/>
        <v>2118397.2509896131</v>
      </c>
      <c r="J16" s="15">
        <f t="shared" ca="1" si="2"/>
        <v>2117868.3191635306</v>
      </c>
      <c r="K16" s="15">
        <f t="shared" ca="1" si="3"/>
        <v>-528.93182608252391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t="shared" ref="P16:P24" ca="1" si="12">SUM(O3:O16)/14</f>
        <v>0.90447619064648954</v>
      </c>
      <c r="Q16" s="23">
        <f t="shared" ref="Q16:Q24" ca="1" si="13">O16-P16</f>
        <v>-8.5142855882644697E-2</v>
      </c>
      <c r="R16" s="23">
        <f t="shared" ref="R16:R24" ca="1" si="14">AVEDEV(O3:O16)</f>
        <v>9.2884351843879331E-2</v>
      </c>
      <c r="S16" s="9">
        <f t="shared" ref="S16:S24" ca="1" si="15">0.015*R16</f>
        <v>1.3932652776581899E-3</v>
      </c>
      <c r="T16" s="9">
        <f t="shared" ref="T16:T24" ca="1" si="16">Q16/S16</f>
        <v>-61.110297692736168</v>
      </c>
      <c r="U16" s="11">
        <f t="shared" ref="U16:U24" ca="1" si="17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33.177209264156971</v>
      </c>
      <c r="E17" s="14">
        <f t="shared" ca="1" si="11"/>
        <v>252623.6366729713</v>
      </c>
      <c r="F17" s="15">
        <f t="shared" ref="F17:F24" ca="1" si="18">E17/B17</f>
        <v>330226.98221817799</v>
      </c>
      <c r="G17" s="15">
        <f t="shared" ref="G17:G24" ca="1" si="19">G16+F17</f>
        <v>2974257.3463693322</v>
      </c>
      <c r="H17" s="15">
        <f t="shared" ref="H17:H24" ca="1" si="20">G17*B17</f>
        <v>2275306.8274254464</v>
      </c>
      <c r="I17" s="15">
        <f t="shared" ref="I17:I24" ca="1" si="21">IF(E17&gt;0,I16+E17,I16)</f>
        <v>2371020.8876625844</v>
      </c>
      <c r="J17" s="15">
        <f t="shared" ref="J17:J24" ca="1" si="22">H17+L17</f>
        <v>2275306.8274254464</v>
      </c>
      <c r="K17" s="15">
        <f t="shared" ref="K17:K24" ca="1" si="23">J17-I17</f>
        <v>-95714.060237138066</v>
      </c>
      <c r="L17" s="14">
        <f t="shared" ref="L17:L24" ca="1" si="24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24" ca="1" si="25">(B17+M17+N17)/3</f>
        <v>0.78500000635782874</v>
      </c>
      <c r="P17" s="23">
        <f t="shared" ca="1" si="12"/>
        <v>0.88728571491014396</v>
      </c>
      <c r="Q17" s="23">
        <f t="shared" ca="1" si="13"/>
        <v>-0.10228570855231522</v>
      </c>
      <c r="R17" s="23">
        <f t="shared" ca="1" si="14"/>
        <v>9.2761902434485316E-2</v>
      </c>
      <c r="S17" s="9">
        <f t="shared" ca="1" si="15"/>
        <v>1.3914285365172797E-3</v>
      </c>
      <c r="T17" s="9">
        <f t="shared" ca="1" si="16"/>
        <v>-73.511291358400982</v>
      </c>
      <c r="U17" s="11">
        <f t="shared" ca="1" si="17"/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32.639682710465742</v>
      </c>
      <c r="E18" s="14">
        <f t="shared" ca="1" si="11"/>
        <v>476818.09719219716</v>
      </c>
      <c r="F18" s="15">
        <f t="shared" ca="1" si="18"/>
        <v>685083.49269033666</v>
      </c>
      <c r="G18" s="15">
        <f t="shared" ca="1" si="19"/>
        <v>3659340.8390596686</v>
      </c>
      <c r="H18" s="15">
        <f t="shared" ca="1" si="20"/>
        <v>2546901.1506993226</v>
      </c>
      <c r="I18" s="15">
        <f t="shared" ca="1" si="21"/>
        <v>2847838.9848547815</v>
      </c>
      <c r="J18" s="15">
        <f t="shared" ca="1" si="22"/>
        <v>2546901.1506993226</v>
      </c>
      <c r="K18" s="15">
        <f t="shared" ca="1" si="23"/>
        <v>-300937.83415545896</v>
      </c>
      <c r="L18" s="14">
        <f t="shared" ca="1" si="24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25"/>
        <v>0.72199998299280799</v>
      </c>
      <c r="P18" s="23">
        <f t="shared" ca="1" si="12"/>
        <v>0.86742857083820168</v>
      </c>
      <c r="Q18" s="23">
        <f t="shared" ca="1" si="13"/>
        <v>-0.1454285878453937</v>
      </c>
      <c r="R18" s="23">
        <f t="shared" ca="1" si="14"/>
        <v>9.561904966263543E-2</v>
      </c>
      <c r="S18" s="9">
        <f t="shared" ca="1" si="15"/>
        <v>1.4342857449395315E-3</v>
      </c>
      <c r="T18" s="9">
        <f t="shared" ca="1" si="16"/>
        <v>-101.39443158972821</v>
      </c>
      <c r="U18" s="11">
        <f t="shared" ca="1" si="17"/>
        <v>1.2</v>
      </c>
    </row>
    <row r="19" spans="1:21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32.234052986719142</v>
      </c>
      <c r="E19" s="14">
        <f t="shared" ca="1" si="11"/>
        <v>473436.41257143137</v>
      </c>
      <c r="F19" s="15">
        <f t="shared" ca="1" si="18"/>
        <v>689135.99515736278</v>
      </c>
      <c r="G19" s="15">
        <f t="shared" ca="1" si="19"/>
        <v>4348476.8342170315</v>
      </c>
      <c r="H19" s="15">
        <f t="shared" ca="1" si="20"/>
        <v>2987403.483504849</v>
      </c>
      <c r="I19" s="15">
        <f t="shared" ca="1" si="21"/>
        <v>3321275.3974262131</v>
      </c>
      <c r="J19" s="15">
        <f t="shared" ca="1" si="22"/>
        <v>2987403.483504849</v>
      </c>
      <c r="K19" s="15">
        <f t="shared" ca="1" si="23"/>
        <v>-333871.91392136412</v>
      </c>
      <c r="L19" s="14">
        <f t="shared" ca="1" si="24"/>
        <v>0</v>
      </c>
      <c r="M19" s="23">
        <f ca="1">MAX(VLOOKUP(A19,[1]HwabaoWP_szse_innovation_100!$A:$C,3),OFFSET([1]HwabaoWP_szse_innovation_100!$N$1,(MATCH(A19,[1]HwabaoWP_szse_innovation_100!$A:$A)-2),))</f>
        <v>0.74199998378753662</v>
      </c>
      <c r="N19" s="23">
        <f ca="1">MIN(VLOOKUP(A19,[1]HwabaoWP_szse_innovation_100!$A:$D,4),OFFSET([1]HwabaoWP_szse_innovation_100!$O$1,(MATCH(A19,[1]HwabaoWP_szse_innovation_100!$A:$A)-2),))</f>
        <v>0.67799997329711914</v>
      </c>
      <c r="O19" s="23">
        <f t="shared" ca="1" si="25"/>
        <v>0.7023333112398783</v>
      </c>
      <c r="P19" s="23">
        <f t="shared" ca="1" si="12"/>
        <v>0.84688095021247867</v>
      </c>
      <c r="Q19" s="23">
        <f t="shared" ca="1" si="13"/>
        <v>-0.14454763897260037</v>
      </c>
      <c r="R19" s="23">
        <f t="shared" ca="1" si="14"/>
        <v>9.5721091747283951E-2</v>
      </c>
      <c r="S19" s="9">
        <f t="shared" ca="1" si="15"/>
        <v>1.4358163762092592E-3</v>
      </c>
      <c r="T19" s="9">
        <f t="shared" ca="1" si="16"/>
        <v>-100.67278892181521</v>
      </c>
      <c r="U19" s="11">
        <f t="shared" ca="1" si="17"/>
        <v>1.2</v>
      </c>
    </row>
    <row r="20" spans="1:21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31.717553830421821</v>
      </c>
      <c r="E20" s="14">
        <f t="shared" ca="1" si="11"/>
        <v>313410.87250128563</v>
      </c>
      <c r="F20" s="15">
        <f t="shared" ca="1" si="18"/>
        <v>435292.86117702356</v>
      </c>
      <c r="G20" s="15">
        <f t="shared" ca="1" si="19"/>
        <v>4783769.695394055</v>
      </c>
      <c r="H20" s="15">
        <f t="shared" ca="1" si="20"/>
        <v>3444314.3175484682</v>
      </c>
      <c r="I20" s="15">
        <f t="shared" ca="1" si="21"/>
        <v>3634686.2699274989</v>
      </c>
      <c r="J20" s="15">
        <f t="shared" ca="1" si="22"/>
        <v>3444314.3175484682</v>
      </c>
      <c r="K20" s="15">
        <f t="shared" ca="1" si="23"/>
        <v>-190371.95237903064</v>
      </c>
      <c r="L20" s="14">
        <f t="shared" ca="1" si="24"/>
        <v>0</v>
      </c>
      <c r="M20" s="23">
        <f ca="1">MAX(VLOOKUP(A20,[1]HwabaoWP_szse_innovation_100!$A:$C,3),OFFSET([1]HwabaoWP_szse_innovation_100!$N$1,(MATCH(A20,[1]HwabaoWP_szse_innovation_100!$A:$A)-2),))</f>
        <v>0.74500000476837158</v>
      </c>
      <c r="N20" s="23">
        <f ca="1">MIN(VLOOKUP(A20,[1]HwabaoWP_szse_innovation_100!$A:$D,4),OFFSET([1]HwabaoWP_szse_innovation_100!$O$1,(MATCH(A20,[1]HwabaoWP_szse_innovation_100!$A:$A)-2),))</f>
        <v>0.68400001525878906</v>
      </c>
      <c r="O20" s="23">
        <f t="shared" ca="1" si="25"/>
        <v>0.71633334954579675</v>
      </c>
      <c r="P20" s="23">
        <f t="shared" ca="1" si="12"/>
        <v>0.82933333232289264</v>
      </c>
      <c r="Q20" s="23">
        <f t="shared" ca="1" si="13"/>
        <v>-0.11299998277709589</v>
      </c>
      <c r="R20" s="23">
        <f t="shared" ca="1" si="14"/>
        <v>9.1809525984485135E-2</v>
      </c>
      <c r="S20" s="9">
        <f t="shared" ca="1" si="15"/>
        <v>1.377142889767277E-3</v>
      </c>
      <c r="T20" s="9">
        <f t="shared" ca="1" si="16"/>
        <v>-82.053927458603596</v>
      </c>
      <c r="U20" s="11">
        <f t="shared" ca="1" si="17"/>
        <v>1</v>
      </c>
    </row>
    <row r="21" spans="1:21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31.272103983435283</v>
      </c>
      <c r="E21" s="14">
        <f t="shared" ca="1" si="11"/>
        <v>287547.36912023439</v>
      </c>
      <c r="F21" s="15">
        <f t="shared" ca="1" si="18"/>
        <v>397714.20899415982</v>
      </c>
      <c r="G21" s="15">
        <f t="shared" ca="1" si="19"/>
        <v>5181483.9043882145</v>
      </c>
      <c r="H21" s="15">
        <f t="shared" ca="1" si="20"/>
        <v>3746212.8109874739</v>
      </c>
      <c r="I21" s="15">
        <f t="shared" ca="1" si="21"/>
        <v>3922233.6390477335</v>
      </c>
      <c r="J21" s="15">
        <f t="shared" ca="1" si="22"/>
        <v>3746212.8109874739</v>
      </c>
      <c r="K21" s="15">
        <f t="shared" ca="1" si="23"/>
        <v>-176020.82806025958</v>
      </c>
      <c r="L21" s="14">
        <f t="shared" ca="1" si="24"/>
        <v>0</v>
      </c>
      <c r="M21" s="23">
        <f ca="1">MAX(VLOOKUP(A21,[1]HwabaoWP_szse_innovation_100!$A:$C,3),OFFSET([1]HwabaoWP_szse_innovation_100!$N$1,(MATCH(A21,[1]HwabaoWP_szse_innovation_100!$A:$A)-2),))</f>
        <v>0.75199997425079346</v>
      </c>
      <c r="N21" s="23">
        <f ca="1">MIN(VLOOKUP(A21,[1]HwabaoWP_szse_innovation_100!$A:$D,4),OFFSET([1]HwabaoWP_szse_innovation_100!$O$1,(MATCH(A21,[1]HwabaoWP_szse_innovation_100!$A:$A)-2),))</f>
        <v>0.7070000171661377</v>
      </c>
      <c r="O21" s="23">
        <f t="shared" ca="1" si="25"/>
        <v>0.72733332713445031</v>
      </c>
      <c r="P21" s="23">
        <f t="shared" ca="1" si="12"/>
        <v>0.81135714196023478</v>
      </c>
      <c r="Q21" s="23">
        <f t="shared" ca="1" si="13"/>
        <v>-8.4023814825784471E-2</v>
      </c>
      <c r="R21" s="23">
        <f t="shared" ca="1" si="14"/>
        <v>8.2551026830867819E-2</v>
      </c>
      <c r="S21" s="9">
        <f t="shared" ca="1" si="15"/>
        <v>1.2382654024630172E-3</v>
      </c>
      <c r="T21" s="9">
        <f t="shared" ca="1" si="16"/>
        <v>-67.856062729891207</v>
      </c>
      <c r="U21" s="11">
        <f t="shared" ca="1" si="17"/>
        <v>1</v>
      </c>
    </row>
    <row r="22" spans="1:21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24.899999618530273</v>
      </c>
      <c r="D22" s="14">
        <f>VLOOKUP(A22,[2]myPEPB!$B:$D,3,FALSE)</f>
        <v>31.009964160696924</v>
      </c>
      <c r="E22" s="14">
        <f t="shared" ca="1" si="11"/>
        <v>147460.08349080823</v>
      </c>
      <c r="F22" s="15">
        <f t="shared" ca="1" si="18"/>
        <v>186894.91535372063</v>
      </c>
      <c r="G22" s="15">
        <f t="shared" ca="1" si="19"/>
        <v>5368378.8197419355</v>
      </c>
      <c r="H22" s="15">
        <f t="shared" ca="1" si="20"/>
        <v>4235650.7531047342</v>
      </c>
      <c r="I22" s="15">
        <f t="shared" ca="1" si="21"/>
        <v>4069693.7225385415</v>
      </c>
      <c r="J22" s="15">
        <f t="shared" ca="1" si="22"/>
        <v>4235650.7531047342</v>
      </c>
      <c r="K22" s="15">
        <f t="shared" ca="1" si="23"/>
        <v>165957.0305661927</v>
      </c>
      <c r="L22" s="14">
        <f t="shared" ca="1" si="24"/>
        <v>0</v>
      </c>
      <c r="M22" s="23">
        <f ca="1">MAX(VLOOKUP(A22,[1]HwabaoWP_szse_innovation_100!$A:$C,3),OFFSET([1]HwabaoWP_szse_innovation_100!$N$1,(MATCH(A22,[1]HwabaoWP_szse_innovation_100!$A:$A)-2),))</f>
        <v>0.81000000238418579</v>
      </c>
      <c r="N22" s="23">
        <f ca="1">MIN(VLOOKUP(A22,[1]HwabaoWP_szse_innovation_100!$A:$D,4),OFFSET([1]HwabaoWP_szse_innovation_100!$O$1,(MATCH(A22,[1]HwabaoWP_szse_innovation_100!$A:$A)-2),))</f>
        <v>0.7149999737739563</v>
      </c>
      <c r="O22" s="23">
        <f t="shared" ca="1" si="25"/>
        <v>0.7713333169619242</v>
      </c>
      <c r="P22" s="23">
        <f t="shared" ca="1" si="12"/>
        <v>0.79469047415824157</v>
      </c>
      <c r="Q22" s="23">
        <f t="shared" ca="1" si="13"/>
        <v>-2.3357157196317369E-2</v>
      </c>
      <c r="R22" s="23">
        <f t="shared" ca="1" si="14"/>
        <v>6.8931978981511113E-2</v>
      </c>
      <c r="S22" s="9">
        <f t="shared" ca="1" si="15"/>
        <v>1.0339796847226666E-3</v>
      </c>
      <c r="T22" s="9">
        <f t="shared" ca="1" si="16"/>
        <v>-22.589570705716731</v>
      </c>
      <c r="U22" s="11">
        <f t="shared" ca="1" si="17"/>
        <v>1</v>
      </c>
    </row>
    <row r="23" spans="1:21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30.728425585070163</v>
      </c>
      <c r="E23" s="14">
        <f t="shared" ca="1" si="11"/>
        <v>179887.95363883613</v>
      </c>
      <c r="F23" s="15">
        <f t="shared" ca="1" si="18"/>
        <v>235764.02482402488</v>
      </c>
      <c r="G23" s="15">
        <f t="shared" ca="1" si="19"/>
        <v>5604142.8445659606</v>
      </c>
      <c r="H23" s="15">
        <f t="shared" ca="1" si="20"/>
        <v>4275961.0545381531</v>
      </c>
      <c r="I23" s="15">
        <f t="shared" ca="1" si="21"/>
        <v>4249581.6761773778</v>
      </c>
      <c r="J23" s="15">
        <f t="shared" ca="1" si="22"/>
        <v>4275961.0545381531</v>
      </c>
      <c r="K23" s="15">
        <f t="shared" ca="1" si="23"/>
        <v>26379.378360775299</v>
      </c>
      <c r="L23" s="14">
        <f t="shared" ca="1" si="24"/>
        <v>0</v>
      </c>
      <c r="M23" s="23">
        <f ca="1">MAX(VLOOKUP(A23,[1]HwabaoWP_szse_innovation_100!$A:$C,3),OFFSET([1]HwabaoWP_szse_innovation_100!$N$1,(MATCH(A23,[1]HwabaoWP_szse_innovation_100!$A:$A)-2),))</f>
        <v>0.80199998617172241</v>
      </c>
      <c r="N23" s="23">
        <f ca="1">MIN(VLOOKUP(A23,[1]HwabaoWP_szse_innovation_100!$A:$D,4),OFFSET([1]HwabaoWP_szse_innovation_100!$O$1,(MATCH(A23,[1]HwabaoWP_szse_innovation_100!$A:$A)-2),))</f>
        <v>0.75599998235702515</v>
      </c>
      <c r="O23" s="23">
        <f t="shared" ca="1" si="25"/>
        <v>0.77366665999094641</v>
      </c>
      <c r="P23" s="23">
        <f t="shared" ca="1" si="12"/>
        <v>0.77847618716103695</v>
      </c>
      <c r="Q23" s="23">
        <f t="shared" ca="1" si="13"/>
        <v>-4.8095271700905329E-3</v>
      </c>
      <c r="R23" s="23">
        <f t="shared" ca="1" si="14"/>
        <v>5.2020414751403191E-2</v>
      </c>
      <c r="S23" s="9">
        <f t="shared" ca="1" si="15"/>
        <v>7.8030622127104785E-4</v>
      </c>
      <c r="T23" s="9">
        <f t="shared" ca="1" si="16"/>
        <v>-6.163640682316041</v>
      </c>
      <c r="U23" s="11">
        <f t="shared" ca="1" si="17"/>
        <v>1</v>
      </c>
    </row>
    <row r="24" spans="1:21" ht="12.75">
      <c r="A24" s="12">
        <v>45016</v>
      </c>
      <c r="B24" s="13">
        <f>VLOOKUP(A24,[1]HwabaoWP_szse_innovation_100!$A:$E,5)</f>
        <v>0.77100002765655518</v>
      </c>
      <c r="C24" s="13">
        <f>VLOOKUP(A24,[2]myPEPB!$B:$C,2,FALSE)</f>
        <v>24.159999849999998</v>
      </c>
      <c r="D24" s="14">
        <f>VLOOKUP(A24,[2]myPEPB!$B:$D,3,FALSE)</f>
        <v>30.393087180738309</v>
      </c>
      <c r="E24" s="14">
        <f t="shared" ca="1" si="11"/>
        <v>153462.94180681123</v>
      </c>
      <c r="F24" s="15">
        <f t="shared" ca="1" si="18"/>
        <v>199044.01595582286</v>
      </c>
      <c r="G24" s="15">
        <f t="shared" ca="1" si="19"/>
        <v>5803186.8605217831</v>
      </c>
      <c r="H24" s="15">
        <f t="shared" ca="1" si="20"/>
        <v>4474257.2299584523</v>
      </c>
      <c r="I24" s="15">
        <f t="shared" ca="1" si="21"/>
        <v>4403044.6179841887</v>
      </c>
      <c r="J24" s="15">
        <f t="shared" ca="1" si="22"/>
        <v>4474257.2299584523</v>
      </c>
      <c r="K24" s="15">
        <f t="shared" ca="1" si="23"/>
        <v>71212.611974263564</v>
      </c>
      <c r="L24" s="14">
        <f t="shared" ca="1" si="24"/>
        <v>0</v>
      </c>
      <c r="M24" s="23">
        <f ca="1">MAX(VLOOKUP(A24,[1]HwabaoWP_szse_innovation_100!$A:$C,3),OFFSET([1]HwabaoWP_szse_innovation_100!$N$1,(MATCH(A24,[1]HwabaoWP_szse_innovation_100!$A:$A)-2),))</f>
        <v>0.77499997615814209</v>
      </c>
      <c r="N24" s="23">
        <f ca="1">MIN(VLOOKUP(A24,[1]HwabaoWP_szse_innovation_100!$A:$D,4),OFFSET([1]HwabaoWP_szse_innovation_100!$O$1,(MATCH(A24,[1]HwabaoWP_szse_innovation_100!$A:$A)-2),))</f>
        <v>0.7279999852180481</v>
      </c>
      <c r="O24" s="23">
        <f t="shared" ca="1" si="25"/>
        <v>0.75799999634424842</v>
      </c>
      <c r="P24" s="23">
        <f t="shared" ca="1" si="12"/>
        <v>0.76661904510997581</v>
      </c>
      <c r="Q24" s="23">
        <f t="shared" ca="1" si="13"/>
        <v>-8.6190487657273884E-3</v>
      </c>
      <c r="R24" s="23">
        <f t="shared" ca="1" si="14"/>
        <v>4.138095747856866E-2</v>
      </c>
      <c r="S24" s="9">
        <f t="shared" ca="1" si="15"/>
        <v>6.2071436217852986E-4</v>
      </c>
      <c r="T24" s="9">
        <f t="shared" ca="1" si="16"/>
        <v>-13.88569250351642</v>
      </c>
      <c r="U24" s="11">
        <f t="shared" ca="1" si="17"/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4" si="0">E3/B3</f>
        <v>0</v>
      </c>
      <c r="G3" s="15">
        <f>G2+F3</f>
        <v>0</v>
      </c>
      <c r="H3" s="15">
        <f t="shared" ref="H3:H24" si="1">G3*B3</f>
        <v>0</v>
      </c>
      <c r="I3" s="15">
        <f>IF(E3&gt;0,I2+E3,I2)</f>
        <v>0</v>
      </c>
      <c r="J3" s="15">
        <f t="shared" ref="J3:J24" si="2">H3+L3</f>
        <v>0</v>
      </c>
      <c r="K3" s="15">
        <f t="shared" ref="K3:K24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24" si="4">G3+F4</f>
        <v>3930.3662572578642</v>
      </c>
      <c r="H4" s="15">
        <f t="shared" si="1"/>
        <v>3953.9484548014116</v>
      </c>
      <c r="I4" s="15">
        <f t="shared" ref="I4:I24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24" si="6">IF(E4&lt;0,L3-E4,L3)</f>
        <v>0</v>
      </c>
      <c r="M4" s="9">
        <f>VLOOKUP(A4,[1]HwabaoWP_szse_innovation_100!$A:$U,21)</f>
        <v>-53.501214932625707</v>
      </c>
      <c r="N4" s="9">
        <f t="shared" ref="N4:N24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24">
        <v>44925</v>
      </c>
      <c r="Z4" s="9">
        <v>3797025.2202809798</v>
      </c>
      <c r="AA4" s="9">
        <f>-Z4</f>
        <v>-3797025.2202809798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ref="E5:E24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P5" s="24">
        <v>44925</v>
      </c>
      <c r="Q5" s="18">
        <f>R5-R4</f>
        <v>3805407.6578482944</v>
      </c>
      <c r="R5" s="8">
        <f>VLOOKUP(P5,A:I,9,)</f>
        <v>4055903.2312246719</v>
      </c>
      <c r="S5" s="8">
        <f>VLOOKUP(P5,A:J,10,)</f>
        <v>3864974.823122385</v>
      </c>
      <c r="T5" s="8">
        <f>VLOOKUP(P5,A:K,11,)</f>
        <v>-190928.40810228698</v>
      </c>
      <c r="U5" s="8">
        <f>VLOOKUP(P5,A:L,12,)</f>
        <v>0</v>
      </c>
      <c r="V5" s="19">
        <f t="shared" ref="V5" si="10">(S5-R5)/R5</f>
        <v>-4.7074202025435531E-2</v>
      </c>
      <c r="W5" s="19">
        <v>-4.4156016867989423E-2</v>
      </c>
      <c r="Y5" s="24">
        <v>44925</v>
      </c>
      <c r="Z5" s="9"/>
      <c r="AA5" s="9">
        <v>3858225.9151582182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>
        <f>IRR(AA3:AA5)</f>
        <v>-4.4156016867989423E-2</v>
      </c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31.02</v>
      </c>
      <c r="D10" s="14">
        <f>VLOOKUP(A10,[2]myPEPB!$B:$D,3,FALSE)</f>
        <v>37.709801928118821</v>
      </c>
      <c r="E10" s="14">
        <f t="shared" si="9"/>
        <v>212131.35222957132</v>
      </c>
      <c r="F10" s="15">
        <f t="shared" si="0"/>
        <v>238082.3329972862</v>
      </c>
      <c r="G10" s="15">
        <f t="shared" si="4"/>
        <v>493429.00766176271</v>
      </c>
      <c r="H10" s="15">
        <f t="shared" si="1"/>
        <v>439645.2324153693</v>
      </c>
      <c r="I10" s="15">
        <f t="shared" si="5"/>
        <v>462626.92560594896</v>
      </c>
      <c r="J10" s="15">
        <f t="shared" si="2"/>
        <v>439645.2324153693</v>
      </c>
      <c r="K10" s="15">
        <f t="shared" si="3"/>
        <v>-22981.693190579652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37.189128385091756</v>
      </c>
      <c r="E11" s="14">
        <f t="shared" si="9"/>
        <v>152776.38748797405</v>
      </c>
      <c r="F11" s="15">
        <f t="shared" si="0"/>
        <v>173215.85311749773</v>
      </c>
      <c r="G11" s="15">
        <f t="shared" si="4"/>
        <v>666644.8607792604</v>
      </c>
      <c r="H11" s="15">
        <f t="shared" si="1"/>
        <v>587980.7865980512</v>
      </c>
      <c r="I11" s="15">
        <f t="shared" si="5"/>
        <v>615403.31309392303</v>
      </c>
      <c r="J11" s="15">
        <f t="shared" si="2"/>
        <v>587980.7865980512</v>
      </c>
      <c r="K11" s="15">
        <f t="shared" si="3"/>
        <v>-27422.526495871833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36.340041456763494</v>
      </c>
      <c r="E12" s="14">
        <f t="shared" si="9"/>
        <v>298978.39125564491</v>
      </c>
      <c r="F12" s="15">
        <f t="shared" si="0"/>
        <v>377497.97080263944</v>
      </c>
      <c r="G12" s="15">
        <f t="shared" si="4"/>
        <v>1044142.8315818999</v>
      </c>
      <c r="H12" s="15">
        <f t="shared" si="1"/>
        <v>826961.11813188985</v>
      </c>
      <c r="I12" s="15">
        <f t="shared" si="5"/>
        <v>914381.70434956788</v>
      </c>
      <c r="J12" s="15">
        <f t="shared" si="2"/>
        <v>826961.11813188985</v>
      </c>
      <c r="K12" s="15">
        <f t="shared" si="3"/>
        <v>-87420.586217678036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35.566115356769217</v>
      </c>
      <c r="E13" s="14">
        <f t="shared" si="9"/>
        <v>430204.45902625163</v>
      </c>
      <c r="F13" s="15">
        <f t="shared" si="0"/>
        <v>598337.23208346288</v>
      </c>
      <c r="G13" s="15">
        <f t="shared" si="4"/>
        <v>1642480.0636653628</v>
      </c>
      <c r="H13" s="15">
        <f t="shared" si="1"/>
        <v>1180943.1360139658</v>
      </c>
      <c r="I13" s="15">
        <f t="shared" si="5"/>
        <v>1344586.1633758196</v>
      </c>
      <c r="J13" s="15">
        <f t="shared" si="2"/>
        <v>1180943.1360139658</v>
      </c>
      <c r="K13" s="15">
        <f t="shared" si="3"/>
        <v>-163643.02736185375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34.740071647956981</v>
      </c>
      <c r="E14" s="14">
        <f t="shared" si="9"/>
        <v>444665.87088882137</v>
      </c>
      <c r="F14" s="15">
        <f t="shared" si="0"/>
        <v>595268.92018481973</v>
      </c>
      <c r="G14" s="15">
        <f t="shared" si="4"/>
        <v>2237748.9838501825</v>
      </c>
      <c r="H14" s="15">
        <f t="shared" si="1"/>
        <v>1671598.4439862443</v>
      </c>
      <c r="I14" s="15">
        <f t="shared" si="5"/>
        <v>1789252.0342646409</v>
      </c>
      <c r="J14" s="15">
        <f t="shared" si="2"/>
        <v>1671598.4439862443</v>
      </c>
      <c r="K14" s="15">
        <f t="shared" si="3"/>
        <v>-117653.59027839662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34.118899961366665</v>
      </c>
      <c r="E15" s="14">
        <f t="shared" si="9"/>
        <v>157218.79036936784</v>
      </c>
      <c r="F15" s="15">
        <f t="shared" si="0"/>
        <v>186057.73378250105</v>
      </c>
      <c r="G15" s="15">
        <f t="shared" si="4"/>
        <v>2423806.7176326835</v>
      </c>
      <c r="H15" s="15">
        <f t="shared" si="1"/>
        <v>2048116.745745284</v>
      </c>
      <c r="I15" s="15">
        <f t="shared" si="5"/>
        <v>1946470.8246340088</v>
      </c>
      <c r="J15" s="15">
        <f t="shared" si="2"/>
        <v>2048116.745745284</v>
      </c>
      <c r="K15" s="15">
        <f t="shared" si="3"/>
        <v>101645.92111127521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33.665700887975071</v>
      </c>
      <c r="E16" s="14">
        <f t="shared" si="9"/>
        <v>255071.29119794891</v>
      </c>
      <c r="F16" s="15">
        <f t="shared" si="0"/>
        <v>318441.06304823718</v>
      </c>
      <c r="G16" s="15">
        <f t="shared" si="4"/>
        <v>2742247.7806809205</v>
      </c>
      <c r="H16" s="15">
        <f t="shared" si="1"/>
        <v>2196540.4697102061</v>
      </c>
      <c r="I16" s="15">
        <f t="shared" si="5"/>
        <v>2201542.1158319577</v>
      </c>
      <c r="J16" s="15">
        <f t="shared" si="2"/>
        <v>2196540.4697102061</v>
      </c>
      <c r="K16" s="15">
        <f t="shared" si="3"/>
        <v>-5001.6461217515171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33.177209264156971</v>
      </c>
      <c r="E17" s="14">
        <f t="shared" si="9"/>
        <v>303148.36400756554</v>
      </c>
      <c r="F17" s="15">
        <f t="shared" si="0"/>
        <v>396272.37866181356</v>
      </c>
      <c r="G17" s="15">
        <f t="shared" si="4"/>
        <v>3138520.1593427341</v>
      </c>
      <c r="H17" s="15">
        <f t="shared" si="1"/>
        <v>2400967.8770003007</v>
      </c>
      <c r="I17" s="15">
        <f t="shared" si="5"/>
        <v>2504690.4798395233</v>
      </c>
      <c r="J17" s="15">
        <f t="shared" si="2"/>
        <v>2400967.8770003007</v>
      </c>
      <c r="K17" s="15">
        <f t="shared" si="3"/>
        <v>-103722.60283922264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32.639682710465742</v>
      </c>
      <c r="E18" s="14">
        <f t="shared" si="9"/>
        <v>476818.09719219716</v>
      </c>
      <c r="F18" s="15">
        <f t="shared" si="0"/>
        <v>685083.49269033666</v>
      </c>
      <c r="G18" s="15">
        <f t="shared" si="4"/>
        <v>3823603.652033071</v>
      </c>
      <c r="H18" s="15">
        <f t="shared" si="1"/>
        <v>2661228.0652390928</v>
      </c>
      <c r="I18" s="15">
        <f t="shared" si="5"/>
        <v>2981508.5770317204</v>
      </c>
      <c r="J18" s="15">
        <f t="shared" si="2"/>
        <v>2661228.0652390928</v>
      </c>
      <c r="K18" s="15">
        <f t="shared" si="3"/>
        <v>-320280.51179262763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32.234052986719142</v>
      </c>
      <c r="E19" s="14">
        <f t="shared" si="9"/>
        <v>473436.41257143137</v>
      </c>
      <c r="F19" s="15">
        <f t="shared" si="0"/>
        <v>689135.99515736278</v>
      </c>
      <c r="G19" s="15">
        <f t="shared" si="4"/>
        <v>4512739.6471904339</v>
      </c>
      <c r="H19" s="15">
        <f t="shared" si="1"/>
        <v>3100252.0321795726</v>
      </c>
      <c r="I19" s="15">
        <f t="shared" si="5"/>
        <v>3454944.9896031516</v>
      </c>
      <c r="J19" s="15">
        <f t="shared" si="2"/>
        <v>3100252.0321795726</v>
      </c>
      <c r="K19" s="15">
        <f t="shared" si="3"/>
        <v>-354692.95742357895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31.717553830421821</v>
      </c>
      <c r="E20" s="14">
        <f t="shared" si="9"/>
        <v>313410.87250128563</v>
      </c>
      <c r="F20" s="15">
        <f t="shared" si="0"/>
        <v>435292.86117702356</v>
      </c>
      <c r="G20" s="15">
        <f t="shared" si="4"/>
        <v>4948032.5083674574</v>
      </c>
      <c r="H20" s="15">
        <f t="shared" si="1"/>
        <v>3562583.5475889151</v>
      </c>
      <c r="I20" s="15">
        <f t="shared" si="5"/>
        <v>3768355.8621044373</v>
      </c>
      <c r="J20" s="15">
        <f t="shared" si="2"/>
        <v>3562583.5475889151</v>
      </c>
      <c r="K20" s="15">
        <f t="shared" si="3"/>
        <v>-205772.31451552222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31.272103983435283</v>
      </c>
      <c r="E21" s="14">
        <f t="shared" si="9"/>
        <v>287547.36912023439</v>
      </c>
      <c r="F21" s="15">
        <f t="shared" si="0"/>
        <v>397714.20899415982</v>
      </c>
      <c r="G21" s="15">
        <f t="shared" si="4"/>
        <v>5345746.7173616169</v>
      </c>
      <c r="H21" s="15">
        <f t="shared" si="1"/>
        <v>3864974.823122385</v>
      </c>
      <c r="I21" s="15">
        <f t="shared" si="5"/>
        <v>4055903.2312246719</v>
      </c>
      <c r="J21" s="15">
        <f t="shared" si="2"/>
        <v>3864974.823122385</v>
      </c>
      <c r="K21" s="15">
        <f t="shared" si="3"/>
        <v>-190928.40810228698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  <row r="22" spans="1:14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24.899999618530273</v>
      </c>
      <c r="D22" s="14">
        <f>VLOOKUP(A22,[2]myPEPB!$B:$D,3,FALSE)</f>
        <v>31.009964160696924</v>
      </c>
      <c r="E22" s="14">
        <f t="shared" si="9"/>
        <v>147460.08349080823</v>
      </c>
      <c r="F22" s="15">
        <f t="shared" si="0"/>
        <v>186894.91535372063</v>
      </c>
      <c r="G22" s="15">
        <f t="shared" si="4"/>
        <v>5532641.6327153379</v>
      </c>
      <c r="H22" s="15">
        <f t="shared" si="1"/>
        <v>4365254.1083894381</v>
      </c>
      <c r="I22" s="15">
        <f t="shared" si="5"/>
        <v>4203363.3147154804</v>
      </c>
      <c r="J22" s="15">
        <f t="shared" si="2"/>
        <v>4365254.1083894381</v>
      </c>
      <c r="K22" s="15">
        <f t="shared" si="3"/>
        <v>161890.7936739577</v>
      </c>
      <c r="L22" s="14">
        <f t="shared" si="6"/>
        <v>0</v>
      </c>
      <c r="M22" s="9">
        <f>VLOOKUP(A22,[1]HwabaoWP_szse_innovation_100!$A:$U,21)</f>
        <v>100.32182122410893</v>
      </c>
      <c r="N22" s="9">
        <f t="shared" si="7"/>
        <v>1</v>
      </c>
    </row>
    <row r="23" spans="1:14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30.728425585070163</v>
      </c>
      <c r="E23" s="14">
        <f t="shared" si="9"/>
        <v>179887.95363883613</v>
      </c>
      <c r="F23" s="15">
        <f t="shared" si="0"/>
        <v>235764.02482402488</v>
      </c>
      <c r="G23" s="15">
        <f t="shared" si="4"/>
        <v>5768405.657539363</v>
      </c>
      <c r="H23" s="15">
        <f t="shared" si="1"/>
        <v>4401293.5827166978</v>
      </c>
      <c r="I23" s="15">
        <f t="shared" si="5"/>
        <v>4383251.2683543162</v>
      </c>
      <c r="J23" s="15">
        <f t="shared" si="2"/>
        <v>4401293.5827166978</v>
      </c>
      <c r="K23" s="15">
        <f t="shared" si="3"/>
        <v>18042.314362381585</v>
      </c>
      <c r="L23" s="14">
        <f t="shared" si="6"/>
        <v>0</v>
      </c>
      <c r="M23" s="9">
        <f>VLOOKUP(A23,[1]HwabaoWP_szse_innovation_100!$A:$U,21)</f>
        <v>-92.003912876830128</v>
      </c>
      <c r="N23" s="9">
        <f t="shared" si="7"/>
        <v>1</v>
      </c>
    </row>
    <row r="24" spans="1:14" ht="12.75">
      <c r="A24" s="12">
        <v>45016</v>
      </c>
      <c r="B24" s="13">
        <f>VLOOKUP(A24,[1]HwabaoWP_szse_innovation_100!$A:$E,5)</f>
        <v>0.77100002765655518</v>
      </c>
      <c r="C24" s="13">
        <f>VLOOKUP(A24,[2]myPEPB!$B:$C,2,FALSE)</f>
        <v>24.159999849999998</v>
      </c>
      <c r="D24" s="14">
        <f>VLOOKUP(A24,[2]myPEPB!$B:$D,3,FALSE)</f>
        <v>30.393087180738309</v>
      </c>
      <c r="E24" s="14">
        <f t="shared" si="9"/>
        <v>153462.94180681123</v>
      </c>
      <c r="F24" s="15">
        <f t="shared" si="0"/>
        <v>199044.01595582286</v>
      </c>
      <c r="G24" s="15">
        <f t="shared" si="4"/>
        <v>5967449.6734951856</v>
      </c>
      <c r="H24" s="15">
        <f t="shared" si="1"/>
        <v>4600903.8633038895</v>
      </c>
      <c r="I24" s="15">
        <f t="shared" si="5"/>
        <v>4536714.2101611272</v>
      </c>
      <c r="J24" s="15">
        <f t="shared" si="2"/>
        <v>4600903.8633038895</v>
      </c>
      <c r="K24" s="15">
        <f t="shared" si="3"/>
        <v>64189.65314276237</v>
      </c>
      <c r="L24" s="14">
        <f t="shared" si="6"/>
        <v>0</v>
      </c>
      <c r="M24" s="9">
        <f>VLOOKUP(A24,[1]HwabaoWP_szse_innovation_100!$A:$U,21)</f>
        <v>121.19851098278713</v>
      </c>
      <c r="N24" s="9">
        <f t="shared" si="7"/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4" si="0">E3/B3</f>
        <v>0</v>
      </c>
      <c r="G3" s="15">
        <f>G2+F3</f>
        <v>0</v>
      </c>
      <c r="H3" s="15">
        <f t="shared" ref="H3:H24" si="1">G3*B3</f>
        <v>0</v>
      </c>
      <c r="I3" s="15">
        <f>IF(E3&gt;0,I2+E3,I2)</f>
        <v>0</v>
      </c>
      <c r="J3" s="15">
        <f t="shared" ref="J3:J24" si="2">H3+L3</f>
        <v>0</v>
      </c>
      <c r="K3" s="15">
        <f t="shared" ref="K3:K24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24" si="4">G3+F4</f>
        <v>3932.3301809611858</v>
      </c>
      <c r="H4" s="15">
        <f t="shared" si="1"/>
        <v>3955.9241620469529</v>
      </c>
      <c r="I4" s="15">
        <f t="shared" ref="I4:I24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24" si="6">IF(E4&lt;0,L3-E4,L3)</f>
        <v>0</v>
      </c>
      <c r="M4" s="9">
        <f>VLOOKUP(A4,[1]HwabaoWP_szse_innovation_100!$A:$U,21)</f>
        <v>-53.501214932625707</v>
      </c>
      <c r="N4" s="9">
        <f t="shared" ref="N4:N24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24">
        <v>44925</v>
      </c>
      <c r="Z4" s="9">
        <v>34142279.472042665</v>
      </c>
      <c r="AA4" s="9">
        <f>-Z4</f>
        <v>-34142279.472042665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ref="E5:E24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P5" s="24">
        <v>44925</v>
      </c>
      <c r="Q5" s="18">
        <f>R5-R4</f>
        <v>34224314.893007115</v>
      </c>
      <c r="R5" s="8">
        <f>VLOOKUP(P5,A:I,9,)</f>
        <v>35143945.780276045</v>
      </c>
      <c r="S5" s="8">
        <f>VLOOKUP(P5,A:J,10,)</f>
        <v>34098424.032504037</v>
      </c>
      <c r="T5" s="8">
        <f>VLOOKUP(P5,A:K,11,)</f>
        <v>-1045521.7477720082</v>
      </c>
      <c r="U5" s="8">
        <f>VLOOKUP(P5,A:L,12,)</f>
        <v>0</v>
      </c>
      <c r="V5" s="19">
        <f t="shared" ref="V5" si="10">(S5-R5)/R5</f>
        <v>-2.9749697268164746E-2</v>
      </c>
      <c r="W5" s="19">
        <v>-2.862734196784178E-2</v>
      </c>
      <c r="Y5" s="24">
        <v>44925</v>
      </c>
      <c r="Z5" s="9"/>
      <c r="AA5" s="9">
        <v>34032608.133750223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>
        <f>IRR(AA3:AA5)</f>
        <v>-2.862734196784178E-2</v>
      </c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31.02</v>
      </c>
      <c r="D10" s="14">
        <f>VLOOKUP(A10,[2]myPEPB!$B:$D,3,FALSE)</f>
        <v>37.709801928118821</v>
      </c>
      <c r="E10" s="14">
        <f t="shared" si="9"/>
        <v>1419116.7291598392</v>
      </c>
      <c r="F10" s="15">
        <f t="shared" si="0"/>
        <v>1592723.6503362725</v>
      </c>
      <c r="G10" s="15">
        <f t="shared" si="4"/>
        <v>2532702.6929009254</v>
      </c>
      <c r="H10" s="15">
        <f t="shared" si="1"/>
        <v>2256638.0305365794</v>
      </c>
      <c r="I10" s="15">
        <f t="shared" si="5"/>
        <v>2338747.616428772</v>
      </c>
      <c r="J10" s="15">
        <f t="shared" si="2"/>
        <v>2256638.0305365794</v>
      </c>
      <c r="K10" s="15">
        <f t="shared" si="3"/>
        <v>-82109.585892192554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37.189128385091756</v>
      </c>
      <c r="E11" s="14">
        <f t="shared" si="9"/>
        <v>950136.0734139441</v>
      </c>
      <c r="F11" s="15">
        <f t="shared" si="0"/>
        <v>1077251.7483898534</v>
      </c>
      <c r="G11" s="15">
        <f t="shared" si="4"/>
        <v>3609954.441290779</v>
      </c>
      <c r="H11" s="15">
        <f t="shared" si="1"/>
        <v>3183979.9222214525</v>
      </c>
      <c r="I11" s="15">
        <f t="shared" si="5"/>
        <v>3288883.6898427159</v>
      </c>
      <c r="J11" s="15">
        <f t="shared" si="2"/>
        <v>3183979.9222214525</v>
      </c>
      <c r="K11" s="15">
        <f t="shared" si="3"/>
        <v>-104903.7676212634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36.340041456763494</v>
      </c>
      <c r="E12" s="14">
        <f t="shared" si="9"/>
        <v>2601124.5809773854</v>
      </c>
      <c r="F12" s="15">
        <f t="shared" si="0"/>
        <v>3284248.2261008201</v>
      </c>
      <c r="G12" s="15">
        <f t="shared" si="4"/>
        <v>6894202.6673915992</v>
      </c>
      <c r="H12" s="15">
        <f t="shared" si="1"/>
        <v>5460208.4829874383</v>
      </c>
      <c r="I12" s="15">
        <f t="shared" si="5"/>
        <v>5890008.2708201017</v>
      </c>
      <c r="J12" s="15">
        <f t="shared" si="2"/>
        <v>5460208.4829874383</v>
      </c>
      <c r="K12" s="15">
        <f t="shared" si="3"/>
        <v>-429799.78783266339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35.566115356769217</v>
      </c>
      <c r="E13" s="14">
        <f t="shared" si="9"/>
        <v>4489663.7227662029</v>
      </c>
      <c r="F13" s="15">
        <f t="shared" si="0"/>
        <v>6244316.8788762875</v>
      </c>
      <c r="G13" s="15">
        <f t="shared" si="4"/>
        <v>13138519.546267886</v>
      </c>
      <c r="H13" s="15">
        <f t="shared" si="1"/>
        <v>9446595.3156991061</v>
      </c>
      <c r="I13" s="15">
        <f t="shared" si="5"/>
        <v>10379671.993586306</v>
      </c>
      <c r="J13" s="15">
        <f t="shared" si="2"/>
        <v>9446595.3156991061</v>
      </c>
      <c r="K13" s="15">
        <f t="shared" si="3"/>
        <v>-933076.67788719945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34.740071647956981</v>
      </c>
      <c r="E14" s="14">
        <f t="shared" si="9"/>
        <v>4717937.1230509151</v>
      </c>
      <c r="F14" s="15">
        <f t="shared" si="0"/>
        <v>6315846.3929888168</v>
      </c>
      <c r="G14" s="15">
        <f t="shared" si="4"/>
        <v>19454365.939256702</v>
      </c>
      <c r="H14" s="15">
        <f t="shared" si="1"/>
        <v>14532410.948455915</v>
      </c>
      <c r="I14" s="15">
        <f t="shared" si="5"/>
        <v>15097609.116637221</v>
      </c>
      <c r="J14" s="15">
        <f t="shared" si="2"/>
        <v>14532410.948455915</v>
      </c>
      <c r="K14" s="15">
        <f t="shared" si="3"/>
        <v>-565198.16818130575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34.118899961366665</v>
      </c>
      <c r="E15" s="14">
        <f t="shared" si="9"/>
        <v>991877.7038133773</v>
      </c>
      <c r="F15" s="15">
        <f t="shared" si="0"/>
        <v>1173819.7280829886</v>
      </c>
      <c r="G15" s="15">
        <f t="shared" si="4"/>
        <v>20628185.66733969</v>
      </c>
      <c r="H15" s="15">
        <f t="shared" si="1"/>
        <v>17430817.479079165</v>
      </c>
      <c r="I15" s="15">
        <f t="shared" si="5"/>
        <v>16089486.820450598</v>
      </c>
      <c r="J15" s="15">
        <f t="shared" si="2"/>
        <v>17430817.479079165</v>
      </c>
      <c r="K15" s="15">
        <f t="shared" si="3"/>
        <v>1341330.6586285662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33.665700887975071</v>
      </c>
      <c r="E16" s="14">
        <f t="shared" si="9"/>
        <v>1871126.7177434452</v>
      </c>
      <c r="F16" s="15">
        <f t="shared" si="0"/>
        <v>2335988.4144459642</v>
      </c>
      <c r="G16" s="15">
        <f t="shared" si="4"/>
        <v>22964174.081785653</v>
      </c>
      <c r="H16" s="15">
        <f t="shared" si="1"/>
        <v>18394303.417609964</v>
      </c>
      <c r="I16" s="15">
        <f t="shared" si="5"/>
        <v>17960613.538194045</v>
      </c>
      <c r="J16" s="15">
        <f t="shared" si="2"/>
        <v>18394303.417609964</v>
      </c>
      <c r="K16" s="15">
        <f t="shared" si="3"/>
        <v>433689.87941591814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33.177209264156971</v>
      </c>
      <c r="E17" s="14">
        <f t="shared" si="9"/>
        <v>2424340.8110793396</v>
      </c>
      <c r="F17" s="15">
        <f t="shared" si="0"/>
        <v>3169073.0149193369</v>
      </c>
      <c r="G17" s="15">
        <f t="shared" si="4"/>
        <v>26133247.09670499</v>
      </c>
      <c r="H17" s="15">
        <f t="shared" si="1"/>
        <v>19991933.655140217</v>
      </c>
      <c r="I17" s="15">
        <f t="shared" si="5"/>
        <v>20384954.349273384</v>
      </c>
      <c r="J17" s="15">
        <f t="shared" si="2"/>
        <v>19991933.655140217</v>
      </c>
      <c r="K17" s="15">
        <f t="shared" si="3"/>
        <v>-393020.69413316622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32.639682710465742</v>
      </c>
      <c r="E18" s="14">
        <f t="shared" si="9"/>
        <v>4782334.2254457539</v>
      </c>
      <c r="F18" s="15">
        <f t="shared" si="0"/>
        <v>6871170.0618617535</v>
      </c>
      <c r="G18" s="15">
        <f t="shared" si="4"/>
        <v>33004417.158566743</v>
      </c>
      <c r="H18" s="15">
        <f t="shared" si="1"/>
        <v>22971073.68137769</v>
      </c>
      <c r="I18" s="15">
        <f t="shared" si="5"/>
        <v>25167288.574719138</v>
      </c>
      <c r="J18" s="15">
        <f t="shared" si="2"/>
        <v>22971073.68137769</v>
      </c>
      <c r="K18" s="15">
        <f t="shared" si="3"/>
        <v>-2196214.8933414482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32.234052986719142</v>
      </c>
      <c r="E19" s="14">
        <f t="shared" si="9"/>
        <v>4731548.7019714843</v>
      </c>
      <c r="F19" s="15">
        <f t="shared" si="0"/>
        <v>6887261.8091593878</v>
      </c>
      <c r="G19" s="15">
        <f t="shared" si="4"/>
        <v>39891678.967726134</v>
      </c>
      <c r="H19" s="15">
        <f t="shared" si="1"/>
        <v>27405582.518757947</v>
      </c>
      <c r="I19" s="15">
        <f t="shared" si="5"/>
        <v>29898837.276690625</v>
      </c>
      <c r="J19" s="15">
        <f t="shared" si="2"/>
        <v>27405582.518757947</v>
      </c>
      <c r="K19" s="15">
        <f t="shared" si="3"/>
        <v>-2493254.7579326779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31.717553830421821</v>
      </c>
      <c r="E20" s="14">
        <f t="shared" si="9"/>
        <v>2791724.3839524337</v>
      </c>
      <c r="F20" s="15">
        <f t="shared" si="0"/>
        <v>3877394.823637886</v>
      </c>
      <c r="G20" s="15">
        <f t="shared" si="4"/>
        <v>43769073.791364022</v>
      </c>
      <c r="H20" s="15">
        <f t="shared" si="1"/>
        <v>31513734.382025342</v>
      </c>
      <c r="I20" s="15">
        <f t="shared" si="5"/>
        <v>32690561.66064306</v>
      </c>
      <c r="J20" s="15">
        <f t="shared" si="2"/>
        <v>31513734.382025342</v>
      </c>
      <c r="K20" s="15">
        <f t="shared" si="3"/>
        <v>-1176827.2786177173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31.272103983435283</v>
      </c>
      <c r="E21" s="14">
        <f t="shared" si="9"/>
        <v>2453384.1196329817</v>
      </c>
      <c r="F21" s="15">
        <f t="shared" si="0"/>
        <v>3393339.0783021511</v>
      </c>
      <c r="G21" s="15">
        <f t="shared" si="4"/>
        <v>47162412.869666174</v>
      </c>
      <c r="H21" s="15">
        <f t="shared" si="1"/>
        <v>34098424.032504037</v>
      </c>
      <c r="I21" s="15">
        <f t="shared" si="5"/>
        <v>35143945.780276045</v>
      </c>
      <c r="J21" s="15">
        <f t="shared" si="2"/>
        <v>34098424.032504037</v>
      </c>
      <c r="K21" s="15">
        <f t="shared" si="3"/>
        <v>-1045521.7477720082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  <row r="22" spans="1:14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24.899999618530273</v>
      </c>
      <c r="D22" s="14">
        <f>VLOOKUP(A22,[2]myPEPB!$B:$D,3,FALSE)</f>
        <v>31.009964160696924</v>
      </c>
      <c r="E22" s="14">
        <f t="shared" si="9"/>
        <v>900975.8815137723</v>
      </c>
      <c r="F22" s="15">
        <f t="shared" si="0"/>
        <v>1141921.3059224708</v>
      </c>
      <c r="G22" s="15">
        <f t="shared" si="4"/>
        <v>48304334.175588645</v>
      </c>
      <c r="H22" s="15">
        <f t="shared" si="1"/>
        <v>38112118.443774462</v>
      </c>
      <c r="I22" s="15">
        <f t="shared" si="5"/>
        <v>36044921.66178982</v>
      </c>
      <c r="J22" s="15">
        <f t="shared" si="2"/>
        <v>38112118.443774462</v>
      </c>
      <c r="K22" s="15">
        <f t="shared" si="3"/>
        <v>2067196.7819846421</v>
      </c>
      <c r="L22" s="14">
        <f t="shared" si="6"/>
        <v>0</v>
      </c>
      <c r="M22" s="9">
        <f>VLOOKUP(A22,[1]HwabaoWP_szse_innovation_100!$A:$U,21)</f>
        <v>100.32182122410893</v>
      </c>
      <c r="N22" s="9">
        <f t="shared" si="7"/>
        <v>1</v>
      </c>
    </row>
    <row r="23" spans="1:14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30.728425585070163</v>
      </c>
      <c r="E23" s="14">
        <f t="shared" si="9"/>
        <v>1213960.5515306955</v>
      </c>
      <c r="F23" s="15">
        <f t="shared" si="0"/>
        <v>1591036.0856130177</v>
      </c>
      <c r="G23" s="15">
        <f t="shared" si="4"/>
        <v>49895370.261201665</v>
      </c>
      <c r="H23" s="15">
        <f t="shared" si="1"/>
        <v>38070168.080304071</v>
      </c>
      <c r="I23" s="15">
        <f t="shared" si="5"/>
        <v>37258882.213320516</v>
      </c>
      <c r="J23" s="15">
        <f t="shared" si="2"/>
        <v>38070168.080304071</v>
      </c>
      <c r="K23" s="15">
        <f t="shared" si="3"/>
        <v>811285.86698355526</v>
      </c>
      <c r="L23" s="14">
        <f t="shared" si="6"/>
        <v>0</v>
      </c>
      <c r="M23" s="9">
        <f>VLOOKUP(A23,[1]HwabaoWP_szse_innovation_100!$A:$U,21)</f>
        <v>-92.003912876830128</v>
      </c>
      <c r="N23" s="9">
        <f t="shared" si="7"/>
        <v>1</v>
      </c>
    </row>
    <row r="24" spans="1:14" ht="12.75">
      <c r="A24" s="12">
        <v>45016</v>
      </c>
      <c r="B24" s="13">
        <f>VLOOKUP(A24,[1]HwabaoWP_szse_innovation_100!$A:$E,5)</f>
        <v>0.77100002765655518</v>
      </c>
      <c r="C24" s="13">
        <f>VLOOKUP(A24,[2]myPEPB!$B:$C,2,FALSE)</f>
        <v>24.159999849999998</v>
      </c>
      <c r="D24" s="14">
        <f>VLOOKUP(A24,[2]myPEPB!$B:$D,3,FALSE)</f>
        <v>30.393087180738309</v>
      </c>
      <c r="E24" s="14">
        <f t="shared" si="9"/>
        <v>956547.91831386578</v>
      </c>
      <c r="F24" s="15">
        <f t="shared" si="0"/>
        <v>1240658.7341135137</v>
      </c>
      <c r="G24" s="15">
        <f t="shared" si="4"/>
        <v>51136028.995315179</v>
      </c>
      <c r="H24" s="15">
        <f t="shared" si="1"/>
        <v>39425879.769634411</v>
      </c>
      <c r="I24" s="15">
        <f t="shared" si="5"/>
        <v>38215430.131634384</v>
      </c>
      <c r="J24" s="15">
        <f t="shared" si="2"/>
        <v>39425879.769634411</v>
      </c>
      <c r="K24" s="15">
        <f t="shared" si="3"/>
        <v>1210449.6380000263</v>
      </c>
      <c r="L24" s="14">
        <f t="shared" si="6"/>
        <v>0</v>
      </c>
      <c r="M24" s="9">
        <f>VLOOKUP(A24,[1]HwabaoWP_szse_innovation_100!$A:$U,21)</f>
        <v>121.19851098278713</v>
      </c>
      <c r="N24" s="9">
        <f t="shared" si="7"/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24" si="0">G3/B3</f>
        <v>0</v>
      </c>
      <c r="I3" s="15">
        <f>I2+H3</f>
        <v>0</v>
      </c>
      <c r="J3" s="15">
        <f t="shared" ref="J3:J24" si="1">I3*B3</f>
        <v>0</v>
      </c>
      <c r="K3" s="15">
        <f>IF(G3&gt;0,K2+G3,K2)</f>
        <v>0</v>
      </c>
      <c r="L3" s="15">
        <f t="shared" ref="L3:L24" si="2">J3+N3</f>
        <v>0</v>
      </c>
      <c r="M3" s="15">
        <f t="shared" ref="M3:M24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24" si="4">I3+H4</f>
        <v>1049.4536589575841</v>
      </c>
      <c r="J4" s="15">
        <f t="shared" si="1"/>
        <v>1055.7503809113296</v>
      </c>
      <c r="K4" s="15">
        <f t="shared" ref="K4:K24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24" si="6">IF(G4&lt;0,N3-G4,N3)</f>
        <v>0</v>
      </c>
      <c r="O4" s="9">
        <f>VLOOKUP(A4,[1]HwabaoWP_szse_innovation_100!$A:$U,21)</f>
        <v>-53.501214932625707</v>
      </c>
      <c r="P4" s="9">
        <f t="shared" ref="P4:P24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24">
        <v>44925</v>
      </c>
      <c r="AB4" s="9">
        <v>11764183.069249377</v>
      </c>
      <c r="AC4" s="9">
        <f>-AB4</f>
        <v>-11764183.069249377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24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R5" s="24">
        <v>44925</v>
      </c>
      <c r="S5" s="18">
        <f>T5-T4</f>
        <v>11783345.139712771</v>
      </c>
      <c r="T5" s="8">
        <f>VLOOKUP(R5,A:K,11,)</f>
        <v>11964811.90307934</v>
      </c>
      <c r="U5" s="8">
        <f>VLOOKUP(R5,A:L,12,)</f>
        <v>11867472.315836368</v>
      </c>
      <c r="V5" s="8">
        <f>VLOOKUP(R5,A:M,13,)</f>
        <v>-97339.587242972106</v>
      </c>
      <c r="W5" s="8">
        <f>VLOOKUP(R5,A:N,14,)</f>
        <v>0</v>
      </c>
      <c r="X5" s="19">
        <f t="shared" ref="X5" si="10">(U5-T5)/T5</f>
        <v>-8.1354882994792571E-3</v>
      </c>
      <c r="Y5" s="19">
        <v>-7.7069388592168053E-3</v>
      </c>
      <c r="AA5" s="24">
        <v>44925</v>
      </c>
      <c r="AB5" s="9"/>
      <c r="AC5" s="9">
        <v>11852197.665036507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>
        <f>IRR(AC3:AC5)</f>
        <v>-7.7069388592168053E-3</v>
      </c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31.02</v>
      </c>
      <c r="D10" s="14">
        <f>VLOOKUP(A10,[2]myPEPB!$B:$D,3,FALSE)</f>
        <v>37.709801928118821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338522.32488434826</v>
      </c>
      <c r="H10" s="15">
        <f t="shared" si="0"/>
        <v>379935.28082029411</v>
      </c>
      <c r="I10" s="15">
        <f t="shared" si="4"/>
        <v>564791.56166378804</v>
      </c>
      <c r="J10" s="15">
        <f t="shared" si="1"/>
        <v>503229.26609155978</v>
      </c>
      <c r="K10" s="15">
        <f t="shared" si="5"/>
        <v>519989.08825091633</v>
      </c>
      <c r="L10" s="15">
        <f t="shared" si="2"/>
        <v>503229.26609155978</v>
      </c>
      <c r="M10" s="15">
        <f t="shared" si="3"/>
        <v>-16759.822159356554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37.189128385091756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99049.61217090048</v>
      </c>
      <c r="H11" s="15">
        <f t="shared" si="0"/>
        <v>112301.14388252792</v>
      </c>
      <c r="I11" s="15">
        <f t="shared" si="4"/>
        <v>677092.70554631599</v>
      </c>
      <c r="J11" s="15">
        <f t="shared" si="1"/>
        <v>597195.78598649136</v>
      </c>
      <c r="K11" s="15">
        <f t="shared" si="5"/>
        <v>619038.70042181679</v>
      </c>
      <c r="L11" s="15">
        <f t="shared" si="2"/>
        <v>597195.78598649136</v>
      </c>
      <c r="M11" s="15">
        <f t="shared" si="3"/>
        <v>-21842.914435325423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36.340041456763494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465299.52500052168</v>
      </c>
      <c r="H12" s="15">
        <f t="shared" si="0"/>
        <v>587499.40343661059</v>
      </c>
      <c r="I12" s="15">
        <f t="shared" si="4"/>
        <v>1264592.1089829267</v>
      </c>
      <c r="J12" s="15">
        <f t="shared" si="1"/>
        <v>1001556.9448874374</v>
      </c>
      <c r="K12" s="15">
        <f t="shared" si="5"/>
        <v>1084338.2254223386</v>
      </c>
      <c r="L12" s="15">
        <f t="shared" si="2"/>
        <v>1001556.9448874374</v>
      </c>
      <c r="M12" s="15">
        <f t="shared" si="3"/>
        <v>-82781.280534901191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35.566115356769217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1616152.7021422465</v>
      </c>
      <c r="H13" s="15">
        <f t="shared" si="0"/>
        <v>2247778.5019076085</v>
      </c>
      <c r="I13" s="15">
        <f t="shared" si="4"/>
        <v>3512370.6108905352</v>
      </c>
      <c r="J13" s="15">
        <f t="shared" si="1"/>
        <v>2525394.4055867996</v>
      </c>
      <c r="K13" s="15">
        <f t="shared" si="5"/>
        <v>2700490.9275645851</v>
      </c>
      <c r="L13" s="15">
        <f t="shared" si="2"/>
        <v>2525394.4055867996</v>
      </c>
      <c r="M13" s="15">
        <f t="shared" si="3"/>
        <v>-175096.52197778551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34.740071647956981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790298.37825611304</v>
      </c>
      <c r="H14" s="15">
        <f t="shared" si="0"/>
        <v>1057963.052815343</v>
      </c>
      <c r="I14" s="15">
        <f t="shared" si="4"/>
        <v>4570333.663705878</v>
      </c>
      <c r="J14" s="15">
        <f t="shared" si="1"/>
        <v>3414039.1508988747</v>
      </c>
      <c r="K14" s="15">
        <f t="shared" si="5"/>
        <v>3490789.3058206979</v>
      </c>
      <c r="L14" s="15">
        <f t="shared" si="2"/>
        <v>3414039.1508988747</v>
      </c>
      <c r="M14" s="15">
        <f t="shared" si="3"/>
        <v>-76750.154921823181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34.118899961366665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422822.47202923073</v>
      </c>
      <c r="H15" s="15">
        <f t="shared" si="0"/>
        <v>500381.6067611812</v>
      </c>
      <c r="I15" s="15">
        <f t="shared" si="4"/>
        <v>5070715.2704670588</v>
      </c>
      <c r="J15" s="15">
        <f t="shared" si="1"/>
        <v>4284754.5486189919</v>
      </c>
      <c r="K15" s="15">
        <f t="shared" si="5"/>
        <v>3913611.7778499285</v>
      </c>
      <c r="L15" s="15">
        <f t="shared" si="2"/>
        <v>4284754.5486189919</v>
      </c>
      <c r="M15" s="15">
        <f t="shared" si="3"/>
        <v>371142.77076906338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33.665700887975071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665628.43999090604</v>
      </c>
      <c r="H16" s="15">
        <f t="shared" si="0"/>
        <v>830996.80497304164</v>
      </c>
      <c r="I16" s="15">
        <f t="shared" si="4"/>
        <v>5901712.0754401004</v>
      </c>
      <c r="J16" s="15">
        <f t="shared" si="1"/>
        <v>4727271.3667992093</v>
      </c>
      <c r="K16" s="15">
        <f t="shared" si="5"/>
        <v>4579240.2178408345</v>
      </c>
      <c r="L16" s="15">
        <f t="shared" si="2"/>
        <v>4727271.3667992093</v>
      </c>
      <c r="M16" s="15">
        <f t="shared" si="3"/>
        <v>148031.14895837475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33.177209264156971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299985.20462374151</v>
      </c>
      <c r="H17" s="15">
        <f t="shared" si="0"/>
        <v>392137.52971675014</v>
      </c>
      <c r="I17" s="15">
        <f t="shared" si="4"/>
        <v>6293849.6051568501</v>
      </c>
      <c r="J17" s="15">
        <f t="shared" si="1"/>
        <v>4814794.8579107495</v>
      </c>
      <c r="K17" s="15">
        <f t="shared" si="5"/>
        <v>4879225.4224645756</v>
      </c>
      <c r="L17" s="15">
        <f t="shared" si="2"/>
        <v>4814794.8579107495</v>
      </c>
      <c r="M17" s="15">
        <f t="shared" si="3"/>
        <v>-64430.564553826116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32.639682710465742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1831854.9859052955</v>
      </c>
      <c r="H18" s="15">
        <f t="shared" si="0"/>
        <v>2631975.6301958249</v>
      </c>
      <c r="I18" s="15">
        <f t="shared" si="4"/>
        <v>8925825.2353526745</v>
      </c>
      <c r="J18" s="15">
        <f t="shared" si="1"/>
        <v>6212374.1850465257</v>
      </c>
      <c r="K18" s="15">
        <f t="shared" si="5"/>
        <v>6711080.4083698709</v>
      </c>
      <c r="L18" s="15">
        <f t="shared" si="2"/>
        <v>6212374.1850465257</v>
      </c>
      <c r="M18" s="15">
        <f t="shared" si="3"/>
        <v>-498706.22332334518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6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32.234052986719142</v>
      </c>
      <c r="E19" s="14">
        <f>VLOOKUP(A19,[1]HwabaoWP_szse_innovation_100!$A:$F,6)</f>
        <v>3400007.75</v>
      </c>
      <c r="F19" s="14">
        <f>VLOOKUP(A19,[1]HwabaoWP_szse_innovation_100!$A:$I,9)</f>
        <v>5444602.8119248468</v>
      </c>
      <c r="G19" s="14">
        <f t="shared" si="9"/>
        <v>2954724.6717374586</v>
      </c>
      <c r="H19" s="15">
        <f t="shared" si="0"/>
        <v>4300909.4210018869</v>
      </c>
      <c r="I19" s="15">
        <f t="shared" si="4"/>
        <v>13226734.656354561</v>
      </c>
      <c r="J19" s="15">
        <f t="shared" si="1"/>
        <v>9086766.3998726532</v>
      </c>
      <c r="K19" s="15">
        <f t="shared" si="5"/>
        <v>9665805.0801073294</v>
      </c>
      <c r="L19" s="15">
        <f t="shared" si="2"/>
        <v>9086766.3998726532</v>
      </c>
      <c r="M19" s="15">
        <f t="shared" si="3"/>
        <v>-579038.68023467623</v>
      </c>
      <c r="N19" s="14">
        <f t="shared" si="6"/>
        <v>0</v>
      </c>
      <c r="O19" s="9">
        <f>VLOOKUP(A19,[1]HwabaoWP_szse_innovation_100!$A:$U,21)</f>
        <v>-146.0933885866429</v>
      </c>
      <c r="P19" s="9">
        <f t="shared" si="7"/>
        <v>1.2</v>
      </c>
    </row>
    <row r="20" spans="1:16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31.717553830421821</v>
      </c>
      <c r="E20" s="14">
        <f>VLOOKUP(A20,[1]HwabaoWP_szse_innovation_100!$A:$F,6)</f>
        <v>2516800</v>
      </c>
      <c r="F20" s="14">
        <f>VLOOKUP(A20,[1]HwabaoWP_szse_innovation_100!$A:$I,9)</f>
        <v>5287757.6291307472</v>
      </c>
      <c r="G20" s="14">
        <f t="shared" si="9"/>
        <v>1328769.664256817</v>
      </c>
      <c r="H20" s="15">
        <f t="shared" si="0"/>
        <v>1845513.3492448006</v>
      </c>
      <c r="I20" s="15">
        <f t="shared" si="4"/>
        <v>15072248.005599363</v>
      </c>
      <c r="J20" s="15">
        <f t="shared" si="1"/>
        <v>10852018.995252015</v>
      </c>
      <c r="K20" s="15">
        <f t="shared" si="5"/>
        <v>10994574.744364146</v>
      </c>
      <c r="L20" s="15">
        <f t="shared" si="2"/>
        <v>10852018.995252015</v>
      </c>
      <c r="M20" s="15">
        <f t="shared" si="3"/>
        <v>-142555.74911213107</v>
      </c>
      <c r="N20" s="14">
        <f t="shared" si="6"/>
        <v>0</v>
      </c>
      <c r="O20" s="9">
        <f>VLOOKUP(A20,[1]HwabaoWP_szse_innovation_100!$A:$U,21)</f>
        <v>-12.858623413630797</v>
      </c>
      <c r="P20" s="9">
        <f t="shared" si="7"/>
        <v>1</v>
      </c>
    </row>
    <row r="21" spans="1:16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31.272103983435283</v>
      </c>
      <c r="E21" s="14">
        <f>VLOOKUP(A21,[1]HwabaoWP_szse_innovation_100!$A:$F,6)</f>
        <v>2041800</v>
      </c>
      <c r="F21" s="14">
        <f>VLOOKUP(A21,[1]HwabaoWP_szse_innovation_100!$A:$I,9)</f>
        <v>5162984.7923986483</v>
      </c>
      <c r="G21" s="14">
        <f t="shared" si="9"/>
        <v>970237.15871519432</v>
      </c>
      <c r="H21" s="15">
        <f t="shared" si="0"/>
        <v>1341960.1274592252</v>
      </c>
      <c r="I21" s="15">
        <f t="shared" si="4"/>
        <v>16414208.133058589</v>
      </c>
      <c r="J21" s="15">
        <f t="shared" si="1"/>
        <v>11867472.315836368</v>
      </c>
      <c r="K21" s="15">
        <f t="shared" si="5"/>
        <v>11964811.90307934</v>
      </c>
      <c r="L21" s="15">
        <f t="shared" si="2"/>
        <v>11867472.315836368</v>
      </c>
      <c r="M21" s="15">
        <f t="shared" si="3"/>
        <v>-97339.587242972106</v>
      </c>
      <c r="N21" s="14">
        <f t="shared" si="6"/>
        <v>0</v>
      </c>
      <c r="O21" s="9">
        <f>VLOOKUP(A21,[1]HwabaoWP_szse_innovation_100!$A:$U,21)</f>
        <v>-13.703085779356849</v>
      </c>
      <c r="P21" s="9">
        <f t="shared" si="7"/>
        <v>1</v>
      </c>
    </row>
    <row r="22" spans="1:16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24.899999618530273</v>
      </c>
      <c r="D22" s="14">
        <f>VLOOKUP(A22,[2]myPEPB!$B:$D,3,FALSE)</f>
        <v>31.009964160696924</v>
      </c>
      <c r="E22" s="14">
        <f>VLOOKUP(A22,[1]HwabaoWP_szse_innovation_100!$A:$F,6)</f>
        <v>2396100</v>
      </c>
      <c r="F22" s="14">
        <f>VLOOKUP(A22,[1]HwabaoWP_szse_innovation_100!$A:$I,9)</f>
        <v>5058906.2336463733</v>
      </c>
      <c r="G22" s="14">
        <f t="shared" si="9"/>
        <v>426738.15445262822</v>
      </c>
      <c r="H22" s="15">
        <f t="shared" si="0"/>
        <v>540859.52867101401</v>
      </c>
      <c r="I22" s="15">
        <f t="shared" si="4"/>
        <v>16955067.661729604</v>
      </c>
      <c r="J22" s="15">
        <f t="shared" si="1"/>
        <v>13377547.956609925</v>
      </c>
      <c r="K22" s="15">
        <f t="shared" si="5"/>
        <v>12391550.057531968</v>
      </c>
      <c r="L22" s="15">
        <f t="shared" si="2"/>
        <v>13377547.956609925</v>
      </c>
      <c r="M22" s="15">
        <f t="shared" si="3"/>
        <v>985997.8990779575</v>
      </c>
      <c r="N22" s="14">
        <f t="shared" si="6"/>
        <v>0</v>
      </c>
      <c r="O22" s="9">
        <f>VLOOKUP(A22,[1]HwabaoWP_szse_innovation_100!$A:$U,21)</f>
        <v>100.32182122410893</v>
      </c>
      <c r="P22" s="9">
        <f t="shared" si="7"/>
        <v>1</v>
      </c>
    </row>
    <row r="23" spans="1:16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30.728425585070163</v>
      </c>
      <c r="E23" s="14">
        <f>VLOOKUP(A23,[1]HwabaoWP_szse_innovation_100!$A:$F,6)</f>
        <v>699600</v>
      </c>
      <c r="F23" s="14">
        <f>VLOOKUP(A23,[1]HwabaoWP_szse_innovation_100!$A:$I,9)</f>
        <v>4885493.1924261088</v>
      </c>
      <c r="G23" s="14">
        <f t="shared" si="9"/>
        <v>173838.49867348265</v>
      </c>
      <c r="H23" s="15">
        <f t="shared" si="0"/>
        <v>227835.51253749951</v>
      </c>
      <c r="I23" s="15">
        <f t="shared" si="4"/>
        <v>17182903.174267102</v>
      </c>
      <c r="J23" s="15">
        <f t="shared" si="1"/>
        <v>13110555.318608521</v>
      </c>
      <c r="K23" s="15">
        <f t="shared" si="5"/>
        <v>12565388.55620545</v>
      </c>
      <c r="L23" s="15">
        <f t="shared" si="2"/>
        <v>13110555.318608521</v>
      </c>
      <c r="M23" s="15">
        <f t="shared" si="3"/>
        <v>545166.76240307093</v>
      </c>
      <c r="N23" s="14">
        <f t="shared" si="6"/>
        <v>0</v>
      </c>
      <c r="O23" s="9">
        <f>VLOOKUP(A23,[1]HwabaoWP_szse_innovation_100!$A:$U,21)</f>
        <v>-92.003912876830128</v>
      </c>
      <c r="P23" s="9">
        <f t="shared" si="7"/>
        <v>1</v>
      </c>
    </row>
    <row r="24" spans="1:16" ht="12.75">
      <c r="A24" s="12">
        <v>45016</v>
      </c>
      <c r="B24" s="13">
        <f>VLOOKUP(A24,[1]HwabaoWP_szse_innovation_100!$A:$E,5)</f>
        <v>0.77100002765655518</v>
      </c>
      <c r="C24" s="13">
        <f>VLOOKUP(A24,[2]myPEPB!$B:$C,2,FALSE)</f>
        <v>24.159999849999998</v>
      </c>
      <c r="D24" s="14">
        <f>VLOOKUP(A24,[2]myPEPB!$B:$D,3,FALSE)</f>
        <v>30.393087180738309</v>
      </c>
      <c r="E24" s="14">
        <f>VLOOKUP(A24,[1]HwabaoWP_szse_innovation_100!$A:$F,6)</f>
        <v>1673001</v>
      </c>
      <c r="F24" s="14">
        <f>VLOOKUP(A24,[1]HwabaoWP_szse_innovation_100!$A:$I,9)</f>
        <v>4738143.9705710951</v>
      </c>
      <c r="G24" s="14">
        <f t="shared" si="9"/>
        <v>337749.47190853907</v>
      </c>
      <c r="H24" s="15">
        <f t="shared" si="0"/>
        <v>438066.74421935406</v>
      </c>
      <c r="I24" s="15">
        <f t="shared" si="4"/>
        <v>17620969.918486457</v>
      </c>
      <c r="J24" s="15">
        <f t="shared" si="1"/>
        <v>13585768.294488385</v>
      </c>
      <c r="K24" s="15">
        <f t="shared" si="5"/>
        <v>12903138.028113989</v>
      </c>
      <c r="L24" s="15">
        <f t="shared" si="2"/>
        <v>13585768.294488385</v>
      </c>
      <c r="M24" s="15">
        <f t="shared" si="3"/>
        <v>682630.26637439616</v>
      </c>
      <c r="N24" s="14">
        <f t="shared" si="6"/>
        <v>0</v>
      </c>
      <c r="O24" s="9">
        <f>VLOOKUP(A24,[1]HwabaoWP_szse_innovation_100!$A:$U,21)</f>
        <v>121.19851098278713</v>
      </c>
      <c r="P24" s="9">
        <f t="shared" si="7"/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2023-04-29T05:53:29Z</dcterms:modified>
</cp:coreProperties>
</file>