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externalReferences>
    <externalReference r:id="rId6"/>
    <externalReference r:id="rId7"/>
  </externalReference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O18" i="8" l="1"/>
  <c r="F18" i="8"/>
  <c r="E18" i="8"/>
  <c r="D18" i="8"/>
  <c r="C18" i="8"/>
  <c r="B18" i="8"/>
  <c r="M18" i="7"/>
  <c r="D18" i="7"/>
  <c r="C18" i="7"/>
  <c r="B18" i="7"/>
  <c r="M18" i="5"/>
  <c r="D18" i="5"/>
  <c r="C18" i="5"/>
  <c r="B18" i="5"/>
  <c r="N18" i="6"/>
  <c r="M18" i="6"/>
  <c r="D18" i="6"/>
  <c r="C18" i="6"/>
  <c r="B18" i="6"/>
  <c r="D18" i="9"/>
  <c r="C18" i="9"/>
  <c r="E18" i="9" s="1"/>
  <c r="B18" i="9"/>
  <c r="F18" i="9" l="1"/>
  <c r="N18" i="5"/>
  <c r="E18" i="5" s="1"/>
  <c r="F18" i="5" s="1"/>
  <c r="N18" i="7"/>
  <c r="E18" i="7" s="1"/>
  <c r="F18" i="7" s="1"/>
  <c r="P18" i="8"/>
  <c r="G18" i="8" s="1"/>
  <c r="H18" i="8" s="1"/>
  <c r="O18" i="6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F17" i="8"/>
  <c r="E17" i="8"/>
  <c r="B17" i="8"/>
  <c r="F16" i="8"/>
  <c r="E16" i="8"/>
  <c r="B16" i="8"/>
  <c r="F15" i="8"/>
  <c r="E15" i="8"/>
  <c r="B15" i="8"/>
  <c r="F14" i="8"/>
  <c r="E14" i="8"/>
  <c r="B14" i="8"/>
  <c r="F13" i="8"/>
  <c r="E13" i="8"/>
  <c r="B13" i="8"/>
  <c r="F12" i="8"/>
  <c r="E12" i="8"/>
  <c r="B12" i="8"/>
  <c r="F11" i="8"/>
  <c r="E11" i="8"/>
  <c r="B11" i="8"/>
  <c r="F10" i="8"/>
  <c r="E10" i="8"/>
  <c r="B10" i="8"/>
  <c r="F9" i="8"/>
  <c r="E9" i="8"/>
  <c r="B9" i="8"/>
  <c r="F8" i="8"/>
  <c r="E8" i="8"/>
  <c r="B8" i="8"/>
  <c r="F7" i="8"/>
  <c r="E7" i="8"/>
  <c r="B7" i="8"/>
  <c r="F6" i="8"/>
  <c r="E6" i="8"/>
  <c r="B6" i="8"/>
  <c r="F5" i="8"/>
  <c r="E5" i="8"/>
  <c r="B5" i="8"/>
  <c r="F4" i="8"/>
  <c r="E4" i="8"/>
  <c r="B4" i="8"/>
  <c r="F3" i="8"/>
  <c r="E3" i="8"/>
  <c r="B3" i="8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O17" i="6" l="1"/>
  <c r="E17" i="9" l="1"/>
  <c r="F17" i="9" s="1"/>
  <c r="N17" i="5"/>
  <c r="E17" i="5" s="1"/>
  <c r="F17" i="5" s="1"/>
  <c r="N17" i="7"/>
  <c r="E17" i="7" s="1"/>
  <c r="F17" i="7" s="1"/>
  <c r="P17" i="8"/>
  <c r="G17" i="8" s="1"/>
  <c r="H17" i="8" s="1"/>
  <c r="E16" i="9"/>
  <c r="N16" i="5" l="1"/>
  <c r="E16" i="5" s="1"/>
  <c r="F16" i="5" s="1"/>
  <c r="N16" i="7"/>
  <c r="E16" i="7" s="1"/>
  <c r="F16" i="7" s="1"/>
  <c r="P16" i="8"/>
  <c r="F16" i="9"/>
  <c r="G16" i="8"/>
  <c r="H16" i="8" s="1"/>
  <c r="N15" i="7"/>
  <c r="E15" i="7" s="1"/>
  <c r="E15" i="9" l="1"/>
  <c r="F15" i="9" s="1"/>
  <c r="P15" i="8"/>
  <c r="G15" i="8" s="1"/>
  <c r="H15" i="8" s="1"/>
  <c r="N15" i="5"/>
  <c r="E15" i="5" s="1"/>
  <c r="F15" i="5" s="1"/>
  <c r="F15" i="7"/>
  <c r="E14" i="9"/>
  <c r="N14" i="5" l="1"/>
  <c r="E14" i="5" s="1"/>
  <c r="F14" i="5" s="1"/>
  <c r="N14" i="7"/>
  <c r="E14" i="7" s="1"/>
  <c r="F14" i="7" s="1"/>
  <c r="F14" i="9"/>
  <c r="P14" i="8"/>
  <c r="G14" i="8" s="1"/>
  <c r="H14" i="8" s="1"/>
  <c r="E13" i="9" l="1"/>
  <c r="F13" i="9" s="1"/>
  <c r="N13" i="5"/>
  <c r="E13" i="5" s="1"/>
  <c r="F13" i="5" s="1"/>
  <c r="N13" i="7"/>
  <c r="E13" i="7" s="1"/>
  <c r="F13" i="7" s="1"/>
  <c r="P13" i="8"/>
  <c r="G13" i="8" s="1"/>
  <c r="H13" i="8" s="1"/>
  <c r="E12" i="9" l="1"/>
  <c r="F12" i="9" l="1"/>
  <c r="N12" i="5"/>
  <c r="E12" i="5" s="1"/>
  <c r="F12" i="5" s="1"/>
  <c r="N12" i="7"/>
  <c r="E12" i="7" s="1"/>
  <c r="F12" i="7" s="1"/>
  <c r="P12" i="8"/>
  <c r="G12" i="8" s="1"/>
  <c r="H12" i="8" s="1"/>
  <c r="E11" i="9" l="1"/>
  <c r="F11" i="9" s="1"/>
  <c r="N11" i="5"/>
  <c r="E11" i="5" s="1"/>
  <c r="F11" i="5" s="1"/>
  <c r="N11" i="7"/>
  <c r="E11" i="7" s="1"/>
  <c r="F11" i="7" s="1"/>
  <c r="P11" i="8"/>
  <c r="G11" i="8" s="1"/>
  <c r="H11" i="8" s="1"/>
  <c r="E10" i="9" l="1"/>
  <c r="N10" i="7"/>
  <c r="E10" i="7" s="1"/>
  <c r="F10" i="7" s="1"/>
  <c r="N10" i="5"/>
  <c r="E10" i="5" s="1"/>
  <c r="F10" i="5" s="1"/>
  <c r="P10" i="8"/>
  <c r="G10" i="8" s="1"/>
  <c r="H10" i="8" s="1"/>
  <c r="F10" i="9"/>
  <c r="E9" i="9"/>
  <c r="N9" i="5" l="1"/>
  <c r="E9" i="5" s="1"/>
  <c r="F9" i="5" s="1"/>
  <c r="N9" i="7"/>
  <c r="E9" i="7" s="1"/>
  <c r="F9" i="7" s="1"/>
  <c r="P9" i="8"/>
  <c r="G9" i="8" s="1"/>
  <c r="H9" i="8" s="1"/>
  <c r="F9" i="9"/>
  <c r="E8" i="9" l="1"/>
  <c r="N8" i="7"/>
  <c r="E8" i="7" s="1"/>
  <c r="F8" i="7" s="1"/>
  <c r="P8" i="8"/>
  <c r="G8" i="8" s="1"/>
  <c r="H8" i="8" s="1"/>
  <c r="N8" i="5"/>
  <c r="E8" i="5" s="1"/>
  <c r="F8" i="5" s="1"/>
  <c r="F8" i="9"/>
  <c r="N7" i="5" l="1"/>
  <c r="E7" i="5" s="1"/>
  <c r="F7" i="5" s="1"/>
  <c r="N7" i="7"/>
  <c r="E7" i="7" s="1"/>
  <c r="F7" i="7" s="1"/>
  <c r="E7" i="9"/>
  <c r="P7" i="8"/>
  <c r="G7" i="8" s="1"/>
  <c r="H7" i="8" s="1"/>
  <c r="F7" i="9"/>
  <c r="L3" i="9"/>
  <c r="I3" i="9"/>
  <c r="F3" i="9"/>
  <c r="G3" i="9" s="1"/>
  <c r="E4" i="9" l="1"/>
  <c r="E6" i="9"/>
  <c r="E5" i="9"/>
  <c r="F6" i="9"/>
  <c r="H3" i="9"/>
  <c r="J3" i="9" s="1"/>
  <c r="K3" i="9" s="1"/>
  <c r="I4" i="9"/>
  <c r="I5" i="9" s="1"/>
  <c r="I6" i="9" s="1"/>
  <c r="I7" i="9" s="1"/>
  <c r="I8" i="9" s="1"/>
  <c r="I9" i="9" s="1"/>
  <c r="L4" i="9"/>
  <c r="L5" i="9" s="1"/>
  <c r="F4" i="9"/>
  <c r="G4" i="9" s="1"/>
  <c r="F5" i="9"/>
  <c r="N4" i="5"/>
  <c r="E4" i="5" s="1"/>
  <c r="N5" i="5"/>
  <c r="E5" i="5" s="1"/>
  <c r="N6" i="5"/>
  <c r="E6" i="5" s="1"/>
  <c r="N4" i="7"/>
  <c r="E4" i="7" s="1"/>
  <c r="N5" i="7"/>
  <c r="E5" i="7" s="1"/>
  <c r="L6" i="9" l="1"/>
  <c r="L7" i="9" s="1"/>
  <c r="I10" i="9"/>
  <c r="I11" i="9" s="1"/>
  <c r="I12" i="9" s="1"/>
  <c r="I13" i="9" s="1"/>
  <c r="I14" i="9" s="1"/>
  <c r="I15" i="9" s="1"/>
  <c r="I16" i="9" s="1"/>
  <c r="I17" i="9" s="1"/>
  <c r="I18" i="9" s="1"/>
  <c r="R4" i="9"/>
  <c r="Q4" i="9" s="1"/>
  <c r="L8" i="9"/>
  <c r="G5" i="9"/>
  <c r="H4" i="9"/>
  <c r="J4" i="9" s="1"/>
  <c r="K4" i="9" s="1"/>
  <c r="N6" i="7"/>
  <c r="E6" i="7" s="1"/>
  <c r="N3" i="5"/>
  <c r="N3" i="7"/>
  <c r="P4" i="8"/>
  <c r="P5" i="8"/>
  <c r="L9" i="9" l="1"/>
  <c r="U4" i="9" s="1"/>
  <c r="P6" i="8"/>
  <c r="G6" i="8" s="1"/>
  <c r="G6" i="9"/>
  <c r="G7" i="9" s="1"/>
  <c r="H5" i="9"/>
  <c r="J5" i="9" s="1"/>
  <c r="K5" i="9" s="1"/>
  <c r="G5" i="8"/>
  <c r="G4" i="8"/>
  <c r="P3" i="8"/>
  <c r="G8" i="9" l="1"/>
  <c r="H7" i="9"/>
  <c r="J7" i="9" s="1"/>
  <c r="K7" i="9" s="1"/>
  <c r="L10" i="9"/>
  <c r="L11" i="9" s="1"/>
  <c r="L12" i="9" s="1"/>
  <c r="L13" i="9" s="1"/>
  <c r="L14" i="9" s="1"/>
  <c r="L15" i="9" s="1"/>
  <c r="L16" i="9" s="1"/>
  <c r="L17" i="9" s="1"/>
  <c r="L18" i="9" s="1"/>
  <c r="H6" i="9"/>
  <c r="J6" i="9" s="1"/>
  <c r="K6" i="9" s="1"/>
  <c r="G9" i="9" l="1"/>
  <c r="H8" i="9"/>
  <c r="J8" i="9" s="1"/>
  <c r="K8" i="9" s="1"/>
  <c r="H6" i="8"/>
  <c r="F6" i="7"/>
  <c r="F6" i="5"/>
  <c r="G10" i="9" l="1"/>
  <c r="H9" i="9"/>
  <c r="J9" i="9" s="1"/>
  <c r="F5" i="7"/>
  <c r="F5" i="5"/>
  <c r="H5" i="8"/>
  <c r="K9" i="9" l="1"/>
  <c r="T4" i="9" s="1"/>
  <c r="S4" i="9"/>
  <c r="H10" i="9"/>
  <c r="J10" i="9" s="1"/>
  <c r="K10" i="9" s="1"/>
  <c r="G11" i="9"/>
  <c r="G12" i="9" s="1"/>
  <c r="H4" i="8"/>
  <c r="F4" i="7"/>
  <c r="F4" i="5"/>
  <c r="H12" i="9" l="1"/>
  <c r="J12" i="9" s="1"/>
  <c r="K12" i="9" s="1"/>
  <c r="G13" i="9"/>
  <c r="H11" i="9"/>
  <c r="J11" i="9" s="1"/>
  <c r="K11" i="9" s="1"/>
  <c r="V4" i="9"/>
  <c r="W4" i="9" s="1"/>
  <c r="F3" i="5"/>
  <c r="G3" i="5" s="1"/>
  <c r="G14" i="9" l="1"/>
  <c r="G15" i="9" s="1"/>
  <c r="H13" i="9"/>
  <c r="J13" i="9" s="1"/>
  <c r="K13" i="9" s="1"/>
  <c r="L3" i="5"/>
  <c r="L4" i="5" s="1"/>
  <c r="L5" i="5" s="1"/>
  <c r="L6" i="5" s="1"/>
  <c r="L7" i="5" s="1"/>
  <c r="L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F3" i="7"/>
  <c r="G3" i="7" s="1"/>
  <c r="I3" i="7"/>
  <c r="L3" i="7"/>
  <c r="H3" i="8"/>
  <c r="I3" i="8" s="1"/>
  <c r="N3" i="8"/>
  <c r="K3" i="8"/>
  <c r="G16" i="9" l="1"/>
  <c r="H15" i="9"/>
  <c r="J15" i="9" s="1"/>
  <c r="K15" i="9" s="1"/>
  <c r="H14" i="9"/>
  <c r="J14" i="9" s="1"/>
  <c r="K14" i="9" s="1"/>
  <c r="L9" i="5"/>
  <c r="G17" i="9" l="1"/>
  <c r="G18" i="9" s="1"/>
  <c r="H18" i="9" s="1"/>
  <c r="J18" i="9" s="1"/>
  <c r="K18" i="9" s="1"/>
  <c r="H16" i="9"/>
  <c r="J16" i="9" s="1"/>
  <c r="K16" i="9" s="1"/>
  <c r="L10" i="5"/>
  <c r="L11" i="5" s="1"/>
  <c r="L12" i="5" s="1"/>
  <c r="L13" i="5" s="1"/>
  <c r="L14" i="5" s="1"/>
  <c r="L15" i="5" s="1"/>
  <c r="L16" i="5" s="1"/>
  <c r="L17" i="5" s="1"/>
  <c r="L18" i="5" s="1"/>
  <c r="H17" i="9" l="1"/>
  <c r="J17" i="9" s="1"/>
  <c r="K17" i="9" s="1"/>
  <c r="H2" i="9"/>
  <c r="E9" i="6"/>
  <c r="F9" i="6" s="1"/>
  <c r="F3" i="6"/>
  <c r="G3" i="6" s="1"/>
  <c r="E7" i="6"/>
  <c r="F7" i="6" s="1"/>
  <c r="E11" i="6"/>
  <c r="F11" i="6" s="1"/>
  <c r="E15" i="6"/>
  <c r="E6" i="6"/>
  <c r="F6" i="6" s="1"/>
  <c r="E14" i="6"/>
  <c r="F14" i="6" s="1"/>
  <c r="O7" i="6"/>
  <c r="O11" i="6"/>
  <c r="O15" i="6"/>
  <c r="E8" i="6"/>
  <c r="O16" i="6"/>
  <c r="O12" i="6"/>
  <c r="O8" i="6"/>
  <c r="O4" i="6"/>
  <c r="O14" i="6"/>
  <c r="O10" i="6"/>
  <c r="O6" i="6"/>
  <c r="O13" i="6"/>
  <c r="O9" i="6"/>
  <c r="O5" i="6"/>
  <c r="O3" i="6"/>
  <c r="E5" i="6"/>
  <c r="F5" i="6" s="1"/>
  <c r="E10" i="6"/>
  <c r="F10" i="6" s="1"/>
  <c r="E12" i="6"/>
  <c r="F12" i="6" s="1"/>
  <c r="F15" i="6"/>
  <c r="E4" i="6"/>
  <c r="F4" i="6" s="1"/>
  <c r="E13" i="6"/>
  <c r="F13" i="6" s="1"/>
  <c r="I3" i="6"/>
  <c r="F8" i="6"/>
  <c r="P18" i="6" l="1"/>
  <c r="Q18" i="6" s="1"/>
  <c r="R18" i="6"/>
  <c r="S18" i="6" s="1"/>
  <c r="P17" i="6"/>
  <c r="Q17" i="6" s="1"/>
  <c r="R17" i="6"/>
  <c r="S17" i="6" s="1"/>
  <c r="L3" i="6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L4" i="7"/>
  <c r="L5" i="7" s="1"/>
  <c r="L6" i="7" s="1"/>
  <c r="L7" i="7" s="1"/>
  <c r="L8" i="7" s="1"/>
  <c r="R16" i="6"/>
  <c r="S16" i="6" s="1"/>
  <c r="P16" i="6"/>
  <c r="Q16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X4" i="6" s="1"/>
  <c r="W4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G4" i="6"/>
  <c r="H3" i="6"/>
  <c r="J3" i="6" s="1"/>
  <c r="K3" i="6" s="1"/>
  <c r="T18" i="6" l="1"/>
  <c r="U18" i="6" s="1"/>
  <c r="E18" i="6" s="1"/>
  <c r="F18" i="6" s="1"/>
  <c r="T17" i="6"/>
  <c r="U17" i="6" s="1"/>
  <c r="E17" i="6" s="1"/>
  <c r="T4" i="8"/>
  <c r="R4" i="7"/>
  <c r="Q4" i="7" s="1"/>
  <c r="L9" i="7"/>
  <c r="I15" i="6"/>
  <c r="N4" i="8"/>
  <c r="N5" i="8" s="1"/>
  <c r="N6" i="8" s="1"/>
  <c r="N7" i="8" s="1"/>
  <c r="N8" i="8" s="1"/>
  <c r="N9" i="8" s="1"/>
  <c r="W4" i="8" s="1"/>
  <c r="T16" i="6"/>
  <c r="U16" i="6" s="1"/>
  <c r="E16" i="6" s="1"/>
  <c r="F16" i="6" s="1"/>
  <c r="R4" i="5"/>
  <c r="Q4" i="5" s="1"/>
  <c r="AA4" i="6"/>
  <c r="G5" i="6"/>
  <c r="H4" i="6"/>
  <c r="J4" i="6" s="1"/>
  <c r="K4" i="6" s="1"/>
  <c r="F17" i="6" l="1"/>
  <c r="L10" i="7"/>
  <c r="L11" i="7" s="1"/>
  <c r="L12" i="7" s="1"/>
  <c r="L13" i="7" s="1"/>
  <c r="L14" i="7" s="1"/>
  <c r="L15" i="7" s="1"/>
  <c r="L16" i="7" s="1"/>
  <c r="U4" i="7"/>
  <c r="N10" i="8"/>
  <c r="N11" i="8" s="1"/>
  <c r="N12" i="8" s="1"/>
  <c r="N13" i="8" s="1"/>
  <c r="L16" i="6"/>
  <c r="L17" i="6" s="1"/>
  <c r="L18" i="6" s="1"/>
  <c r="I16" i="6"/>
  <c r="I17" i="6" s="1"/>
  <c r="I18" i="6" s="1"/>
  <c r="U4" i="5"/>
  <c r="H5" i="6"/>
  <c r="J5" i="6" s="1"/>
  <c r="K5" i="6" s="1"/>
  <c r="G6" i="6"/>
  <c r="L17" i="7" l="1"/>
  <c r="L18" i="7" s="1"/>
  <c r="N14" i="8"/>
  <c r="N15" i="8" s="1"/>
  <c r="N16" i="8" s="1"/>
  <c r="G7" i="6"/>
  <c r="H6" i="6"/>
  <c r="J6" i="6" s="1"/>
  <c r="K6" i="6" s="1"/>
  <c r="N17" i="8" l="1"/>
  <c r="N18" i="8" s="1"/>
  <c r="G8" i="6"/>
  <c r="H7" i="6"/>
  <c r="J7" i="6" s="1"/>
  <c r="K7" i="6" s="1"/>
  <c r="H8" i="6" l="1"/>
  <c r="J8" i="6" s="1"/>
  <c r="K8" i="6" s="1"/>
  <c r="G9" i="6"/>
  <c r="H9" i="6" l="1"/>
  <c r="J9" i="6" s="1"/>
  <c r="K9" i="6" s="1"/>
  <c r="G10" i="6"/>
  <c r="G11" i="6" l="1"/>
  <c r="H10" i="6"/>
  <c r="J10" i="6" s="1"/>
  <c r="K10" i="6" s="1"/>
  <c r="G12" i="6" l="1"/>
  <c r="H11" i="6"/>
  <c r="J11" i="6" s="1"/>
  <c r="K11" i="6" s="1"/>
  <c r="S4" i="8" l="1"/>
  <c r="H12" i="6"/>
  <c r="J12" i="6" s="1"/>
  <c r="K12" i="6" s="1"/>
  <c r="G13" i="6"/>
  <c r="H13" i="6" l="1"/>
  <c r="J13" i="6" s="1"/>
  <c r="K13" i="6" s="1"/>
  <c r="G14" i="6"/>
  <c r="G15" i="6" l="1"/>
  <c r="H14" i="6"/>
  <c r="J14" i="6" s="1"/>
  <c r="Y4" i="8" l="1"/>
  <c r="Y4" i="6"/>
  <c r="K14" i="6"/>
  <c r="Z4" i="6" s="1"/>
  <c r="G16" i="6"/>
  <c r="G17" i="6" s="1"/>
  <c r="H15" i="6"/>
  <c r="J15" i="6" s="1"/>
  <c r="K15" i="6" s="1"/>
  <c r="H17" i="6" l="1"/>
  <c r="J17" i="6" s="1"/>
  <c r="K17" i="6" s="1"/>
  <c r="G18" i="6"/>
  <c r="H18" i="6" s="1"/>
  <c r="J18" i="6" s="1"/>
  <c r="K18" i="6" s="1"/>
  <c r="W4" i="7"/>
  <c r="H16" i="6"/>
  <c r="J16" i="6" s="1"/>
  <c r="K16" i="6" s="1"/>
  <c r="AC4" i="6"/>
  <c r="AB4" i="6"/>
  <c r="J3" i="8" l="1"/>
  <c r="L3" i="8" s="1"/>
  <c r="M3" i="8" s="1"/>
  <c r="I4" i="8"/>
  <c r="J4" i="8" l="1"/>
  <c r="L4" i="8" s="1"/>
  <c r="M4" i="8" s="1"/>
  <c r="I5" i="8"/>
  <c r="I6" i="8" s="1"/>
  <c r="H3" i="7"/>
  <c r="J3" i="7" s="1"/>
  <c r="K3" i="7" s="1"/>
  <c r="G4" i="7"/>
  <c r="J6" i="8" l="1"/>
  <c r="L6" i="8" s="1"/>
  <c r="M6" i="8" s="1"/>
  <c r="I7" i="8"/>
  <c r="H4" i="7"/>
  <c r="J4" i="7" s="1"/>
  <c r="K4" i="7" s="1"/>
  <c r="G5" i="7"/>
  <c r="G6" i="7" s="1"/>
  <c r="J5" i="8"/>
  <c r="L5" i="8" s="1"/>
  <c r="M5" i="8" s="1"/>
  <c r="H3" i="5"/>
  <c r="J3" i="5" s="1"/>
  <c r="K3" i="5" s="1"/>
  <c r="G4" i="5"/>
  <c r="H6" i="7" l="1"/>
  <c r="J6" i="7" s="1"/>
  <c r="K6" i="7" s="1"/>
  <c r="G7" i="7"/>
  <c r="J7" i="8"/>
  <c r="L7" i="8" s="1"/>
  <c r="M7" i="8" s="1"/>
  <c r="I8" i="8"/>
  <c r="H4" i="5"/>
  <c r="J4" i="5" s="1"/>
  <c r="K4" i="5" s="1"/>
  <c r="G5" i="5"/>
  <c r="G6" i="5" s="1"/>
  <c r="H5" i="7"/>
  <c r="J5" i="7" s="1"/>
  <c r="K5" i="7" s="1"/>
  <c r="H6" i="5" l="1"/>
  <c r="J6" i="5" s="1"/>
  <c r="K6" i="5" s="1"/>
  <c r="G7" i="5"/>
  <c r="J8" i="8"/>
  <c r="L8" i="8" s="1"/>
  <c r="M8" i="8" s="1"/>
  <c r="I9" i="8"/>
  <c r="H7" i="7"/>
  <c r="J7" i="7" s="1"/>
  <c r="K7" i="7" s="1"/>
  <c r="G8" i="7"/>
  <c r="H5" i="5"/>
  <c r="J5" i="5" s="1"/>
  <c r="K5" i="5" s="1"/>
  <c r="J9" i="8" l="1"/>
  <c r="L9" i="8" s="1"/>
  <c r="I10" i="8"/>
  <c r="I11" i="8" s="1"/>
  <c r="H7" i="5"/>
  <c r="J7" i="5" s="1"/>
  <c r="K7" i="5" s="1"/>
  <c r="G8" i="5"/>
  <c r="H8" i="7"/>
  <c r="J8" i="7" s="1"/>
  <c r="K8" i="7" s="1"/>
  <c r="G9" i="7"/>
  <c r="J11" i="8" l="1"/>
  <c r="L11" i="8" s="1"/>
  <c r="M11" i="8" s="1"/>
  <c r="I12" i="8"/>
  <c r="M9" i="8"/>
  <c r="V4" i="8" s="1"/>
  <c r="U4" i="8"/>
  <c r="X4" i="8" s="1"/>
  <c r="H9" i="7"/>
  <c r="J9" i="7" s="1"/>
  <c r="G10" i="7"/>
  <c r="G11" i="7" s="1"/>
  <c r="H8" i="5"/>
  <c r="J8" i="5" s="1"/>
  <c r="K8" i="5" s="1"/>
  <c r="G9" i="5"/>
  <c r="J10" i="8"/>
  <c r="L10" i="8" s="1"/>
  <c r="M10" i="8" s="1"/>
  <c r="H2" i="6"/>
  <c r="J12" i="8" l="1"/>
  <c r="L12" i="8" s="1"/>
  <c r="M12" i="8" s="1"/>
  <c r="I13" i="8"/>
  <c r="H11" i="7"/>
  <c r="J11" i="7" s="1"/>
  <c r="K11" i="7" s="1"/>
  <c r="G12" i="7"/>
  <c r="K9" i="7"/>
  <c r="T4" i="7" s="1"/>
  <c r="S4" i="7"/>
  <c r="V4" i="7" s="1"/>
  <c r="H9" i="5"/>
  <c r="J9" i="5" s="1"/>
  <c r="G10" i="5"/>
  <c r="G11" i="5" s="1"/>
  <c r="H10" i="7"/>
  <c r="J10" i="7" s="1"/>
  <c r="K10" i="7" s="1"/>
  <c r="H12" i="7" l="1"/>
  <c r="J12" i="7" s="1"/>
  <c r="K12" i="7" s="1"/>
  <c r="G13" i="7"/>
  <c r="J13" i="8"/>
  <c r="L13" i="8" s="1"/>
  <c r="M13" i="8" s="1"/>
  <c r="I14" i="8"/>
  <c r="H11" i="5"/>
  <c r="J11" i="5" s="1"/>
  <c r="K11" i="5" s="1"/>
  <c r="G12" i="5"/>
  <c r="K9" i="5"/>
  <c r="T4" i="5" s="1"/>
  <c r="S4" i="5"/>
  <c r="V4" i="5" s="1"/>
  <c r="W4" i="5" s="1"/>
  <c r="H10" i="5"/>
  <c r="J10" i="5" s="1"/>
  <c r="K10" i="5" s="1"/>
  <c r="J14" i="8" l="1"/>
  <c r="L14" i="8" s="1"/>
  <c r="M14" i="8" s="1"/>
  <c r="I15" i="8"/>
  <c r="H13" i="7"/>
  <c r="J13" i="7" s="1"/>
  <c r="K13" i="7" s="1"/>
  <c r="G14" i="7"/>
  <c r="H12" i="5"/>
  <c r="J12" i="5" s="1"/>
  <c r="K12" i="5" s="1"/>
  <c r="G13" i="5"/>
  <c r="H14" i="7" l="1"/>
  <c r="J14" i="7" s="1"/>
  <c r="K14" i="7" s="1"/>
  <c r="G15" i="7"/>
  <c r="J15" i="8"/>
  <c r="L15" i="8" s="1"/>
  <c r="M15" i="8" s="1"/>
  <c r="I16" i="8"/>
  <c r="H13" i="5"/>
  <c r="J13" i="5" s="1"/>
  <c r="K13" i="5" s="1"/>
  <c r="G14" i="5"/>
  <c r="H14" i="5" l="1"/>
  <c r="J14" i="5" s="1"/>
  <c r="K14" i="5" s="1"/>
  <c r="G15" i="5"/>
  <c r="J16" i="8"/>
  <c r="L16" i="8" s="1"/>
  <c r="M16" i="8" s="1"/>
  <c r="I17" i="8"/>
  <c r="H15" i="7"/>
  <c r="J15" i="7" s="1"/>
  <c r="K15" i="7" s="1"/>
  <c r="G16" i="7"/>
  <c r="J17" i="8" l="1"/>
  <c r="L17" i="8" s="1"/>
  <c r="M17" i="8" s="1"/>
  <c r="I18" i="8"/>
  <c r="J18" i="8" s="1"/>
  <c r="L18" i="8" s="1"/>
  <c r="M18" i="8" s="1"/>
  <c r="H16" i="7"/>
  <c r="J16" i="7" s="1"/>
  <c r="K16" i="7" s="1"/>
  <c r="G17" i="7"/>
  <c r="H15" i="5"/>
  <c r="J15" i="5" s="1"/>
  <c r="K15" i="5" s="1"/>
  <c r="G16" i="5"/>
  <c r="J2" i="8" l="1"/>
  <c r="H17" i="7"/>
  <c r="J17" i="7" s="1"/>
  <c r="K17" i="7" s="1"/>
  <c r="G18" i="7"/>
  <c r="H18" i="7" s="1"/>
  <c r="J18" i="7" s="1"/>
  <c r="K18" i="7" s="1"/>
  <c r="H2" i="7"/>
  <c r="H16" i="5"/>
  <c r="J16" i="5" s="1"/>
  <c r="K16" i="5" s="1"/>
  <c r="G17" i="5"/>
  <c r="H17" i="5" l="1"/>
  <c r="J17" i="5" s="1"/>
  <c r="K17" i="5" s="1"/>
  <c r="G18" i="5"/>
  <c r="H18" i="5" s="1"/>
  <c r="J18" i="5" s="1"/>
  <c r="K18" i="5" s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<sst xmlns="http://schemas.openxmlformats.org/spreadsheetml/2006/main" count="117" uniqueCount="29">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</sst>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2702774.6770976437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2403405.8214305816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89600"/>
        <c:axId val="500091136"/>
      </c:lineChart>
      <c:dateAx>
        <c:axId val="500089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91136"/>
        <c:crosses val="autoZero"/>
        <c:auto val="1"/>
        <c:lblOffset val="100"/>
        <c:baseTimeUnit val="months"/>
      </c:dateAx>
      <c:valAx>
        <c:axId val="500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0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17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317811.73146736313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665747.16982557636</c:v>
                </c:pt>
                <c:pt idx="14">
                  <c:v>300031.00550934568</c:v>
                </c:pt>
                <c:pt idx="15">
                  <c:v>1442324.1532089238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684160"/>
        <c:axId val="550682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79296"/>
        <c:axId val="550680832"/>
      </c:lineChart>
      <c:dateAx>
        <c:axId val="550679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80832"/>
        <c:crosses val="autoZero"/>
        <c:auto val="1"/>
        <c:lblOffset val="100"/>
        <c:baseTimeUnit val="months"/>
      </c:dateAx>
      <c:valAx>
        <c:axId val="5506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79296"/>
        <c:crosses val="autoZero"/>
        <c:crossBetween val="between"/>
      </c:valAx>
      <c:valAx>
        <c:axId val="550682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84160"/>
        <c:crosses val="max"/>
        <c:crossBetween val="between"/>
      </c:valAx>
      <c:catAx>
        <c:axId val="55068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55068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736384"/>
        <c:axId val="5487348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79328"/>
        <c:axId val="548733312"/>
      </c:lineChart>
      <c:dateAx>
        <c:axId val="520579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733312"/>
        <c:crosses val="autoZero"/>
        <c:auto val="1"/>
        <c:lblOffset val="100"/>
        <c:baseTimeUnit val="months"/>
      </c:dateAx>
      <c:valAx>
        <c:axId val="5487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79328"/>
        <c:crosses val="autoZero"/>
        <c:crossBetween val="between"/>
      </c:valAx>
      <c:valAx>
        <c:axId val="5487348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736384"/>
        <c:crosses val="max"/>
        <c:crossBetween val="between"/>
      </c:valAx>
      <c:catAx>
        <c:axId val="54873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54873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2770536.1238928479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2471167.2682257858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64736"/>
        <c:axId val="674167808"/>
      </c:lineChart>
      <c:dateAx>
        <c:axId val="674164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67808"/>
        <c:crosses val="autoZero"/>
        <c:auto val="1"/>
        <c:lblOffset val="100"/>
        <c:baseTimeUnit val="months"/>
      </c:dateAx>
      <c:valAx>
        <c:axId val="6741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406568.68077122449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332352"/>
        <c:axId val="537330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815424"/>
        <c:axId val="675818880"/>
      </c:lineChart>
      <c:dateAx>
        <c:axId val="675815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818880"/>
        <c:crosses val="autoZero"/>
        <c:auto val="1"/>
        <c:lblOffset val="100"/>
        <c:baseTimeUnit val="months"/>
      </c:dateAx>
      <c:valAx>
        <c:axId val="6758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815424"/>
        <c:crosses val="autoZero"/>
        <c:crossBetween val="between"/>
      </c:valAx>
      <c:valAx>
        <c:axId val="5373308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32352"/>
        <c:crosses val="max"/>
        <c:crossBetween val="between"/>
      </c:valAx>
      <c:catAx>
        <c:axId val="53733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3733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453884.17017662968</c:v>
                </c:pt>
                <c:pt idx="8">
                  <c:v>606692.11135508155</c:v>
                </c:pt>
                <c:pt idx="9">
                  <c:v>905710.43023504305</c:v>
                </c:pt>
                <c:pt idx="10">
                  <c:v>1335959.2839917385</c:v>
                </c:pt>
                <c:pt idx="11">
                  <c:v>1780667.2158307</c:v>
                </c:pt>
                <c:pt idx="12">
                  <c:v>1937909.2658485125</c:v>
                </c:pt>
                <c:pt idx="13">
                  <c:v>2193010.887953979</c:v>
                </c:pt>
                <c:pt idx="14">
                  <c:v>2496190.1070616054</c:v>
                </c:pt>
                <c:pt idx="15">
                  <c:v>2902758.7878328301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430902.47698604997</c:v>
                </c:pt>
                <c:pt idx="8">
                  <c:v>579357.89497069945</c:v>
                </c:pt>
                <c:pt idx="9">
                  <c:v>819258.04132691398</c:v>
                </c:pt>
                <c:pt idx="10">
                  <c:v>1173994.4598943966</c:v>
                </c:pt>
                <c:pt idx="11">
                  <c:v>1664421.2267078152</c:v>
                </c:pt>
                <c:pt idx="12">
                  <c:v>2040021.1981970037</c:v>
                </c:pt>
                <c:pt idx="13">
                  <c:v>2188896.7966426979</c:v>
                </c:pt>
                <c:pt idx="14">
                  <c:v>2393698.5950288731</c:v>
                </c:pt>
                <c:pt idx="15">
                  <c:v>2584365.0276401606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-22981.69319057971</c:v>
                </c:pt>
                <c:pt idx="8">
                  <c:v>-27334.216384382104</c:v>
                </c:pt>
                <c:pt idx="9">
                  <c:v>-86452.388908129069</c:v>
                </c:pt>
                <c:pt idx="10">
                  <c:v>-161964.82409734186</c:v>
                </c:pt>
                <c:pt idx="11">
                  <c:v>-116245.98912288481</c:v>
                </c:pt>
                <c:pt idx="12">
                  <c:v>102111.93234849116</c:v>
                </c:pt>
                <c:pt idx="13">
                  <c:v>-4114.0913112810813</c:v>
                </c:pt>
                <c:pt idx="14">
                  <c:v>-102491.51203273237</c:v>
                </c:pt>
                <c:pt idx="15">
                  <c:v>-318393.76019266946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47968"/>
        <c:axId val="537349504"/>
      </c:lineChart>
      <c:dateAx>
        <c:axId val="537347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49504"/>
        <c:crosses val="autoZero"/>
        <c:auto val="1"/>
        <c:lblOffset val="100"/>
        <c:baseTimeUnit val="months"/>
      </c:dateAx>
      <c:valAx>
        <c:axId val="5373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203388.59680025204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255101.62210546658</c:v>
                </c:pt>
                <c:pt idx="14">
                  <c:v>303179.21910762659</c:v>
                </c:pt>
                <c:pt idx="15">
                  <c:v>406568.68077122449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365120"/>
        <c:axId val="537363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60256"/>
        <c:axId val="537361792"/>
      </c:lineChart>
      <c:dateAx>
        <c:axId val="537360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61792"/>
        <c:crosses val="autoZero"/>
        <c:auto val="1"/>
        <c:lblOffset val="100"/>
        <c:baseTimeUnit val="months"/>
      </c:dateAx>
      <c:valAx>
        <c:axId val="5373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60256"/>
        <c:crosses val="autoZero"/>
        <c:crossBetween val="between"/>
      </c:valAx>
      <c:valAx>
        <c:axId val="537363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65120"/>
        <c:crosses val="max"/>
        <c:crossBetween val="between"/>
      </c:valAx>
      <c:catAx>
        <c:axId val="53736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53736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16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2251926.9034996843</c:v>
                </c:pt>
                <c:pt idx="8">
                  <c:v>3202357.3468225673</c:v>
                </c:pt>
                <c:pt idx="9">
                  <c:v>5804003.0032127518</c:v>
                </c:pt>
                <c:pt idx="10">
                  <c:v>10294361.706755884</c:v>
                </c:pt>
                <c:pt idx="11">
                  <c:v>15012968.250231147</c:v>
                </c:pt>
                <c:pt idx="12">
                  <c:v>16005066.076396745</c:v>
                </c:pt>
                <c:pt idx="13">
                  <c:v>17876526.551763058</c:v>
                </c:pt>
                <c:pt idx="14">
                  <c:v>20301237.504284184</c:v>
                </c:pt>
                <c:pt idx="15">
                  <c:v>24066642.634684995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16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2169817.3176074922</c:v>
                </c:pt>
                <c:pt idx="8">
                  <c:v>3098330.5506435884</c:v>
                </c:pt>
                <c:pt idx="9">
                  <c:v>5383819.9215691434</c:v>
                </c:pt>
                <c:pt idx="10">
                  <c:v>9377942.6013078354</c:v>
                </c:pt>
                <c:pt idx="11">
                  <c:v>14461754.113661477</c:v>
                </c:pt>
                <c:pt idx="12">
                  <c:v>17351111.190320637</c:v>
                </c:pt>
                <c:pt idx="13">
                  <c:v>18319081.275756035</c:v>
                </c:pt>
                <c:pt idx="14">
                  <c:v>19920462.426406339</c:v>
                </c:pt>
                <c:pt idx="15">
                  <c:v>21889119.782806464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-82109.585892192088</c:v>
                </c:pt>
                <c:pt idx="8">
                  <c:v>-104026.79617897887</c:v>
                </c:pt>
                <c:pt idx="9">
                  <c:v>-420183.0816436084</c:v>
                </c:pt>
                <c:pt idx="10">
                  <c:v>-916419.10544804856</c:v>
                </c:pt>
                <c:pt idx="11">
                  <c:v>-551214.13656966947</c:v>
                </c:pt>
                <c:pt idx="12">
                  <c:v>1346045.1139238924</c:v>
                </c:pt>
                <c:pt idx="13">
                  <c:v>442554.72399297729</c:v>
                </c:pt>
                <c:pt idx="14">
                  <c:v>-380775.07787784562</c:v>
                </c:pt>
                <c:pt idx="15">
                  <c:v>-2177522.8518785313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87712"/>
        <c:axId val="548789248"/>
      </c:lineChart>
      <c:dateAx>
        <c:axId val="548787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789248"/>
        <c:crosses val="autoZero"/>
        <c:auto val="1"/>
        <c:lblOffset val="100"/>
        <c:baseTimeUnit val="months"/>
      </c:dateAx>
      <c:valAx>
        <c:axId val="548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7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16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2435260.8123425301</c:v>
                </c:pt>
                <c:pt idx="8">
                  <c:v>3512846.3134526005</c:v>
                </c:pt>
                <c:pt idx="9">
                  <c:v>6797752.4630579948</c:v>
                </c:pt>
                <c:pt idx="10">
                  <c:v>13043035.935528781</c:v>
                </c:pt>
                <c:pt idx="11">
                  <c:v>19359778.47368915</c:v>
                </c:pt>
                <c:pt idx="12">
                  <c:v>20533858.701588433</c:v>
                </c:pt>
                <c:pt idx="13">
                  <c:v>22870263.792218249</c:v>
                </c:pt>
                <c:pt idx="14">
                  <c:v>26039820.652168576</c:v>
                </c:pt>
                <c:pt idx="15">
                  <c:v>31449885.650371231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639488"/>
        <c:axId val="550637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34624"/>
        <c:axId val="550636160"/>
      </c:lineChart>
      <c:dateAx>
        <c:axId val="550634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36160"/>
        <c:crosses val="autoZero"/>
        <c:auto val="1"/>
        <c:lblOffset val="100"/>
        <c:baseTimeUnit val="months"/>
      </c:dateAx>
      <c:valAx>
        <c:axId val="5506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34624"/>
        <c:crosses val="autoZero"/>
        <c:crossBetween val="between"/>
      </c:valAx>
      <c:valAx>
        <c:axId val="550637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39488"/>
        <c:crosses val="max"/>
        <c:crossBetween val="between"/>
      </c:valAx>
      <c:catAx>
        <c:axId val="55063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550637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16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499278.49483393121</c:v>
                </c:pt>
                <c:pt idx="8">
                  <c:v>598358.79442543502</c:v>
                </c:pt>
                <c:pt idx="9">
                  <c:v>1063751.5314711765</c:v>
                </c:pt>
                <c:pt idx="10">
                  <c:v>2680154.4071520055</c:v>
                </c:pt>
                <c:pt idx="11">
                  <c:v>3470564.9195595356</c:v>
                </c:pt>
                <c:pt idx="12">
                  <c:v>3893481.2264201744</c:v>
                </c:pt>
                <c:pt idx="13">
                  <c:v>4559228.3962457506</c:v>
                </c:pt>
                <c:pt idx="14">
                  <c:v>4859259.4017550964</c:v>
                </c:pt>
                <c:pt idx="15">
                  <c:v>6301583.5549640199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16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482518.6726745746</c:v>
                </c:pt>
                <c:pt idx="8">
                  <c:v>576725.07660191669</c:v>
                </c:pt>
                <c:pt idx="9">
                  <c:v>983268.29615027865</c:v>
                </c:pt>
                <c:pt idx="10">
                  <c:v>2509041.6268755305</c:v>
                </c:pt>
                <c:pt idx="11">
                  <c:v>3397161.6805133354</c:v>
                </c:pt>
                <c:pt idx="12">
                  <c:v>4265756.7323671244</c:v>
                </c:pt>
                <c:pt idx="13">
                  <c:v>4709381.5164156565</c:v>
                </c:pt>
                <c:pt idx="14">
                  <c:v>4797754.8469314398</c:v>
                </c:pt>
                <c:pt idx="15">
                  <c:v>5807340.2836938016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-16759.822159356612</c:v>
                </c:pt>
                <c:pt idx="8">
                  <c:v>-21633.717823518324</c:v>
                </c:pt>
                <c:pt idx="9">
                  <c:v>-80483.235320897889</c:v>
                </c:pt>
                <c:pt idx="10">
                  <c:v>-171112.78027647501</c:v>
                </c:pt>
                <c:pt idx="11">
                  <c:v>-73403.239046200179</c:v>
                </c:pt>
                <c:pt idx="12">
                  <c:v>372275.50594695006</c:v>
                </c:pt>
                <c:pt idx="13">
                  <c:v>150153.12016990595</c:v>
                </c:pt>
                <c:pt idx="14">
                  <c:v>-61504.554823656566</c:v>
                </c:pt>
                <c:pt idx="15">
                  <c:v>-494243.27127021831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59200"/>
        <c:axId val="550660736"/>
      </c:lineChart>
      <c:dateAx>
        <c:axId val="550659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60736"/>
        <c:crosses val="autoZero"/>
        <c:auto val="1"/>
        <c:lblOffset val="100"/>
        <c:baseTimeUnit val="months"/>
      </c:dateAx>
      <c:valAx>
        <c:axId val="5506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6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1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8" si="0">E3/B3</f>
        <v>0</v>
      </c>
      <c r="G3" s="15">
        <f t="shared" ref="G3:G18" si="1">G2+F3</f>
        <v>0</v>
      </c>
      <c r="H3" s="15">
        <f t="shared" ref="H3:H18" si="2">G3*B3</f>
        <v>0</v>
      </c>
      <c r="I3" s="15">
        <f t="shared" ref="I3:I18" si="3">IF(E3&gt;0,I2+E3,I2)</f>
        <v>0</v>
      </c>
      <c r="J3" s="15">
        <f t="shared" ref="J3:J18" si="4">H3+L3</f>
        <v>0</v>
      </c>
      <c r="K3" s="15">
        <f t="shared" ref="K3:K18" si="5">J3-I3</f>
        <v>0</v>
      </c>
      <c r="L3" s="14">
        <f t="shared" ref="L3:L18" si="6">IF(E3&lt;0,L2-E3,L2)</f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18" si="7">IF(C4&lt;D4,$E$2*(D4-C4)^2,-$E$2*(D4-C4)^2)</f>
        <v>3953.9484548014116</v>
      </c>
      <c r="F4" s="15">
        <f t="shared" si="0"/>
        <v>3930.3662572578642</v>
      </c>
      <c r="G4" s="15">
        <f t="shared" si="1"/>
        <v>3930.3662572578642</v>
      </c>
      <c r="H4" s="15">
        <f t="shared" si="2"/>
        <v>3953.9484548014116</v>
      </c>
      <c r="I4" s="15">
        <f t="shared" si="3"/>
        <v>3953.9484548014116</v>
      </c>
      <c r="J4" s="15">
        <f t="shared" si="4"/>
        <v>3953.9484548014116</v>
      </c>
      <c r="K4" s="15">
        <f t="shared" si="5"/>
        <v>0</v>
      </c>
      <c r="L4" s="14">
        <f t="shared" si="6"/>
        <v>0</v>
      </c>
      <c r="M4" s="9"/>
      <c r="P4" s="24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7"/>
        <v>26388.788022123525</v>
      </c>
      <c r="F5" s="15">
        <f t="shared" si="0"/>
        <v>27317.585944227252</v>
      </c>
      <c r="G5" s="15">
        <f t="shared" si="1"/>
        <v>31247.952201485117</v>
      </c>
      <c r="H5" s="15">
        <f t="shared" si="2"/>
        <v>30185.521826634624</v>
      </c>
      <c r="I5" s="15">
        <f t="shared" si="3"/>
        <v>30342.736476924936</v>
      </c>
      <c r="J5" s="15">
        <f t="shared" si="4"/>
        <v>30185.521826634624</v>
      </c>
      <c r="K5" s="15">
        <f t="shared" si="5"/>
        <v>-157.21465029031242</v>
      </c>
      <c r="L5" s="14">
        <f t="shared" si="6"/>
        <v>0</v>
      </c>
      <c r="M5" s="9"/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7"/>
        <v>87657.679798291982</v>
      </c>
      <c r="F6" s="15">
        <f t="shared" si="0"/>
        <v>91215.067427983333</v>
      </c>
      <c r="G6" s="15">
        <f t="shared" si="1"/>
        <v>122463.01962946844</v>
      </c>
      <c r="H6" s="15">
        <f t="shared" si="2"/>
        <v>117686.96186391918</v>
      </c>
      <c r="I6" s="15">
        <f t="shared" si="3"/>
        <v>118000.41627521692</v>
      </c>
      <c r="J6" s="15">
        <f t="shared" si="4"/>
        <v>117686.96186391918</v>
      </c>
      <c r="K6" s="15">
        <f t="shared" si="5"/>
        <v>-313.45441129774554</v>
      </c>
      <c r="L6" s="14">
        <f t="shared" si="6"/>
        <v>0</v>
      </c>
      <c r="M6" s="9"/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7"/>
        <v>34459.381729895649</v>
      </c>
      <c r="F7" s="15">
        <f t="shared" si="0"/>
        <v>34702.298831101441</v>
      </c>
      <c r="G7" s="15">
        <f t="shared" si="1"/>
        <v>157165.31846056989</v>
      </c>
      <c r="H7" s="15">
        <f t="shared" si="2"/>
        <v>156065.15665986782</v>
      </c>
      <c r="I7" s="15">
        <f t="shared" si="3"/>
        <v>152459.79800511256</v>
      </c>
      <c r="J7" s="15">
        <f t="shared" si="4"/>
        <v>156065.15665986782</v>
      </c>
      <c r="K7" s="15">
        <f t="shared" si="5"/>
        <v>3605.358654755255</v>
      </c>
      <c r="L7" s="14">
        <f t="shared" si="6"/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7"/>
        <v>41606.417199055955</v>
      </c>
      <c r="F8" s="15">
        <f t="shared" si="0"/>
        <v>41153.724696748955</v>
      </c>
      <c r="G8" s="15">
        <f t="shared" si="1"/>
        <v>198319.04315731884</v>
      </c>
      <c r="H8" s="15">
        <f t="shared" si="2"/>
        <v>200500.56000818868</v>
      </c>
      <c r="I8" s="15">
        <f t="shared" si="3"/>
        <v>194066.21520416852</v>
      </c>
      <c r="J8" s="15">
        <f t="shared" si="4"/>
        <v>200500.56000818868</v>
      </c>
      <c r="K8" s="15">
        <f t="shared" si="5"/>
        <v>6434.344804020162</v>
      </c>
      <c r="L8" s="14">
        <f t="shared" si="6"/>
        <v>0</v>
      </c>
      <c r="M8" s="9"/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7"/>
        <v>51151.60056778443</v>
      </c>
      <c r="F9" s="15">
        <f t="shared" si="0"/>
        <v>51564.11431831224</v>
      </c>
      <c r="G9" s="15">
        <f t="shared" si="1"/>
        <v>249883.15747563107</v>
      </c>
      <c r="H9" s="15">
        <f t="shared" si="2"/>
        <v>247884.08816460447</v>
      </c>
      <c r="I9" s="15">
        <f t="shared" si="3"/>
        <v>245217.81577195294</v>
      </c>
      <c r="J9" s="15">
        <f t="shared" si="4"/>
        <v>247884.08816460447</v>
      </c>
      <c r="K9" s="15">
        <f t="shared" si="5"/>
        <v>2666.2723926515318</v>
      </c>
      <c r="L9" s="14">
        <f t="shared" si="6"/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7"/>
        <v>169490.49733354338</v>
      </c>
      <c r="F10" s="15">
        <f t="shared" si="0"/>
        <v>190225.03086846921</v>
      </c>
      <c r="G10" s="15">
        <f t="shared" si="1"/>
        <v>440108.18834410026</v>
      </c>
      <c r="H10" s="15">
        <f t="shared" si="2"/>
        <v>392136.3838525769</v>
      </c>
      <c r="I10" s="15">
        <f t="shared" si="3"/>
        <v>414708.31310549635</v>
      </c>
      <c r="J10" s="15">
        <f t="shared" si="4"/>
        <v>392136.3838525769</v>
      </c>
      <c r="K10" s="15">
        <f t="shared" si="5"/>
        <v>-22571.92925291945</v>
      </c>
      <c r="L10" s="14">
        <f t="shared" si="6"/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7"/>
        <v>152807.94117845185</v>
      </c>
      <c r="F11" s="15">
        <f t="shared" si="0"/>
        <v>173251.62827558978</v>
      </c>
      <c r="G11" s="15">
        <f t="shared" si="1"/>
        <v>613359.81661969004</v>
      </c>
      <c r="H11" s="15">
        <f t="shared" si="2"/>
        <v>540983.37609940453</v>
      </c>
      <c r="I11" s="15">
        <f t="shared" si="3"/>
        <v>567516.25428394822</v>
      </c>
      <c r="J11" s="15">
        <f t="shared" si="4"/>
        <v>540983.37609940453</v>
      </c>
      <c r="K11" s="15">
        <f t="shared" si="5"/>
        <v>-26532.87818454369</v>
      </c>
      <c r="L11" s="14">
        <f t="shared" si="6"/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7"/>
        <v>299018.3188799615</v>
      </c>
      <c r="F12" s="15">
        <f t="shared" si="0"/>
        <v>377548.38446997904</v>
      </c>
      <c r="G12" s="15">
        <f t="shared" si="1"/>
        <v>990908.20108966902</v>
      </c>
      <c r="H12" s="15">
        <f t="shared" si="2"/>
        <v>784799.29101050121</v>
      </c>
      <c r="I12" s="15">
        <f t="shared" si="3"/>
        <v>866534.57316390972</v>
      </c>
      <c r="J12" s="15">
        <f t="shared" si="4"/>
        <v>784799.29101050121</v>
      </c>
      <c r="K12" s="15">
        <f t="shared" si="5"/>
        <v>-81735.282153408509</v>
      </c>
      <c r="L12" s="14">
        <f t="shared" si="6"/>
        <v>0</v>
      </c>
      <c r="M12" s="9"/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7"/>
        <v>430248.85375669535</v>
      </c>
      <c r="F13" s="15">
        <f t="shared" si="0"/>
        <v>598398.97718994762</v>
      </c>
      <c r="G13" s="15">
        <f t="shared" si="1"/>
        <v>1589307.1782796166</v>
      </c>
      <c r="H13" s="15">
        <f t="shared" si="2"/>
        <v>1142711.8323850972</v>
      </c>
      <c r="I13" s="15">
        <f t="shared" si="3"/>
        <v>1296783.4269206051</v>
      </c>
      <c r="J13" s="15">
        <f t="shared" si="4"/>
        <v>1142711.8323850972</v>
      </c>
      <c r="K13" s="15">
        <f t="shared" si="5"/>
        <v>-154071.59453550796</v>
      </c>
      <c r="L13" s="14">
        <f t="shared" si="6"/>
        <v>0</v>
      </c>
      <c r="M13" s="9"/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7"/>
        <v>444707.93183896161</v>
      </c>
      <c r="F14" s="15">
        <f t="shared" si="0"/>
        <v>595325.22667922615</v>
      </c>
      <c r="G14" s="15">
        <f t="shared" si="1"/>
        <v>2184632.4049588428</v>
      </c>
      <c r="H14" s="15">
        <f t="shared" si="2"/>
        <v>1631920.3606688436</v>
      </c>
      <c r="I14" s="15">
        <f t="shared" si="3"/>
        <v>1741491.3587595667</v>
      </c>
      <c r="J14" s="15">
        <f t="shared" si="4"/>
        <v>1631920.3606688436</v>
      </c>
      <c r="K14" s="15">
        <f t="shared" si="5"/>
        <v>-109570.99809072306</v>
      </c>
      <c r="L14" s="14">
        <f t="shared" si="6"/>
        <v>0</v>
      </c>
      <c r="M14" s="9"/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7"/>
        <v>157242.05001781249</v>
      </c>
      <c r="F15" s="15">
        <f t="shared" si="0"/>
        <v>186085.25999274614</v>
      </c>
      <c r="G15" s="15">
        <f t="shared" si="1"/>
        <v>2370717.664951589</v>
      </c>
      <c r="H15" s="15">
        <f t="shared" si="2"/>
        <v>2003256.4947108692</v>
      </c>
      <c r="I15" s="15">
        <f t="shared" si="3"/>
        <v>1898733.4087773792</v>
      </c>
      <c r="J15" s="15">
        <f t="shared" si="4"/>
        <v>2003256.4947108692</v>
      </c>
      <c r="K15" s="15">
        <f t="shared" si="5"/>
        <v>104523.08593348996</v>
      </c>
      <c r="L15" s="14">
        <f t="shared" si="6"/>
        <v>0</v>
      </c>
      <c r="M15" s="9"/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7"/>
        <v>212584.68508788882</v>
      </c>
      <c r="F16" s="15">
        <f t="shared" si="0"/>
        <v>265399.10779150203</v>
      </c>
      <c r="G16" s="15">
        <f t="shared" si="1"/>
        <v>2636116.772743091</v>
      </c>
      <c r="H16" s="15">
        <f t="shared" si="2"/>
        <v>2111529.5324532189</v>
      </c>
      <c r="I16" s="15">
        <f t="shared" si="3"/>
        <v>2111318.0938652679</v>
      </c>
      <c r="J16" s="15">
        <f t="shared" si="4"/>
        <v>2111529.5324532189</v>
      </c>
      <c r="K16" s="15">
        <f t="shared" si="5"/>
        <v>211.43858795100823</v>
      </c>
      <c r="L16" s="14">
        <f t="shared" si="6"/>
        <v>0</v>
      </c>
      <c r="M16" s="9"/>
    </row>
    <row r="17" spans="1:13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7"/>
        <v>252649.34925635549</v>
      </c>
      <c r="F17" s="15">
        <f t="shared" si="0"/>
        <v>330260.59343891655</v>
      </c>
      <c r="G17" s="15">
        <f t="shared" si="1"/>
        <v>2966377.3661820074</v>
      </c>
      <c r="H17" s="15">
        <f t="shared" si="2"/>
        <v>2269278.6426948672</v>
      </c>
      <c r="I17" s="15">
        <f t="shared" si="3"/>
        <v>2363967.4431216232</v>
      </c>
      <c r="J17" s="15">
        <f t="shared" si="4"/>
        <v>2269278.6426948672</v>
      </c>
      <c r="K17" s="15">
        <f t="shared" si="5"/>
        <v>-94688.800426756032</v>
      </c>
      <c r="L17" s="14">
        <f t="shared" si="6"/>
        <v>0</v>
      </c>
      <c r="M17" s="9"/>
    </row>
    <row r="18" spans="1:13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7"/>
        <v>338807.23397602042</v>
      </c>
      <c r="F18" s="15">
        <f t="shared" si="0"/>
        <v>486792.0168463827</v>
      </c>
      <c r="G18" s="15">
        <f t="shared" si="1"/>
        <v>3453169.3830283899</v>
      </c>
      <c r="H18" s="15">
        <f t="shared" si="2"/>
        <v>2403405.8214305816</v>
      </c>
      <c r="I18" s="15">
        <f t="shared" si="3"/>
        <v>2702774.6770976437</v>
      </c>
      <c r="J18" s="15">
        <f t="shared" si="4"/>
        <v>2403405.8214305816</v>
      </c>
      <c r="K18" s="15">
        <f t="shared" si="5"/>
        <v>-299368.8556670621</v>
      </c>
      <c r="L18" s="14">
        <f t="shared" si="6"/>
        <v>0</v>
      </c>
      <c r="M18" s="9"/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1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 ca="1"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6" si="0">E3/B3</f>
        <v>0</v>
      </c>
      <c r="G3" s="15">
        <f>G2+F3</f>
        <v>0</v>
      </c>
      <c r="H3" s="15">
        <f t="shared" ref="H3:H16" si="1">G3*B3</f>
        <v>0</v>
      </c>
      <c r="I3" s="15">
        <f>IF(E3&gt;0,I2+E3,I2)</f>
        <v>0</v>
      </c>
      <c r="J3" s="15">
        <f t="shared" ref="J3:J16" si="2">H3+L3</f>
        <v>0</v>
      </c>
      <c r="K3" s="15">
        <f t="shared" ref="K3:K16" si="3">J3-I3</f>
        <v>0</v>
      </c>
      <c r="L3" s="14">
        <f>IF(E3&lt;0,L2-E3,L2)</f>
        <v>0</v>
      </c>
      <c r="M3" s="23">
        <f ca="1">MAX(VLOOKUP(A3,[1]HwabaoWP_szse_innovation_100!$A:$C,3),OFFSET([1]HwabaoWP_szse_innovation_100!$N$1,(MATCH(A3,[1]HwabaoWP_szse_innovation_100!$A:$A)-2),))</f>
        <v>1.034</v>
      </c>
      <c r="N3" s="23">
        <f ca="1">MIN(VLOOKUP(A3,[1]HwabaoWP_szse_innovation_100!$A:$D,4),OFFSET([1]HwabaoWP_szse_innovation_100!$O$1,(MATCH(A3,[1]HwabaoWP_szse_innovation_100!$A:$A)-2),))</f>
        <v>1.012</v>
      </c>
      <c r="O3" s="23">
        <f ca="1">(B3+M3+N3)/3</f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</row>
    <row r="4" spans="1:39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 t="shared" ref="E4:E15" si="4">IF(C4&lt;D4,$E$2*(D4-C4)^2,-$E$2*(D4-C4)^2)</f>
        <v>3953.9484548014116</v>
      </c>
      <c r="F4" s="15">
        <f t="shared" si="0"/>
        <v>3930.3662572578642</v>
      </c>
      <c r="G4" s="15">
        <f t="shared" ref="G4:G16" si="5">G3+F4</f>
        <v>3930.3662572578642</v>
      </c>
      <c r="H4" s="15">
        <f t="shared" si="1"/>
        <v>3953.9484548014116</v>
      </c>
      <c r="I4" s="15">
        <f t="shared" ref="I4:I16" si="6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6" si="7">IF(E4&lt;0,L3-E4,L3)</f>
        <v>0</v>
      </c>
      <c r="M4" s="23">
        <f ca="1">MAX(VLOOKUP(A4,[1]HwabaoWP_szse_innovation_100!$A:$C,3),OFFSET([1]HwabaoWP_szse_innovation_100!$N$1,(MATCH(A4,[1]HwabaoWP_szse_innovation_100!$A:$A)-2),))</f>
        <v>1.054</v>
      </c>
      <c r="N4" s="23">
        <f ca="1">MIN(VLOOKUP(A4,[1]HwabaoWP_szse_innovation_100!$A:$D,4),OFFSET([1]HwabaoWP_szse_innovation_100!$O$1,(MATCH(A4,[1]HwabaoWP_szse_innovation_100!$A:$A)-2),))</f>
        <v>0.94</v>
      </c>
      <c r="O4" s="23">
        <f t="shared" ref="O4:O16" ca="1" si="8">(B4+M4+N4)/3</f>
        <v>1</v>
      </c>
      <c r="P4" s="23"/>
      <c r="Q4" s="23"/>
      <c r="R4" s="23"/>
      <c r="S4" s="9"/>
      <c r="V4" s="24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9">(Y4-X4)/X4</f>
        <v>1.0873077815565837E-2</v>
      </c>
      <c r="AC4" s="19">
        <f>AG13</f>
        <v>0</v>
      </c>
      <c r="AE4" s="17"/>
      <c r="AF4" s="9"/>
      <c r="AG4" s="9"/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si="4"/>
        <v>26388.788022123525</v>
      </c>
      <c r="F5" s="15">
        <f t="shared" si="0"/>
        <v>27317.585944227252</v>
      </c>
      <c r="G5" s="15">
        <f t="shared" si="5"/>
        <v>31247.952201485117</v>
      </c>
      <c r="H5" s="15">
        <f t="shared" si="1"/>
        <v>30185.521826634624</v>
      </c>
      <c r="I5" s="15">
        <f t="shared" si="6"/>
        <v>30342.736476924936</v>
      </c>
      <c r="J5" s="15">
        <f t="shared" si="2"/>
        <v>30185.521826634624</v>
      </c>
      <c r="K5" s="15">
        <f t="shared" si="3"/>
        <v>-157.21465029031242</v>
      </c>
      <c r="L5" s="14">
        <f t="shared" si="7"/>
        <v>0</v>
      </c>
      <c r="M5" s="23">
        <f ca="1">MAX(VLOOKUP(A5,[1]HwabaoWP_szse_innovation_100!$A:$C,3),OFFSET([1]HwabaoWP_szse_innovation_100!$N$1,(MATCH(A5,[1]HwabaoWP_szse_innovation_100!$A:$A)-2),))</f>
        <v>1.0469999999999999</v>
      </c>
      <c r="N5" s="23">
        <f ca="1">MIN(VLOOKUP(A5,[1]HwabaoWP_szse_innovation_100!$A:$D,4),OFFSET([1]HwabaoWP_szse_innovation_100!$O$1,(MATCH(A5,[1]HwabaoWP_szse_innovation_100!$A:$A)-2),))</f>
        <v>0.95699999999999996</v>
      </c>
      <c r="O5" s="23">
        <f t="shared" ca="1" si="8"/>
        <v>0.98999999999999988</v>
      </c>
      <c r="P5" s="23"/>
      <c r="Q5" s="23"/>
      <c r="R5" s="23"/>
      <c r="S5" s="9"/>
      <c r="AE5" s="17"/>
      <c r="AF5" s="9"/>
      <c r="AG5" s="9"/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4"/>
        <v>87657.679798291982</v>
      </c>
      <c r="F6" s="15">
        <f t="shared" si="0"/>
        <v>91215.067427983333</v>
      </c>
      <c r="G6" s="15">
        <f t="shared" si="5"/>
        <v>122463.01962946844</v>
      </c>
      <c r="H6" s="15">
        <f t="shared" si="1"/>
        <v>117686.96186391918</v>
      </c>
      <c r="I6" s="15">
        <f t="shared" si="6"/>
        <v>118000.41627521692</v>
      </c>
      <c r="J6" s="15">
        <f t="shared" si="2"/>
        <v>117686.96186391918</v>
      </c>
      <c r="K6" s="15">
        <f t="shared" si="3"/>
        <v>-313.45441129774554</v>
      </c>
      <c r="L6" s="14">
        <f t="shared" si="7"/>
        <v>0</v>
      </c>
      <c r="M6" s="23">
        <f ca="1">MAX(VLOOKUP(A6,[1]HwabaoWP_szse_innovation_100!$A:$C,3),OFFSET([1]HwabaoWP_szse_innovation_100!$N$1,(MATCH(A6,[1]HwabaoWP_szse_innovation_100!$A:$A)-2),))</f>
        <v>0.98799999999999999</v>
      </c>
      <c r="N6" s="23">
        <f ca="1">MIN(VLOOKUP(A6,[1]HwabaoWP_szse_innovation_100!$A:$D,4),OFFSET([1]HwabaoWP_szse_innovation_100!$O$1,(MATCH(A6,[1]HwabaoWP_szse_innovation_100!$A:$A)-2),))</f>
        <v>0.93700000000000006</v>
      </c>
      <c r="O6" s="23">
        <f t="shared" ca="1" si="8"/>
        <v>0.96200000000000008</v>
      </c>
      <c r="P6" s="23"/>
      <c r="Q6" s="23"/>
      <c r="R6" s="23"/>
      <c r="S6" s="9"/>
      <c r="AE6" s="9"/>
      <c r="AF6" s="9"/>
      <c r="AG6" s="20"/>
      <c r="AH6" s="9"/>
      <c r="AI6" s="9"/>
      <c r="AJ6" s="20"/>
      <c r="AK6" s="17"/>
    </row>
    <row r="7" spans="1:39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4"/>
        <v>34459.381729895649</v>
      </c>
      <c r="F7" s="15">
        <f t="shared" si="0"/>
        <v>34702.298831101441</v>
      </c>
      <c r="G7" s="15">
        <f t="shared" si="5"/>
        <v>157165.31846056989</v>
      </c>
      <c r="H7" s="15">
        <f t="shared" si="1"/>
        <v>156065.15665986782</v>
      </c>
      <c r="I7" s="15">
        <f t="shared" si="6"/>
        <v>152459.79800511256</v>
      </c>
      <c r="J7" s="15">
        <f t="shared" si="2"/>
        <v>156065.15665986782</v>
      </c>
      <c r="K7" s="15">
        <f t="shared" si="3"/>
        <v>3605.358654755255</v>
      </c>
      <c r="L7" s="14">
        <f t="shared" si="7"/>
        <v>0</v>
      </c>
      <c r="M7" s="23">
        <f ca="1">MAX(VLOOKUP(A7,[1]HwabaoWP_szse_innovation_100!$A:$C,3),OFFSET([1]HwabaoWP_szse_innovation_100!$N$1,(MATCH(A7,[1]HwabaoWP_szse_innovation_100!$A:$A)-2),))</f>
        <v>1.0049999952316284</v>
      </c>
      <c r="N7" s="23">
        <f ca="1">MIN(VLOOKUP(A7,[1]HwabaoWP_szse_innovation_100!$A:$D,4),OFFSET([1]HwabaoWP_szse_innovation_100!$O$1,(MATCH(A7,[1]HwabaoWP_szse_innovation_100!$A:$A)-2),))</f>
        <v>0.93900001049041748</v>
      </c>
      <c r="O7" s="23">
        <f t="shared" ca="1" si="8"/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4"/>
        <v>41606.417199055955</v>
      </c>
      <c r="F8" s="15">
        <f t="shared" si="0"/>
        <v>41153.724696748955</v>
      </c>
      <c r="G8" s="15">
        <f t="shared" si="5"/>
        <v>198319.04315731884</v>
      </c>
      <c r="H8" s="15">
        <f t="shared" si="1"/>
        <v>200500.56000818868</v>
      </c>
      <c r="I8" s="15">
        <f t="shared" si="6"/>
        <v>194066.21520416852</v>
      </c>
      <c r="J8" s="15">
        <f t="shared" si="2"/>
        <v>200500.56000818868</v>
      </c>
      <c r="K8" s="15">
        <f t="shared" si="3"/>
        <v>6434.344804020162</v>
      </c>
      <c r="L8" s="14">
        <f t="shared" si="7"/>
        <v>0</v>
      </c>
      <c r="M8" s="23">
        <f ca="1">MAX(VLOOKUP(A8,[1]HwabaoWP_szse_innovation_100!$A:$C,3),OFFSET([1]HwabaoWP_szse_innovation_100!$N$1,(MATCH(A8,[1]HwabaoWP_szse_innovation_100!$A:$A)-2),))</f>
        <v>1.0219999551773071</v>
      </c>
      <c r="N8" s="23">
        <f ca="1">MIN(VLOOKUP(A8,[1]HwabaoWP_szse_innovation_100!$A:$D,4),OFFSET([1]HwabaoWP_szse_innovation_100!$O$1,(MATCH(A8,[1]HwabaoWP_szse_innovation_100!$A:$A)-2),))</f>
        <v>0.98100000619888306</v>
      </c>
      <c r="O8" s="23">
        <f t="shared" ca="1" si="8"/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4"/>
        <v>51151.60056778443</v>
      </c>
      <c r="F9" s="15">
        <f t="shared" si="0"/>
        <v>51564.11431831224</v>
      </c>
      <c r="G9" s="15">
        <f t="shared" si="5"/>
        <v>249883.15747563107</v>
      </c>
      <c r="H9" s="15">
        <f t="shared" si="1"/>
        <v>247884.08816460447</v>
      </c>
      <c r="I9" s="15">
        <f t="shared" si="6"/>
        <v>245217.81577195294</v>
      </c>
      <c r="J9" s="15">
        <f t="shared" si="2"/>
        <v>247884.08816460447</v>
      </c>
      <c r="K9" s="15">
        <f t="shared" si="3"/>
        <v>2666.2723926515318</v>
      </c>
      <c r="L9" s="14">
        <f t="shared" si="7"/>
        <v>0</v>
      </c>
      <c r="M9" s="23">
        <f ca="1">MAX(VLOOKUP(A9,[1]HwabaoWP_szse_innovation_100!$A:$C,3),OFFSET([1]HwabaoWP_szse_innovation_100!$N$1,(MATCH(A9,[1]HwabaoWP_szse_innovation_100!$A:$A)-2),))</f>
        <v>1.034000039100647</v>
      </c>
      <c r="N9" s="23">
        <f ca="1">MIN(VLOOKUP(A9,[1]HwabaoWP_szse_innovation_100!$A:$D,4),OFFSET([1]HwabaoWP_szse_innovation_100!$O$1,(MATCH(A9,[1]HwabaoWP_szse_innovation_100!$A:$A)-2),))</f>
        <v>0.97600001096725464</v>
      </c>
      <c r="O9" s="23">
        <f t="shared" ca="1" si="8"/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4"/>
        <v>169490.49733354338</v>
      </c>
      <c r="F10" s="15">
        <f t="shared" si="0"/>
        <v>190225.03086846921</v>
      </c>
      <c r="G10" s="15">
        <f t="shared" si="5"/>
        <v>440108.18834410026</v>
      </c>
      <c r="H10" s="15">
        <f t="shared" si="1"/>
        <v>392136.3838525769</v>
      </c>
      <c r="I10" s="15">
        <f t="shared" si="6"/>
        <v>414708.31310549635</v>
      </c>
      <c r="J10" s="15">
        <f t="shared" si="2"/>
        <v>392136.3838525769</v>
      </c>
      <c r="K10" s="15">
        <f t="shared" si="3"/>
        <v>-22571.92925291945</v>
      </c>
      <c r="L10" s="14">
        <f t="shared" si="7"/>
        <v>0</v>
      </c>
      <c r="M10" s="23">
        <f ca="1">MAX(VLOOKUP(A10,[1]HwabaoWP_szse_innovation_100!$A:$C,3),OFFSET([1]HwabaoWP_szse_innovation_100!$N$1,(MATCH(A10,[1]HwabaoWP_szse_innovation_100!$A:$A)-2),))</f>
        <v>0.99599999189376831</v>
      </c>
      <c r="N10" s="23">
        <f ca="1">MIN(VLOOKUP(A10,[1]HwabaoWP_szse_innovation_100!$A:$D,4),OFFSET([1]HwabaoWP_szse_innovation_100!$O$1,(MATCH(A10,[1]HwabaoWP_szse_innovation_100!$A:$A)-2),))</f>
        <v>0.88499999046325684</v>
      </c>
      <c r="O10" s="23">
        <f t="shared" ca="1" si="8"/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4"/>
        <v>152807.94117845185</v>
      </c>
      <c r="F11" s="15">
        <f t="shared" si="0"/>
        <v>173251.62827558978</v>
      </c>
      <c r="G11" s="15">
        <f t="shared" si="5"/>
        <v>613359.81661969004</v>
      </c>
      <c r="H11" s="15">
        <f t="shared" si="1"/>
        <v>540983.37609940453</v>
      </c>
      <c r="I11" s="15">
        <f t="shared" si="6"/>
        <v>567516.25428394822</v>
      </c>
      <c r="J11" s="15">
        <f t="shared" si="2"/>
        <v>540983.37609940453</v>
      </c>
      <c r="K11" s="15">
        <f t="shared" si="3"/>
        <v>-26532.87818454369</v>
      </c>
      <c r="L11" s="14">
        <f t="shared" si="7"/>
        <v>0</v>
      </c>
      <c r="M11" s="23">
        <f ca="1">MAX(VLOOKUP(A11,[1]HwabaoWP_szse_innovation_100!$A:$C,3),OFFSET([1]HwabaoWP_szse_innovation_100!$N$1,(MATCH(A11,[1]HwabaoWP_szse_innovation_100!$A:$A)-2),))</f>
        <v>0.91100001335144043</v>
      </c>
      <c r="N11" s="23">
        <f ca="1">MIN(VLOOKUP(A11,[1]HwabaoWP_szse_innovation_100!$A:$D,4),OFFSET([1]HwabaoWP_szse_innovation_100!$O$1,(MATCH(A11,[1]HwabaoWP_szse_innovation_100!$A:$A)-2),))</f>
        <v>0.85000002384185791</v>
      </c>
      <c r="O11" s="23">
        <f t="shared" ca="1" si="8"/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4"/>
        <v>299018.3188799615</v>
      </c>
      <c r="F12" s="15">
        <f t="shared" si="0"/>
        <v>377548.38446997904</v>
      </c>
      <c r="G12" s="15">
        <f t="shared" si="5"/>
        <v>990908.20108966902</v>
      </c>
      <c r="H12" s="15">
        <f t="shared" si="1"/>
        <v>784799.29101050121</v>
      </c>
      <c r="I12" s="15">
        <f t="shared" si="6"/>
        <v>866534.57316390972</v>
      </c>
      <c r="J12" s="15">
        <f t="shared" si="2"/>
        <v>784799.29101050121</v>
      </c>
      <c r="K12" s="15">
        <f t="shared" si="3"/>
        <v>-81735.282153408509</v>
      </c>
      <c r="L12" s="14">
        <f t="shared" si="7"/>
        <v>0</v>
      </c>
      <c r="M12" s="23">
        <f ca="1">MAX(VLOOKUP(A12,[1]HwabaoWP_szse_innovation_100!$A:$C,3),OFFSET([1]HwabaoWP_szse_innovation_100!$N$1,(MATCH(A12,[1]HwabaoWP_szse_innovation_100!$A:$A)-2),))</f>
        <v>0.88599997758865356</v>
      </c>
      <c r="N12" s="23">
        <f ca="1">MIN(VLOOKUP(A12,[1]HwabaoWP_szse_innovation_100!$A:$D,4),OFFSET([1]HwabaoWP_szse_innovation_100!$O$1,(MATCH(A12,[1]HwabaoWP_szse_innovation_100!$A:$A)-2),))</f>
        <v>0.75</v>
      </c>
      <c r="O12" s="23">
        <f t="shared" ca="1" si="8"/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4"/>
        <v>430248.85375669535</v>
      </c>
      <c r="F13" s="15">
        <f t="shared" si="0"/>
        <v>598398.97718994762</v>
      </c>
      <c r="G13" s="15">
        <f t="shared" si="5"/>
        <v>1589307.1782796166</v>
      </c>
      <c r="H13" s="15">
        <f t="shared" si="1"/>
        <v>1142711.8323850972</v>
      </c>
      <c r="I13" s="15">
        <f t="shared" si="6"/>
        <v>1296783.4269206051</v>
      </c>
      <c r="J13" s="15">
        <f t="shared" si="2"/>
        <v>1142711.8323850972</v>
      </c>
      <c r="K13" s="15">
        <f t="shared" si="3"/>
        <v>-154071.59453550796</v>
      </c>
      <c r="L13" s="14">
        <f t="shared" si="7"/>
        <v>0</v>
      </c>
      <c r="M13" s="23">
        <f ca="1">MAX(VLOOKUP(A13,[1]HwabaoWP_szse_innovation_100!$A:$C,3),OFFSET([1]HwabaoWP_szse_innovation_100!$N$1,(MATCH(A13,[1]HwabaoWP_szse_innovation_100!$A:$A)-2),))</f>
        <v>0.80199998617172241</v>
      </c>
      <c r="N13" s="23">
        <f ca="1">MIN(VLOOKUP(A13,[1]HwabaoWP_szse_innovation_100!$A:$D,4),OFFSET([1]HwabaoWP_szse_innovation_100!$O$1,(MATCH(A13,[1]HwabaoWP_szse_innovation_100!$A:$A)-2),))</f>
        <v>0.65399998426437378</v>
      </c>
      <c r="O13" s="23">
        <f t="shared" ca="1" si="8"/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4"/>
        <v>444707.93183896161</v>
      </c>
      <c r="F14" s="15">
        <f t="shared" si="0"/>
        <v>595325.22667922615</v>
      </c>
      <c r="G14" s="15">
        <f t="shared" si="5"/>
        <v>2184632.4049588428</v>
      </c>
      <c r="H14" s="15">
        <f t="shared" si="1"/>
        <v>1631920.3606688436</v>
      </c>
      <c r="I14" s="15">
        <f t="shared" si="6"/>
        <v>1741491.3587595667</v>
      </c>
      <c r="J14" s="15">
        <f t="shared" si="2"/>
        <v>1631920.3606688436</v>
      </c>
      <c r="K14" s="15">
        <f t="shared" si="3"/>
        <v>-109570.99809072306</v>
      </c>
      <c r="L14" s="14">
        <f t="shared" si="7"/>
        <v>0</v>
      </c>
      <c r="M14" s="23">
        <f ca="1">MAX(VLOOKUP(A14,[1]HwabaoWP_szse_innovation_100!$A:$C,3),OFFSET([1]HwabaoWP_szse_innovation_100!$N$1,(MATCH(A14,[1]HwabaoWP_szse_innovation_100!$A:$A)-2),))</f>
        <v>0.74800002574920654</v>
      </c>
      <c r="N14" s="23">
        <f ca="1">MIN(VLOOKUP(A14,[1]HwabaoWP_szse_innovation_100!$A:$D,4),OFFSET([1]HwabaoWP_szse_innovation_100!$O$1,(MATCH(A14,[1]HwabaoWP_szse_innovation_100!$A:$A)-2),))</f>
        <v>0.68199998140335083</v>
      </c>
      <c r="O14" s="23">
        <f t="shared" ca="1" si="8"/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4"/>
        <v>157242.05001781249</v>
      </c>
      <c r="F15" s="15">
        <f t="shared" si="0"/>
        <v>186085.25999274614</v>
      </c>
      <c r="G15" s="15">
        <f t="shared" si="5"/>
        <v>2370717.664951589</v>
      </c>
      <c r="H15" s="15">
        <f t="shared" si="1"/>
        <v>2003256.4947108692</v>
      </c>
      <c r="I15" s="15">
        <f t="shared" si="6"/>
        <v>1898733.4087773792</v>
      </c>
      <c r="J15" s="15">
        <f t="shared" si="2"/>
        <v>2003256.4947108692</v>
      </c>
      <c r="K15" s="15">
        <f t="shared" si="3"/>
        <v>104523.08593348996</v>
      </c>
      <c r="L15" s="14">
        <f t="shared" si="7"/>
        <v>0</v>
      </c>
      <c r="M15" s="23">
        <f ca="1">MAX(VLOOKUP(A15,[1]HwabaoWP_szse_innovation_100!$A:$C,3),OFFSET([1]HwabaoWP_szse_innovation_100!$N$1,(MATCH(A15,[1]HwabaoWP_szse_innovation_100!$A:$A)-2),))</f>
        <v>0.86000001430511475</v>
      </c>
      <c r="N15" s="23">
        <f ca="1">MIN(VLOOKUP(A15,[1]HwabaoWP_szse_innovation_100!$A:$D,4),OFFSET([1]HwabaoWP_szse_innovation_100!$O$1,(MATCH(A15,[1]HwabaoWP_szse_innovation_100!$A:$A)-2),))</f>
        <v>0.74400001764297485</v>
      </c>
      <c r="O15" s="23">
        <f t="shared" ca="1" si="8"/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ca="1">IF(C16&lt;D16,$E$2*(D16-C16)^2*U16,-$E$2*(D16-C16)^2*U16)</f>
        <v>212584.68508788882</v>
      </c>
      <c r="F16" s="15">
        <f t="shared" ca="1" si="0"/>
        <v>265399.10779150203</v>
      </c>
      <c r="G16" s="15">
        <f t="shared" ca="1" si="5"/>
        <v>2636116.772743091</v>
      </c>
      <c r="H16" s="15">
        <f t="shared" ca="1" si="1"/>
        <v>2111529.5324532189</v>
      </c>
      <c r="I16" s="15">
        <f t="shared" ca="1" si="6"/>
        <v>2111318.0938652679</v>
      </c>
      <c r="J16" s="15">
        <f t="shared" ca="1" si="2"/>
        <v>2111529.5324532189</v>
      </c>
      <c r="K16" s="15">
        <f t="shared" ca="1" si="3"/>
        <v>211.43858795100823</v>
      </c>
      <c r="L16" s="14">
        <f t="shared" ca="1" si="7"/>
        <v>0</v>
      </c>
      <c r="M16" s="23">
        <f ca="1">MAX(VLOOKUP(A16,[1]HwabaoWP_szse_innovation_100!$A:$C,3),OFFSET([1]HwabaoWP_szse_innovation_100!$N$1,(MATCH(A16,[1]HwabaoWP_szse_innovation_100!$A:$A)-2),))</f>
        <v>0.85799998044967651</v>
      </c>
      <c r="N16" s="23">
        <f ca="1">MIN(VLOOKUP(A16,[1]HwabaoWP_szse_innovation_100!$A:$D,4),OFFSET([1]HwabaoWP_szse_innovation_100!$O$1,(MATCH(A16,[1]HwabaoWP_szse_innovation_100!$A:$A)-2),))</f>
        <v>0.79900002479553223</v>
      </c>
      <c r="O16" s="23">
        <f t="shared" ca="1" si="8"/>
        <v>0.81933333476384484</v>
      </c>
      <c r="P16" s="23">
        <f ca="1">SUM(O3:O16)/14</f>
        <v>0.90447619064648954</v>
      </c>
      <c r="Q16" s="23">
        <f ca="1">O16-P16</f>
        <v>-8.5142855882644697E-2</v>
      </c>
      <c r="R16" s="23">
        <f ca="1">AVEDEV(O3:O16)</f>
        <v>9.2884351843879331E-2</v>
      </c>
      <c r="S16" s="9">
        <f ca="1">0.015*R16</f>
        <v>1.3932652776581899E-3</v>
      </c>
      <c r="T16" s="9">
        <f ca="1">Q16/S16</f>
        <v>-61.110297692736168</v>
      </c>
      <c r="U16" s="11">
        <f ca="1">IF(AND(T16&gt;100,C16&gt;D16),1.2,IF(AND(T16&lt;-100,C16&lt;D16),1.2,1))</f>
        <v>1</v>
      </c>
    </row>
    <row r="17" spans="1:21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ca="1">IF(C17&lt;D17,$E$2*(D17-C17)^2*U17,-$E$2*(D17-C17)^2*U17)</f>
        <v>252649.34925635549</v>
      </c>
      <c r="F17" s="15">
        <f t="shared" ref="F17:F18" ca="1" si="10">E17/B17</f>
        <v>330260.59343891655</v>
      </c>
      <c r="G17" s="15">
        <f t="shared" ref="G17:G18" ca="1" si="11">G16+F17</f>
        <v>2966377.3661820074</v>
      </c>
      <c r="H17" s="15">
        <f t="shared" ref="H17:H18" ca="1" si="12">G17*B17</f>
        <v>2269278.6426948672</v>
      </c>
      <c r="I17" s="15">
        <f t="shared" ref="I17:I18" ca="1" si="13">IF(E17&gt;0,I16+E17,I16)</f>
        <v>2363967.4431216232</v>
      </c>
      <c r="J17" s="15">
        <f t="shared" ref="J17:J18" ca="1" si="14">H17+L17</f>
        <v>2269278.6426948672</v>
      </c>
      <c r="K17" s="15">
        <f t="shared" ref="K17:K18" ca="1" si="15">J17-I17</f>
        <v>-94688.800426756032</v>
      </c>
      <c r="L17" s="14">
        <f t="shared" ref="L17:L18" ca="1" si="16">IF(E17&lt;0,L16-E17,L16)</f>
        <v>0</v>
      </c>
      <c r="M17" s="23">
        <f ca="1">MAX(VLOOKUP(A17,[1]HwabaoWP_szse_innovation_100!$A:$C,3),OFFSET([1]HwabaoWP_szse_innovation_100!$N$1,(MATCH(A17,[1]HwabaoWP_szse_innovation_100!$A:$A)-2),))</f>
        <v>0.82700002193450928</v>
      </c>
      <c r="N17" s="23">
        <f ca="1">MIN(VLOOKUP(A17,[1]HwabaoWP_szse_innovation_100!$A:$D,4),OFFSET([1]HwabaoWP_szse_innovation_100!$O$1,(MATCH(A17,[1]HwabaoWP_szse_innovation_100!$A:$A)-2),))</f>
        <v>0.7630000114440918</v>
      </c>
      <c r="O17" s="23">
        <f t="shared" ref="O17:O18" ca="1" si="17">(B17+M17+N17)/3</f>
        <v>0.78500000635782874</v>
      </c>
      <c r="P17" s="23">
        <f ca="1">SUM(O4:O17)/14</f>
        <v>0.88728571491014396</v>
      </c>
      <c r="Q17" s="23">
        <f ca="1">O17-P17</f>
        <v>-0.10228570855231522</v>
      </c>
      <c r="R17" s="23">
        <f ca="1">AVEDEV(O4:O17)</f>
        <v>9.2761902434485316E-2</v>
      </c>
      <c r="S17" s="9">
        <f ca="1">0.015*R17</f>
        <v>1.3914285365172797E-3</v>
      </c>
      <c r="T17" s="9">
        <f ca="1">Q17/S17</f>
        <v>-73.511291358400982</v>
      </c>
      <c r="U17" s="11">
        <f ca="1">IF(AND(T17&gt;100,C17&gt;D17),1.2,IF(AND(T17&lt;-100,C17&lt;D17),1.2,1))</f>
        <v>1</v>
      </c>
    </row>
    <row r="18" spans="1:21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ca="1">IF(C18&lt;D18,$E$2*(D18-C18)^2*U18,-$E$2*(D18-C18)^2*U18)</f>
        <v>406568.68077122449</v>
      </c>
      <c r="F18" s="15">
        <f t="shared" ca="1" si="10"/>
        <v>584150.42021565919</v>
      </c>
      <c r="G18" s="15">
        <f t="shared" ca="1" si="11"/>
        <v>3550527.7863976667</v>
      </c>
      <c r="H18" s="15">
        <f t="shared" ca="1" si="12"/>
        <v>2471167.2682257858</v>
      </c>
      <c r="I18" s="15">
        <f t="shared" ca="1" si="13"/>
        <v>2770536.1238928479</v>
      </c>
      <c r="J18" s="15">
        <f t="shared" ca="1" si="14"/>
        <v>2471167.2682257858</v>
      </c>
      <c r="K18" s="15">
        <f t="shared" ca="1" si="15"/>
        <v>-299368.8556670621</v>
      </c>
      <c r="L18" s="14">
        <f t="shared" ca="1" si="16"/>
        <v>0</v>
      </c>
      <c r="M18" s="23">
        <f ca="1">MAX(VLOOKUP(A18,[1]HwabaoWP_szse_innovation_100!$A:$C,3),OFFSET([1]HwabaoWP_szse_innovation_100!$N$1,(MATCH(A18,[1]HwabaoWP_szse_innovation_100!$A:$A)-2),))</f>
        <v>0.77399998903274536</v>
      </c>
      <c r="N18" s="23">
        <f ca="1">MIN(VLOOKUP(A18,[1]HwabaoWP_szse_innovation_100!$A:$D,4),OFFSET([1]HwabaoWP_szse_innovation_100!$O$1,(MATCH(A18,[1]HwabaoWP_szse_innovation_100!$A:$A)-2),))</f>
        <v>0.69599997997283936</v>
      </c>
      <c r="O18" s="23">
        <f t="shared" ca="1" si="17"/>
        <v>0.72199998299280799</v>
      </c>
      <c r="P18" s="23">
        <f ca="1">SUM(O5:O18)/14</f>
        <v>0.86742857083820168</v>
      </c>
      <c r="Q18" s="23">
        <f ca="1">O18-P18</f>
        <v>-0.1454285878453937</v>
      </c>
      <c r="R18" s="23">
        <f ca="1">AVEDEV(O5:O18)</f>
        <v>9.561904966263543E-2</v>
      </c>
      <c r="S18" s="9">
        <f ca="1">0.015*R18</f>
        <v>1.4342857449395315E-3</v>
      </c>
      <c r="T18" s="9">
        <f ca="1">Q18/S18</f>
        <v>-101.39443158972821</v>
      </c>
      <c r="U18" s="11">
        <f ca="1">IF(AND(T18&gt;100,C18&gt;D18),1.2,IF(AND(T18&lt;-100,C18&lt;D18),1.2,1))</f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1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8" si="0">E3/B3</f>
        <v>0</v>
      </c>
      <c r="G3" s="15">
        <f>G2+F3</f>
        <v>0</v>
      </c>
      <c r="H3" s="15">
        <f t="shared" ref="H3:H18" si="1">G3*B3</f>
        <v>0</v>
      </c>
      <c r="I3" s="15">
        <f>IF(E3&gt;0,I2+E3,I2)</f>
        <v>0</v>
      </c>
      <c r="J3" s="15">
        <f t="shared" ref="J3:J18" si="2">H3+L3</f>
        <v>0</v>
      </c>
      <c r="K3" s="15">
        <f t="shared" ref="K3:K18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IF(C4&lt;D4,$E$2*(D4-C4)^2*N4,-$E$2*(D4-C4)^2*N4)</f>
        <v>3953.9484548014116</v>
      </c>
      <c r="F4" s="15">
        <f t="shared" si="0"/>
        <v>3930.3662572578642</v>
      </c>
      <c r="G4" s="15">
        <f t="shared" ref="G4:G18" si="4">G3+F4</f>
        <v>3930.3662572578642</v>
      </c>
      <c r="H4" s="15">
        <f t="shared" si="1"/>
        <v>3953.9484548014116</v>
      </c>
      <c r="I4" s="15">
        <f t="shared" ref="I4:I18" si="5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8" si="6">IF(E4&lt;0,L3-E4,L3)</f>
        <v>0</v>
      </c>
      <c r="M4" s="9">
        <f>VLOOKUP(A4,[1]HwabaoWP_szse_innovation_100!$A:$U,21)</f>
        <v>-53.501214932625707</v>
      </c>
      <c r="N4" s="9">
        <f t="shared" ref="N4:N18" si="7">IF(AND(M4&gt;100,C4&gt;D4),1.2,IF(AND(M4&lt;-100,C4&lt;D4),1.2,1))</f>
        <v>1</v>
      </c>
      <c r="P4" s="24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8">(S4-R4)/R4</f>
        <v>1.1211071369971281E-2</v>
      </c>
      <c r="W4" s="19">
        <f>V4</f>
        <v>1.1211071369971281E-2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18" si="9">IF(C5&lt;D5,$E$2*(D5-C5)^2*N5,-$E$2*(D5-C5)^2*N5)</f>
        <v>31666.545626548228</v>
      </c>
      <c r="F5" s="15">
        <f t="shared" si="0"/>
        <v>32781.103133072698</v>
      </c>
      <c r="G5" s="15">
        <f t="shared" si="4"/>
        <v>36711.46939033056</v>
      </c>
      <c r="H5" s="15">
        <f t="shared" si="1"/>
        <v>35463.279431059316</v>
      </c>
      <c r="I5" s="15">
        <f t="shared" si="5"/>
        <v>35620.494081349636</v>
      </c>
      <c r="J5" s="15">
        <f t="shared" si="2"/>
        <v>35463.279431059316</v>
      </c>
      <c r="K5" s="15">
        <f t="shared" si="3"/>
        <v>-157.2146502903197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87657.679798291982</v>
      </c>
      <c r="F6" s="15">
        <f t="shared" si="0"/>
        <v>91215.067427983333</v>
      </c>
      <c r="G6" s="15">
        <f t="shared" si="4"/>
        <v>127926.53681831389</v>
      </c>
      <c r="H6" s="15">
        <f t="shared" si="1"/>
        <v>122937.40188239964</v>
      </c>
      <c r="I6" s="15">
        <f t="shared" si="5"/>
        <v>123278.17387964162</v>
      </c>
      <c r="J6" s="15">
        <f t="shared" si="2"/>
        <v>122937.40188239964</v>
      </c>
      <c r="K6" s="15">
        <f t="shared" si="3"/>
        <v>-340.77199724197271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34459.381729895649</v>
      </c>
      <c r="F7" s="15">
        <f t="shared" si="0"/>
        <v>34702.298831101441</v>
      </c>
      <c r="G7" s="15">
        <f t="shared" si="4"/>
        <v>162628.83564941533</v>
      </c>
      <c r="H7" s="15">
        <f t="shared" si="1"/>
        <v>161490.42906947364</v>
      </c>
      <c r="I7" s="15">
        <f t="shared" si="5"/>
        <v>157737.55560953726</v>
      </c>
      <c r="J7" s="15">
        <f t="shared" si="2"/>
        <v>161490.42906947364</v>
      </c>
      <c r="K7" s="15">
        <f t="shared" si="3"/>
        <v>3752.8734599363816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41606.417199055955</v>
      </c>
      <c r="F8" s="15">
        <f t="shared" si="0"/>
        <v>41153.724696748955</v>
      </c>
      <c r="G8" s="15">
        <f t="shared" si="4"/>
        <v>203782.56034616427</v>
      </c>
      <c r="H8" s="15">
        <f t="shared" si="1"/>
        <v>206024.17608931765</v>
      </c>
      <c r="I8" s="15">
        <f t="shared" si="5"/>
        <v>199343.97280859321</v>
      </c>
      <c r="J8" s="15">
        <f t="shared" si="2"/>
        <v>206024.17608931765</v>
      </c>
      <c r="K8" s="15">
        <f t="shared" si="3"/>
        <v>6680.2032807244395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51151.60056778443</v>
      </c>
      <c r="F9" s="15">
        <f t="shared" si="0"/>
        <v>51564.11431831224</v>
      </c>
      <c r="G9" s="15">
        <f t="shared" si="4"/>
        <v>255346.67466447651</v>
      </c>
      <c r="H9" s="15">
        <f t="shared" si="1"/>
        <v>253303.89712736208</v>
      </c>
      <c r="I9" s="15">
        <f t="shared" si="5"/>
        <v>250495.57337637764</v>
      </c>
      <c r="J9" s="15">
        <f t="shared" si="2"/>
        <v>253303.89712736208</v>
      </c>
      <c r="K9" s="15">
        <f t="shared" si="3"/>
        <v>2808.3237509844475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203388.59680025204</v>
      </c>
      <c r="F10" s="15">
        <f t="shared" si="0"/>
        <v>228270.03704216305</v>
      </c>
      <c r="G10" s="15">
        <f t="shared" si="4"/>
        <v>483616.71170663956</v>
      </c>
      <c r="H10" s="15">
        <f t="shared" si="1"/>
        <v>430902.47698604997</v>
      </c>
      <c r="I10" s="15">
        <f t="shared" si="5"/>
        <v>453884.17017662968</v>
      </c>
      <c r="J10" s="15">
        <f t="shared" si="2"/>
        <v>430902.47698604997</v>
      </c>
      <c r="K10" s="15">
        <f t="shared" si="3"/>
        <v>-22981.69319057971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152807.94117845185</v>
      </c>
      <c r="F11" s="15">
        <f t="shared" si="0"/>
        <v>173251.62827558978</v>
      </c>
      <c r="G11" s="15">
        <f t="shared" si="4"/>
        <v>656868.33998222928</v>
      </c>
      <c r="H11" s="15">
        <f t="shared" si="1"/>
        <v>579357.89497069945</v>
      </c>
      <c r="I11" s="15">
        <f t="shared" si="5"/>
        <v>606692.11135508155</v>
      </c>
      <c r="J11" s="15">
        <f t="shared" si="2"/>
        <v>579357.89497069945</v>
      </c>
      <c r="K11" s="15">
        <f t="shared" si="3"/>
        <v>-27334.216384382104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299018.3188799615</v>
      </c>
      <c r="F12" s="15">
        <f t="shared" si="0"/>
        <v>377548.38446997904</v>
      </c>
      <c r="G12" s="15">
        <f t="shared" si="4"/>
        <v>1034416.7244522083</v>
      </c>
      <c r="H12" s="15">
        <f t="shared" si="1"/>
        <v>819258.04132691398</v>
      </c>
      <c r="I12" s="15">
        <f t="shared" si="5"/>
        <v>905710.43023504305</v>
      </c>
      <c r="J12" s="15">
        <f t="shared" si="2"/>
        <v>819258.04132691398</v>
      </c>
      <c r="K12" s="15">
        <f t="shared" si="3"/>
        <v>-86452.388908129069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430248.85375669535</v>
      </c>
      <c r="F13" s="15">
        <f t="shared" si="0"/>
        <v>598398.97718994762</v>
      </c>
      <c r="G13" s="15">
        <f t="shared" si="4"/>
        <v>1632815.7016421559</v>
      </c>
      <c r="H13" s="15">
        <f t="shared" si="1"/>
        <v>1173994.4598943966</v>
      </c>
      <c r="I13" s="15">
        <f t="shared" si="5"/>
        <v>1335959.2839917385</v>
      </c>
      <c r="J13" s="15">
        <f t="shared" si="2"/>
        <v>1173994.4598943966</v>
      </c>
      <c r="K13" s="15">
        <f t="shared" si="3"/>
        <v>-161964.82409734186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444707.93183896161</v>
      </c>
      <c r="F14" s="15">
        <f t="shared" si="0"/>
        <v>595325.22667922615</v>
      </c>
      <c r="G14" s="15">
        <f t="shared" si="4"/>
        <v>2228140.928321382</v>
      </c>
      <c r="H14" s="15">
        <f t="shared" si="1"/>
        <v>1664421.2267078152</v>
      </c>
      <c r="I14" s="15">
        <f t="shared" si="5"/>
        <v>1780667.2158307</v>
      </c>
      <c r="J14" s="15">
        <f t="shared" si="2"/>
        <v>1664421.2267078152</v>
      </c>
      <c r="K14" s="15">
        <f t="shared" si="3"/>
        <v>-116245.98912288481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157242.05001781249</v>
      </c>
      <c r="F15" s="15">
        <f t="shared" si="0"/>
        <v>186085.25999274614</v>
      </c>
      <c r="G15" s="15">
        <f t="shared" si="4"/>
        <v>2414226.1883141282</v>
      </c>
      <c r="H15" s="15">
        <f t="shared" si="1"/>
        <v>2040021.1981970037</v>
      </c>
      <c r="I15" s="15">
        <f t="shared" si="5"/>
        <v>1937909.2658485125</v>
      </c>
      <c r="J15" s="15">
        <f t="shared" si="2"/>
        <v>2040021.1981970037</v>
      </c>
      <c r="K15" s="15">
        <f t="shared" si="3"/>
        <v>102111.93234849116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255101.62210546658</v>
      </c>
      <c r="F16" s="15">
        <f t="shared" si="0"/>
        <v>318478.92934980243</v>
      </c>
      <c r="G16" s="15">
        <f t="shared" si="4"/>
        <v>2732705.1176639306</v>
      </c>
      <c r="H16" s="15">
        <f t="shared" si="1"/>
        <v>2188896.7966426979</v>
      </c>
      <c r="I16" s="15">
        <f t="shared" si="5"/>
        <v>2193010.887953979</v>
      </c>
      <c r="J16" s="15">
        <f t="shared" si="2"/>
        <v>2188896.7966426979</v>
      </c>
      <c r="K16" s="15">
        <f t="shared" si="3"/>
        <v>-4114.0913112810813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303179.21910762659</v>
      </c>
      <c r="F17" s="15">
        <f t="shared" si="0"/>
        <v>396312.71212669986</v>
      </c>
      <c r="G17" s="15">
        <f t="shared" si="4"/>
        <v>3129017.8297906304</v>
      </c>
      <c r="H17" s="15">
        <f t="shared" si="1"/>
        <v>2393698.5950288731</v>
      </c>
      <c r="I17" s="15">
        <f t="shared" si="5"/>
        <v>2496190.1070616054</v>
      </c>
      <c r="J17" s="15">
        <f t="shared" si="2"/>
        <v>2393698.5950288731</v>
      </c>
      <c r="K17" s="15">
        <f t="shared" si="3"/>
        <v>-102491.51203273237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9"/>
        <v>406568.68077122449</v>
      </c>
      <c r="F18" s="15">
        <f t="shared" si="0"/>
        <v>584150.42021565919</v>
      </c>
      <c r="G18" s="15">
        <f t="shared" si="4"/>
        <v>3713168.2500062897</v>
      </c>
      <c r="H18" s="15">
        <f t="shared" si="1"/>
        <v>2584365.0276401606</v>
      </c>
      <c r="I18" s="15">
        <f t="shared" si="5"/>
        <v>2902758.7878328301</v>
      </c>
      <c r="J18" s="15">
        <f t="shared" si="2"/>
        <v>2584365.0276401606</v>
      </c>
      <c r="K18" s="15">
        <f t="shared" si="3"/>
        <v>-318393.76019266946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v>0</v>
      </c>
      <c r="F3" s="15">
        <f t="shared" ref="F3:F18" si="0">E3/B3</f>
        <v>0</v>
      </c>
      <c r="G3" s="15">
        <f>G2+F3</f>
        <v>0</v>
      </c>
      <c r="H3" s="15">
        <f t="shared" ref="H3:H18" si="1">G3*B3</f>
        <v>0</v>
      </c>
      <c r="I3" s="15">
        <f>IF(E3&gt;0,I2+E3,I2)</f>
        <v>0</v>
      </c>
      <c r="J3" s="15">
        <f t="shared" ref="J3:J18" si="2">H3+L3</f>
        <v>0</v>
      </c>
      <c r="K3" s="15">
        <f t="shared" ref="K3:K18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IF(C4&lt;D4,$E$2*(D4-C4)^3*N4,$E$2*(D4-C4)^3*N4)</f>
        <v>3955.9241620469529</v>
      </c>
      <c r="F4" s="15">
        <f t="shared" si="0"/>
        <v>3932.3301809611858</v>
      </c>
      <c r="G4" s="15">
        <f t="shared" ref="G4:G18" si="4">G3+F4</f>
        <v>3932.3301809611858</v>
      </c>
      <c r="H4" s="15">
        <f t="shared" si="1"/>
        <v>3955.9241620469529</v>
      </c>
      <c r="I4" s="15">
        <f t="shared" ref="I4:I18" si="5">IF(E4&gt;0,I3+E4,I3)</f>
        <v>3955.9241620469529</v>
      </c>
      <c r="J4" s="15">
        <f t="shared" si="2"/>
        <v>3955.9241620469529</v>
      </c>
      <c r="K4" s="15">
        <f t="shared" si="3"/>
        <v>0</v>
      </c>
      <c r="L4" s="14">
        <f t="shared" ref="L4:L18" si="6">IF(E4&lt;0,L3-E4,L3)</f>
        <v>0</v>
      </c>
      <c r="M4" s="9">
        <f>VLOOKUP(A4,[1]HwabaoWP_szse_innovation_100!$A:$U,21)</f>
        <v>-53.501214932625707</v>
      </c>
      <c r="N4" s="9">
        <f t="shared" ref="N4:N18" si="7">IF(AND(M4&gt;100,C4&gt;D4),1.2,IF(AND(M4&lt;-100,C4&lt;D4),1.2,1))</f>
        <v>1</v>
      </c>
      <c r="P4" s="24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8">(S4-R4)/R4</f>
        <v>1.3949409370017912E-2</v>
      </c>
      <c r="W4" s="19">
        <f>AA13</f>
        <v>0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 t="shared" ref="E5:E18" si="9">IF(C5&lt;D5,$E$2*(D5-C5)^3*N5,$E$2*(D5-C5)^3*N5)</f>
        <v>81848.714902699052</v>
      </c>
      <c r="F5" s="15">
        <f t="shared" si="0"/>
        <v>84729.518532814749</v>
      </c>
      <c r="G5" s="15">
        <f t="shared" si="4"/>
        <v>88661.848713775937</v>
      </c>
      <c r="H5" s="15">
        <f t="shared" si="1"/>
        <v>85647.345857507549</v>
      </c>
      <c r="I5" s="15">
        <f t="shared" si="5"/>
        <v>85804.639064746007</v>
      </c>
      <c r="J5" s="15">
        <f t="shared" si="2"/>
        <v>85647.345857507549</v>
      </c>
      <c r="K5" s="15">
        <f t="shared" si="3"/>
        <v>-157.2932072384574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 t="shared" si="9"/>
        <v>412939.48228066432</v>
      </c>
      <c r="F6" s="15">
        <f t="shared" si="0"/>
        <v>429697.69227956748</v>
      </c>
      <c r="G6" s="15">
        <f t="shared" si="4"/>
        <v>518359.5409933434</v>
      </c>
      <c r="H6" s="15">
        <f t="shared" si="1"/>
        <v>498143.51889460301</v>
      </c>
      <c r="I6" s="15">
        <f t="shared" si="5"/>
        <v>498744.12134541036</v>
      </c>
      <c r="J6" s="15">
        <f t="shared" si="2"/>
        <v>498143.51889460301</v>
      </c>
      <c r="K6" s="15">
        <f t="shared" si="3"/>
        <v>-600.60245080734603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 t="shared" si="9"/>
        <v>101780.05325937558</v>
      </c>
      <c r="F7" s="15">
        <f t="shared" si="0"/>
        <v>102497.53901382511</v>
      </c>
      <c r="G7" s="15">
        <f t="shared" si="4"/>
        <v>620857.08000716846</v>
      </c>
      <c r="H7" s="15">
        <f t="shared" si="1"/>
        <v>616511.06238820706</v>
      </c>
      <c r="I7" s="15">
        <f t="shared" si="5"/>
        <v>600524.17460478598</v>
      </c>
      <c r="J7" s="15">
        <f t="shared" si="2"/>
        <v>616511.06238820706</v>
      </c>
      <c r="K7" s="15">
        <f t="shared" si="3"/>
        <v>15986.887783421087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 t="shared" si="9"/>
        <v>135033.62655146356</v>
      </c>
      <c r="F8" s="15">
        <f t="shared" si="0"/>
        <v>133564.41304031899</v>
      </c>
      <c r="G8" s="15">
        <f t="shared" si="4"/>
        <v>754421.49304748746</v>
      </c>
      <c r="H8" s="15">
        <f t="shared" si="1"/>
        <v>762720.1575304335</v>
      </c>
      <c r="I8" s="15">
        <f t="shared" si="5"/>
        <v>735557.8011562496</v>
      </c>
      <c r="J8" s="15">
        <f t="shared" si="2"/>
        <v>762720.1575304335</v>
      </c>
      <c r="K8" s="15">
        <f t="shared" si="3"/>
        <v>27162.356374183903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 t="shared" si="9"/>
        <v>184073.086112683</v>
      </c>
      <c r="F9" s="15">
        <f t="shared" si="0"/>
        <v>185557.54951716529</v>
      </c>
      <c r="G9" s="15">
        <f t="shared" si="4"/>
        <v>939979.04256465274</v>
      </c>
      <c r="H9" s="15">
        <f t="shared" si="1"/>
        <v>932459.19498475967</v>
      </c>
      <c r="I9" s="15">
        <f t="shared" si="5"/>
        <v>919630.88726893254</v>
      </c>
      <c r="J9" s="15">
        <f t="shared" si="2"/>
        <v>932459.19498475967</v>
      </c>
      <c r="K9" s="15">
        <f t="shared" si="3"/>
        <v>12828.307715827134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 t="shared" si="9"/>
        <v>1332296.016230752</v>
      </c>
      <c r="F10" s="15">
        <f t="shared" si="0"/>
        <v>1495281.7697778775</v>
      </c>
      <c r="G10" s="15">
        <f t="shared" si="4"/>
        <v>2435260.8123425301</v>
      </c>
      <c r="H10" s="15">
        <f t="shared" si="1"/>
        <v>2169817.3176074922</v>
      </c>
      <c r="I10" s="15">
        <f t="shared" si="5"/>
        <v>2251926.9034996843</v>
      </c>
      <c r="J10" s="15">
        <f t="shared" si="2"/>
        <v>2169817.3176074922</v>
      </c>
      <c r="K10" s="15">
        <f t="shared" si="3"/>
        <v>-82109.585892192088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 t="shared" si="9"/>
        <v>950430.4433228831</v>
      </c>
      <c r="F11" s="15">
        <f t="shared" si="0"/>
        <v>1077585.5011100702</v>
      </c>
      <c r="G11" s="15">
        <f t="shared" si="4"/>
        <v>3512846.3134526005</v>
      </c>
      <c r="H11" s="15">
        <f t="shared" si="1"/>
        <v>3098330.5506435884</v>
      </c>
      <c r="I11" s="15">
        <f t="shared" si="5"/>
        <v>3202357.3468225673</v>
      </c>
      <c r="J11" s="15">
        <f t="shared" si="2"/>
        <v>3098330.5506435884</v>
      </c>
      <c r="K11" s="15">
        <f t="shared" si="3"/>
        <v>-104026.79617897887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 t="shared" si="9"/>
        <v>2601645.6563901841</v>
      </c>
      <c r="F12" s="15">
        <f t="shared" si="0"/>
        <v>3284906.1496053939</v>
      </c>
      <c r="G12" s="15">
        <f t="shared" si="4"/>
        <v>6797752.4630579948</v>
      </c>
      <c r="H12" s="15">
        <f t="shared" si="1"/>
        <v>5383819.9215691434</v>
      </c>
      <c r="I12" s="15">
        <f t="shared" si="5"/>
        <v>5804003.0032127518</v>
      </c>
      <c r="J12" s="15">
        <f t="shared" si="2"/>
        <v>5383819.9215691434</v>
      </c>
      <c r="K12" s="15">
        <f t="shared" si="3"/>
        <v>-420183.0816436084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 t="shared" si="9"/>
        <v>4490358.7035431322</v>
      </c>
      <c r="F13" s="15">
        <f t="shared" si="0"/>
        <v>6245283.4724707855</v>
      </c>
      <c r="G13" s="15">
        <f t="shared" si="4"/>
        <v>13043035.935528781</v>
      </c>
      <c r="H13" s="15">
        <f t="shared" si="1"/>
        <v>9377942.6013078354</v>
      </c>
      <c r="I13" s="15">
        <f t="shared" si="5"/>
        <v>10294361.706755884</v>
      </c>
      <c r="J13" s="15">
        <f t="shared" si="2"/>
        <v>9377942.6013078354</v>
      </c>
      <c r="K13" s="15">
        <f t="shared" si="3"/>
        <v>-916419.10544804856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 t="shared" si="9"/>
        <v>4718606.5434752619</v>
      </c>
      <c r="F14" s="15">
        <f t="shared" si="0"/>
        <v>6316742.5381603679</v>
      </c>
      <c r="G14" s="15">
        <f t="shared" si="4"/>
        <v>19359778.47368915</v>
      </c>
      <c r="H14" s="15">
        <f t="shared" si="1"/>
        <v>14461754.113661477</v>
      </c>
      <c r="I14" s="15">
        <f t="shared" si="5"/>
        <v>15012968.250231147</v>
      </c>
      <c r="J14" s="15">
        <f t="shared" si="2"/>
        <v>14461754.113661477</v>
      </c>
      <c r="K14" s="15">
        <f t="shared" si="3"/>
        <v>-551214.13656966947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 t="shared" si="9"/>
        <v>992097.82616559835</v>
      </c>
      <c r="F15" s="15">
        <f t="shared" si="0"/>
        <v>1174080.2278992822</v>
      </c>
      <c r="G15" s="15">
        <f t="shared" si="4"/>
        <v>20533858.701588433</v>
      </c>
      <c r="H15" s="15">
        <f t="shared" si="1"/>
        <v>17351111.190320637</v>
      </c>
      <c r="I15" s="15">
        <f t="shared" si="5"/>
        <v>16005066.076396745</v>
      </c>
      <c r="J15" s="15">
        <f t="shared" si="2"/>
        <v>17351111.190320637</v>
      </c>
      <c r="K15" s="15">
        <f t="shared" si="3"/>
        <v>1346045.1139238924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 t="shared" si="9"/>
        <v>1871460.4753663132</v>
      </c>
      <c r="F16" s="15">
        <f t="shared" si="0"/>
        <v>2336405.0906298161</v>
      </c>
      <c r="G16" s="15">
        <f t="shared" si="4"/>
        <v>22870263.792218249</v>
      </c>
      <c r="H16" s="15">
        <f t="shared" si="1"/>
        <v>18319081.275756035</v>
      </c>
      <c r="I16" s="15">
        <f t="shared" si="5"/>
        <v>17876526.551763058</v>
      </c>
      <c r="J16" s="15">
        <f t="shared" si="2"/>
        <v>18319081.275756035</v>
      </c>
      <c r="K16" s="15">
        <f t="shared" si="3"/>
        <v>442554.72399297729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 t="shared" si="9"/>
        <v>2424710.9525211253</v>
      </c>
      <c r="F17" s="15">
        <f t="shared" si="0"/>
        <v>3169556.8599503268</v>
      </c>
      <c r="G17" s="15">
        <f t="shared" si="4"/>
        <v>26039820.652168576</v>
      </c>
      <c r="H17" s="15">
        <f t="shared" si="1"/>
        <v>19920462.426406339</v>
      </c>
      <c r="I17" s="15">
        <f t="shared" si="5"/>
        <v>20301237.504284184</v>
      </c>
      <c r="J17" s="15">
        <f t="shared" si="2"/>
        <v>19920462.426406339</v>
      </c>
      <c r="K17" s="15">
        <f t="shared" si="3"/>
        <v>-380775.07787784562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 t="shared" si="9"/>
        <v>3765405.130400809</v>
      </c>
      <c r="F18" s="15">
        <f t="shared" si="0"/>
        <v>5410064.9982026573</v>
      </c>
      <c r="G18" s="15">
        <f t="shared" si="4"/>
        <v>31449885.650371231</v>
      </c>
      <c r="H18" s="15">
        <f t="shared" si="1"/>
        <v>21889119.782806464</v>
      </c>
      <c r="I18" s="15">
        <f t="shared" si="5"/>
        <v>24066642.634684995</v>
      </c>
      <c r="J18" s="15">
        <f t="shared" si="2"/>
        <v>21889119.782806464</v>
      </c>
      <c r="K18" s="15">
        <f t="shared" si="3"/>
        <v>-2177522.8518785313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1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VLOOKUP(A3,[2]myPEPB!$B:$C,2)</f>
        <v>41.45</v>
      </c>
      <c r="D3" s="14">
        <f>VLOOKUP(A3,[2]myPEPB!$B:$D,3)</f>
        <v>41.041896551724122</v>
      </c>
      <c r="E3" s="14">
        <f>VLOOKUP(A3,[1]HwabaoWP_szse_innovation_100!$A:$F,6)</f>
        <v>54671327</v>
      </c>
      <c r="F3" s="14">
        <f>VLOOKUP(A3,[1]HwabaoWP_szse_innovation_100!$A:$I,9)</f>
        <v>147407244.66666666</v>
      </c>
      <c r="G3" s="14">
        <v>0</v>
      </c>
      <c r="H3" s="15">
        <f t="shared" ref="H3:H18" si="0">G3/B3</f>
        <v>0</v>
      </c>
      <c r="I3" s="15">
        <f>I2+H3</f>
        <v>0</v>
      </c>
      <c r="J3" s="15">
        <f t="shared" ref="J3:J18" si="1">I3*B3</f>
        <v>0</v>
      </c>
      <c r="K3" s="15">
        <f>IF(G3&gt;0,K2+G3,K2)</f>
        <v>0</v>
      </c>
      <c r="L3" s="15">
        <f t="shared" ref="L3:L18" si="2">J3+N3</f>
        <v>0</v>
      </c>
      <c r="M3" s="15">
        <f t="shared" ref="M3:M18" si="3">L3-K3</f>
        <v>0</v>
      </c>
      <c r="N3" s="14">
        <f>IF(G3&lt;0,N2-G3,N2)</f>
        <v>0</v>
      </c>
      <c r="O3" s="9">
        <f>VLOOKUP(A3,[1]HwabaoWP_szse_innovation_100!$A:$U,21)</f>
        <v>0</v>
      </c>
      <c r="P3" s="9">
        <f>IF(AND(O3&gt;100,C3&gt;D3),1.2,IF(AND(O3&lt;-100,C3&lt;D3),1.2,1))</f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</row>
    <row r="4" spans="1:35" ht="14.1" customHeight="1">
      <c r="A4" s="12">
        <v>44407</v>
      </c>
      <c r="B4" s="13">
        <f>VLOOKUP(A4,[1]HwabaoWP_szse_innovation_100!$A:$E,5)</f>
        <v>1.006</v>
      </c>
      <c r="C4" s="13">
        <f>VLOOKUP(A4,[2]myPEPB!$B:$C,2)</f>
        <v>39.930000305175781</v>
      </c>
      <c r="D4" s="14">
        <f>VLOOKUP(A4,[2]myPEPB!$B:$D,3)</f>
        <v>40.930499984741189</v>
      </c>
      <c r="E4" s="14">
        <f>VLOOKUP(A4,[1]HwabaoWP_szse_innovation_100!$A:$F,6)</f>
        <v>9153472</v>
      </c>
      <c r="F4" s="14">
        <f>VLOOKUP(A4,[1]HwabaoWP_szse_innovation_100!$A:$I,9)</f>
        <v>34298297.880000003</v>
      </c>
      <c r="G4" s="14">
        <f>IF(C4&lt;D4,$G$2*(D4-C4)^3*P4*E4/F4,$G$2*(D4-C4)^3*P4*E4/F4)</f>
        <v>1055.7503809113296</v>
      </c>
      <c r="H4" s="15">
        <f t="shared" si="0"/>
        <v>1049.4536589575841</v>
      </c>
      <c r="I4" s="15">
        <f t="shared" ref="I4:I18" si="4">I3+H4</f>
        <v>1049.4536589575841</v>
      </c>
      <c r="J4" s="15">
        <f t="shared" si="1"/>
        <v>1055.7503809113296</v>
      </c>
      <c r="K4" s="15">
        <f t="shared" ref="K4:K18" si="5">IF(G4&gt;0,K3+G4,K3)</f>
        <v>1055.7503809113296</v>
      </c>
      <c r="L4" s="15">
        <f t="shared" si="2"/>
        <v>1055.7503809113296</v>
      </c>
      <c r="M4" s="15">
        <f t="shared" si="3"/>
        <v>0</v>
      </c>
      <c r="N4" s="14">
        <f t="shared" ref="N4:N18" si="6">IF(G4&lt;0,N3-G4,N3)</f>
        <v>0</v>
      </c>
      <c r="O4" s="9">
        <f>VLOOKUP(A4,[1]HwabaoWP_szse_innovation_100!$A:$U,21)</f>
        <v>-53.501214932625707</v>
      </c>
      <c r="P4" s="9">
        <f t="shared" ref="P4:P18" si="7">IF(AND(O4&gt;100,C4&gt;D4),1.2,IF(AND(O4&lt;-100,C4&lt;D4),1.2,1))</f>
        <v>1</v>
      </c>
      <c r="R4" s="24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8">(U4-T4)/T4</f>
        <v>1.0529003756696624E-2</v>
      </c>
      <c r="Y4" s="19">
        <f>AC13</f>
        <v>0</v>
      </c>
      <c r="AA4" s="17"/>
      <c r="AB4" s="9"/>
      <c r="AC4" s="9"/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VLOOKUP(A5,[2]myPEPB!$B:$C,2)</f>
        <v>38.069999694824219</v>
      </c>
      <c r="D5" s="14">
        <f>VLOOKUP(A5,[2]myPEPB!$B:$D,3)</f>
        <v>40.654705834482208</v>
      </c>
      <c r="E5" s="14">
        <f>VLOOKUP(A5,[1]HwabaoWP_szse_innovation_100!$A:$F,6)</f>
        <v>4459339</v>
      </c>
      <c r="F5" s="14">
        <f>VLOOKUP(A5,[1]HwabaoWP_szse_innovation_100!$A:$I,9)</f>
        <v>21490456.638297871</v>
      </c>
      <c r="G5" s="14">
        <f t="shared" ref="G5:G18" si="9">IF(C5&lt;D5,$G$2*(D5-C5)^3*P5*E5/F5,$G$2*(D5-C5)^3*P5*E5/F5)</f>
        <v>16983.872079062337</v>
      </c>
      <c r="H5" s="15">
        <f t="shared" si="0"/>
        <v>17581.648114971365</v>
      </c>
      <c r="I5" s="15">
        <f t="shared" si="4"/>
        <v>18631.101773928949</v>
      </c>
      <c r="J5" s="15">
        <f t="shared" si="1"/>
        <v>17997.644313615365</v>
      </c>
      <c r="K5" s="15">
        <f t="shared" si="5"/>
        <v>18039.622459973667</v>
      </c>
      <c r="L5" s="15">
        <f t="shared" si="2"/>
        <v>17997.644313615365</v>
      </c>
      <c r="M5" s="15">
        <f t="shared" si="3"/>
        <v>-41.978146358302183</v>
      </c>
      <c r="N5" s="14">
        <f t="shared" si="6"/>
        <v>0</v>
      </c>
      <c r="O5" s="9">
        <f>VLOOKUP(A5,[1]HwabaoWP_szse_innovation_100!$A:$U,21)</f>
        <v>-120.73806658644138</v>
      </c>
      <c r="P5" s="9">
        <f t="shared" si="7"/>
        <v>1.2</v>
      </c>
      <c r="AA5" s="17"/>
      <c r="AB5" s="9"/>
      <c r="AC5" s="9"/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VLOOKUP(A6,[2]myPEPB!$B:$C,2)</f>
        <v>35.020000457763672</v>
      </c>
      <c r="D6" s="14">
        <f>VLOOKUP(A6,[2]myPEPB!$B:$D,3)</f>
        <v>39.730819672131133</v>
      </c>
      <c r="E6" s="14">
        <f>VLOOKUP(A6,[1]HwabaoWP_szse_innovation_100!$A:$F,6)</f>
        <v>2614711</v>
      </c>
      <c r="F6" s="14">
        <f>VLOOKUP(A6,[1]HwabaoWP_szse_innovation_100!$A:$I,9)</f>
        <v>16286261.656716418</v>
      </c>
      <c r="G6" s="14">
        <f t="shared" si="9"/>
        <v>66296.209001915733</v>
      </c>
      <c r="H6" s="15">
        <f t="shared" si="0"/>
        <v>68986.689908341039</v>
      </c>
      <c r="I6" s="15">
        <f t="shared" si="4"/>
        <v>87617.791682269992</v>
      </c>
      <c r="J6" s="15">
        <f t="shared" si="1"/>
        <v>84200.697806661454</v>
      </c>
      <c r="K6" s="15">
        <f t="shared" si="5"/>
        <v>84335.831461889407</v>
      </c>
      <c r="L6" s="15">
        <f t="shared" si="2"/>
        <v>84200.697806661454</v>
      </c>
      <c r="M6" s="15">
        <f t="shared" si="3"/>
        <v>-135.13365522795357</v>
      </c>
      <c r="N6" s="14">
        <f t="shared" si="6"/>
        <v>0</v>
      </c>
      <c r="O6" s="9">
        <f>VLOOKUP(A6,[1]HwabaoWP_szse_innovation_100!$A:$U,21)</f>
        <v>-30.243784697079619</v>
      </c>
      <c r="P6" s="9">
        <f t="shared" si="7"/>
        <v>1</v>
      </c>
      <c r="AA6" s="9"/>
      <c r="AB6" s="9"/>
      <c r="AC6" s="20"/>
      <c r="AD6" s="9"/>
      <c r="AE6" s="9"/>
      <c r="AF6" s="20"/>
      <c r="AG6" s="17"/>
    </row>
    <row r="7" spans="1:35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VLOOKUP(A7,[2]myPEPB!$B:$C,2)</f>
        <v>36.299999239999998</v>
      </c>
      <c r="D7" s="14">
        <f>VLOOKUP(A7,[2]myPEPB!$B:$D,3)</f>
        <v>39.253623134275358</v>
      </c>
      <c r="E7" s="14">
        <f>VLOOKUP(A7,[1]HwabaoWP_szse_innovation_100!$A:$F,6)</f>
        <v>3805620</v>
      </c>
      <c r="F7" s="14">
        <f>VLOOKUP(A7,[1]HwabaoWP_szse_innovation_100!$A:$I,9)</f>
        <v>13885339.653614458</v>
      </c>
      <c r="G7" s="14">
        <f t="shared" si="9"/>
        <v>27895.335364311264</v>
      </c>
      <c r="H7" s="15">
        <f t="shared" si="0"/>
        <v>28091.980041716575</v>
      </c>
      <c r="I7" s="15">
        <f t="shared" si="4"/>
        <v>115709.77172398657</v>
      </c>
      <c r="J7" s="15">
        <f t="shared" si="1"/>
        <v>114899.79995626083</v>
      </c>
      <c r="K7" s="15">
        <f t="shared" si="5"/>
        <v>112231.16682620067</v>
      </c>
      <c r="L7" s="15">
        <f t="shared" si="2"/>
        <v>114899.79995626083</v>
      </c>
      <c r="M7" s="15">
        <f t="shared" si="3"/>
        <v>2668.6331300601596</v>
      </c>
      <c r="N7" s="14">
        <f t="shared" si="6"/>
        <v>0</v>
      </c>
      <c r="O7" s="9">
        <f>VLOOKUP(A7,[1]HwabaoWP_szse_innovation_100!$A:$U,21)</f>
        <v>67.867888185983432</v>
      </c>
      <c r="P7" s="9">
        <f t="shared" si="7"/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VLOOKUP(A8,[2]myPEPB!$B:$C,2)</f>
        <v>35.450000000000003</v>
      </c>
      <c r="D8" s="14">
        <f>VLOOKUP(A8,[2]myPEPB!$B:$D,3)</f>
        <v>38.695499988749994</v>
      </c>
      <c r="E8" s="14">
        <f>VLOOKUP(A8,[1]HwabaoWP_szse_innovation_100!$A:$F,6)</f>
        <v>3040778</v>
      </c>
      <c r="F8" s="14">
        <f>VLOOKUP(A8,[1]HwabaoWP_szse_innovation_100!$A:$I,9)</f>
        <v>12014868.042857142</v>
      </c>
      <c r="G8" s="14">
        <f t="shared" si="9"/>
        <v>34174.930545493</v>
      </c>
      <c r="H8" s="15">
        <f t="shared" si="0"/>
        <v>33803.095240597817</v>
      </c>
      <c r="I8" s="15">
        <f t="shared" si="4"/>
        <v>149512.86696458439</v>
      </c>
      <c r="J8" s="15">
        <f t="shared" si="1"/>
        <v>151157.51406207148</v>
      </c>
      <c r="K8" s="15">
        <f t="shared" si="5"/>
        <v>146406.09737169367</v>
      </c>
      <c r="L8" s="15">
        <f t="shared" si="2"/>
        <v>151157.51406207148</v>
      </c>
      <c r="M8" s="15">
        <f t="shared" si="3"/>
        <v>4751.4166903778096</v>
      </c>
      <c r="N8" s="14">
        <f t="shared" si="6"/>
        <v>0</v>
      </c>
      <c r="O8" s="9">
        <f>VLOOKUP(A8,[1]HwabaoWP_szse_innovation_100!$A:$U,21)</f>
        <v>63.430477831424852</v>
      </c>
      <c r="P8" s="9">
        <f t="shared" si="7"/>
        <v>1</v>
      </c>
    </row>
    <row r="9" spans="1:35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VLOOKUP(A9,[2]myPEPB!$B:$C,2)</f>
        <v>34.630000000000003</v>
      </c>
      <c r="D9" s="14">
        <f>VLOOKUP(A9,[2]myPEPB!$B:$D,3)</f>
        <v>38.228579205136612</v>
      </c>
      <c r="E9" s="14">
        <f>VLOOKUP(A9,[1]HwabaoWP_szse_innovation_100!$A:$F,6)</f>
        <v>1988017</v>
      </c>
      <c r="F9" s="14">
        <f>VLOOKUP(A9,[1]HwabaoWP_szse_innovation_100!$A:$I,9)</f>
        <v>10437349.492675781</v>
      </c>
      <c r="G9" s="14">
        <f t="shared" si="9"/>
        <v>35060.665994874435</v>
      </c>
      <c r="H9" s="15">
        <f t="shared" si="0"/>
        <v>35343.413878909516</v>
      </c>
      <c r="I9" s="15">
        <f t="shared" si="4"/>
        <v>184856.28084349391</v>
      </c>
      <c r="J9" s="15">
        <f t="shared" si="1"/>
        <v>183377.42759977028</v>
      </c>
      <c r="K9" s="15">
        <f t="shared" si="5"/>
        <v>181466.76336656811</v>
      </c>
      <c r="L9" s="15">
        <f t="shared" si="2"/>
        <v>183377.42759977028</v>
      </c>
      <c r="M9" s="15">
        <f t="shared" si="3"/>
        <v>1910.6642332021729</v>
      </c>
      <c r="N9" s="14">
        <f t="shared" si="6"/>
        <v>0</v>
      </c>
      <c r="O9" s="9">
        <f>VLOOKUP(A9,[1]HwabaoWP_szse_innovation_100!$A:$U,21)</f>
        <v>-25.534304137796351</v>
      </c>
      <c r="P9" s="9">
        <f t="shared" si="7"/>
        <v>1</v>
      </c>
      <c r="AA9" s="17"/>
      <c r="AB9" s="9"/>
      <c r="AC9" s="9"/>
    </row>
    <row r="10" spans="1:35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VLOOKUP(A10,[2]myPEPB!$B:$C,2)</f>
        <v>31.159999849999998</v>
      </c>
      <c r="D10" s="14">
        <f>VLOOKUP(A10,[2]myPEPB!$B:$D,3)</f>
        <v>37.710494996683174</v>
      </c>
      <c r="E10" s="14">
        <f>VLOOKUP(A10,[1]HwabaoWP_szse_innovation_100!$A:$F,6)</f>
        <v>2257005</v>
      </c>
      <c r="F10" s="14">
        <f>VLOOKUP(A10,[1]HwabaoWP_szse_innovation_100!$A:$I,9)</f>
        <v>9461572.5990646258</v>
      </c>
      <c r="G10" s="14">
        <f t="shared" si="9"/>
        <v>317811.73146736313</v>
      </c>
      <c r="H10" s="15">
        <f t="shared" si="0"/>
        <v>356691.06752202666</v>
      </c>
      <c r="I10" s="15">
        <f t="shared" si="4"/>
        <v>541547.34836552059</v>
      </c>
      <c r="J10" s="15">
        <f t="shared" si="1"/>
        <v>482518.6726745746</v>
      </c>
      <c r="K10" s="15">
        <f t="shared" si="5"/>
        <v>499278.49483393121</v>
      </c>
      <c r="L10" s="15">
        <f t="shared" si="2"/>
        <v>482518.6726745746</v>
      </c>
      <c r="M10" s="15">
        <f t="shared" si="3"/>
        <v>-16759.822159356612</v>
      </c>
      <c r="N10" s="14">
        <f t="shared" si="6"/>
        <v>0</v>
      </c>
      <c r="O10" s="9">
        <f>VLOOKUP(A10,[1]HwabaoWP_szse_innovation_100!$A:$U,21)</f>
        <v>-185.45991285326798</v>
      </c>
      <c r="P10" s="9">
        <f t="shared" si="7"/>
        <v>1.2</v>
      </c>
      <c r="AA10" s="17"/>
      <c r="AB10" s="9"/>
      <c r="AC10" s="9"/>
    </row>
    <row r="11" spans="1:35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VLOOKUP(A11,[2]myPEPB!$B:$C,2)</f>
        <v>30.969999309999999</v>
      </c>
      <c r="D11" s="14">
        <f>VLOOKUP(A11,[2]myPEPB!$B:$D,3)</f>
        <v>37.189770586238538</v>
      </c>
      <c r="E11" s="14">
        <f>VLOOKUP(A11,[1]HwabaoWP_szse_innovation_100!$A:$F,6)</f>
        <v>906904</v>
      </c>
      <c r="F11" s="14">
        <f>VLOOKUP(A11,[1]HwabaoWP_szse_innovation_100!$A:$I,9)</f>
        <v>8699501.0544478521</v>
      </c>
      <c r="G11" s="14">
        <f t="shared" si="9"/>
        <v>99080.299591503761</v>
      </c>
      <c r="H11" s="15">
        <f t="shared" si="0"/>
        <v>112335.93687526176</v>
      </c>
      <c r="I11" s="15">
        <f t="shared" si="4"/>
        <v>653883.28524078231</v>
      </c>
      <c r="J11" s="15">
        <f t="shared" si="1"/>
        <v>576725.07660191669</v>
      </c>
      <c r="K11" s="15">
        <f t="shared" si="5"/>
        <v>598358.79442543502</v>
      </c>
      <c r="L11" s="15">
        <f t="shared" si="2"/>
        <v>576725.07660191669</v>
      </c>
      <c r="M11" s="15">
        <f t="shared" si="3"/>
        <v>-21633.717823518324</v>
      </c>
      <c r="N11" s="14">
        <f t="shared" si="6"/>
        <v>0</v>
      </c>
      <c r="O11" s="9">
        <f>VLOOKUP(A11,[1]HwabaoWP_szse_innovation_100!$A:$U,21)</f>
        <v>53.846247309070314</v>
      </c>
      <c r="P11" s="9">
        <f t="shared" si="7"/>
        <v>1</v>
      </c>
      <c r="AA11" s="17"/>
      <c r="AB11" s="9"/>
      <c r="AC11" s="9"/>
    </row>
    <row r="12" spans="1:35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VLOOKUP(A12,[2]myPEPB!$B:$C,2)</f>
        <v>27.63999939</v>
      </c>
      <c r="D12" s="14">
        <f>VLOOKUP(A12,[2]myPEPB!$B:$D,3)</f>
        <v>36.340622369004151</v>
      </c>
      <c r="E12" s="14">
        <f>VLOOKUP(A12,[1]HwabaoWP_szse_innovation_100!$A:$F,6)</f>
        <v>1401901</v>
      </c>
      <c r="F12" s="14">
        <f>VLOOKUP(A12,[1]HwabaoWP_szse_innovation_100!$A:$I,9)</f>
        <v>7836928.591733871</v>
      </c>
      <c r="G12" s="14">
        <f t="shared" si="9"/>
        <v>465392.73704574164</v>
      </c>
      <c r="H12" s="15">
        <f t="shared" si="0"/>
        <v>587617.09541353618</v>
      </c>
      <c r="I12" s="15">
        <f t="shared" si="4"/>
        <v>1241500.3806543185</v>
      </c>
      <c r="J12" s="15">
        <f t="shared" si="1"/>
        <v>983268.29615027865</v>
      </c>
      <c r="K12" s="15">
        <f t="shared" si="5"/>
        <v>1063751.5314711765</v>
      </c>
      <c r="L12" s="15">
        <f t="shared" si="2"/>
        <v>983268.29615027865</v>
      </c>
      <c r="M12" s="15">
        <f t="shared" si="3"/>
        <v>-80483.235320897889</v>
      </c>
      <c r="N12" s="14">
        <f t="shared" si="6"/>
        <v>0</v>
      </c>
      <c r="O12" s="9">
        <f>VLOOKUP(A12,[1]HwabaoWP_szse_innovation_100!$A:$U,21)</f>
        <v>-13.27465112839349</v>
      </c>
      <c r="P12" s="9">
        <f t="shared" si="7"/>
        <v>1</v>
      </c>
      <c r="AA12" s="17"/>
    </row>
    <row r="13" spans="1:35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VLOOKUP(A13,[2]myPEPB!$B:$C,2)</f>
        <v>25.129999160000001</v>
      </c>
      <c r="D13" s="14">
        <f>VLOOKUP(A13,[2]myPEPB!$B:$D,3)</f>
        <v>35.566653817730753</v>
      </c>
      <c r="E13" s="14">
        <f>VLOOKUP(A13,[1]HwabaoWP_szse_innovation_100!$A:$F,6)</f>
        <v>2631500</v>
      </c>
      <c r="F13" s="14">
        <f>VLOOKUP(A13,[1]HwabaoWP_szse_innovation_100!$A:$I,9)</f>
        <v>7310293.186280488</v>
      </c>
      <c r="G13" s="14">
        <f t="shared" si="9"/>
        <v>1616402.8756808292</v>
      </c>
      <c r="H13" s="15">
        <f t="shared" si="0"/>
        <v>2248126.4484234462</v>
      </c>
      <c r="I13" s="15">
        <f t="shared" si="4"/>
        <v>3489626.8290777644</v>
      </c>
      <c r="J13" s="15">
        <f t="shared" si="1"/>
        <v>2509041.6268755305</v>
      </c>
      <c r="K13" s="15">
        <f t="shared" si="5"/>
        <v>2680154.4071520055</v>
      </c>
      <c r="L13" s="15">
        <f t="shared" si="2"/>
        <v>2509041.6268755305</v>
      </c>
      <c r="M13" s="15">
        <f t="shared" si="3"/>
        <v>-171112.78027647501</v>
      </c>
      <c r="N13" s="14">
        <f t="shared" si="6"/>
        <v>0</v>
      </c>
      <c r="O13" s="9">
        <f>VLOOKUP(A13,[1]HwabaoWP_szse_innovation_100!$A:$U,21)</f>
        <v>-29.745409510831923</v>
      </c>
      <c r="P13" s="9">
        <f t="shared" si="7"/>
        <v>1</v>
      </c>
      <c r="AC13" s="10"/>
    </row>
    <row r="14" spans="1:35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VLOOKUP(A14,[2]myPEPB!$B:$C,2)</f>
        <v>24.129999160000001</v>
      </c>
      <c r="D14" s="14">
        <f>VLOOKUP(A14,[2]myPEPB!$B:$D,3)</f>
        <v>34.740573439534039</v>
      </c>
      <c r="E14" s="14">
        <f>VLOOKUP(A14,[1]HwabaoWP_szse_innovation_100!$A:$F,6)</f>
        <v>1147010</v>
      </c>
      <c r="F14" s="14">
        <f>VLOOKUP(A14,[1]HwabaoWP_szse_innovation_100!$A:$I,9)</f>
        <v>6847440.4204799104</v>
      </c>
      <c r="G14" s="14">
        <f t="shared" si="9"/>
        <v>790410.51240753022</v>
      </c>
      <c r="H14" s="15">
        <f t="shared" si="0"/>
        <v>1058113.1654720588</v>
      </c>
      <c r="I14" s="15">
        <f t="shared" si="4"/>
        <v>4547739.994549823</v>
      </c>
      <c r="J14" s="15">
        <f t="shared" si="1"/>
        <v>3397161.6805133354</v>
      </c>
      <c r="K14" s="15">
        <f t="shared" si="5"/>
        <v>3470564.9195595356</v>
      </c>
      <c r="L14" s="15">
        <f t="shared" si="2"/>
        <v>3397161.6805133354</v>
      </c>
      <c r="M14" s="15">
        <f t="shared" si="3"/>
        <v>-73403.239046200179</v>
      </c>
      <c r="N14" s="14">
        <f t="shared" si="6"/>
        <v>0</v>
      </c>
      <c r="O14" s="9">
        <f>VLOOKUP(A14,[1]HwabaoWP_szse_innovation_100!$A:$U,21)</f>
        <v>121.48316506417596</v>
      </c>
      <c r="P14" s="9">
        <f t="shared" si="7"/>
        <v>1</v>
      </c>
    </row>
    <row r="15" spans="1:35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VLOOKUP(A15,[2]myPEPB!$B:$C,2)</f>
        <v>27.809999470000001</v>
      </c>
      <c r="D15" s="14">
        <f>VLOOKUP(A15,[2]myPEPB!$B:$D,3)</f>
        <v>34.119366627533324</v>
      </c>
      <c r="E15" s="14">
        <f>VLOOKUP(A15,[1]HwabaoWP_szse_innovation_100!$A:$F,6)</f>
        <v>2764909</v>
      </c>
      <c r="F15" s="14">
        <f>VLOOKUP(A15,[1]HwabaoWP_szse_innovation_100!$A:$I,9)</f>
        <v>6486059.213010204</v>
      </c>
      <c r="G15" s="14">
        <f t="shared" si="9"/>
        <v>422916.30686063902</v>
      </c>
      <c r="H15" s="15">
        <f t="shared" si="0"/>
        <v>500492.65389518265</v>
      </c>
      <c r="I15" s="15">
        <f t="shared" si="4"/>
        <v>5048232.6484450055</v>
      </c>
      <c r="J15" s="15">
        <f t="shared" si="1"/>
        <v>4265756.7323671244</v>
      </c>
      <c r="K15" s="15">
        <f t="shared" si="5"/>
        <v>3893481.2264201744</v>
      </c>
      <c r="L15" s="15">
        <f t="shared" si="2"/>
        <v>4265756.7323671244</v>
      </c>
      <c r="M15" s="15">
        <f t="shared" si="3"/>
        <v>372275.50594695006</v>
      </c>
      <c r="N15" s="14">
        <f t="shared" si="6"/>
        <v>0</v>
      </c>
      <c r="O15" s="9">
        <f>VLOOKUP(A15,[1]HwabaoWP_szse_innovation_100!$A:$U,21)</f>
        <v>82.073682168853153</v>
      </c>
      <c r="P15" s="9">
        <f t="shared" si="7"/>
        <v>1</v>
      </c>
    </row>
    <row r="16" spans="1:35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VLOOKUP(A16,[2]myPEPB!$B:$C,2)</f>
        <v>26.329999919999999</v>
      </c>
      <c r="D16" s="14">
        <f>VLOOKUP(A16,[2]myPEPB!$B:$D,3)</f>
        <v>33.666137024579427</v>
      </c>
      <c r="E16" s="14">
        <f>VLOOKUP(A16,[1]HwabaoWP_szse_innovation_100!$A:$F,6)</f>
        <v>2184000</v>
      </c>
      <c r="F16" s="14">
        <f>VLOOKUP(A16,[1]HwabaoWP_szse_innovation_100!$A:$I,9)</f>
        <v>6139372.2173402254</v>
      </c>
      <c r="G16" s="14">
        <f t="shared" si="9"/>
        <v>665747.16982557636</v>
      </c>
      <c r="H16" s="15">
        <f t="shared" si="0"/>
        <v>831145.03198279405</v>
      </c>
      <c r="I16" s="15">
        <f t="shared" si="4"/>
        <v>5879377.6804277999</v>
      </c>
      <c r="J16" s="15">
        <f t="shared" si="1"/>
        <v>4709381.5164156565</v>
      </c>
      <c r="K16" s="15">
        <f t="shared" si="5"/>
        <v>4559228.3962457506</v>
      </c>
      <c r="L16" s="15">
        <f t="shared" si="2"/>
        <v>4709381.5164156565</v>
      </c>
      <c r="M16" s="15">
        <f t="shared" si="3"/>
        <v>150153.12016990595</v>
      </c>
      <c r="N16" s="14">
        <f t="shared" si="6"/>
        <v>0</v>
      </c>
      <c r="O16" s="9">
        <f>VLOOKUP(A16,[1]HwabaoWP_szse_innovation_100!$A:$U,21)</f>
        <v>-127.3183196634585</v>
      </c>
      <c r="P16" s="9">
        <f t="shared" si="7"/>
        <v>1.2</v>
      </c>
    </row>
    <row r="17" spans="1:16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VLOOKUP(A17,[2]myPEPB!$B:$C,2)</f>
        <v>25.18000031</v>
      </c>
      <c r="D17" s="14">
        <f>VLOOKUP(A17,[2]myPEPB!$B:$D,3)</f>
        <v>33.177616240465106</v>
      </c>
      <c r="E17" s="14">
        <f>VLOOKUP(A17,[1]HwabaoWP_szse_innovation_100!$A:$F,6)</f>
        <v>719700</v>
      </c>
      <c r="F17" s="14">
        <f>VLOOKUP(A17,[1]HwabaoWP_szse_innovation_100!$A:$I,9)</f>
        <v>5816280.4526384082</v>
      </c>
      <c r="G17" s="14">
        <f t="shared" si="9"/>
        <v>300031.00550934568</v>
      </c>
      <c r="H17" s="15">
        <f t="shared" si="0"/>
        <v>392197.40015656798</v>
      </c>
      <c r="I17" s="15">
        <f t="shared" si="4"/>
        <v>6271575.0805843677</v>
      </c>
      <c r="J17" s="15">
        <f t="shared" si="1"/>
        <v>4797754.8469314398</v>
      </c>
      <c r="K17" s="15">
        <f t="shared" si="5"/>
        <v>4859259.4017550964</v>
      </c>
      <c r="L17" s="15">
        <f t="shared" si="2"/>
        <v>4797754.8469314398</v>
      </c>
      <c r="M17" s="15">
        <f t="shared" si="3"/>
        <v>-61504.554823656566</v>
      </c>
      <c r="N17" s="14">
        <f t="shared" si="6"/>
        <v>0</v>
      </c>
      <c r="O17" s="9">
        <f>VLOOKUP(A17,[1]HwabaoWP_szse_innovation_100!$A:$U,21)</f>
        <v>-140.34722331220857</v>
      </c>
      <c r="P17" s="9">
        <f t="shared" si="7"/>
        <v>1.2</v>
      </c>
    </row>
    <row r="18" spans="1:16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VLOOKUP(A18,[2]myPEPB!$B:$C,2)</f>
        <v>23.340000150000002</v>
      </c>
      <c r="D18" s="14">
        <f>VLOOKUP(A18,[2]myPEPB!$B:$D,3)</f>
        <v>32.601424623862997</v>
      </c>
      <c r="E18" s="14">
        <f>VLOOKUP(A18,[1]HwabaoWP_szse_innovation_100!$A:$F,6)</f>
        <v>2128200</v>
      </c>
      <c r="F18" s="14">
        <f>VLOOKUP(A18,[1]HwabaoWP_szse_innovation_100!$A:$I,9)</f>
        <v>5555987.6610887097</v>
      </c>
      <c r="G18" s="14">
        <f t="shared" si="9"/>
        <v>1442324.1532089238</v>
      </c>
      <c r="H18" s="15">
        <f t="shared" si="0"/>
        <v>2072304.8774587736</v>
      </c>
      <c r="I18" s="15">
        <f t="shared" si="4"/>
        <v>8343879.9580431413</v>
      </c>
      <c r="J18" s="15">
        <f t="shared" si="1"/>
        <v>5807340.2836938016</v>
      </c>
      <c r="K18" s="15">
        <f t="shared" si="5"/>
        <v>6301583.5549640199</v>
      </c>
      <c r="L18" s="15">
        <f t="shared" si="2"/>
        <v>5807340.2836938016</v>
      </c>
      <c r="M18" s="15">
        <f t="shared" si="3"/>
        <v>-494243.27127021831</v>
      </c>
      <c r="N18" s="14">
        <f t="shared" si="6"/>
        <v>0</v>
      </c>
      <c r="O18" s="9">
        <f>VLOOKUP(A18,[1]HwabaoWP_szse_innovation_100!$A:$U,21)</f>
        <v>-112.42427728939072</v>
      </c>
      <c r="P18" s="9">
        <f t="shared" si="7"/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2022-10-30T08:21:51Z</dcterms:modified>
</cp:coreProperties>
</file>