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'model4(1)'!$P$1:$P$186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0" i="7" l="1"/>
  <c r="C20" i="7"/>
  <c r="E20" i="7" s="1"/>
  <c r="B20" i="7"/>
  <c r="F20" i="7" l="1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19" i="7" l="1"/>
  <c r="F19" i="7" l="1"/>
  <c r="E18" i="7"/>
  <c r="F18" i="7" s="1"/>
  <c r="E17" i="7" l="1"/>
  <c r="F17" i="7" l="1"/>
  <c r="E16" i="7"/>
  <c r="F16" i="7" l="1"/>
  <c r="E15" i="7"/>
  <c r="F15" i="7" s="1"/>
  <c r="E14" i="7" l="1"/>
  <c r="F14" i="7" l="1"/>
  <c r="E13" i="7"/>
  <c r="F13" i="7" l="1"/>
  <c r="E12" i="7" l="1"/>
  <c r="F12" i="7" s="1"/>
  <c r="E11" i="7" l="1"/>
  <c r="F11" i="7" s="1"/>
  <c r="E10" i="7" l="1"/>
  <c r="F10" i="7" s="1"/>
  <c r="E9" i="7" l="1"/>
  <c r="F9" i="7" s="1"/>
  <c r="L3" i="7"/>
  <c r="I3" i="7"/>
  <c r="E4" i="7" l="1"/>
  <c r="E5" i="7"/>
  <c r="E6" i="7"/>
  <c r="E7" i="7"/>
  <c r="E8" i="7"/>
  <c r="F8" i="7" l="1"/>
  <c r="F7" i="7" l="1"/>
  <c r="F6" i="7"/>
  <c r="F5" i="7" l="1"/>
  <c r="F4" i="7" l="1"/>
  <c r="F3" i="7" l="1"/>
  <c r="G3" i="7" s="1"/>
  <c r="I4" i="7" l="1"/>
  <c r="I5" i="7" s="1"/>
  <c r="I6" i="7" s="1"/>
  <c r="I7" i="7" s="1"/>
  <c r="I8" i="7" s="1"/>
  <c r="I9" i="7" s="1"/>
  <c r="I10" i="7" s="1"/>
  <c r="I11" i="7" s="1"/>
  <c r="I12" i="7" l="1"/>
  <c r="I13" i="7" s="1"/>
  <c r="I14" i="7" s="1"/>
  <c r="I15" i="7" s="1"/>
  <c r="I16" i="7" s="1"/>
  <c r="I17" i="7" s="1"/>
  <c r="I18" i="7" s="1"/>
  <c r="I19" i="7" s="1"/>
  <c r="I20" i="7" s="1"/>
  <c r="R4" i="7"/>
  <c r="Q4" i="7" s="1"/>
  <c r="L4" i="7" l="1"/>
  <c r="L5" i="7" l="1"/>
  <c r="L6" i="7" l="1"/>
  <c r="L7" i="7" l="1"/>
  <c r="L8" i="7" l="1"/>
  <c r="L9" i="7" s="1"/>
  <c r="L10" i="7" l="1"/>
  <c r="L11" i="7" l="1"/>
  <c r="U4" i="7" s="1"/>
  <c r="L12" i="7" l="1"/>
  <c r="L13" i="7" s="1"/>
  <c r="L14" i="7" s="1"/>
  <c r="L15" i="7" l="1"/>
  <c r="G4" i="7"/>
  <c r="H3" i="7"/>
  <c r="J3" i="7" s="1"/>
  <c r="K3" i="7" s="1"/>
  <c r="L16" i="7" l="1"/>
  <c r="G5" i="7"/>
  <c r="H4" i="7"/>
  <c r="J4" i="7" s="1"/>
  <c r="K4" i="7" s="1"/>
  <c r="L17" i="7" l="1"/>
  <c r="G6" i="7"/>
  <c r="H5" i="7"/>
  <c r="J5" i="7" s="1"/>
  <c r="K5" i="7" s="1"/>
  <c r="L18" i="7" l="1"/>
  <c r="L19" i="7" s="1"/>
  <c r="L20" i="7" s="1"/>
  <c r="G7" i="7"/>
  <c r="H6" i="7"/>
  <c r="J6" i="7" s="1"/>
  <c r="K6" i="7" s="1"/>
  <c r="G8" i="7" l="1"/>
  <c r="H7" i="7"/>
  <c r="J7" i="7" s="1"/>
  <c r="K7" i="7" s="1"/>
  <c r="H8" i="7" l="1"/>
  <c r="J8" i="7" s="1"/>
  <c r="K8" i="7" s="1"/>
  <c r="G9" i="7"/>
  <c r="G10" i="7" l="1"/>
  <c r="H9" i="7"/>
  <c r="J9" i="7" s="1"/>
  <c r="K9" i="7" s="1"/>
  <c r="G11" i="7" l="1"/>
  <c r="H10" i="7"/>
  <c r="J10" i="7" s="1"/>
  <c r="K10" i="7" s="1"/>
  <c r="G12" i="7" l="1"/>
  <c r="H11" i="7"/>
  <c r="J11" i="7" s="1"/>
  <c r="H12" i="7" l="1"/>
  <c r="J12" i="7" s="1"/>
  <c r="K12" i="7" s="1"/>
  <c r="G13" i="7"/>
  <c r="G14" i="7" s="1"/>
  <c r="K11" i="7"/>
  <c r="T4" i="7" s="1"/>
  <c r="S4" i="7"/>
  <c r="V4" i="7" s="1"/>
  <c r="W4" i="7" s="1"/>
  <c r="G15" i="7" l="1"/>
  <c r="H14" i="7"/>
  <c r="J14" i="7" s="1"/>
  <c r="K14" i="7" s="1"/>
  <c r="H13" i="7"/>
  <c r="J13" i="7" s="1"/>
  <c r="K13" i="7" s="1"/>
  <c r="G16" i="7" l="1"/>
  <c r="H15" i="7"/>
  <c r="J15" i="7" s="1"/>
  <c r="K15" i="7" s="1"/>
  <c r="G17" i="7" l="1"/>
  <c r="H16" i="7"/>
  <c r="J16" i="7" s="1"/>
  <c r="K16" i="7" s="1"/>
  <c r="G18" i="7" l="1"/>
  <c r="H17" i="7"/>
  <c r="J17" i="7" s="1"/>
  <c r="K17" i="7" s="1"/>
  <c r="G19" i="7" l="1"/>
  <c r="H18" i="7"/>
  <c r="J18" i="7" s="1"/>
  <c r="K18" i="7" s="1"/>
  <c r="H19" i="7" l="1"/>
  <c r="J19" i="7" s="1"/>
  <c r="K19" i="7" s="1"/>
  <c r="G20" i="7"/>
  <c r="H20" i="7" l="1"/>
  <c r="J20" i="7" s="1"/>
  <c r="K20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<sst xmlns="http://schemas.openxmlformats.org/spreadsheetml/2006/main" count="21" uniqueCount="16">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</sst>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80672"/>
        <c:axId val="210142336"/>
      </c:lineChart>
      <c:dateAx>
        <c:axId val="14838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336"/>
        <c:crosses val="autoZero"/>
        <c:auto val="1"/>
        <c:lblOffset val="100"/>
        <c:baseTimeUnit val="days"/>
      </c:dateAx>
      <c:valAx>
        <c:axId val="210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60960"/>
        <c:axId val="273441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17312"/>
        <c:axId val="273060608"/>
      </c:lineChart>
      <c:dateAx>
        <c:axId val="27111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060608"/>
        <c:crosses val="autoZero"/>
        <c:auto val="1"/>
        <c:lblOffset val="100"/>
        <c:baseTimeUnit val="days"/>
      </c:dateAx>
      <c:valAx>
        <c:axId val="273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117312"/>
        <c:crosses val="autoZero"/>
        <c:crossBetween val="between"/>
      </c:valAx>
      <c:valAx>
        <c:axId val="273441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960960"/>
        <c:crosses val="max"/>
        <c:crossBetween val="between"/>
      </c:valAx>
      <c:catAx>
        <c:axId val="273960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7344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22</xdr:row>
      <xdr:rowOff>76201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3" t="s">
        <v>9</v>
      </c>
      <c r="K1" s="24" t="s">
        <v>10</v>
      </c>
      <c r="L1" s="25" t="s">
        <v>11</v>
      </c>
      <c r="N1" s="12"/>
    </row>
    <row r="2" spans="1:23" ht="14.1" customHeight="1" x14ac:dyDescent="0.2">
      <c r="A2" s="6"/>
      <c r="B2" s="6"/>
      <c r="C2" s="6"/>
      <c r="D2" s="5"/>
      <c r="E2" s="5">
        <v>3950</v>
      </c>
      <c r="F2" s="19" t="s">
        <v>15</v>
      </c>
      <c r="G2" s="5"/>
      <c r="H2" s="5">
        <f>MIN(G:G)</f>
        <v>0</v>
      </c>
      <c r="I2" s="5"/>
      <c r="J2" s="6"/>
      <c r="K2" s="6"/>
      <c r="L2" s="5"/>
      <c r="M2" s="7"/>
    </row>
    <row r="3" spans="1:23" ht="14.1" customHeight="1" x14ac:dyDescent="0.2">
      <c r="A3" s="15">
        <v>44316</v>
      </c>
      <c r="B3" s="16">
        <f>VLOOKUP(A3,[1]szse_innovation_100!$A:$F,6)</f>
        <v>4.7860299999999993</v>
      </c>
      <c r="C3" s="16">
        <f>VLOOKUP(A3,[2]myPEPB!$B:$C,2)</f>
        <v>47.64</v>
      </c>
      <c r="D3" s="17">
        <f>VLOOKUP(A3,[2]myPEPB!$B:$D,3)</f>
        <v>45.46631578947369</v>
      </c>
      <c r="E3" s="17">
        <v>0</v>
      </c>
      <c r="F3" s="18">
        <f t="shared" ref="F3:F20" si="0">E3/B3</f>
        <v>0</v>
      </c>
      <c r="G3" s="18">
        <f>G2+F3</f>
        <v>0</v>
      </c>
      <c r="H3" s="18">
        <f t="shared" ref="H3:H20" si="1">G3*B3</f>
        <v>0</v>
      </c>
      <c r="I3" s="18">
        <f>IF(E3&gt;0,I2+E3,I2)</f>
        <v>0</v>
      </c>
      <c r="J3" s="18">
        <f t="shared" ref="J3:J20" si="2">H3+L3</f>
        <v>0</v>
      </c>
      <c r="K3" s="18">
        <f t="shared" ref="K3:K20" si="3">J3-I3</f>
        <v>0</v>
      </c>
      <c r="L3" s="17">
        <f>IF(E3&lt;0,L2-E3,L2)</f>
        <v>0</v>
      </c>
      <c r="M3" s="7"/>
      <c r="P3" s="26" t="s">
        <v>1</v>
      </c>
      <c r="Q3" s="27" t="s">
        <v>12</v>
      </c>
      <c r="R3" s="27" t="s">
        <v>8</v>
      </c>
      <c r="S3" s="27" t="s">
        <v>9</v>
      </c>
      <c r="T3" s="27" t="s">
        <v>10</v>
      </c>
      <c r="U3" s="28" t="s">
        <v>11</v>
      </c>
      <c r="V3" s="27" t="s">
        <v>13</v>
      </c>
      <c r="W3" s="27" t="s">
        <v>14</v>
      </c>
    </row>
    <row r="4" spans="1:23" ht="14.1" customHeight="1" x14ac:dyDescent="0.2">
      <c r="A4" s="15">
        <v>44347</v>
      </c>
      <c r="B4" s="16">
        <f>VLOOKUP(A4,[1]szse_innovation_100!$A:$F,6)</f>
        <v>4.9806599999999994</v>
      </c>
      <c r="C4" s="16">
        <f>VLOOKUP(A4,[2]myPEPB!$B:$C,2)</f>
        <v>39.85</v>
      </c>
      <c r="D4" s="17">
        <f>VLOOKUP(A4,[2]myPEPB!$B:$D,3)</f>
        <v>41.802432432432425</v>
      </c>
      <c r="E4" s="17">
        <f t="shared" ref="E4:E20" si="4">IF(C4&lt;D4,$E$2*(D4-C4)^2,-$E$2*(D4-C4)^2)</f>
        <v>15057.369992695269</v>
      </c>
      <c r="F4" s="18">
        <f t="shared" si="0"/>
        <v>3023.1676108578522</v>
      </c>
      <c r="G4" s="18">
        <f t="shared" ref="G4:G20" si="5">G3+F4</f>
        <v>3023.1676108578522</v>
      </c>
      <c r="H4" s="18">
        <f t="shared" si="1"/>
        <v>15057.369992695269</v>
      </c>
      <c r="I4" s="18">
        <f t="shared" ref="I4:I20" si="6">IF(E4&gt;0,I3+E4,I3)</f>
        <v>15057.369992695269</v>
      </c>
      <c r="J4" s="18">
        <f t="shared" si="2"/>
        <v>15057.369992695269</v>
      </c>
      <c r="K4" s="18">
        <f t="shared" si="3"/>
        <v>0</v>
      </c>
      <c r="L4" s="17">
        <f t="shared" ref="L4:L20" si="7">IF(E4&lt;0,L3-E4,L3)</f>
        <v>0</v>
      </c>
      <c r="M4" s="7"/>
      <c r="P4" s="20">
        <v>44561</v>
      </c>
      <c r="Q4" s="10">
        <f>R4</f>
        <v>260275.18576464822</v>
      </c>
      <c r="R4" s="5">
        <f>VLOOKUP(P4,A:I,9,)</f>
        <v>260275.18576464822</v>
      </c>
      <c r="S4" s="5">
        <f>VLOOKUP(P4,A:J,10,)</f>
        <v>262454.74910559482</v>
      </c>
      <c r="T4" s="5">
        <f>VLOOKUP(P4,A:K,11,)</f>
        <v>2179.5633409465954</v>
      </c>
      <c r="U4" s="5">
        <f>VLOOKUP(P4,A:L,12,)</f>
        <v>657.86627675392538</v>
      </c>
      <c r="V4" s="9">
        <f t="shared" ref="V4" si="8">(S4-R4)/R4</f>
        <v>8.3740727512819774E-3</v>
      </c>
      <c r="W4" s="9">
        <f>V4</f>
        <v>8.3740727512819774E-3</v>
      </c>
    </row>
    <row r="5" spans="1:23" ht="14.1" customHeight="1" x14ac:dyDescent="0.2">
      <c r="A5" s="15">
        <v>44377</v>
      </c>
      <c r="B5" s="16">
        <f>VLOOKUP(A5,[1]szse_innovation_100!$A:$F,6)</f>
        <v>5.1114799999999994</v>
      </c>
      <c r="C5" s="16">
        <f>VLOOKUP(A5,[2]myPEPB!$B:$C,2)</f>
        <v>41.45</v>
      </c>
      <c r="D5" s="17">
        <f>VLOOKUP(A5,[2]myPEPB!$B:$D,3)</f>
        <v>41.041896551724122</v>
      </c>
      <c r="E5" s="17">
        <f t="shared" si="4"/>
        <v>-657.86627675392538</v>
      </c>
      <c r="F5" s="18">
        <f t="shared" si="0"/>
        <v>-128.70367814291075</v>
      </c>
      <c r="G5" s="18">
        <f t="shared" si="5"/>
        <v>2894.4639327149416</v>
      </c>
      <c r="H5" s="18">
        <f t="shared" si="1"/>
        <v>14794.994502793768</v>
      </c>
      <c r="I5" s="18">
        <f t="shared" si="6"/>
        <v>15057.369992695269</v>
      </c>
      <c r="J5" s="18">
        <f t="shared" si="2"/>
        <v>15452.860779547693</v>
      </c>
      <c r="K5" s="18">
        <f t="shared" si="3"/>
        <v>395.49078685242421</v>
      </c>
      <c r="L5" s="17">
        <f t="shared" si="7"/>
        <v>657.86627675392538</v>
      </c>
      <c r="M5" s="7"/>
    </row>
    <row r="6" spans="1:23" ht="14.1" customHeight="1" x14ac:dyDescent="0.2">
      <c r="A6" s="15">
        <v>44407</v>
      </c>
      <c r="B6" s="16">
        <f>VLOOKUP(A6,[1]szse_innovation_100!$A:$F,6)</f>
        <v>4.9776999999999996</v>
      </c>
      <c r="C6" s="16">
        <f>VLOOKUP(A6,[2]myPEPB!$B:$C,2)</f>
        <v>39.930000305175781</v>
      </c>
      <c r="D6" s="17">
        <f>VLOOKUP(A6,[2]myPEPB!$B:$D,3)</f>
        <v>40.930499984741189</v>
      </c>
      <c r="E6" s="17">
        <f t="shared" si="4"/>
        <v>3953.9484548014116</v>
      </c>
      <c r="F6" s="18">
        <f t="shared" si="0"/>
        <v>794.33241352460209</v>
      </c>
      <c r="G6" s="18">
        <f t="shared" si="5"/>
        <v>3688.7963462395437</v>
      </c>
      <c r="H6" s="18">
        <f t="shared" si="1"/>
        <v>18361.721572676575</v>
      </c>
      <c r="I6" s="18">
        <f t="shared" si="6"/>
        <v>19011.31844749668</v>
      </c>
      <c r="J6" s="18">
        <f t="shared" si="2"/>
        <v>19019.5878494305</v>
      </c>
      <c r="K6" s="18">
        <f t="shared" si="3"/>
        <v>8.2694019338196085</v>
      </c>
      <c r="L6" s="17">
        <f t="shared" si="7"/>
        <v>657.86627675392538</v>
      </c>
      <c r="M6" s="7"/>
    </row>
    <row r="7" spans="1:23" ht="14.1" customHeight="1" x14ac:dyDescent="0.2">
      <c r="A7" s="15">
        <v>44439</v>
      </c>
      <c r="B7" s="16">
        <f>VLOOKUP(A7,[1]szse_innovation_100!$A:$F,6)</f>
        <v>4.7613100000000008</v>
      </c>
      <c r="C7" s="16">
        <f>VLOOKUP(A7,[2]myPEPB!$B:$C,2)</f>
        <v>38.069999694824219</v>
      </c>
      <c r="D7" s="17">
        <f>VLOOKUP(A7,[2]myPEPB!$B:$D,3)</f>
        <v>40.654705834482208</v>
      </c>
      <c r="E7" s="17">
        <f t="shared" si="4"/>
        <v>26388.788022123525</v>
      </c>
      <c r="F7" s="18">
        <f t="shared" si="0"/>
        <v>5542.3377226274952</v>
      </c>
      <c r="G7" s="18">
        <f t="shared" si="5"/>
        <v>9231.1340688670389</v>
      </c>
      <c r="H7" s="18">
        <f t="shared" si="1"/>
        <v>43952.290953437332</v>
      </c>
      <c r="I7" s="18">
        <f t="shared" si="6"/>
        <v>45400.106469620208</v>
      </c>
      <c r="J7" s="18">
        <f t="shared" si="2"/>
        <v>44610.15723019126</v>
      </c>
      <c r="K7" s="18">
        <f t="shared" si="3"/>
        <v>-789.9492394289482</v>
      </c>
      <c r="L7" s="17">
        <f t="shared" si="7"/>
        <v>657.86627675392538</v>
      </c>
      <c r="M7" s="7"/>
    </row>
    <row r="8" spans="1:23" ht="14.1" customHeight="1" x14ac:dyDescent="0.2">
      <c r="A8" s="15">
        <v>44469</v>
      </c>
      <c r="B8" s="16">
        <f>VLOOKUP(A8,[1]szse_innovation_100!$A:$F,6)</f>
        <v>4.7106400000000006</v>
      </c>
      <c r="C8" s="16">
        <f>VLOOKUP(A8,[2]myPEPB!$B:$C,2)</f>
        <v>35.020000457763672</v>
      </c>
      <c r="D8" s="17">
        <f>VLOOKUP(A8,[2]myPEPB!$B:$D,3)</f>
        <v>39.730819672131133</v>
      </c>
      <c r="E8" s="17">
        <f t="shared" si="4"/>
        <v>87657.679798291982</v>
      </c>
      <c r="F8" s="18">
        <f t="shared" si="0"/>
        <v>18608.443820434586</v>
      </c>
      <c r="G8" s="18">
        <f t="shared" si="5"/>
        <v>27839.577889301625</v>
      </c>
      <c r="H8" s="18">
        <f t="shared" si="1"/>
        <v>131142.22918845981</v>
      </c>
      <c r="I8" s="18">
        <f t="shared" si="6"/>
        <v>133057.78626791219</v>
      </c>
      <c r="J8" s="18">
        <f t="shared" si="2"/>
        <v>131800.09546521373</v>
      </c>
      <c r="K8" s="18">
        <f t="shared" si="3"/>
        <v>-1257.6908026984602</v>
      </c>
      <c r="L8" s="17">
        <f t="shared" si="7"/>
        <v>657.86627675392538</v>
      </c>
      <c r="M8" s="7"/>
    </row>
    <row r="9" spans="1:23" ht="14.1" customHeight="1" x14ac:dyDescent="0.2">
      <c r="A9" s="15">
        <v>44498</v>
      </c>
      <c r="B9" s="16">
        <f>VLOOKUP(A9,[1]szse_innovation_100!$A:$F,6)</f>
        <v>4.8678999999999997</v>
      </c>
      <c r="C9" s="16">
        <f>VLOOKUP(A9,[2]myPEPB!$B:$C,2)</f>
        <v>36.299999239999998</v>
      </c>
      <c r="D9" s="17">
        <f>VLOOKUP(A9,[2]myPEPB!$B:$D,3)</f>
        <v>39.253623134275358</v>
      </c>
      <c r="E9" s="17">
        <f t="shared" si="4"/>
        <v>34459.381729895649</v>
      </c>
      <c r="F9" s="18">
        <f t="shared" si="0"/>
        <v>7078.9009079676352</v>
      </c>
      <c r="G9" s="18">
        <f t="shared" si="5"/>
        <v>34918.478797269257</v>
      </c>
      <c r="H9" s="18">
        <f t="shared" si="1"/>
        <v>169979.662937227</v>
      </c>
      <c r="I9" s="18">
        <f t="shared" si="6"/>
        <v>167517.16799780785</v>
      </c>
      <c r="J9" s="18">
        <f t="shared" si="2"/>
        <v>170637.52921398092</v>
      </c>
      <c r="K9" s="18">
        <f t="shared" si="3"/>
        <v>3120.3612161730707</v>
      </c>
      <c r="L9" s="17">
        <f t="shared" si="7"/>
        <v>657.86627675392538</v>
      </c>
      <c r="M9" s="7"/>
    </row>
    <row r="10" spans="1:23" ht="14.1" customHeight="1" x14ac:dyDescent="0.2">
      <c r="A10" s="15">
        <v>44530</v>
      </c>
      <c r="B10" s="16">
        <f>VLOOKUP(A10,[1]szse_innovation_100!$A:$F,6)</f>
        <v>4.9547099609374996</v>
      </c>
      <c r="C10" s="16">
        <f>VLOOKUP(A10,[2]myPEPB!$B:$C,2)</f>
        <v>35.450000000000003</v>
      </c>
      <c r="D10" s="17">
        <f>VLOOKUP(A10,[2]myPEPB!$B:$D,3)</f>
        <v>38.695499988749994</v>
      </c>
      <c r="E10" s="17">
        <f t="shared" si="4"/>
        <v>41606.417199055955</v>
      </c>
      <c r="F10" s="18">
        <f t="shared" si="0"/>
        <v>8397.3466715665127</v>
      </c>
      <c r="G10" s="18">
        <f t="shared" si="5"/>
        <v>43315.82546883577</v>
      </c>
      <c r="H10" s="18">
        <f t="shared" si="1"/>
        <v>214617.35191667083</v>
      </c>
      <c r="I10" s="18">
        <f t="shared" si="6"/>
        <v>209123.5851968638</v>
      </c>
      <c r="J10" s="18">
        <f t="shared" si="2"/>
        <v>215275.21819342475</v>
      </c>
      <c r="K10" s="18">
        <f t="shared" si="3"/>
        <v>6151.6329965609475</v>
      </c>
      <c r="L10" s="17">
        <f t="shared" si="7"/>
        <v>657.86627675392538</v>
      </c>
      <c r="M10" s="7"/>
    </row>
    <row r="11" spans="1:23" ht="14.1" customHeight="1" x14ac:dyDescent="0.2">
      <c r="A11" s="15">
        <v>44561</v>
      </c>
      <c r="B11" s="16">
        <f>VLOOKUP(A11,[1]szse_innovation_100!$A:$F,6)</f>
        <v>4.8630097656249998</v>
      </c>
      <c r="C11" s="16">
        <f>VLOOKUP(A11,[2]myPEPB!$B:$C,2)</f>
        <v>34.630000000000003</v>
      </c>
      <c r="D11" s="17">
        <f>VLOOKUP(A11,[2]myPEPB!$B:$D,3)</f>
        <v>38.228579205136612</v>
      </c>
      <c r="E11" s="17">
        <f t="shared" si="4"/>
        <v>51151.60056778443</v>
      </c>
      <c r="F11" s="18">
        <f t="shared" si="0"/>
        <v>10518.506651859534</v>
      </c>
      <c r="G11" s="18">
        <f t="shared" si="5"/>
        <v>53834.332120695304</v>
      </c>
      <c r="H11" s="18">
        <f t="shared" si="1"/>
        <v>261796.88282884087</v>
      </c>
      <c r="I11" s="18">
        <f t="shared" si="6"/>
        <v>260275.18576464822</v>
      </c>
      <c r="J11" s="18">
        <f t="shared" si="2"/>
        <v>262454.74910559482</v>
      </c>
      <c r="K11" s="18">
        <f t="shared" si="3"/>
        <v>2179.5633409465954</v>
      </c>
      <c r="L11" s="17">
        <f t="shared" si="7"/>
        <v>657.86627675392538</v>
      </c>
      <c r="M11" s="7"/>
    </row>
    <row r="12" spans="1:23" ht="14.1" customHeight="1" x14ac:dyDescent="0.2">
      <c r="A12" s="15">
        <v>44589</v>
      </c>
      <c r="B12" s="16">
        <f>VLOOKUP(A12,[1]szse_innovation_100!$A:$F,6)</f>
        <v>4.3440297851562502</v>
      </c>
      <c r="C12" s="16">
        <f>VLOOKUP(A12,[2]myPEPB!$B:$C,2)</f>
        <v>31.159999849999998</v>
      </c>
      <c r="D12" s="17">
        <f>VLOOKUP(A12,[2]myPEPB!$B:$D,3)</f>
        <v>37.710494996683174</v>
      </c>
      <c r="E12" s="17">
        <f t="shared" si="4"/>
        <v>169490.49733354338</v>
      </c>
      <c r="F12" s="18">
        <f t="shared" si="0"/>
        <v>39016.881954331948</v>
      </c>
      <c r="G12" s="18">
        <f t="shared" si="5"/>
        <v>92851.214075027252</v>
      </c>
      <c r="H12" s="18">
        <f t="shared" si="1"/>
        <v>403348.43952983763</v>
      </c>
      <c r="I12" s="18">
        <f t="shared" si="6"/>
        <v>429765.68309819163</v>
      </c>
      <c r="J12" s="18">
        <f t="shared" si="2"/>
        <v>404006.30580659158</v>
      </c>
      <c r="K12" s="18">
        <f t="shared" si="3"/>
        <v>-25759.377291600045</v>
      </c>
      <c r="L12" s="17">
        <f t="shared" si="7"/>
        <v>657.86627675392538</v>
      </c>
      <c r="M12" s="7"/>
    </row>
    <row r="13" spans="1:23" ht="14.1" customHeight="1" x14ac:dyDescent="0.2">
      <c r="A13" s="15">
        <v>44620</v>
      </c>
      <c r="B13" s="16">
        <f>VLOOKUP(A13,[1]szse_innovation_100!$A:$F,6)</f>
        <v>4.3355400390624999</v>
      </c>
      <c r="C13" s="16">
        <f>VLOOKUP(A13,[2]myPEPB!$B:$C,2)</f>
        <v>30.969999309999999</v>
      </c>
      <c r="D13" s="17">
        <f>VLOOKUP(A13,[2]myPEPB!$B:$D,3)</f>
        <v>37.189770586238538</v>
      </c>
      <c r="E13" s="17">
        <f t="shared" si="4"/>
        <v>152807.94117845185</v>
      </c>
      <c r="F13" s="18">
        <f t="shared" si="0"/>
        <v>35245.422669766056</v>
      </c>
      <c r="G13" s="18">
        <f t="shared" si="5"/>
        <v>128096.6367447933</v>
      </c>
      <c r="H13" s="18">
        <f t="shared" si="1"/>
        <v>555368.09747629601</v>
      </c>
      <c r="I13" s="18">
        <f t="shared" si="6"/>
        <v>582573.6242766435</v>
      </c>
      <c r="J13" s="18">
        <f t="shared" si="2"/>
        <v>556025.96375304996</v>
      </c>
      <c r="K13" s="18">
        <f t="shared" si="3"/>
        <v>-26547.660523593542</v>
      </c>
      <c r="L13" s="17">
        <f t="shared" si="7"/>
        <v>657.86627675392538</v>
      </c>
      <c r="M13" s="7"/>
    </row>
    <row r="14" spans="1:23" ht="14.1" customHeight="1" x14ac:dyDescent="0.2">
      <c r="A14" s="15">
        <v>44651</v>
      </c>
      <c r="B14" s="16">
        <f>VLOOKUP(A14,[1]szse_innovation_100!$A:$F,6)</f>
        <v>3.8658500976562502</v>
      </c>
      <c r="C14" s="16">
        <f>VLOOKUP(A14,[2]myPEPB!$B:$C,2)</f>
        <v>27.63999939</v>
      </c>
      <c r="D14" s="17">
        <f>VLOOKUP(A14,[2]myPEPB!$B:$D,3)</f>
        <v>36.340622369004151</v>
      </c>
      <c r="E14" s="17">
        <f t="shared" si="4"/>
        <v>299018.3188799615</v>
      </c>
      <c r="F14" s="18">
        <f t="shared" si="0"/>
        <v>77348.658464860651</v>
      </c>
      <c r="G14" s="18">
        <f t="shared" si="5"/>
        <v>205445.29520965397</v>
      </c>
      <c r="H14" s="18">
        <f t="shared" si="1"/>
        <v>794220.71454925789</v>
      </c>
      <c r="I14" s="18">
        <f t="shared" si="6"/>
        <v>881591.943156605</v>
      </c>
      <c r="J14" s="18">
        <f t="shared" si="2"/>
        <v>794878.58082601184</v>
      </c>
      <c r="K14" s="18">
        <f t="shared" si="3"/>
        <v>-86713.362330593169</v>
      </c>
      <c r="L14" s="17">
        <f t="shared" si="7"/>
        <v>657.86627675392538</v>
      </c>
      <c r="M14" s="7"/>
    </row>
    <row r="15" spans="1:23" ht="14.1" customHeight="1" x14ac:dyDescent="0.2">
      <c r="A15" s="15">
        <v>44680</v>
      </c>
      <c r="B15" s="16">
        <f>VLOOKUP(A15,[1]szse_innovation_100!$A:$F,6)</f>
        <v>3.5012099609375</v>
      </c>
      <c r="C15" s="16">
        <f>VLOOKUP(A15,[2]myPEPB!$B:$C,2)</f>
        <v>25.129999160000001</v>
      </c>
      <c r="D15" s="17">
        <f>VLOOKUP(A15,[2]myPEPB!$B:$D,3)</f>
        <v>35.566653817730753</v>
      </c>
      <c r="E15" s="17">
        <f t="shared" si="4"/>
        <v>430248.85375669535</v>
      </c>
      <c r="F15" s="18">
        <f t="shared" si="0"/>
        <v>122885.76193856422</v>
      </c>
      <c r="G15" s="18">
        <f t="shared" si="5"/>
        <v>328331.05714821815</v>
      </c>
      <c r="H15" s="18">
        <f t="shared" si="1"/>
        <v>1149555.967772481</v>
      </c>
      <c r="I15" s="18">
        <f t="shared" si="6"/>
        <v>1311840.7969133004</v>
      </c>
      <c r="J15" s="18">
        <f t="shared" si="2"/>
        <v>1150213.8340492349</v>
      </c>
      <c r="K15" s="18">
        <f t="shared" si="3"/>
        <v>-161626.96286406554</v>
      </c>
      <c r="L15" s="17">
        <f t="shared" si="7"/>
        <v>657.86627675392538</v>
      </c>
      <c r="M15" s="7"/>
    </row>
    <row r="16" spans="1:23" ht="14.1" customHeight="1" x14ac:dyDescent="0.2">
      <c r="A16" s="15">
        <v>44712</v>
      </c>
      <c r="B16" s="16">
        <f>VLOOKUP(A16,[1]szse_innovation_100!$A:$F,6)</f>
        <v>3.6361599121093748</v>
      </c>
      <c r="C16" s="16">
        <f>VLOOKUP(A16,[2]myPEPB!$B:$C,2)</f>
        <v>24.129999160000001</v>
      </c>
      <c r="D16" s="17">
        <f>VLOOKUP(A16,[2]myPEPB!$B:$D,3)</f>
        <v>34.740573439534039</v>
      </c>
      <c r="E16" s="17">
        <f t="shared" si="4"/>
        <v>444707.93183896161</v>
      </c>
      <c r="F16" s="18">
        <f t="shared" si="0"/>
        <v>122301.53309758642</v>
      </c>
      <c r="G16" s="18">
        <f t="shared" si="5"/>
        <v>450632.59024580457</v>
      </c>
      <c r="H16" s="18">
        <f t="shared" si="1"/>
        <v>1638572.1597418047</v>
      </c>
      <c r="I16" s="18">
        <f t="shared" si="6"/>
        <v>1756548.728752262</v>
      </c>
      <c r="J16" s="18">
        <f t="shared" si="2"/>
        <v>1639230.0260185585</v>
      </c>
      <c r="K16" s="18">
        <f t="shared" si="3"/>
        <v>-117318.70273370342</v>
      </c>
      <c r="L16" s="17">
        <f t="shared" si="7"/>
        <v>657.86627675392538</v>
      </c>
      <c r="M16" s="7"/>
    </row>
    <row r="17" spans="1:16" ht="14.1" customHeight="1" x14ac:dyDescent="0.2">
      <c r="A17" s="15">
        <v>44742</v>
      </c>
      <c r="B17" s="16">
        <f>VLOOKUP(A17,[1]szse_innovation_100!$A:$F,6)</f>
        <v>4.1096201171875002</v>
      </c>
      <c r="C17" s="16">
        <f>VLOOKUP(A17,[2]myPEPB!$B:$C,2)</f>
        <v>27.809999470000001</v>
      </c>
      <c r="D17" s="17">
        <f>VLOOKUP(A17,[2]myPEPB!$B:$D,3)</f>
        <v>34.119366627533324</v>
      </c>
      <c r="E17" s="17">
        <f t="shared" si="4"/>
        <v>157242.05001781249</v>
      </c>
      <c r="F17" s="18">
        <f t="shared" si="0"/>
        <v>38261.942839968433</v>
      </c>
      <c r="G17" s="18">
        <f t="shared" si="5"/>
        <v>488894.533085773</v>
      </c>
      <c r="H17" s="18">
        <f t="shared" si="1"/>
        <v>2009170.8083522827</v>
      </c>
      <c r="I17" s="18">
        <f t="shared" si="6"/>
        <v>1913790.7787700745</v>
      </c>
      <c r="J17" s="18">
        <f t="shared" si="2"/>
        <v>2009828.6746290366</v>
      </c>
      <c r="K17" s="18">
        <f t="shared" si="3"/>
        <v>96037.895858962089</v>
      </c>
      <c r="L17" s="17">
        <f t="shared" si="7"/>
        <v>657.86627675392538</v>
      </c>
      <c r="M17" s="7"/>
    </row>
    <row r="18" spans="1:16" ht="14.1" customHeight="1" x14ac:dyDescent="0.2">
      <c r="A18" s="15">
        <v>44771</v>
      </c>
      <c r="B18" s="16">
        <f>VLOOKUP(A18,[1]szse_innovation_100!$A:$F,6)</f>
        <v>3.8724699707031252</v>
      </c>
      <c r="C18" s="16">
        <f>VLOOKUP(A18,[2]myPEPB!$B:$C,2)</f>
        <v>26.329999919999999</v>
      </c>
      <c r="D18" s="17">
        <f>VLOOKUP(A18,[2]myPEPB!$B:$D,3)</f>
        <v>33.666137024579427</v>
      </c>
      <c r="E18" s="17">
        <f t="shared" si="4"/>
        <v>212584.68508788882</v>
      </c>
      <c r="F18" s="18">
        <f t="shared" si="0"/>
        <v>54896.406349482881</v>
      </c>
      <c r="G18" s="18">
        <f t="shared" si="5"/>
        <v>543790.93943525583</v>
      </c>
      <c r="H18" s="18">
        <f t="shared" si="1"/>
        <v>2105814.0833034702</v>
      </c>
      <c r="I18" s="18">
        <f t="shared" si="6"/>
        <v>2126375.4638579632</v>
      </c>
      <c r="J18" s="18">
        <f t="shared" si="2"/>
        <v>2106471.9495802242</v>
      </c>
      <c r="K18" s="18">
        <f t="shared" si="3"/>
        <v>-19903.514277738985</v>
      </c>
      <c r="L18" s="17">
        <f t="shared" si="7"/>
        <v>657.86627675392538</v>
      </c>
      <c r="M18" s="7"/>
    </row>
    <row r="19" spans="1:16" ht="14.1" customHeight="1" x14ac:dyDescent="0.2">
      <c r="A19" s="15">
        <v>44804</v>
      </c>
      <c r="B19" s="16">
        <f>VLOOKUP(A19,[1]szse_innovation_100!$A:$F,6)</f>
        <v>3.7022099609375001</v>
      </c>
      <c r="C19" s="16">
        <f>VLOOKUP(A19,[2]myPEPB!$B:$C,2)</f>
        <v>25.18000031</v>
      </c>
      <c r="D19" s="17">
        <f>VLOOKUP(A19,[2]myPEPB!$B:$D,3)</f>
        <v>33.177616240465106</v>
      </c>
      <c r="E19" s="17">
        <f t="shared" si="4"/>
        <v>252649.34925635549</v>
      </c>
      <c r="F19" s="18">
        <f t="shared" si="0"/>
        <v>68242.847359304767</v>
      </c>
      <c r="G19" s="18">
        <f t="shared" si="5"/>
        <v>612033.78679456061</v>
      </c>
      <c r="H19" s="18">
        <f t="shared" si="1"/>
        <v>2265877.5819011205</v>
      </c>
      <c r="I19" s="18">
        <f t="shared" si="6"/>
        <v>2379024.8131143185</v>
      </c>
      <c r="J19" s="18">
        <f t="shared" si="2"/>
        <v>2266535.4481778746</v>
      </c>
      <c r="K19" s="18">
        <f t="shared" si="3"/>
        <v>-112489.36493644398</v>
      </c>
      <c r="L19" s="17">
        <f t="shared" si="7"/>
        <v>657.86627675392538</v>
      </c>
      <c r="M19" s="7"/>
    </row>
    <row r="20" spans="1:16" ht="14.1" customHeight="1" x14ac:dyDescent="0.2">
      <c r="A20" s="15">
        <v>44834</v>
      </c>
      <c r="B20" s="16">
        <f>VLOOKUP(A20,[1]szse_innovation_100!$A:$F,6)</f>
        <v>3.3477299804687499</v>
      </c>
      <c r="C20" s="16">
        <f>VLOOKUP(A20,[2]myPEPB!$B:$C,2)</f>
        <v>23.340000150000002</v>
      </c>
      <c r="D20" s="17">
        <f>VLOOKUP(A20,[2]myPEPB!$B:$D,3)</f>
        <v>32.601424623862997</v>
      </c>
      <c r="E20" s="17">
        <f t="shared" si="4"/>
        <v>338807.23397602042</v>
      </c>
      <c r="F20" s="18">
        <f t="shared" si="0"/>
        <v>101205.06610529579</v>
      </c>
      <c r="G20" s="18">
        <f t="shared" si="5"/>
        <v>713238.8528998564</v>
      </c>
      <c r="H20" s="18">
        <f t="shared" si="1"/>
        <v>2387731.09108799</v>
      </c>
      <c r="I20" s="18">
        <f t="shared" si="6"/>
        <v>2717832.047090339</v>
      </c>
      <c r="J20" s="18">
        <f t="shared" si="2"/>
        <v>2388388.957364744</v>
      </c>
      <c r="K20" s="18">
        <f t="shared" si="3"/>
        <v>-329443.08972559497</v>
      </c>
      <c r="L20" s="17">
        <f t="shared" si="7"/>
        <v>657.86627675392538</v>
      </c>
      <c r="M20" s="8"/>
      <c r="P20" s="3"/>
    </row>
    <row r="21" spans="1:16" ht="14.1" customHeight="1" x14ac:dyDescent="0.2">
      <c r="M21" s="7"/>
    </row>
    <row r="22" spans="1:16" ht="14.1" customHeight="1" x14ac:dyDescent="0.2">
      <c r="M22" s="7"/>
    </row>
    <row r="23" spans="1:16" ht="14.1" customHeight="1" x14ac:dyDescent="0.2">
      <c r="M23" s="7"/>
    </row>
    <row r="24" spans="1:16" ht="14.1" customHeight="1" x14ac:dyDescent="0.2">
      <c r="M24" s="7"/>
    </row>
    <row r="25" spans="1:16" ht="14.1" customHeight="1" x14ac:dyDescent="0.2">
      <c r="M25" s="7"/>
    </row>
    <row r="26" spans="1:16" ht="14.1" customHeight="1" x14ac:dyDescent="0.2">
      <c r="M26" s="7"/>
    </row>
    <row r="27" spans="1:16" ht="14.1" customHeight="1" x14ac:dyDescent="0.2">
      <c r="M27" s="7"/>
    </row>
    <row r="28" spans="1:16" ht="14.1" customHeight="1" x14ac:dyDescent="0.2">
      <c r="M28" s="7"/>
    </row>
    <row r="29" spans="1:16" ht="14.1" customHeight="1" x14ac:dyDescent="0.2">
      <c r="M29" s="7"/>
    </row>
    <row r="30" spans="1:16" ht="14.1" customHeight="1" x14ac:dyDescent="0.2">
      <c r="M30" s="7"/>
    </row>
    <row r="31" spans="1:16" ht="14.1" customHeight="1" x14ac:dyDescent="0.2">
      <c r="M31" s="7"/>
      <c r="P31" s="3"/>
    </row>
    <row r="32" spans="1:16" ht="14.1" customHeight="1" x14ac:dyDescent="0.2">
      <c r="M32" s="7"/>
    </row>
    <row r="33" spans="13:13" ht="14.1" customHeight="1" x14ac:dyDescent="0.2">
      <c r="M33" s="7"/>
    </row>
    <row r="34" spans="13:13" ht="14.1" customHeight="1" x14ac:dyDescent="0.2">
      <c r="M34" s="7"/>
    </row>
    <row r="35" spans="13:13" ht="14.1" customHeight="1" x14ac:dyDescent="0.2">
      <c r="M35" s="7"/>
    </row>
    <row r="36" spans="13:13" ht="14.1" customHeight="1" x14ac:dyDescent="0.2">
      <c r="M36" s="7"/>
    </row>
    <row r="37" spans="13:13" ht="14.1" customHeight="1" x14ac:dyDescent="0.2">
      <c r="M37" s="7"/>
    </row>
    <row r="38" spans="13:13" ht="14.1" customHeight="1" x14ac:dyDescent="0.2">
      <c r="M38" s="7"/>
    </row>
    <row r="39" spans="13:13" ht="14.1" customHeight="1" x14ac:dyDescent="0.2">
      <c r="M39" s="7"/>
    </row>
    <row r="40" spans="13:13" ht="14.1" customHeight="1" x14ac:dyDescent="0.2">
      <c r="M40" s="7"/>
    </row>
    <row r="41" spans="13:13" ht="14.1" customHeight="1" x14ac:dyDescent="0.2">
      <c r="M41" s="7"/>
    </row>
    <row r="42" spans="13:13" ht="14.1" customHeight="1" x14ac:dyDescent="0.2">
      <c r="M42" s="7"/>
    </row>
    <row r="43" spans="13:13" ht="14.1" customHeight="1" x14ac:dyDescent="0.2">
      <c r="M43" s="7"/>
    </row>
    <row r="44" spans="13:13" ht="14.1" customHeight="1" x14ac:dyDescent="0.2">
      <c r="M44" s="7"/>
    </row>
    <row r="45" spans="13:13" ht="14.1" customHeight="1" x14ac:dyDescent="0.2">
      <c r="M45" s="7"/>
    </row>
    <row r="46" spans="13:13" ht="14.1" customHeight="1" x14ac:dyDescent="0.2">
      <c r="M46" s="7"/>
    </row>
    <row r="47" spans="13:13" ht="14.1" customHeight="1" x14ac:dyDescent="0.2">
      <c r="M47" s="7"/>
    </row>
    <row r="48" spans="13:13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3:16" ht="14.1" customHeight="1" x14ac:dyDescent="0.15"/>
    <row r="82" spans="13:16" ht="14.1" customHeight="1" x14ac:dyDescent="0.15"/>
    <row r="83" spans="13:16" ht="14.1" customHeight="1" x14ac:dyDescent="0.15"/>
    <row r="84" spans="13:16" ht="14.1" customHeight="1" x14ac:dyDescent="0.15"/>
    <row r="85" spans="13:16" ht="14.1" customHeight="1" x14ac:dyDescent="0.15"/>
    <row r="86" spans="13:16" ht="14.1" customHeight="1" x14ac:dyDescent="0.15"/>
    <row r="87" spans="13:16" ht="14.1" customHeight="1" x14ac:dyDescent="0.15"/>
    <row r="88" spans="13:16" ht="14.1" customHeight="1" x14ac:dyDescent="0.15"/>
    <row r="89" spans="13:16" ht="14.1" customHeight="1" x14ac:dyDescent="0.15"/>
    <row r="90" spans="13:16" ht="14.1" customHeight="1" x14ac:dyDescent="0.15"/>
    <row r="91" spans="13:16" ht="14.1" customHeight="1" x14ac:dyDescent="0.15">
      <c r="P91" s="3"/>
    </row>
    <row r="92" spans="13:16" ht="14.1" customHeight="1" x14ac:dyDescent="0.15"/>
    <row r="93" spans="13:16" ht="14.1" customHeight="1" x14ac:dyDescent="0.15"/>
    <row r="94" spans="13:16" ht="14.1" customHeight="1" x14ac:dyDescent="0.2">
      <c r="M94" s="7"/>
    </row>
    <row r="95" spans="13:16" ht="14.1" customHeight="1" x14ac:dyDescent="0.2">
      <c r="M95" s="7"/>
    </row>
    <row r="96" spans="13:16" ht="14.1" customHeight="1" x14ac:dyDescent="0.2">
      <c r="M96" s="7"/>
    </row>
    <row r="97" spans="13:16" ht="14.1" customHeight="1" x14ac:dyDescent="0.2">
      <c r="M97" s="7"/>
    </row>
    <row r="98" spans="13:16" ht="14.1" customHeight="1" x14ac:dyDescent="0.2">
      <c r="M98" s="7"/>
    </row>
    <row r="99" spans="13:16" ht="14.1" customHeight="1" x14ac:dyDescent="0.2">
      <c r="M99" s="7"/>
    </row>
    <row r="100" spans="13:16" ht="14.1" customHeight="1" x14ac:dyDescent="0.2">
      <c r="M100" s="7"/>
    </row>
    <row r="101" spans="13:16" ht="14.1" customHeight="1" x14ac:dyDescent="0.2">
      <c r="M101" s="7"/>
    </row>
    <row r="102" spans="13:16" ht="14.1" customHeight="1" x14ac:dyDescent="0.2">
      <c r="M102" s="7"/>
    </row>
    <row r="103" spans="13:16" ht="14.1" customHeight="1" x14ac:dyDescent="0.2">
      <c r="M103" s="7"/>
      <c r="P103" s="3"/>
    </row>
    <row r="104" spans="13:16" ht="14.1" customHeight="1" x14ac:dyDescent="0.2">
      <c r="M104" s="7"/>
    </row>
    <row r="105" spans="13:16" ht="14.1" customHeight="1" x14ac:dyDescent="0.2">
      <c r="M105" s="7"/>
    </row>
    <row r="106" spans="13:16" ht="14.1" customHeight="1" x14ac:dyDescent="0.2">
      <c r="M106" s="7"/>
    </row>
    <row r="107" spans="13:16" ht="14.1" customHeight="1" x14ac:dyDescent="0.2">
      <c r="M107" s="7"/>
    </row>
    <row r="108" spans="13:16" ht="14.1" customHeight="1" x14ac:dyDescent="0.2">
      <c r="M108" s="7"/>
    </row>
    <row r="109" spans="13:16" ht="14.1" customHeight="1" x14ac:dyDescent="0.2">
      <c r="M109" s="7"/>
    </row>
    <row r="110" spans="13:16" ht="14.1" customHeight="1" x14ac:dyDescent="0.2">
      <c r="M110" s="7"/>
    </row>
    <row r="111" spans="13:16" ht="14.1" customHeight="1" x14ac:dyDescent="0.2">
      <c r="M111" s="7"/>
    </row>
    <row r="112" spans="13:16" ht="14.1" customHeight="1" x14ac:dyDescent="0.2">
      <c r="M112" s="7"/>
    </row>
    <row r="113" spans="13:16" ht="14.1" customHeight="1" x14ac:dyDescent="0.2">
      <c r="M113" s="7"/>
    </row>
    <row r="114" spans="13:16" ht="14.1" customHeight="1" x14ac:dyDescent="0.2">
      <c r="M114" s="7"/>
    </row>
    <row r="115" spans="13:16" ht="14.1" customHeight="1" x14ac:dyDescent="0.2">
      <c r="M115" s="7"/>
      <c r="P115" s="3"/>
    </row>
    <row r="116" spans="13:16" ht="14.1" customHeight="1" x14ac:dyDescent="0.2">
      <c r="M116" s="7"/>
    </row>
    <row r="117" spans="13:16" ht="14.1" customHeight="1" x14ac:dyDescent="0.2">
      <c r="M117" s="7"/>
    </row>
    <row r="118" spans="13:16" ht="14.1" customHeight="1" x14ac:dyDescent="0.2">
      <c r="M118" s="7"/>
    </row>
    <row r="119" spans="13:16" ht="14.1" customHeight="1" x14ac:dyDescent="0.2">
      <c r="M119" s="7"/>
    </row>
    <row r="120" spans="13:16" ht="14.1" customHeight="1" x14ac:dyDescent="0.2">
      <c r="M120" s="7"/>
    </row>
    <row r="121" spans="13:16" ht="14.1" customHeight="1" x14ac:dyDescent="0.2">
      <c r="M121" s="7"/>
    </row>
    <row r="122" spans="13:16" ht="14.1" customHeight="1" x14ac:dyDescent="0.2">
      <c r="M122" s="7"/>
    </row>
    <row r="123" spans="13:16" ht="14.1" customHeight="1" x14ac:dyDescent="0.2">
      <c r="M123" s="7"/>
    </row>
    <row r="124" spans="13:16" ht="14.1" customHeight="1" x14ac:dyDescent="0.2">
      <c r="M124" s="7"/>
    </row>
    <row r="125" spans="13:16" ht="14.1" customHeight="1" x14ac:dyDescent="0.2">
      <c r="M125" s="7"/>
    </row>
    <row r="126" spans="13:16" ht="14.1" customHeight="1" x14ac:dyDescent="0.2">
      <c r="M126" s="7"/>
    </row>
    <row r="127" spans="13:16" ht="14.1" customHeight="1" x14ac:dyDescent="0.2">
      <c r="M127" s="7"/>
      <c r="P127" s="3"/>
    </row>
    <row r="128" spans="13:16" ht="14.1" customHeight="1" x14ac:dyDescent="0.2">
      <c r="M128" s="7"/>
    </row>
    <row r="129" spans="13:16" ht="14.1" customHeight="1" x14ac:dyDescent="0.2">
      <c r="M129" s="7"/>
    </row>
    <row r="130" spans="13:16" ht="14.1" customHeight="1" x14ac:dyDescent="0.2">
      <c r="M130" s="7"/>
    </row>
    <row r="131" spans="13:16" ht="14.1" customHeight="1" x14ac:dyDescent="0.2">
      <c r="M131" s="7"/>
    </row>
    <row r="132" spans="13:16" ht="14.1" customHeight="1" x14ac:dyDescent="0.2">
      <c r="M132" s="7"/>
    </row>
    <row r="133" spans="13:16" ht="14.1" customHeight="1" x14ac:dyDescent="0.2">
      <c r="M133" s="7"/>
    </row>
    <row r="134" spans="13:16" ht="14.1" customHeight="1" x14ac:dyDescent="0.2">
      <c r="M134" s="7"/>
    </row>
    <row r="135" spans="13:16" ht="14.1" customHeight="1" x14ac:dyDescent="0.2">
      <c r="M135" s="7"/>
    </row>
    <row r="136" spans="13:16" ht="14.1" customHeight="1" x14ac:dyDescent="0.2">
      <c r="M136" s="7"/>
    </row>
    <row r="137" spans="13:16" ht="14.1" customHeight="1" x14ac:dyDescent="0.2">
      <c r="M137" s="7"/>
    </row>
    <row r="138" spans="13:16" ht="14.1" customHeight="1" x14ac:dyDescent="0.2">
      <c r="M138" s="7"/>
    </row>
    <row r="139" spans="13:16" ht="14.1" customHeight="1" x14ac:dyDescent="0.2">
      <c r="M139" s="7"/>
      <c r="P139" s="3"/>
    </row>
    <row r="140" spans="13:16" ht="14.1" customHeight="1" x14ac:dyDescent="0.2">
      <c r="M140" s="7"/>
    </row>
    <row r="141" spans="13:16" ht="14.1" customHeight="1" x14ac:dyDescent="0.2">
      <c r="M141" s="7"/>
    </row>
    <row r="142" spans="13:16" ht="14.1" customHeight="1" x14ac:dyDescent="0.2">
      <c r="M142" s="7"/>
    </row>
    <row r="143" spans="13:16" ht="14.1" customHeight="1" x14ac:dyDescent="0.2">
      <c r="M143" s="7"/>
    </row>
    <row r="144" spans="13:16" ht="14.1" customHeight="1" x14ac:dyDescent="0.2">
      <c r="M144" s="7"/>
    </row>
    <row r="145" spans="13:16" ht="14.1" customHeight="1" x14ac:dyDescent="0.2">
      <c r="M145" s="7"/>
    </row>
    <row r="146" spans="13:16" ht="14.1" customHeight="1" x14ac:dyDescent="0.2">
      <c r="M146" s="7"/>
    </row>
    <row r="147" spans="13:16" ht="14.1" customHeight="1" x14ac:dyDescent="0.2">
      <c r="M147" s="7"/>
    </row>
    <row r="148" spans="13:16" ht="14.1" customHeight="1" x14ac:dyDescent="0.2">
      <c r="M148" s="7"/>
    </row>
    <row r="149" spans="13:16" ht="14.1" customHeight="1" x14ac:dyDescent="0.2">
      <c r="M149" s="7"/>
    </row>
    <row r="150" spans="13:16" ht="14.1" customHeight="1" x14ac:dyDescent="0.2">
      <c r="M150" s="7"/>
    </row>
    <row r="151" spans="13:16" ht="14.1" customHeight="1" x14ac:dyDescent="0.2">
      <c r="M151" s="7"/>
      <c r="P151" s="3"/>
    </row>
    <row r="152" spans="13:16" ht="14.1" customHeight="1" x14ac:dyDescent="0.2">
      <c r="M152" s="7"/>
    </row>
    <row r="153" spans="13:16" ht="14.1" customHeight="1" x14ac:dyDescent="0.2">
      <c r="M153" s="7"/>
    </row>
    <row r="154" spans="13:16" ht="14.1" customHeight="1" x14ac:dyDescent="0.2">
      <c r="M154" s="7"/>
    </row>
    <row r="155" spans="13:16" ht="14.1" customHeight="1" x14ac:dyDescent="0.2">
      <c r="M155" s="7"/>
    </row>
    <row r="156" spans="13:16" ht="14.1" customHeight="1" x14ac:dyDescent="0.2">
      <c r="M156" s="7"/>
    </row>
    <row r="157" spans="13:16" ht="14.1" customHeight="1" x14ac:dyDescent="0.2">
      <c r="M157" s="7"/>
    </row>
    <row r="158" spans="13:16" ht="14.1" customHeight="1" x14ac:dyDescent="0.2">
      <c r="M158" s="7"/>
    </row>
    <row r="159" spans="13:16" ht="14.1" customHeight="1" x14ac:dyDescent="0.2">
      <c r="M159" s="7"/>
    </row>
    <row r="160" spans="13:16" ht="14.1" customHeight="1" x14ac:dyDescent="0.2">
      <c r="M160" s="7"/>
    </row>
    <row r="161" spans="13:16" ht="14.1" customHeight="1" x14ac:dyDescent="0.2">
      <c r="M161" s="7"/>
    </row>
    <row r="162" spans="13:16" ht="14.1" customHeight="1" x14ac:dyDescent="0.2">
      <c r="M162" s="7"/>
    </row>
    <row r="163" spans="13:16" ht="14.1" customHeight="1" x14ac:dyDescent="0.2">
      <c r="M163" s="7"/>
      <c r="P163" s="3"/>
    </row>
    <row r="164" spans="13:16" ht="14.1" customHeight="1" x14ac:dyDescent="0.2">
      <c r="M164" s="7"/>
    </row>
    <row r="165" spans="13:16" ht="14.1" customHeight="1" x14ac:dyDescent="0.2">
      <c r="M165" s="7"/>
    </row>
    <row r="166" spans="13:16" ht="14.1" customHeight="1" x14ac:dyDescent="0.2">
      <c r="M166" s="7"/>
    </row>
    <row r="167" spans="13:16" ht="14.1" customHeight="1" x14ac:dyDescent="0.2">
      <c r="M167" s="7"/>
    </row>
    <row r="168" spans="13:16" ht="14.1" customHeight="1" x14ac:dyDescent="0.2">
      <c r="M168" s="7"/>
    </row>
    <row r="169" spans="13:16" ht="14.1" customHeight="1" x14ac:dyDescent="0.2">
      <c r="M169" s="4"/>
    </row>
    <row r="170" spans="13:16" ht="14.1" customHeight="1" x14ac:dyDescent="0.2">
      <c r="M170" s="4"/>
    </row>
    <row r="171" spans="13:16" ht="14.1" customHeight="1" x14ac:dyDescent="0.2">
      <c r="M171" s="4"/>
    </row>
    <row r="172" spans="13:16" ht="14.1" customHeight="1" x14ac:dyDescent="0.2">
      <c r="M172" s="4"/>
    </row>
    <row r="173" spans="13:16" ht="14.1" customHeight="1" x14ac:dyDescent="0.2">
      <c r="M173" s="4"/>
    </row>
    <row r="174" spans="13:16" ht="14.1" customHeight="1" x14ac:dyDescent="0.2">
      <c r="M174" s="4"/>
    </row>
    <row r="175" spans="13:16" ht="14.1" customHeight="1" x14ac:dyDescent="0.2">
      <c r="M175" s="4"/>
    </row>
    <row r="176" spans="13:16" ht="14.1" customHeight="1" x14ac:dyDescent="0.2">
      <c r="M176" s="4"/>
    </row>
    <row r="177" spans="13:13" ht="14.1" customHeight="1" x14ac:dyDescent="0.2">
      <c r="M177" s="4"/>
    </row>
    <row r="178" spans="13:13" ht="14.1" customHeight="1" x14ac:dyDescent="0.2">
      <c r="M178" s="4"/>
    </row>
    <row r="179" spans="13:13" ht="14.1" customHeight="1" x14ac:dyDescent="0.2">
      <c r="M179" s="4"/>
    </row>
    <row r="180" spans="13:13" ht="14.1" customHeight="1" x14ac:dyDescent="0.2">
      <c r="M180" s="4"/>
    </row>
    <row r="181" spans="13:13" ht="14.1" customHeight="1" x14ac:dyDescent="0.2">
      <c r="M181" s="4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2022-11-01T06:29:31Z</dcterms:modified>
</cp:coreProperties>
</file>