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activeTab="1"/>
  </bookViews>
  <sheets>
    <sheet name="model4(1)" sheetId="14" r:id="rId1"/>
    <sheet name="model4(1)&amp;RSI" sheetId="11" r:id="rId2"/>
    <sheet name="model4(3)&amp;RSI" sheetId="15" r:id="rId3"/>
    <sheet name="model4(3)turnover&amp;RSI" sheetId="13" r:id="rId4"/>
    <sheet name="model4(1)&amp;KDJ" sheetId="10" r:id="rId5"/>
    <sheet name="model4(3)turnover" sheetId="9" r:id="rId6"/>
    <sheet name="model4(3)" sheetId="8" r:id="rId7"/>
  </sheets>
  <externalReferences>
    <externalReference r:id="rId8"/>
    <externalReference r:id="rId9"/>
    <externalReference r:id="rId10"/>
  </externalReference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'model4(3)turnover'!$S$1:$S$24</definedName>
    <definedName name="_xlnm._FilterDatabase" localSheetId="3" hidden="1">'model4(3)turnover&amp;RSI'!$S$1:$S$23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OFFSET('model4(3)turnover'!M1,0,0,COUNTA('model4(3)turnover'!M:M)-1)</definedName>
    <definedName name="金额" localSheetId="3">OFFSET('model4(3)turnover&amp;RSI'!M1,0,0,COUNTA('model4(3)turnover&amp;RSI'!M:M)-1)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OFFSET('model4(3)turnover'!G1,0,0,COUNTA('model4(3)turnover'!G:G)-2)</definedName>
    <definedName name="买卖" localSheetId="3">OFFSET('model4(3)turnover&amp;RSI'!G1,0,0,COUNTA('model4(3)turnover&amp;RSI'!G:G)-2)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OFFSET('model4(3)turnover'!A1,0,0,COUNTA('model4(3)turnover'!A:A)-1)</definedName>
    <definedName name="时间" localSheetId="3">OFFSET('model4(3)turnover&amp;RSI'!A1,0,0,COUNTA('model4(3)turnover&amp;RSI'!A:A)-1)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OFFSET('model4(3)turnover'!B1,0,0,COUNTA('model4(3)turnover'!B:B)-1)</definedName>
    <definedName name="指数" localSheetId="3">OFFSET('model4(3)turnover&amp;RSI'!B1,0,0,COUNTA('model4(3)turnover&amp;RSI'!B:B)-1)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OFFSET('model4(3)turnover'!L1,0,0,COUNTA('model4(3)turnover'!L:L)-1)</definedName>
    <definedName name="资产" localSheetId="3">OFFSET('model4(3)turnover&amp;RSI'!L1,0,0,COUNTA('model4(3)turnover&amp;RSI'!L:L)-1)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OFFSET('model4(3)turnover'!K1,0,0,COUNTA('model4(3)turnover'!K:K)-1)</definedName>
    <definedName name="资金" localSheetId="3">OFFSET('model4(3)turnover&amp;RSI'!K1,0,0,COUNTA('model4(3)turnover&amp;RSI'!K:K)-1)</definedName>
  </definedNames>
  <calcPr calcId="145621"/>
</workbook>
</file>

<file path=xl/calcChain.xml><?xml version="1.0" encoding="utf-8"?>
<calcChain xmlns="http://schemas.openxmlformats.org/spreadsheetml/2006/main">
  <c r="D24" i="8" l="1"/>
  <c r="C24" i="8"/>
  <c r="E24" i="8" s="1"/>
  <c r="B24" i="8"/>
  <c r="F24" i="9"/>
  <c r="E24" i="9"/>
  <c r="D24" i="9"/>
  <c r="C24" i="9"/>
  <c r="B24" i="9"/>
  <c r="P24" i="10"/>
  <c r="Q24" i="10" s="1"/>
  <c r="O24" i="10"/>
  <c r="N24" i="10"/>
  <c r="M24" i="10"/>
  <c r="D24" i="10"/>
  <c r="C24" i="10"/>
  <c r="B24" i="10"/>
  <c r="Q24" i="13"/>
  <c r="P24" i="13"/>
  <c r="O24" i="13"/>
  <c r="F24" i="13"/>
  <c r="E24" i="13"/>
  <c r="D24" i="13"/>
  <c r="C24" i="13"/>
  <c r="B24" i="13"/>
  <c r="O24" i="15"/>
  <c r="N24" i="15"/>
  <c r="M24" i="15"/>
  <c r="D24" i="15"/>
  <c r="C24" i="15"/>
  <c r="B24" i="15"/>
  <c r="O24" i="11"/>
  <c r="N24" i="11"/>
  <c r="M24" i="11"/>
  <c r="D24" i="11"/>
  <c r="C24" i="11"/>
  <c r="B24" i="11"/>
  <c r="D24" i="14"/>
  <c r="C24" i="14"/>
  <c r="E24" i="14" s="1"/>
  <c r="B24" i="14"/>
  <c r="E24" i="10" l="1"/>
  <c r="F24" i="10" s="1"/>
  <c r="G24" i="9"/>
  <c r="F24" i="8"/>
  <c r="F24" i="14"/>
  <c r="H24" i="9"/>
  <c r="AD6" i="13"/>
  <c r="AD4" i="13"/>
  <c r="AD3" i="13"/>
  <c r="AA6" i="8" l="1"/>
  <c r="AA4" i="8"/>
  <c r="AA3" i="8"/>
  <c r="AD6" i="9"/>
  <c r="AD4" i="9"/>
  <c r="AD3" i="9"/>
  <c r="AD6" i="10"/>
  <c r="AD4" i="10"/>
  <c r="AD3" i="10"/>
  <c r="AB6" i="15"/>
  <c r="AB4" i="15"/>
  <c r="AB3" i="15"/>
  <c r="AB6" i="11"/>
  <c r="AB4" i="11"/>
  <c r="AB3" i="11"/>
  <c r="AA6" i="14"/>
  <c r="AA4" i="14"/>
  <c r="AA3" i="14"/>
  <c r="D23" i="8" l="1"/>
  <c r="C23" i="8"/>
  <c r="E23" i="8" s="1"/>
  <c r="B23" i="8"/>
  <c r="F23" i="9"/>
  <c r="E23" i="9"/>
  <c r="D23" i="9"/>
  <c r="C23" i="9"/>
  <c r="B23" i="9"/>
  <c r="P23" i="10"/>
  <c r="Q23" i="10" s="1"/>
  <c r="O23" i="10"/>
  <c r="N23" i="10"/>
  <c r="M23" i="10"/>
  <c r="D23" i="10"/>
  <c r="C23" i="10"/>
  <c r="B23" i="10"/>
  <c r="Q23" i="13"/>
  <c r="R24" i="13" s="1"/>
  <c r="G24" i="13" s="1"/>
  <c r="H24" i="13" s="1"/>
  <c r="P23" i="13"/>
  <c r="O23" i="13"/>
  <c r="F23" i="13"/>
  <c r="E23" i="13"/>
  <c r="D23" i="13"/>
  <c r="C23" i="13"/>
  <c r="B23" i="13"/>
  <c r="O23" i="15"/>
  <c r="P24" i="15" s="1"/>
  <c r="E24" i="15" s="1"/>
  <c r="F24" i="15" s="1"/>
  <c r="N23" i="15"/>
  <c r="M23" i="15"/>
  <c r="D23" i="15"/>
  <c r="C23" i="15"/>
  <c r="B23" i="15"/>
  <c r="O23" i="11"/>
  <c r="P24" i="11" s="1"/>
  <c r="E24" i="11" s="1"/>
  <c r="F24" i="11" s="1"/>
  <c r="N23" i="11"/>
  <c r="M23" i="11"/>
  <c r="D23" i="11"/>
  <c r="C23" i="11"/>
  <c r="B23" i="11"/>
  <c r="D23" i="14"/>
  <c r="C23" i="14"/>
  <c r="B23" i="14"/>
  <c r="E23" i="14" l="1"/>
  <c r="E23" i="10"/>
  <c r="F23" i="10" s="1"/>
  <c r="F23" i="8"/>
  <c r="F23" i="14"/>
  <c r="G23" i="9"/>
  <c r="H23" i="9" s="1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D3" i="8"/>
  <c r="C3" i="8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D3" i="9"/>
  <c r="C3" i="9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D3" i="10"/>
  <c r="C3" i="10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D3" i="13"/>
  <c r="C3" i="13"/>
  <c r="C4" i="15"/>
  <c r="D4" i="15"/>
  <c r="C5" i="15"/>
  <c r="D5" i="15"/>
  <c r="C6" i="15"/>
  <c r="D6" i="15"/>
  <c r="C7" i="15"/>
  <c r="D7" i="15"/>
  <c r="C8" i="15"/>
  <c r="D8" i="15"/>
  <c r="C9" i="15"/>
  <c r="D9" i="15"/>
  <c r="C10" i="15"/>
  <c r="D10" i="15"/>
  <c r="C11" i="15"/>
  <c r="D11" i="15"/>
  <c r="C12" i="15"/>
  <c r="D12" i="15"/>
  <c r="C13" i="15"/>
  <c r="D13" i="15"/>
  <c r="C14" i="15"/>
  <c r="D14" i="15"/>
  <c r="C15" i="15"/>
  <c r="D15" i="15"/>
  <c r="C16" i="15"/>
  <c r="D16" i="15"/>
  <c r="C17" i="15"/>
  <c r="D17" i="15"/>
  <c r="C18" i="15"/>
  <c r="D18" i="15"/>
  <c r="C19" i="15"/>
  <c r="D19" i="15"/>
  <c r="C20" i="15"/>
  <c r="D20" i="15"/>
  <c r="C21" i="15"/>
  <c r="D21" i="15"/>
  <c r="C22" i="15"/>
  <c r="D22" i="15"/>
  <c r="D3" i="15"/>
  <c r="C3" i="15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D3" i="11"/>
  <c r="C3" i="11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D3" i="14"/>
  <c r="C3" i="14"/>
  <c r="E22" i="8" l="1"/>
  <c r="B22" i="8"/>
  <c r="F22" i="9"/>
  <c r="E22" i="9"/>
  <c r="B22" i="9"/>
  <c r="P22" i="10"/>
  <c r="Q22" i="10" s="1"/>
  <c r="E22" i="10" s="1"/>
  <c r="O22" i="10"/>
  <c r="N22" i="10"/>
  <c r="M22" i="10"/>
  <c r="B22" i="10"/>
  <c r="Q22" i="13"/>
  <c r="R23" i="13" s="1"/>
  <c r="G23" i="13" s="1"/>
  <c r="H23" i="13" s="1"/>
  <c r="P22" i="13"/>
  <c r="O22" i="13"/>
  <c r="F22" i="13"/>
  <c r="E22" i="13"/>
  <c r="B22" i="13"/>
  <c r="O22" i="15"/>
  <c r="P23" i="15" s="1"/>
  <c r="E23" i="15" s="1"/>
  <c r="F23" i="15" s="1"/>
  <c r="N22" i="15"/>
  <c r="M22" i="15"/>
  <c r="B22" i="15"/>
  <c r="O22" i="11"/>
  <c r="P23" i="11" s="1"/>
  <c r="E23" i="11" s="1"/>
  <c r="F23" i="11" s="1"/>
  <c r="N22" i="11"/>
  <c r="M22" i="11"/>
  <c r="B22" i="11"/>
  <c r="E22" i="14"/>
  <c r="B22" i="14"/>
  <c r="F22" i="8" l="1"/>
  <c r="G22" i="9"/>
  <c r="H22" i="9" s="1"/>
  <c r="F22" i="14"/>
  <c r="F22" i="10"/>
  <c r="E21" i="8"/>
  <c r="B21" i="8"/>
  <c r="F21" i="9"/>
  <c r="E21" i="9"/>
  <c r="B21" i="9"/>
  <c r="P21" i="10"/>
  <c r="Q21" i="10" s="1"/>
  <c r="E21" i="10" s="1"/>
  <c r="O21" i="10"/>
  <c r="N21" i="10"/>
  <c r="M21" i="10"/>
  <c r="B21" i="10"/>
  <c r="Q21" i="13"/>
  <c r="R22" i="13" s="1"/>
  <c r="G22" i="13" s="1"/>
  <c r="H22" i="13" s="1"/>
  <c r="P21" i="13"/>
  <c r="O21" i="13"/>
  <c r="F21" i="13"/>
  <c r="E21" i="13"/>
  <c r="B21" i="13"/>
  <c r="O21" i="15"/>
  <c r="P22" i="15" s="1"/>
  <c r="E22" i="15" s="1"/>
  <c r="F22" i="15" s="1"/>
  <c r="N21" i="15"/>
  <c r="M21" i="15"/>
  <c r="B21" i="15"/>
  <c r="O21" i="11"/>
  <c r="P22" i="11" s="1"/>
  <c r="E22" i="11" s="1"/>
  <c r="F22" i="11" s="1"/>
  <c r="N21" i="11"/>
  <c r="M21" i="11"/>
  <c r="B21" i="11"/>
  <c r="E21" i="14"/>
  <c r="B21" i="14"/>
  <c r="F21" i="8" l="1"/>
  <c r="F21" i="10"/>
  <c r="F21" i="14"/>
  <c r="G21" i="9"/>
  <c r="H21" i="9" s="1"/>
  <c r="E20" i="8"/>
  <c r="B20" i="8"/>
  <c r="F20" i="9"/>
  <c r="E20" i="9"/>
  <c r="B20" i="9"/>
  <c r="P20" i="10"/>
  <c r="Q20" i="10" s="1"/>
  <c r="E20" i="10" s="1"/>
  <c r="O20" i="10"/>
  <c r="N20" i="10"/>
  <c r="M20" i="10"/>
  <c r="B20" i="10"/>
  <c r="Q20" i="13"/>
  <c r="R21" i="13" s="1"/>
  <c r="G21" i="13" s="1"/>
  <c r="H21" i="13" s="1"/>
  <c r="P20" i="13"/>
  <c r="O20" i="13"/>
  <c r="F20" i="13"/>
  <c r="E20" i="13"/>
  <c r="B20" i="13"/>
  <c r="O20" i="15"/>
  <c r="P21" i="15" s="1"/>
  <c r="E21" i="15" s="1"/>
  <c r="F21" i="15" s="1"/>
  <c r="N20" i="15"/>
  <c r="M20" i="15"/>
  <c r="B20" i="15"/>
  <c r="O20" i="11"/>
  <c r="P21" i="11" s="1"/>
  <c r="E21" i="11" s="1"/>
  <c r="F21" i="11" s="1"/>
  <c r="N20" i="11"/>
  <c r="M20" i="11"/>
  <c r="B20" i="11"/>
  <c r="E20" i="14"/>
  <c r="B20" i="14"/>
  <c r="F20" i="8" l="1"/>
  <c r="F20" i="14"/>
  <c r="G20" i="9"/>
  <c r="H20" i="9" s="1"/>
  <c r="F20" i="10"/>
  <c r="E19" i="8"/>
  <c r="B19" i="8"/>
  <c r="F19" i="9"/>
  <c r="E19" i="9"/>
  <c r="B19" i="9"/>
  <c r="P19" i="10"/>
  <c r="Q19" i="10" s="1"/>
  <c r="E19" i="10" s="1"/>
  <c r="O19" i="10"/>
  <c r="N19" i="10"/>
  <c r="M19" i="10"/>
  <c r="B19" i="10"/>
  <c r="Q19" i="13"/>
  <c r="R20" i="13" s="1"/>
  <c r="G20" i="13" s="1"/>
  <c r="H20" i="13" s="1"/>
  <c r="P19" i="13"/>
  <c r="O19" i="13"/>
  <c r="F19" i="13"/>
  <c r="E19" i="13"/>
  <c r="B19" i="13"/>
  <c r="O19" i="15"/>
  <c r="P20" i="15" s="1"/>
  <c r="E20" i="15" s="1"/>
  <c r="F20" i="15" s="1"/>
  <c r="N19" i="15"/>
  <c r="M19" i="15"/>
  <c r="B19" i="15"/>
  <c r="O19" i="11"/>
  <c r="P20" i="11" s="1"/>
  <c r="E20" i="11" s="1"/>
  <c r="F20" i="11" s="1"/>
  <c r="N19" i="11"/>
  <c r="M19" i="11"/>
  <c r="B19" i="11"/>
  <c r="E19" i="14"/>
  <c r="B19" i="14"/>
  <c r="F19" i="8" l="1"/>
  <c r="F19" i="10"/>
  <c r="F19" i="14"/>
  <c r="G19" i="9"/>
  <c r="H19" i="9" s="1"/>
  <c r="E18" i="8"/>
  <c r="B18" i="8"/>
  <c r="F18" i="9"/>
  <c r="E18" i="9"/>
  <c r="B18" i="9"/>
  <c r="P18" i="10"/>
  <c r="Q18" i="10" s="1"/>
  <c r="O18" i="10"/>
  <c r="N18" i="10"/>
  <c r="M18" i="10"/>
  <c r="B18" i="10"/>
  <c r="Q18" i="13"/>
  <c r="R19" i="13" s="1"/>
  <c r="G19" i="13" s="1"/>
  <c r="H19" i="13" s="1"/>
  <c r="P18" i="13"/>
  <c r="O18" i="13"/>
  <c r="F18" i="13"/>
  <c r="E18" i="13"/>
  <c r="B18" i="13"/>
  <c r="O18" i="15"/>
  <c r="P19" i="15" s="1"/>
  <c r="E19" i="15" s="1"/>
  <c r="F19" i="15" s="1"/>
  <c r="N18" i="15"/>
  <c r="M18" i="15"/>
  <c r="B18" i="15"/>
  <c r="O18" i="11"/>
  <c r="P19" i="11" s="1"/>
  <c r="E19" i="11" s="1"/>
  <c r="F19" i="11" s="1"/>
  <c r="N18" i="11"/>
  <c r="M18" i="11"/>
  <c r="B18" i="11"/>
  <c r="E18" i="14"/>
  <c r="B18" i="14"/>
  <c r="F18" i="14" l="1"/>
  <c r="E18" i="10"/>
  <c r="F18" i="10" s="1"/>
  <c r="G18" i="9"/>
  <c r="H18" i="9" s="1"/>
  <c r="F18" i="8"/>
  <c r="M4" i="11"/>
  <c r="P17" i="10" l="1"/>
  <c r="O17" i="10"/>
  <c r="N17" i="10"/>
  <c r="M17" i="10"/>
  <c r="P16" i="10"/>
  <c r="O16" i="10"/>
  <c r="N16" i="10"/>
  <c r="M16" i="10"/>
  <c r="P15" i="10"/>
  <c r="O15" i="10"/>
  <c r="N15" i="10"/>
  <c r="M15" i="10"/>
  <c r="P14" i="10"/>
  <c r="O14" i="10"/>
  <c r="N14" i="10"/>
  <c r="M14" i="10"/>
  <c r="P13" i="10"/>
  <c r="O13" i="10"/>
  <c r="N13" i="10"/>
  <c r="M13" i="10"/>
  <c r="P12" i="10"/>
  <c r="O12" i="10"/>
  <c r="N12" i="10"/>
  <c r="M12" i="10"/>
  <c r="P11" i="10"/>
  <c r="O11" i="10"/>
  <c r="N11" i="10"/>
  <c r="M11" i="10"/>
  <c r="P10" i="10"/>
  <c r="O10" i="10"/>
  <c r="N10" i="10"/>
  <c r="M10" i="10"/>
  <c r="P9" i="10"/>
  <c r="O9" i="10"/>
  <c r="N9" i="10"/>
  <c r="M9" i="10"/>
  <c r="P8" i="10"/>
  <c r="O8" i="10"/>
  <c r="N8" i="10"/>
  <c r="M8" i="10"/>
  <c r="P7" i="10"/>
  <c r="O7" i="10"/>
  <c r="N7" i="10"/>
  <c r="M7" i="10"/>
  <c r="P6" i="10"/>
  <c r="O6" i="10"/>
  <c r="N6" i="10"/>
  <c r="M6" i="10"/>
  <c r="P5" i="10"/>
  <c r="O5" i="10"/>
  <c r="N5" i="10"/>
  <c r="M5" i="10"/>
  <c r="P4" i="10"/>
  <c r="O4" i="10"/>
  <c r="N4" i="10"/>
  <c r="M4" i="10"/>
  <c r="P3" i="10"/>
  <c r="O3" i="10"/>
  <c r="N3" i="10"/>
  <c r="M3" i="10"/>
  <c r="Q17" i="13"/>
  <c r="R18" i="13" s="1"/>
  <c r="G18" i="13" s="1"/>
  <c r="H18" i="13" s="1"/>
  <c r="P17" i="13"/>
  <c r="O17" i="13"/>
  <c r="Q16" i="13"/>
  <c r="P16" i="13"/>
  <c r="O16" i="13"/>
  <c r="Q15" i="13"/>
  <c r="P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8" i="13"/>
  <c r="P8" i="13"/>
  <c r="O8" i="13"/>
  <c r="Q7" i="13"/>
  <c r="P7" i="13"/>
  <c r="O7" i="13"/>
  <c r="Q6" i="13"/>
  <c r="P6" i="13"/>
  <c r="O6" i="13"/>
  <c r="Q5" i="13"/>
  <c r="P5" i="13"/>
  <c r="O5" i="13"/>
  <c r="Q4" i="13"/>
  <c r="P4" i="13"/>
  <c r="O4" i="13"/>
  <c r="O17" i="15"/>
  <c r="P18" i="15" s="1"/>
  <c r="E18" i="15" s="1"/>
  <c r="N17" i="15"/>
  <c r="M17" i="15"/>
  <c r="O16" i="15"/>
  <c r="N16" i="15"/>
  <c r="M16" i="15"/>
  <c r="O15" i="15"/>
  <c r="N15" i="15"/>
  <c r="M15" i="15"/>
  <c r="O14" i="15"/>
  <c r="N14" i="15"/>
  <c r="M14" i="15"/>
  <c r="O13" i="15"/>
  <c r="N13" i="15"/>
  <c r="M13" i="15"/>
  <c r="O12" i="15"/>
  <c r="N12" i="15"/>
  <c r="M12" i="15"/>
  <c r="O11" i="15"/>
  <c r="N11" i="15"/>
  <c r="M11" i="15"/>
  <c r="O10" i="15"/>
  <c r="N10" i="15"/>
  <c r="M10" i="15"/>
  <c r="O9" i="15"/>
  <c r="N9" i="15"/>
  <c r="M9" i="15"/>
  <c r="O8" i="15"/>
  <c r="N8" i="15"/>
  <c r="M8" i="15"/>
  <c r="O7" i="15"/>
  <c r="N7" i="15"/>
  <c r="M7" i="15"/>
  <c r="O6" i="15"/>
  <c r="N6" i="15"/>
  <c r="M6" i="15"/>
  <c r="O5" i="15"/>
  <c r="N5" i="15"/>
  <c r="M5" i="15"/>
  <c r="O4" i="15"/>
  <c r="N4" i="15"/>
  <c r="M4" i="15"/>
  <c r="O17" i="11"/>
  <c r="P18" i="11" s="1"/>
  <c r="E18" i="11" s="1"/>
  <c r="N17" i="11"/>
  <c r="M17" i="11"/>
  <c r="O16" i="11"/>
  <c r="N16" i="11"/>
  <c r="M16" i="11"/>
  <c r="O15" i="11"/>
  <c r="N15" i="11"/>
  <c r="M15" i="11"/>
  <c r="O14" i="11"/>
  <c r="N14" i="11"/>
  <c r="M14" i="11"/>
  <c r="O13" i="11"/>
  <c r="N13" i="11"/>
  <c r="M13" i="11"/>
  <c r="O12" i="11"/>
  <c r="N12" i="11"/>
  <c r="M12" i="11"/>
  <c r="O11" i="11"/>
  <c r="N11" i="11"/>
  <c r="M11" i="11"/>
  <c r="O10" i="11"/>
  <c r="N10" i="11"/>
  <c r="M10" i="11"/>
  <c r="O9" i="11"/>
  <c r="N9" i="11"/>
  <c r="M9" i="11"/>
  <c r="O8" i="11"/>
  <c r="N8" i="11"/>
  <c r="M8" i="11"/>
  <c r="O7" i="11"/>
  <c r="N7" i="11"/>
  <c r="M7" i="11"/>
  <c r="O6" i="11"/>
  <c r="N6" i="11"/>
  <c r="M6" i="11"/>
  <c r="O5" i="11"/>
  <c r="N5" i="11"/>
  <c r="M5" i="11"/>
  <c r="O4" i="11"/>
  <c r="N4" i="11"/>
  <c r="F18" i="11" l="1"/>
  <c r="F18" i="15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F17" i="9"/>
  <c r="E17" i="9"/>
  <c r="B17" i="9"/>
  <c r="F16" i="9"/>
  <c r="E16" i="9"/>
  <c r="B16" i="9"/>
  <c r="F15" i="9"/>
  <c r="E15" i="9"/>
  <c r="B15" i="9"/>
  <c r="F14" i="9"/>
  <c r="E14" i="9"/>
  <c r="B14" i="9"/>
  <c r="F13" i="9"/>
  <c r="E13" i="9"/>
  <c r="B13" i="9"/>
  <c r="F12" i="9"/>
  <c r="E12" i="9"/>
  <c r="B12" i="9"/>
  <c r="F11" i="9"/>
  <c r="E11" i="9"/>
  <c r="B11" i="9"/>
  <c r="F10" i="9"/>
  <c r="E10" i="9"/>
  <c r="B10" i="9"/>
  <c r="F9" i="9"/>
  <c r="E9" i="9"/>
  <c r="B9" i="9"/>
  <c r="F8" i="9"/>
  <c r="E8" i="9"/>
  <c r="B8" i="9"/>
  <c r="F7" i="9"/>
  <c r="E7" i="9"/>
  <c r="B7" i="9"/>
  <c r="F6" i="9"/>
  <c r="E6" i="9"/>
  <c r="B6" i="9"/>
  <c r="F5" i="9"/>
  <c r="E5" i="9"/>
  <c r="B5" i="9"/>
  <c r="F4" i="9"/>
  <c r="E4" i="9"/>
  <c r="B4" i="9"/>
  <c r="F3" i="9"/>
  <c r="E3" i="9"/>
  <c r="B3" i="9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F17" i="13"/>
  <c r="E17" i="13"/>
  <c r="B17" i="13"/>
  <c r="F16" i="13"/>
  <c r="E16" i="13"/>
  <c r="B16" i="13"/>
  <c r="F15" i="13"/>
  <c r="E15" i="13"/>
  <c r="B15" i="13"/>
  <c r="F14" i="13"/>
  <c r="E14" i="13"/>
  <c r="B14" i="13"/>
  <c r="F13" i="13"/>
  <c r="E13" i="13"/>
  <c r="B13" i="13"/>
  <c r="F12" i="13"/>
  <c r="E12" i="13"/>
  <c r="B12" i="13"/>
  <c r="F11" i="13"/>
  <c r="E11" i="13"/>
  <c r="B11" i="13"/>
  <c r="F10" i="13"/>
  <c r="E10" i="13"/>
  <c r="B10" i="13"/>
  <c r="F9" i="13"/>
  <c r="E9" i="13"/>
  <c r="B9" i="13"/>
  <c r="F8" i="13"/>
  <c r="E8" i="13"/>
  <c r="B8" i="13"/>
  <c r="F7" i="13"/>
  <c r="E7" i="13"/>
  <c r="B7" i="13"/>
  <c r="F6" i="13"/>
  <c r="E6" i="13"/>
  <c r="B6" i="13"/>
  <c r="F5" i="13"/>
  <c r="E5" i="13"/>
  <c r="B5" i="13"/>
  <c r="F4" i="13"/>
  <c r="E4" i="13"/>
  <c r="B4" i="13"/>
  <c r="F3" i="13"/>
  <c r="E3" i="13"/>
  <c r="B3" i="13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G17" i="9" l="1"/>
  <c r="Q17" i="10"/>
  <c r="E17" i="8"/>
  <c r="E17" i="14"/>
  <c r="F17" i="14" l="1"/>
  <c r="E17" i="10"/>
  <c r="F17" i="8"/>
  <c r="H17" i="9"/>
  <c r="R17" i="13"/>
  <c r="G17" i="13" s="1"/>
  <c r="H17" i="13" s="1"/>
  <c r="P17" i="15"/>
  <c r="E17" i="15" s="1"/>
  <c r="F17" i="15" s="1"/>
  <c r="P17" i="11"/>
  <c r="E17" i="11" s="1"/>
  <c r="F17" i="11" s="1"/>
  <c r="Q16" i="10"/>
  <c r="E16" i="8"/>
  <c r="E16" i="14"/>
  <c r="G16" i="9" l="1"/>
  <c r="H16" i="9" s="1"/>
  <c r="F17" i="10"/>
  <c r="E16" i="10"/>
  <c r="F16" i="10" s="1"/>
  <c r="F16" i="14"/>
  <c r="F16" i="8"/>
  <c r="R16" i="13"/>
  <c r="G16" i="13" s="1"/>
  <c r="H16" i="13" s="1"/>
  <c r="P16" i="15"/>
  <c r="E16" i="15" s="1"/>
  <c r="F16" i="15" s="1"/>
  <c r="P16" i="11"/>
  <c r="E16" i="11" s="1"/>
  <c r="F16" i="11" s="1"/>
  <c r="Q15" i="10"/>
  <c r="E15" i="8"/>
  <c r="E15" i="14"/>
  <c r="E15" i="10" l="1"/>
  <c r="F15" i="14"/>
  <c r="F15" i="8"/>
  <c r="G15" i="9"/>
  <c r="H15" i="9" s="1"/>
  <c r="F15" i="10"/>
  <c r="R15" i="13"/>
  <c r="G15" i="13" s="1"/>
  <c r="H15" i="13" s="1"/>
  <c r="P15" i="15"/>
  <c r="E15" i="15" s="1"/>
  <c r="F15" i="15" s="1"/>
  <c r="P15" i="11"/>
  <c r="E15" i="11" s="1"/>
  <c r="F15" i="11" s="1"/>
  <c r="Q14" i="10"/>
  <c r="E14" i="8"/>
  <c r="E14" i="14" l="1"/>
  <c r="E14" i="10"/>
  <c r="F14" i="10" s="1"/>
  <c r="F14" i="14"/>
  <c r="F14" i="8"/>
  <c r="G14" i="9"/>
  <c r="H14" i="9" s="1"/>
  <c r="R14" i="13"/>
  <c r="G14" i="13" s="1"/>
  <c r="H14" i="13" s="1"/>
  <c r="P14" i="15"/>
  <c r="E14" i="15" s="1"/>
  <c r="F14" i="15" s="1"/>
  <c r="P14" i="11"/>
  <c r="E14" i="11" s="1"/>
  <c r="F14" i="11" s="1"/>
  <c r="Q13" i="10"/>
  <c r="E13" i="8"/>
  <c r="E13" i="14" l="1"/>
  <c r="E13" i="10"/>
  <c r="F13" i="10" s="1"/>
  <c r="F13" i="14"/>
  <c r="F13" i="8"/>
  <c r="G13" i="9"/>
  <c r="H13" i="9" s="1"/>
  <c r="R13" i="13"/>
  <c r="G13" i="13" s="1"/>
  <c r="H13" i="13" s="1"/>
  <c r="P13" i="15"/>
  <c r="E13" i="15" s="1"/>
  <c r="F13" i="15" s="1"/>
  <c r="P13" i="11"/>
  <c r="E13" i="11" s="1"/>
  <c r="F13" i="11" s="1"/>
  <c r="Q12" i="10"/>
  <c r="E12" i="8" l="1"/>
  <c r="F12" i="8" s="1"/>
  <c r="G12" i="9"/>
  <c r="H12" i="9" s="1"/>
  <c r="E12" i="10"/>
  <c r="F12" i="10" s="1"/>
  <c r="E12" i="14"/>
  <c r="F12" i="14" s="1"/>
  <c r="R12" i="13" l="1"/>
  <c r="G12" i="13" s="1"/>
  <c r="H12" i="13" s="1"/>
  <c r="P12" i="15"/>
  <c r="E12" i="15" s="1"/>
  <c r="P12" i="11"/>
  <c r="E12" i="11" s="1"/>
  <c r="E11" i="8" l="1"/>
  <c r="F11" i="8" s="1"/>
  <c r="F12" i="11"/>
  <c r="F12" i="15"/>
  <c r="G11" i="9"/>
  <c r="H11" i="9" s="1"/>
  <c r="E11" i="14"/>
  <c r="F11" i="14" s="1"/>
  <c r="R11" i="13"/>
  <c r="G11" i="13" s="1"/>
  <c r="P11" i="15"/>
  <c r="E11" i="15" s="1"/>
  <c r="F11" i="15" s="1"/>
  <c r="P11" i="11"/>
  <c r="E11" i="11" s="1"/>
  <c r="F11" i="11" s="1"/>
  <c r="E10" i="8" l="1"/>
  <c r="F10" i="8" s="1"/>
  <c r="G10" i="9"/>
  <c r="H10" i="9" s="1"/>
  <c r="H11" i="13"/>
  <c r="E10" i="14"/>
  <c r="F10" i="14" s="1"/>
  <c r="R10" i="13"/>
  <c r="G10" i="13" s="1"/>
  <c r="H10" i="13" s="1"/>
  <c r="P10" i="15"/>
  <c r="E10" i="15" s="1"/>
  <c r="F10" i="15" s="1"/>
  <c r="P10" i="11"/>
  <c r="E10" i="11" s="1"/>
  <c r="E9" i="14"/>
  <c r="E9" i="8" l="1"/>
  <c r="F9" i="8" s="1"/>
  <c r="F10" i="11"/>
  <c r="F9" i="14"/>
  <c r="G9" i="9"/>
  <c r="H9" i="9" s="1"/>
  <c r="R9" i="13"/>
  <c r="G9" i="13" s="1"/>
  <c r="H9" i="13" s="1"/>
  <c r="P9" i="15"/>
  <c r="E9" i="15" s="1"/>
  <c r="F9" i="15" s="1"/>
  <c r="P9" i="11"/>
  <c r="E9" i="11" s="1"/>
  <c r="F9" i="11" s="1"/>
  <c r="E8" i="8" l="1"/>
  <c r="F8" i="8" s="1"/>
  <c r="E8" i="14"/>
  <c r="F8" i="14" s="1"/>
  <c r="G8" i="9"/>
  <c r="H8" i="9" s="1"/>
  <c r="R8" i="13"/>
  <c r="G8" i="13" s="1"/>
  <c r="H8" i="13" s="1"/>
  <c r="P8" i="15"/>
  <c r="E8" i="15" s="1"/>
  <c r="F8" i="15" s="1"/>
  <c r="P8" i="11"/>
  <c r="E8" i="11" s="1"/>
  <c r="F8" i="11" s="1"/>
  <c r="E7" i="8" l="1"/>
  <c r="F7" i="8" s="1"/>
  <c r="E7" i="14"/>
  <c r="F7" i="14" s="1"/>
  <c r="G7" i="9"/>
  <c r="H7" i="9" s="1"/>
  <c r="R7" i="13"/>
  <c r="G7" i="13" s="1"/>
  <c r="H7" i="13" s="1"/>
  <c r="L3" i="8" l="1"/>
  <c r="I3" i="8"/>
  <c r="N3" i="9"/>
  <c r="K3" i="9"/>
  <c r="L3" i="10" l="1"/>
  <c r="I3" i="10" l="1"/>
  <c r="R6" i="13" l="1"/>
  <c r="R5" i="13"/>
  <c r="N3" i="13"/>
  <c r="K3" i="13"/>
  <c r="G4" i="13"/>
  <c r="G6" i="13"/>
  <c r="P7" i="15"/>
  <c r="E7" i="15" s="1"/>
  <c r="F7" i="15" s="1"/>
  <c r="P6" i="15"/>
  <c r="P5" i="15"/>
  <c r="L3" i="15"/>
  <c r="I3" i="15"/>
  <c r="F3" i="15"/>
  <c r="G3" i="15" s="1"/>
  <c r="P7" i="11"/>
  <c r="E7" i="11" s="1"/>
  <c r="F7" i="11" s="1"/>
  <c r="E5" i="15" l="1"/>
  <c r="E6" i="15"/>
  <c r="G5" i="13"/>
  <c r="E4" i="15"/>
  <c r="F4" i="15" s="1"/>
  <c r="G4" i="15" s="1"/>
  <c r="H3" i="15"/>
  <c r="J3" i="15" s="1"/>
  <c r="K3" i="15" s="1"/>
  <c r="F5" i="15"/>
  <c r="L4" i="15" l="1"/>
  <c r="L5" i="15" s="1"/>
  <c r="I4" i="15"/>
  <c r="I5" i="15" s="1"/>
  <c r="G5" i="15"/>
  <c r="H4" i="15"/>
  <c r="J4" i="15" s="1"/>
  <c r="K4" i="15" s="1"/>
  <c r="L6" i="15"/>
  <c r="L7" i="15" s="1"/>
  <c r="L8" i="15" s="1"/>
  <c r="L9" i="15" s="1"/>
  <c r="F6" i="15"/>
  <c r="I6" i="15"/>
  <c r="I7" i="15" s="1"/>
  <c r="I8" i="15" s="1"/>
  <c r="I9" i="15" s="1"/>
  <c r="L10" i="15" l="1"/>
  <c r="L11" i="15" s="1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V4" i="15"/>
  <c r="I10" i="15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S4" i="15"/>
  <c r="G6" i="15"/>
  <c r="G7" i="15" s="1"/>
  <c r="H5" i="15"/>
  <c r="J5" i="15" s="1"/>
  <c r="K5" i="15" s="1"/>
  <c r="I22" i="15" l="1"/>
  <c r="I23" i="15" s="1"/>
  <c r="I24" i="15" s="1"/>
  <c r="S5" i="15"/>
  <c r="R5" i="15" s="1"/>
  <c r="L22" i="15"/>
  <c r="L23" i="15" s="1"/>
  <c r="L24" i="15" s="1"/>
  <c r="V5" i="15"/>
  <c r="R4" i="15"/>
  <c r="H7" i="15"/>
  <c r="J7" i="15" s="1"/>
  <c r="K7" i="15" s="1"/>
  <c r="G8" i="15"/>
  <c r="H6" i="15"/>
  <c r="J6" i="15" s="1"/>
  <c r="K6" i="15" s="1"/>
  <c r="H8" i="15" l="1"/>
  <c r="J8" i="15" s="1"/>
  <c r="K8" i="15" s="1"/>
  <c r="G9" i="15"/>
  <c r="G10" i="15" s="1"/>
  <c r="E4" i="11"/>
  <c r="L3" i="11"/>
  <c r="H10" i="15" l="1"/>
  <c r="J10" i="15" s="1"/>
  <c r="K10" i="15" s="1"/>
  <c r="G11" i="15"/>
  <c r="H9" i="15"/>
  <c r="J9" i="15" s="1"/>
  <c r="I3" i="11"/>
  <c r="F3" i="14"/>
  <c r="G3" i="14" s="1"/>
  <c r="I3" i="14"/>
  <c r="L3" i="14"/>
  <c r="H11" i="15" l="1"/>
  <c r="J11" i="15" s="1"/>
  <c r="K11" i="15" s="1"/>
  <c r="G12" i="15"/>
  <c r="G13" i="15" s="1"/>
  <c r="K9" i="15"/>
  <c r="U4" i="15" s="1"/>
  <c r="T4" i="15"/>
  <c r="E5" i="14"/>
  <c r="E6" i="14"/>
  <c r="F6" i="14" s="1"/>
  <c r="E4" i="14"/>
  <c r="I4" i="14" s="1"/>
  <c r="I5" i="14" s="1"/>
  <c r="F5" i="14"/>
  <c r="H3" i="14"/>
  <c r="J3" i="14" s="1"/>
  <c r="K3" i="14" s="1"/>
  <c r="L4" i="14" l="1"/>
  <c r="L5" i="14" s="1"/>
  <c r="L6" i="14" s="1"/>
  <c r="L7" i="14" s="1"/>
  <c r="L8" i="14" s="1"/>
  <c r="L9" i="14" s="1"/>
  <c r="H13" i="15"/>
  <c r="J13" i="15" s="1"/>
  <c r="K13" i="15" s="1"/>
  <c r="G14" i="15"/>
  <c r="H12" i="15"/>
  <c r="J12" i="15" s="1"/>
  <c r="K12" i="15" s="1"/>
  <c r="W4" i="15"/>
  <c r="X4" i="15" s="1"/>
  <c r="I6" i="14"/>
  <c r="I7" i="14" s="1"/>
  <c r="I8" i="14" s="1"/>
  <c r="I9" i="14" s="1"/>
  <c r="F4" i="14"/>
  <c r="G4" i="14" s="1"/>
  <c r="G5" i="14" s="1"/>
  <c r="U4" i="14" l="1"/>
  <c r="L10" i="14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H14" i="15"/>
  <c r="J14" i="15" s="1"/>
  <c r="K14" i="15" s="1"/>
  <c r="G15" i="15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R4" i="14"/>
  <c r="H4" i="14"/>
  <c r="J4" i="14" s="1"/>
  <c r="K4" i="14" s="1"/>
  <c r="H5" i="14"/>
  <c r="J5" i="14" s="1"/>
  <c r="K5" i="14" s="1"/>
  <c r="G6" i="14"/>
  <c r="G7" i="14" s="1"/>
  <c r="L22" i="14" l="1"/>
  <c r="L23" i="14" s="1"/>
  <c r="L24" i="14" s="1"/>
  <c r="U5" i="14"/>
  <c r="I22" i="14"/>
  <c r="I23" i="14" s="1"/>
  <c r="I24" i="14" s="1"/>
  <c r="R5" i="14"/>
  <c r="Q5" i="14" s="1"/>
  <c r="Q4" i="14"/>
  <c r="H15" i="15"/>
  <c r="J15" i="15" s="1"/>
  <c r="K15" i="15" s="1"/>
  <c r="G16" i="15"/>
  <c r="G8" i="14"/>
  <c r="H7" i="14"/>
  <c r="J7" i="14" s="1"/>
  <c r="K7" i="14" s="1"/>
  <c r="H6" i="14"/>
  <c r="J6" i="14" s="1"/>
  <c r="K6" i="14" s="1"/>
  <c r="H16" i="15" l="1"/>
  <c r="J16" i="15" s="1"/>
  <c r="K16" i="15" s="1"/>
  <c r="G17" i="15"/>
  <c r="G18" i="15" s="1"/>
  <c r="G9" i="14"/>
  <c r="H8" i="14"/>
  <c r="J8" i="14" s="1"/>
  <c r="K8" i="14" s="1"/>
  <c r="E6" i="8"/>
  <c r="H18" i="15" l="1"/>
  <c r="J18" i="15" s="1"/>
  <c r="K18" i="15" s="1"/>
  <c r="G19" i="15"/>
  <c r="H17" i="15"/>
  <c r="J17" i="15" s="1"/>
  <c r="K17" i="15" s="1"/>
  <c r="H9" i="14"/>
  <c r="J9" i="14" s="1"/>
  <c r="G10" i="14"/>
  <c r="G11" i="14" s="1"/>
  <c r="G6" i="9"/>
  <c r="H6" i="9" s="1"/>
  <c r="F6" i="8"/>
  <c r="H6" i="13"/>
  <c r="E5" i="8"/>
  <c r="H19" i="15" l="1"/>
  <c r="J19" i="15" s="1"/>
  <c r="K19" i="15" s="1"/>
  <c r="G20" i="15"/>
  <c r="G21" i="15" s="1"/>
  <c r="H11" i="14"/>
  <c r="J11" i="14" s="1"/>
  <c r="K11" i="14" s="1"/>
  <c r="G12" i="14"/>
  <c r="K9" i="14"/>
  <c r="T4" i="14" s="1"/>
  <c r="S4" i="14"/>
  <c r="H10" i="14"/>
  <c r="J10" i="14" s="1"/>
  <c r="K10" i="14" s="1"/>
  <c r="F5" i="8"/>
  <c r="G5" i="9"/>
  <c r="H5" i="9" s="1"/>
  <c r="H5" i="13"/>
  <c r="H21" i="15" l="1"/>
  <c r="J21" i="15" s="1"/>
  <c r="G22" i="15"/>
  <c r="H20" i="15"/>
  <c r="J20" i="15" s="1"/>
  <c r="K20" i="15" s="1"/>
  <c r="H12" i="14"/>
  <c r="J12" i="14" s="1"/>
  <c r="K12" i="14" s="1"/>
  <c r="G13" i="14"/>
  <c r="V4" i="14"/>
  <c r="W4" i="14" s="1"/>
  <c r="E4" i="8"/>
  <c r="F4" i="8" s="1"/>
  <c r="G4" i="9"/>
  <c r="H4" i="9" s="1"/>
  <c r="H4" i="13"/>
  <c r="F4" i="11"/>
  <c r="K21" i="15" l="1"/>
  <c r="U5" i="15" s="1"/>
  <c r="T5" i="15"/>
  <c r="W5" i="15" s="1"/>
  <c r="H22" i="15"/>
  <c r="J22" i="15" s="1"/>
  <c r="K22" i="15" s="1"/>
  <c r="G23" i="15"/>
  <c r="G24" i="15" s="1"/>
  <c r="H24" i="15" s="1"/>
  <c r="J24" i="15" s="1"/>
  <c r="K24" i="15" s="1"/>
  <c r="G14" i="14"/>
  <c r="H13" i="14"/>
  <c r="J13" i="14" s="1"/>
  <c r="K13" i="14" s="1"/>
  <c r="F3" i="10"/>
  <c r="G3" i="10" s="1"/>
  <c r="F3" i="8"/>
  <c r="G3" i="8" s="1"/>
  <c r="H3" i="13"/>
  <c r="I3" i="13" s="1"/>
  <c r="H3" i="9"/>
  <c r="I3" i="9" s="1"/>
  <c r="F3" i="11"/>
  <c r="G3" i="11" s="1"/>
  <c r="H23" i="15" l="1"/>
  <c r="J23" i="15" s="1"/>
  <c r="K23" i="15" s="1"/>
  <c r="H2" i="15"/>
  <c r="H14" i="14"/>
  <c r="J14" i="14" s="1"/>
  <c r="K14" i="14" s="1"/>
  <c r="G15" i="14"/>
  <c r="P6" i="11"/>
  <c r="E6" i="11" s="1"/>
  <c r="F6" i="11" s="1"/>
  <c r="P5" i="11"/>
  <c r="E5" i="11" s="1"/>
  <c r="F5" i="11" s="1"/>
  <c r="G16" i="14" l="1"/>
  <c r="H15" i="14"/>
  <c r="J15" i="14" s="1"/>
  <c r="K15" i="14" s="1"/>
  <c r="N4" i="13"/>
  <c r="N5" i="13" s="1"/>
  <c r="N6" i="13" s="1"/>
  <c r="N7" i="13" s="1"/>
  <c r="N8" i="13" s="1"/>
  <c r="K4" i="13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l="1"/>
  <c r="K23" i="13" s="1"/>
  <c r="K24" i="13" s="1"/>
  <c r="U5" i="13"/>
  <c r="G17" i="14"/>
  <c r="G18" i="14" s="1"/>
  <c r="H16" i="14"/>
  <c r="J16" i="14" s="1"/>
  <c r="K16" i="14" s="1"/>
  <c r="U4" i="13"/>
  <c r="N9" i="13"/>
  <c r="T5" i="13" l="1"/>
  <c r="H18" i="14"/>
  <c r="J18" i="14" s="1"/>
  <c r="K18" i="14" s="1"/>
  <c r="G19" i="14"/>
  <c r="H17" i="14"/>
  <c r="J17" i="14" s="1"/>
  <c r="K17" i="14" s="1"/>
  <c r="N10" i="13"/>
  <c r="N11" i="13" s="1"/>
  <c r="N12" i="13" s="1"/>
  <c r="N13" i="13" s="1"/>
  <c r="N14" i="13" s="1"/>
  <c r="N15" i="13" s="1"/>
  <c r="N16" i="13" s="1"/>
  <c r="X4" i="13"/>
  <c r="L4" i="11"/>
  <c r="L5" i="11" s="1"/>
  <c r="L6" i="11" s="1"/>
  <c r="L7" i="11" s="1"/>
  <c r="L8" i="11" s="1"/>
  <c r="L9" i="11" s="1"/>
  <c r="I4" i="11"/>
  <c r="I5" i="11" s="1"/>
  <c r="I6" i="11" s="1"/>
  <c r="I7" i="11" s="1"/>
  <c r="I8" i="11" s="1"/>
  <c r="I9" i="11" s="1"/>
  <c r="H19" i="14" l="1"/>
  <c r="J19" i="14" s="1"/>
  <c r="K19" i="14" s="1"/>
  <c r="G20" i="14"/>
  <c r="G21" i="14" s="1"/>
  <c r="N17" i="13"/>
  <c r="N18" i="13" s="1"/>
  <c r="N19" i="13" s="1"/>
  <c r="N20" i="13" s="1"/>
  <c r="N21" i="13" s="1"/>
  <c r="I10" i="1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S4" i="11"/>
  <c r="L10" i="1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V4" i="11"/>
  <c r="L22" i="11" l="1"/>
  <c r="L23" i="11" s="1"/>
  <c r="L24" i="11" s="1"/>
  <c r="V5" i="11"/>
  <c r="I22" i="11"/>
  <c r="I23" i="11" s="1"/>
  <c r="I24" i="11" s="1"/>
  <c r="S5" i="11"/>
  <c r="R5" i="11" s="1"/>
  <c r="R4" i="11"/>
  <c r="N22" i="13"/>
  <c r="N23" i="13" s="1"/>
  <c r="N24" i="13" s="1"/>
  <c r="X5" i="13"/>
  <c r="H21" i="14"/>
  <c r="J21" i="14" s="1"/>
  <c r="G22" i="14"/>
  <c r="H20" i="14"/>
  <c r="J20" i="14" s="1"/>
  <c r="K20" i="14" s="1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l="1"/>
  <c r="I23" i="8" s="1"/>
  <c r="I24" i="8" s="1"/>
  <c r="R5" i="8"/>
  <c r="K21" i="14"/>
  <c r="T5" i="14" s="1"/>
  <c r="S5" i="14"/>
  <c r="V5" i="14" s="1"/>
  <c r="H22" i="14"/>
  <c r="J22" i="14" s="1"/>
  <c r="K22" i="14" s="1"/>
  <c r="G23" i="14"/>
  <c r="G24" i="14" s="1"/>
  <c r="H24" i="14" s="1"/>
  <c r="J24" i="14" s="1"/>
  <c r="K24" i="14" s="1"/>
  <c r="R4" i="8"/>
  <c r="L4" i="8"/>
  <c r="L5" i="8" s="1"/>
  <c r="L6" i="8" s="1"/>
  <c r="L7" i="8" s="1"/>
  <c r="L8" i="8" s="1"/>
  <c r="L9" i="8" s="1"/>
  <c r="K4" i="9"/>
  <c r="K5" i="9" s="1"/>
  <c r="K6" i="9" s="1"/>
  <c r="K7" i="9" s="1"/>
  <c r="K8" i="9" s="1"/>
  <c r="K9" i="9" s="1"/>
  <c r="Q4" i="8" l="1"/>
  <c r="Q5" i="8"/>
  <c r="H23" i="14"/>
  <c r="J23" i="14" s="1"/>
  <c r="K23" i="14" s="1"/>
  <c r="H2" i="14"/>
  <c r="L10" i="8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U4" i="8"/>
  <c r="K10" i="9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U4" i="9"/>
  <c r="T4" i="13"/>
  <c r="N4" i="9"/>
  <c r="N5" i="9" s="1"/>
  <c r="N6" i="9" s="1"/>
  <c r="N7" i="9" s="1"/>
  <c r="L22" i="8" l="1"/>
  <c r="L23" i="8" s="1"/>
  <c r="L24" i="8" s="1"/>
  <c r="U5" i="8"/>
  <c r="K22" i="9"/>
  <c r="K23" i="9" s="1"/>
  <c r="K24" i="9" s="1"/>
  <c r="U5" i="9"/>
  <c r="T5" i="9" s="1"/>
  <c r="N8" i="9"/>
  <c r="N9" i="9" s="1"/>
  <c r="N10" i="9" l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X4" i="9"/>
  <c r="N22" i="9" l="1"/>
  <c r="N23" i="9" s="1"/>
  <c r="N24" i="9" s="1"/>
  <c r="X5" i="9"/>
  <c r="T4" i="9"/>
  <c r="J3" i="13" l="1"/>
  <c r="L3" i="13" s="1"/>
  <c r="M3" i="13" s="1"/>
  <c r="I4" i="13"/>
  <c r="J4" i="13" l="1"/>
  <c r="L4" i="13" s="1"/>
  <c r="M4" i="13" s="1"/>
  <c r="I5" i="13"/>
  <c r="I6" i="13" s="1"/>
  <c r="I7" i="13" s="1"/>
  <c r="J7" i="13" l="1"/>
  <c r="L7" i="13" s="1"/>
  <c r="M7" i="13" s="1"/>
  <c r="I8" i="13"/>
  <c r="J6" i="13"/>
  <c r="L6" i="13" s="1"/>
  <c r="M6" i="13" s="1"/>
  <c r="J5" i="13"/>
  <c r="L5" i="13" s="1"/>
  <c r="M5" i="13" s="1"/>
  <c r="G4" i="11"/>
  <c r="J8" i="13" l="1"/>
  <c r="L8" i="13" s="1"/>
  <c r="M8" i="13" s="1"/>
  <c r="I9" i="13"/>
  <c r="I10" i="13" s="1"/>
  <c r="H4" i="11"/>
  <c r="J4" i="11" s="1"/>
  <c r="K4" i="11" s="1"/>
  <c r="G5" i="11"/>
  <c r="H3" i="11"/>
  <c r="J3" i="11" s="1"/>
  <c r="K3" i="11" s="1"/>
  <c r="J10" i="13" l="1"/>
  <c r="L10" i="13" s="1"/>
  <c r="M10" i="13" s="1"/>
  <c r="I11" i="13"/>
  <c r="J9" i="13"/>
  <c r="L9" i="13" s="1"/>
  <c r="H5" i="11"/>
  <c r="J5" i="11" s="1"/>
  <c r="K5" i="11" s="1"/>
  <c r="G6" i="11"/>
  <c r="G7" i="11" s="1"/>
  <c r="J11" i="13" l="1"/>
  <c r="L11" i="13" s="1"/>
  <c r="M11" i="13" s="1"/>
  <c r="I12" i="13"/>
  <c r="I13" i="13" s="1"/>
  <c r="M9" i="13"/>
  <c r="W4" i="13" s="1"/>
  <c r="V4" i="13"/>
  <c r="Y4" i="13" s="1"/>
  <c r="Z4" i="13" s="1"/>
  <c r="H7" i="11"/>
  <c r="J7" i="11" s="1"/>
  <c r="K7" i="11" s="1"/>
  <c r="G8" i="11"/>
  <c r="H6" i="11"/>
  <c r="J6" i="11" s="1"/>
  <c r="K6" i="11" s="1"/>
  <c r="J13" i="13" l="1"/>
  <c r="L13" i="13" s="1"/>
  <c r="M13" i="13" s="1"/>
  <c r="I14" i="13"/>
  <c r="J12" i="13"/>
  <c r="L12" i="13" s="1"/>
  <c r="M12" i="13" s="1"/>
  <c r="H8" i="11"/>
  <c r="J8" i="11" s="1"/>
  <c r="K8" i="11" s="1"/>
  <c r="G9" i="11"/>
  <c r="G10" i="11" s="1"/>
  <c r="H3" i="8"/>
  <c r="J3" i="8" s="1"/>
  <c r="K3" i="8" s="1"/>
  <c r="G4" i="8"/>
  <c r="J3" i="9"/>
  <c r="L3" i="9" s="1"/>
  <c r="M3" i="9" s="1"/>
  <c r="I4" i="9"/>
  <c r="J14" i="13" l="1"/>
  <c r="L14" i="13" s="1"/>
  <c r="M14" i="13" s="1"/>
  <c r="I15" i="13"/>
  <c r="H10" i="11"/>
  <c r="J10" i="11" s="1"/>
  <c r="K10" i="11" s="1"/>
  <c r="G11" i="11"/>
  <c r="H9" i="11"/>
  <c r="J9" i="11" s="1"/>
  <c r="J4" i="9"/>
  <c r="L4" i="9" s="1"/>
  <c r="M4" i="9" s="1"/>
  <c r="I5" i="9"/>
  <c r="I6" i="9" s="1"/>
  <c r="H4" i="8"/>
  <c r="J4" i="8" s="1"/>
  <c r="K4" i="8" s="1"/>
  <c r="G5" i="8"/>
  <c r="G6" i="8" s="1"/>
  <c r="J15" i="13" l="1"/>
  <c r="L15" i="13" s="1"/>
  <c r="M15" i="13" s="1"/>
  <c r="I16" i="13"/>
  <c r="H11" i="11"/>
  <c r="J11" i="11" s="1"/>
  <c r="K11" i="11" s="1"/>
  <c r="G12" i="11"/>
  <c r="G13" i="11" s="1"/>
  <c r="K9" i="11"/>
  <c r="U4" i="11" s="1"/>
  <c r="T4" i="11"/>
  <c r="W4" i="11" s="1"/>
  <c r="X4" i="11" s="1"/>
  <c r="H6" i="8"/>
  <c r="J6" i="8" s="1"/>
  <c r="K6" i="8" s="1"/>
  <c r="G7" i="8"/>
  <c r="J6" i="9"/>
  <c r="L6" i="9" s="1"/>
  <c r="M6" i="9" s="1"/>
  <c r="I7" i="9"/>
  <c r="H5" i="8"/>
  <c r="J5" i="8" s="1"/>
  <c r="K5" i="8" s="1"/>
  <c r="J5" i="9"/>
  <c r="L5" i="9" s="1"/>
  <c r="M5" i="9" s="1"/>
  <c r="J16" i="13" l="1"/>
  <c r="L16" i="13" s="1"/>
  <c r="M16" i="13" s="1"/>
  <c r="I17" i="13"/>
  <c r="I18" i="13" s="1"/>
  <c r="H13" i="11"/>
  <c r="J13" i="11" s="1"/>
  <c r="K13" i="11" s="1"/>
  <c r="G14" i="11"/>
  <c r="H12" i="11"/>
  <c r="J12" i="11" s="1"/>
  <c r="K12" i="11" s="1"/>
  <c r="I8" i="9"/>
  <c r="J7" i="9"/>
  <c r="L7" i="9" s="1"/>
  <c r="M7" i="9" s="1"/>
  <c r="G8" i="8"/>
  <c r="H7" i="8"/>
  <c r="J7" i="8" s="1"/>
  <c r="K7" i="8" s="1"/>
  <c r="J18" i="13" l="1"/>
  <c r="L18" i="13" s="1"/>
  <c r="M18" i="13" s="1"/>
  <c r="I19" i="13"/>
  <c r="H14" i="11"/>
  <c r="J14" i="11" s="1"/>
  <c r="K14" i="11" s="1"/>
  <c r="G15" i="11"/>
  <c r="J17" i="13"/>
  <c r="L17" i="13" s="1"/>
  <c r="M17" i="13" s="1"/>
  <c r="G9" i="8"/>
  <c r="H8" i="8"/>
  <c r="J8" i="8" s="1"/>
  <c r="K8" i="8" s="1"/>
  <c r="I9" i="9"/>
  <c r="J8" i="9"/>
  <c r="L8" i="9" s="1"/>
  <c r="M8" i="9" s="1"/>
  <c r="J19" i="13" l="1"/>
  <c r="L19" i="13" s="1"/>
  <c r="M19" i="13" s="1"/>
  <c r="I20" i="13"/>
  <c r="I21" i="13" s="1"/>
  <c r="H15" i="11"/>
  <c r="J15" i="11" s="1"/>
  <c r="K15" i="11" s="1"/>
  <c r="G16" i="11"/>
  <c r="J9" i="9"/>
  <c r="L9" i="9" s="1"/>
  <c r="I10" i="9"/>
  <c r="I11" i="9" s="1"/>
  <c r="H9" i="8"/>
  <c r="J9" i="8" s="1"/>
  <c r="G10" i="8"/>
  <c r="G11" i="8" s="1"/>
  <c r="J21" i="13" l="1"/>
  <c r="L21" i="13" s="1"/>
  <c r="I22" i="13"/>
  <c r="J20" i="13"/>
  <c r="L20" i="13" s="1"/>
  <c r="M20" i="13" s="1"/>
  <c r="H16" i="11"/>
  <c r="J16" i="11" s="1"/>
  <c r="K16" i="11" s="1"/>
  <c r="G17" i="11"/>
  <c r="G18" i="11" s="1"/>
  <c r="H11" i="8"/>
  <c r="J11" i="8" s="1"/>
  <c r="K11" i="8" s="1"/>
  <c r="G12" i="8"/>
  <c r="J11" i="9"/>
  <c r="L11" i="9" s="1"/>
  <c r="M11" i="9" s="1"/>
  <c r="I12" i="9"/>
  <c r="K9" i="8"/>
  <c r="T4" i="8" s="1"/>
  <c r="S4" i="8"/>
  <c r="V4" i="8" s="1"/>
  <c r="W4" i="8" s="1"/>
  <c r="M9" i="9"/>
  <c r="W4" i="9" s="1"/>
  <c r="V4" i="9"/>
  <c r="Y4" i="9" s="1"/>
  <c r="Z4" i="9" s="1"/>
  <c r="H10" i="8"/>
  <c r="J10" i="8" s="1"/>
  <c r="K10" i="8" s="1"/>
  <c r="J10" i="9"/>
  <c r="L10" i="9" s="1"/>
  <c r="M10" i="9" s="1"/>
  <c r="M21" i="13" l="1"/>
  <c r="W5" i="13" s="1"/>
  <c r="V5" i="13"/>
  <c r="Y5" i="13" s="1"/>
  <c r="J22" i="13"/>
  <c r="L22" i="13" s="1"/>
  <c r="M22" i="13" s="1"/>
  <c r="I23" i="13"/>
  <c r="I24" i="13" s="1"/>
  <c r="J24" i="13" s="1"/>
  <c r="L24" i="13" s="1"/>
  <c r="M24" i="13" s="1"/>
  <c r="H18" i="11"/>
  <c r="J18" i="11" s="1"/>
  <c r="K18" i="11" s="1"/>
  <c r="G19" i="11"/>
  <c r="H17" i="11"/>
  <c r="J17" i="11" s="1"/>
  <c r="K17" i="11" s="1"/>
  <c r="J12" i="9"/>
  <c r="L12" i="9" s="1"/>
  <c r="M12" i="9" s="1"/>
  <c r="I13" i="9"/>
  <c r="H12" i="8"/>
  <c r="J12" i="8" s="1"/>
  <c r="K12" i="8" s="1"/>
  <c r="G13" i="8"/>
  <c r="H3" i="10"/>
  <c r="J3" i="10" s="1"/>
  <c r="K3" i="10" s="1"/>
  <c r="J23" i="13" l="1"/>
  <c r="L23" i="13" s="1"/>
  <c r="M23" i="13" s="1"/>
  <c r="J2" i="13"/>
  <c r="H19" i="11"/>
  <c r="J19" i="11" s="1"/>
  <c r="K19" i="11" s="1"/>
  <c r="G20" i="11"/>
  <c r="G21" i="11" s="1"/>
  <c r="G14" i="8"/>
  <c r="H13" i="8"/>
  <c r="J13" i="8" s="1"/>
  <c r="K13" i="8" s="1"/>
  <c r="I14" i="9"/>
  <c r="J13" i="9"/>
  <c r="L13" i="9" s="1"/>
  <c r="M13" i="9" s="1"/>
  <c r="H21" i="11" l="1"/>
  <c r="J21" i="11" s="1"/>
  <c r="G22" i="11"/>
  <c r="H20" i="11"/>
  <c r="J20" i="11" s="1"/>
  <c r="K20" i="11" s="1"/>
  <c r="J14" i="9"/>
  <c r="L14" i="9" s="1"/>
  <c r="M14" i="9" s="1"/>
  <c r="I15" i="9"/>
  <c r="H14" i="8"/>
  <c r="J14" i="8" s="1"/>
  <c r="K14" i="8" s="1"/>
  <c r="G15" i="8"/>
  <c r="K21" i="11" l="1"/>
  <c r="U5" i="11" s="1"/>
  <c r="T5" i="11"/>
  <c r="W5" i="11" s="1"/>
  <c r="H22" i="11"/>
  <c r="J22" i="11" s="1"/>
  <c r="K22" i="11" s="1"/>
  <c r="G23" i="11"/>
  <c r="G24" i="11" s="1"/>
  <c r="H24" i="11" s="1"/>
  <c r="J24" i="11" s="1"/>
  <c r="K24" i="11" s="1"/>
  <c r="G16" i="8"/>
  <c r="H15" i="8"/>
  <c r="J15" i="8" s="1"/>
  <c r="K15" i="8" s="1"/>
  <c r="I16" i="9"/>
  <c r="J15" i="9"/>
  <c r="L15" i="9" s="1"/>
  <c r="M15" i="9" s="1"/>
  <c r="H23" i="11" l="1"/>
  <c r="J23" i="11" s="1"/>
  <c r="K23" i="11" s="1"/>
  <c r="H2" i="11"/>
  <c r="I17" i="9"/>
  <c r="I18" i="9" s="1"/>
  <c r="J16" i="9"/>
  <c r="L16" i="9" s="1"/>
  <c r="M16" i="9" s="1"/>
  <c r="G17" i="8"/>
  <c r="G18" i="8" s="1"/>
  <c r="H16" i="8"/>
  <c r="J16" i="8" s="1"/>
  <c r="K16" i="8" s="1"/>
  <c r="H18" i="8" l="1"/>
  <c r="J18" i="8" s="1"/>
  <c r="K18" i="8" s="1"/>
  <c r="G19" i="8"/>
  <c r="J18" i="9"/>
  <c r="L18" i="9" s="1"/>
  <c r="M18" i="9" s="1"/>
  <c r="I19" i="9"/>
  <c r="H17" i="8"/>
  <c r="J17" i="8" s="1"/>
  <c r="K17" i="8" s="1"/>
  <c r="J17" i="9"/>
  <c r="L17" i="9" s="1"/>
  <c r="M17" i="9" s="1"/>
  <c r="J19" i="9" l="1"/>
  <c r="L19" i="9" s="1"/>
  <c r="M19" i="9" s="1"/>
  <c r="I20" i="9"/>
  <c r="I21" i="9" s="1"/>
  <c r="H19" i="8"/>
  <c r="J19" i="8" s="1"/>
  <c r="K19" i="8" s="1"/>
  <c r="G20" i="8"/>
  <c r="G21" i="8" s="1"/>
  <c r="Q3" i="10"/>
  <c r="H21" i="8" l="1"/>
  <c r="J21" i="8" s="1"/>
  <c r="G22" i="8"/>
  <c r="J21" i="9"/>
  <c r="L21" i="9" s="1"/>
  <c r="I22" i="9"/>
  <c r="H20" i="8"/>
  <c r="J20" i="8" s="1"/>
  <c r="K20" i="8" s="1"/>
  <c r="J20" i="9"/>
  <c r="L20" i="9" s="1"/>
  <c r="M20" i="9" s="1"/>
  <c r="Q4" i="10"/>
  <c r="E4" i="10" s="1"/>
  <c r="M21" i="9" l="1"/>
  <c r="W5" i="9" s="1"/>
  <c r="V5" i="9"/>
  <c r="Y5" i="9" s="1"/>
  <c r="K21" i="8"/>
  <c r="T5" i="8" s="1"/>
  <c r="S5" i="8"/>
  <c r="V5" i="8" s="1"/>
  <c r="J22" i="9"/>
  <c r="L22" i="9" s="1"/>
  <c r="M22" i="9" s="1"/>
  <c r="I23" i="9"/>
  <c r="I24" i="9" s="1"/>
  <c r="J24" i="9" s="1"/>
  <c r="L24" i="9" s="1"/>
  <c r="M24" i="9" s="1"/>
  <c r="H22" i="8"/>
  <c r="J22" i="8" s="1"/>
  <c r="K22" i="8" s="1"/>
  <c r="G23" i="8"/>
  <c r="G24" i="8" s="1"/>
  <c r="H24" i="8" s="1"/>
  <c r="J24" i="8" s="1"/>
  <c r="K24" i="8" s="1"/>
  <c r="F4" i="10"/>
  <c r="G4" i="10" s="1"/>
  <c r="I4" i="10"/>
  <c r="L4" i="10"/>
  <c r="Q5" i="10"/>
  <c r="E5" i="10" s="1"/>
  <c r="H23" i="8" l="1"/>
  <c r="J23" i="8" s="1"/>
  <c r="K23" i="8" s="1"/>
  <c r="H2" i="8"/>
  <c r="J23" i="9"/>
  <c r="L23" i="9" s="1"/>
  <c r="M23" i="9" s="1"/>
  <c r="J2" i="9"/>
  <c r="F5" i="10"/>
  <c r="L5" i="10"/>
  <c r="I5" i="10"/>
  <c r="Q6" i="10"/>
  <c r="E6" i="10" s="1"/>
  <c r="G5" i="10"/>
  <c r="H4" i="10"/>
  <c r="J4" i="10" s="1"/>
  <c r="K4" i="10" s="1"/>
  <c r="H5" i="10" l="1"/>
  <c r="J5" i="10" s="1"/>
  <c r="K5" i="10" s="1"/>
  <c r="Q7" i="10"/>
  <c r="E7" i="10" s="1"/>
  <c r="Q8" i="10"/>
  <c r="E8" i="10" s="1"/>
  <c r="F8" i="10" s="1"/>
  <c r="F6" i="10"/>
  <c r="G6" i="10" s="1"/>
  <c r="I6" i="10"/>
  <c r="L6" i="10"/>
  <c r="H6" i="10" l="1"/>
  <c r="J6" i="10" s="1"/>
  <c r="K6" i="10" s="1"/>
  <c r="Q9" i="10"/>
  <c r="E9" i="10" s="1"/>
  <c r="F7" i="10"/>
  <c r="G7" i="10" s="1"/>
  <c r="L7" i="10"/>
  <c r="L8" i="10" s="1"/>
  <c r="I7" i="10"/>
  <c r="I8" i="10" s="1"/>
  <c r="G8" i="10" l="1"/>
  <c r="H7" i="10"/>
  <c r="J7" i="10" s="1"/>
  <c r="K7" i="10" s="1"/>
  <c r="Q10" i="10"/>
  <c r="E10" i="10" s="1"/>
  <c r="F9" i="10"/>
  <c r="I9" i="10"/>
  <c r="U4" i="10" s="1"/>
  <c r="L9" i="10"/>
  <c r="X4" i="10" s="1"/>
  <c r="T4" i="10" l="1"/>
  <c r="F10" i="10"/>
  <c r="I10" i="10"/>
  <c r="L10" i="10"/>
  <c r="G9" i="10"/>
  <c r="H8" i="10"/>
  <c r="J8" i="10" s="1"/>
  <c r="K8" i="10" s="1"/>
  <c r="H9" i="10" l="1"/>
  <c r="J9" i="10" s="1"/>
  <c r="G10" i="10"/>
  <c r="H10" i="10" s="1"/>
  <c r="J10" i="10" s="1"/>
  <c r="K10" i="10" s="1"/>
  <c r="Q11" i="10"/>
  <c r="E11" i="10" s="1"/>
  <c r="L11" i="10" l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I11" i="10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F11" i="10"/>
  <c r="G11" i="10" s="1"/>
  <c r="G12" i="10" s="1"/>
  <c r="K9" i="10"/>
  <c r="W4" i="10" s="1"/>
  <c r="V4" i="10"/>
  <c r="Y4" i="10" s="1"/>
  <c r="Z4" i="10" s="1"/>
  <c r="I22" i="10" l="1"/>
  <c r="I23" i="10" s="1"/>
  <c r="I24" i="10" s="1"/>
  <c r="U5" i="10"/>
  <c r="T5" i="10" s="1"/>
  <c r="L22" i="10"/>
  <c r="L23" i="10" s="1"/>
  <c r="L24" i="10" s="1"/>
  <c r="X5" i="10"/>
  <c r="H12" i="10"/>
  <c r="J12" i="10" s="1"/>
  <c r="K12" i="10" s="1"/>
  <c r="G13" i="10"/>
  <c r="H11" i="10"/>
  <c r="J11" i="10" s="1"/>
  <c r="K11" i="10" s="1"/>
  <c r="H13" i="10" l="1"/>
  <c r="J13" i="10" s="1"/>
  <c r="K13" i="10" s="1"/>
  <c r="G14" i="10"/>
  <c r="H14" i="10" l="1"/>
  <c r="J14" i="10" s="1"/>
  <c r="K14" i="10" s="1"/>
  <c r="G15" i="10"/>
  <c r="H15" i="10" l="1"/>
  <c r="J15" i="10" s="1"/>
  <c r="K15" i="10" s="1"/>
  <c r="G16" i="10"/>
  <c r="H16" i="10" l="1"/>
  <c r="J16" i="10" s="1"/>
  <c r="K16" i="10" s="1"/>
  <c r="G17" i="10"/>
  <c r="H17" i="10" l="1"/>
  <c r="J17" i="10" s="1"/>
  <c r="K17" i="10" s="1"/>
  <c r="G18" i="10"/>
  <c r="H18" i="10" l="1"/>
  <c r="J18" i="10" s="1"/>
  <c r="K18" i="10" s="1"/>
  <c r="G19" i="10"/>
  <c r="G20" i="10" s="1"/>
  <c r="H20" i="10" l="1"/>
  <c r="J20" i="10" s="1"/>
  <c r="K20" i="10" s="1"/>
  <c r="G21" i="10"/>
  <c r="H19" i="10"/>
  <c r="J19" i="10" s="1"/>
  <c r="K19" i="10" s="1"/>
  <c r="H21" i="10" l="1"/>
  <c r="J21" i="10" s="1"/>
  <c r="G22" i="10"/>
  <c r="G23" i="10" s="1"/>
  <c r="H23" i="10" l="1"/>
  <c r="J23" i="10" s="1"/>
  <c r="K23" i="10" s="1"/>
  <c r="G24" i="10"/>
  <c r="H24" i="10" s="1"/>
  <c r="J24" i="10" s="1"/>
  <c r="K24" i="10" s="1"/>
  <c r="K21" i="10"/>
  <c r="W5" i="10" s="1"/>
  <c r="V5" i="10"/>
  <c r="Y5" i="10" s="1"/>
  <c r="H22" i="10"/>
  <c r="J22" i="10" s="1"/>
  <c r="K22" i="10" s="1"/>
  <c r="H2" i="10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<sst xmlns="http://schemas.openxmlformats.org/spreadsheetml/2006/main" count="162" uniqueCount="27">
  <si>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</si>
  <si>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</si>
  <si>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</si>
  <si>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</si>
  <si>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</si>
  <si>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</si>
  <si>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</si>
  <si>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</si>
  <si>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</si>
  <si>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</si>
  <si>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</si>
  <si>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</si>
  <si>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</si>
  <si>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</si>
  <si>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</si>
  <si>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</si>
  <si>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</si>
  <si>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</si>
  <si>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</si>
  <si>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turnover</t>
  </si>
  <si>
    <t>turnover mean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</si>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</sst>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3808"/>
        <c:axId val="7073792"/>
      </c:lineChart>
      <c:dateAx>
        <c:axId val="7063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3792"/>
        <c:crosses val="autoZero"/>
        <c:auto val="1"/>
        <c:lblOffset val="100"/>
        <c:baseTimeUnit val="days"/>
      </c:dateAx>
      <c:valAx>
        <c:axId val="70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007808"/>
        <c:axId val="2360019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87008"/>
        <c:axId val="236000384"/>
      </c:lineChart>
      <c:dateAx>
        <c:axId val="236187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000384"/>
        <c:crosses val="autoZero"/>
        <c:auto val="1"/>
        <c:lblOffset val="100"/>
        <c:baseTimeUnit val="months"/>
      </c:dateAx>
      <c:valAx>
        <c:axId val="2360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187008"/>
        <c:crosses val="autoZero"/>
        <c:crossBetween val="between"/>
      </c:valAx>
      <c:valAx>
        <c:axId val="2360019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007808"/>
        <c:crosses val="max"/>
        <c:crossBetween val="between"/>
      </c:valAx>
      <c:catAx>
        <c:axId val="236007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3600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'model4(3)turnover'!资金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'model4(3)turnover'!资产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053248"/>
        <c:axId val="236054784"/>
      </c:lineChart>
      <c:dateAx>
        <c:axId val="2360532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054784"/>
        <c:crosses val="autoZero"/>
        <c:auto val="1"/>
        <c:lblOffset val="100"/>
        <c:baseTimeUnit val="days"/>
      </c:dateAx>
      <c:valAx>
        <c:axId val="2360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05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'model4(3)turnover'!买卖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748800"/>
        <c:axId val="2367347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27296"/>
        <c:axId val="236733184"/>
      </c:lineChart>
      <c:dateAx>
        <c:axId val="236727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733184"/>
        <c:crosses val="autoZero"/>
        <c:auto val="1"/>
        <c:lblOffset val="100"/>
        <c:baseTimeUnit val="days"/>
      </c:dateAx>
      <c:valAx>
        <c:axId val="2367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727296"/>
        <c:crosses val="autoZero"/>
        <c:crossBetween val="between"/>
      </c:valAx>
      <c:valAx>
        <c:axId val="2367347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748800"/>
        <c:crosses val="max"/>
        <c:crossBetween val="between"/>
      </c:valAx>
      <c:catAx>
        <c:axId val="236748800"/>
        <c:scaling>
          <c:orientation val="minMax"/>
        </c:scaling>
        <c:delete val="1"/>
        <c:axPos val="b"/>
        <c:majorTickMark val="out"/>
        <c:minorTickMark val="none"/>
        <c:tickLblPos val="nextTo"/>
        <c:crossAx val="236734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31104"/>
        <c:axId val="236832640"/>
      </c:lineChart>
      <c:dateAx>
        <c:axId val="236831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832640"/>
        <c:crosses val="autoZero"/>
        <c:auto val="1"/>
        <c:lblOffset val="100"/>
        <c:baseTimeUnit val="days"/>
      </c:dateAx>
      <c:valAx>
        <c:axId val="2368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8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48384"/>
        <c:axId val="372468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6688"/>
        <c:axId val="37245312"/>
      </c:lineChart>
      <c:dateAx>
        <c:axId val="8706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45312"/>
        <c:crosses val="autoZero"/>
        <c:auto val="1"/>
        <c:lblOffset val="100"/>
        <c:baseTimeUnit val="days"/>
      </c:dateAx>
      <c:valAx>
        <c:axId val="372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6688"/>
        <c:crosses val="autoZero"/>
        <c:crossBetween val="between"/>
      </c:valAx>
      <c:valAx>
        <c:axId val="372468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48384"/>
        <c:crosses val="max"/>
        <c:crossBetween val="between"/>
      </c:valAx>
      <c:catAx>
        <c:axId val="37248384"/>
        <c:scaling>
          <c:orientation val="minMax"/>
        </c:scaling>
        <c:delete val="1"/>
        <c:axPos val="b"/>
        <c:majorTickMark val="out"/>
        <c:minorTickMark val="none"/>
        <c:tickLblPos val="nextTo"/>
        <c:crossAx val="3724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2400"/>
        <c:axId val="87408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3440"/>
        <c:axId val="8734976"/>
      </c:lineChart>
      <c:dateAx>
        <c:axId val="8733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4976"/>
        <c:crosses val="autoZero"/>
        <c:auto val="1"/>
        <c:lblOffset val="100"/>
        <c:baseTimeUnit val="months"/>
      </c:dateAx>
      <c:valAx>
        <c:axId val="87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3440"/>
        <c:crosses val="autoZero"/>
        <c:crossBetween val="between"/>
      </c:valAx>
      <c:valAx>
        <c:axId val="87408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2400"/>
        <c:crosses val="max"/>
        <c:crossBetween val="between"/>
      </c:valAx>
      <c:catAx>
        <c:axId val="8742400"/>
        <c:scaling>
          <c:orientation val="minMax"/>
        </c:scaling>
        <c:delete val="1"/>
        <c:axPos val="b"/>
        <c:majorTickMark val="out"/>
        <c:minorTickMark val="none"/>
        <c:tickLblPos val="nextTo"/>
        <c:crossAx val="8740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1456"/>
        <c:axId val="8772992"/>
      </c:lineChart>
      <c:dateAx>
        <c:axId val="87714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2992"/>
        <c:crosses val="autoZero"/>
        <c:auto val="1"/>
        <c:lblOffset val="100"/>
        <c:baseTimeUnit val="days"/>
      </c:dateAx>
      <c:valAx>
        <c:axId val="87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8672"/>
        <c:axId val="86671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9712"/>
        <c:axId val="8661248"/>
      </c:lineChart>
      <c:dateAx>
        <c:axId val="8659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1248"/>
        <c:crosses val="autoZero"/>
        <c:auto val="1"/>
        <c:lblOffset val="100"/>
        <c:baseTimeUnit val="months"/>
      </c:dateAx>
      <c:valAx>
        <c:axId val="86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9712"/>
        <c:crosses val="autoZero"/>
        <c:crossBetween val="between"/>
      </c:valAx>
      <c:valAx>
        <c:axId val="86671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8672"/>
        <c:crosses val="max"/>
        <c:crossBetween val="between"/>
      </c:valAx>
      <c:catAx>
        <c:axId val="8668672"/>
        <c:scaling>
          <c:orientation val="minMax"/>
        </c:scaling>
        <c:delete val="1"/>
        <c:axPos val="b"/>
        <c:majorTickMark val="out"/>
        <c:minorTickMark val="none"/>
        <c:tickLblPos val="nextTo"/>
        <c:crossAx val="8667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87872"/>
        <c:axId val="236289408"/>
      </c:lineChart>
      <c:dateAx>
        <c:axId val="2362878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289408"/>
        <c:crosses val="autoZero"/>
        <c:auto val="1"/>
        <c:lblOffset val="100"/>
        <c:baseTimeUnit val="months"/>
      </c:dateAx>
      <c:valAx>
        <c:axId val="2362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28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12448"/>
        <c:axId val="2363109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99392"/>
        <c:axId val="236300928"/>
      </c:lineChart>
      <c:dateAx>
        <c:axId val="236299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300928"/>
        <c:crosses val="autoZero"/>
        <c:auto val="1"/>
        <c:lblOffset val="100"/>
        <c:baseTimeUnit val="months"/>
      </c:dateAx>
      <c:valAx>
        <c:axId val="2363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299392"/>
        <c:crosses val="autoZero"/>
        <c:crossBetween val="between"/>
      </c:valAx>
      <c:valAx>
        <c:axId val="2363109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312448"/>
        <c:crosses val="max"/>
        <c:crossBetween val="between"/>
      </c:valAx>
      <c:catAx>
        <c:axId val="236312448"/>
        <c:scaling>
          <c:orientation val="minMax"/>
        </c:scaling>
        <c:delete val="1"/>
        <c:axPos val="b"/>
        <c:majorTickMark val="out"/>
        <c:minorTickMark val="none"/>
        <c:tickLblPos val="nextTo"/>
        <c:crossAx val="23631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'model4(3)turnover&amp;RSI'!资金</c:f>
              <c:numCache>
                <c:formatCode>0.00_ </c:formatCode>
                <c:ptCount val="22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'model4(3)turnover&amp;RSI'!资产</c:f>
              <c:numCache>
                <c:formatCode>0.00_ </c:formatCode>
                <c:ptCount val="22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'model4(3)turnover&amp;RSI'!金额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69792"/>
        <c:axId val="236371328"/>
      </c:lineChart>
      <c:dateAx>
        <c:axId val="236369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371328"/>
        <c:crosses val="autoZero"/>
        <c:auto val="1"/>
        <c:lblOffset val="100"/>
        <c:baseTimeUnit val="months"/>
      </c:dateAx>
      <c:valAx>
        <c:axId val="2363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3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'model4(3)turnover&amp;RSI'!买卖</c:f>
              <c:numCache>
                <c:formatCode>0.00_ </c:formatCode>
                <c:ptCount val="22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50848"/>
        <c:axId val="2359449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'model4(3)turnover&amp;RSI'!指数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41888"/>
        <c:axId val="235943424"/>
      </c:lineChart>
      <c:dateAx>
        <c:axId val="235941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943424"/>
        <c:crosses val="autoZero"/>
        <c:auto val="1"/>
        <c:lblOffset val="100"/>
        <c:baseTimeUnit val="months"/>
      </c:dateAx>
      <c:valAx>
        <c:axId val="2359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941888"/>
        <c:crosses val="autoZero"/>
        <c:crossBetween val="between"/>
      </c:valAx>
      <c:valAx>
        <c:axId val="2359449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950848"/>
        <c:crosses val="max"/>
        <c:crossBetween val="between"/>
      </c:valAx>
      <c:catAx>
        <c:axId val="235950848"/>
        <c:scaling>
          <c:orientation val="minMax"/>
        </c:scaling>
        <c:delete val="1"/>
        <c:axPos val="b"/>
        <c:majorTickMark val="out"/>
        <c:minorTickMark val="none"/>
        <c:tickLblPos val="nextTo"/>
        <c:crossAx val="23594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51936"/>
        <c:axId val="236153472"/>
      </c:lineChart>
      <c:dateAx>
        <c:axId val="2361519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153472"/>
        <c:crosses val="autoZero"/>
        <c:auto val="1"/>
        <c:lblOffset val="100"/>
        <c:baseTimeUnit val="months"/>
      </c:dateAx>
      <c:valAx>
        <c:axId val="2361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1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ETF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  <cell r="F313">
            <v>2245002</v>
          </cell>
          <cell r="G313">
            <v>1540.2440185546875</v>
          </cell>
          <cell r="H313">
            <v>311</v>
          </cell>
          <cell r="I313">
            <v>5545341.4049437298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  <cell r="F314">
            <v>1981100</v>
          </cell>
          <cell r="G314">
            <v>1354.720947265625</v>
          </cell>
          <cell r="H314">
            <v>312</v>
          </cell>
          <cell r="I314">
            <v>5533917.554286859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  <cell r="F315">
            <v>3683321</v>
          </cell>
          <cell r="G315">
            <v>2556.885009765625</v>
          </cell>
          <cell r="H315">
            <v>313</v>
          </cell>
          <cell r="I315">
            <v>5528005.1052316297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  <cell r="F316">
            <v>2085700</v>
          </cell>
          <cell r="G316">
            <v>1470.1500244140625</v>
          </cell>
          <cell r="H316">
            <v>314</v>
          </cell>
          <cell r="I316">
            <v>5517042.3501194268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  <cell r="F317">
            <v>2803100</v>
          </cell>
          <cell r="G317">
            <v>2006.97998046875</v>
          </cell>
          <cell r="H317">
            <v>315</v>
          </cell>
          <cell r="I317">
            <v>5508426.6601190474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  <cell r="F318">
            <v>3419204</v>
          </cell>
          <cell r="G318">
            <v>2482.27392578125</v>
          </cell>
          <cell r="H318">
            <v>316</v>
          </cell>
          <cell r="I318">
            <v>5501815.1960047465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  <cell r="F319">
            <v>2292600</v>
          </cell>
          <cell r="G319">
            <v>1672.51904296875</v>
          </cell>
          <cell r="H319">
            <v>317</v>
          </cell>
          <cell r="I319">
            <v>5491691.4887618292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  <cell r="F320">
            <v>4453704</v>
          </cell>
          <cell r="G320">
            <v>3243.928955078125</v>
          </cell>
          <cell r="H320">
            <v>318</v>
          </cell>
          <cell r="I320">
            <v>5488427.3771619499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  <cell r="F321">
            <v>5247100</v>
          </cell>
          <cell r="G321">
            <v>3749.001953125</v>
          </cell>
          <cell r="H321">
            <v>319</v>
          </cell>
          <cell r="I321">
            <v>5487670.8650078373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  <cell r="F322">
            <v>3382502</v>
          </cell>
          <cell r="G322">
            <v>2419.902099609375</v>
          </cell>
          <cell r="H322">
            <v>320</v>
          </cell>
          <cell r="I322">
            <v>5481092.2123046871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  <cell r="F323">
            <v>2591900</v>
          </cell>
          <cell r="G323">
            <v>1839.9659423828125</v>
          </cell>
          <cell r="H323">
            <v>321</v>
          </cell>
          <cell r="I323">
            <v>5472091.6135124611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  <cell r="F324">
            <v>5515601</v>
          </cell>
          <cell r="G324">
            <v>3848.76708984375</v>
          </cell>
          <cell r="H324">
            <v>322</v>
          </cell>
          <cell r="I324">
            <v>5472226.7358307457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  <cell r="F325">
            <v>2935600</v>
          </cell>
          <cell r="G325">
            <v>2079.35595703125</v>
          </cell>
          <cell r="H325">
            <v>323</v>
          </cell>
          <cell r="I325">
            <v>5464373.402283282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  <cell r="F326">
            <v>3527200</v>
          </cell>
          <cell r="G326">
            <v>2511.2080078125</v>
          </cell>
          <cell r="H326">
            <v>324</v>
          </cell>
          <cell r="I326">
            <v>5458394.4720293209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  <cell r="F327">
            <v>3020700</v>
          </cell>
          <cell r="G327">
            <v>2104.006103515625</v>
          </cell>
          <cell r="H327">
            <v>325</v>
          </cell>
          <cell r="I327">
            <v>5450893.8736538459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  <cell r="F328">
            <v>3400007.75</v>
          </cell>
          <cell r="G328">
            <v>2326.47412109375</v>
          </cell>
          <cell r="H328">
            <v>326</v>
          </cell>
          <cell r="I328">
            <v>5444602.8119248468</v>
          </cell>
        </row>
        <row r="329">
          <cell r="A329">
            <v>44866</v>
          </cell>
          <cell r="B329">
            <v>0.68900001049041748</v>
          </cell>
          <cell r="C329">
            <v>0.70499998331069946</v>
          </cell>
          <cell r="D329">
            <v>0.68400001525878906</v>
          </cell>
          <cell r="E329">
            <v>0.70499998331069946</v>
          </cell>
          <cell r="F329">
            <v>4066501.25</v>
          </cell>
          <cell r="G329">
            <v>2806.73095703125</v>
          </cell>
          <cell r="H329">
            <v>327</v>
          </cell>
          <cell r="I329">
            <v>5440388.4340596329</v>
          </cell>
        </row>
        <row r="330">
          <cell r="A330">
            <v>44867</v>
          </cell>
          <cell r="B330">
            <v>0.70499998331069946</v>
          </cell>
          <cell r="C330">
            <v>0.72200000286102295</v>
          </cell>
          <cell r="D330">
            <v>0.70499998331069946</v>
          </cell>
          <cell r="E330">
            <v>0.71700000762939453</v>
          </cell>
          <cell r="F330">
            <v>3588100</v>
          </cell>
          <cell r="G330">
            <v>2554.7890625</v>
          </cell>
          <cell r="H330">
            <v>328</v>
          </cell>
          <cell r="I330">
            <v>5434741.213224085</v>
          </cell>
        </row>
        <row r="331">
          <cell r="A331">
            <v>44868</v>
          </cell>
          <cell r="B331">
            <v>0.71100002527236938</v>
          </cell>
          <cell r="C331">
            <v>0.7149999737739563</v>
          </cell>
          <cell r="D331">
            <v>0.70999997854232788</v>
          </cell>
          <cell r="E331">
            <v>0.71299999952316284</v>
          </cell>
          <cell r="F331">
            <v>2969101</v>
          </cell>
          <cell r="G331">
            <v>2118.14306640625</v>
          </cell>
          <cell r="H331">
            <v>329</v>
          </cell>
          <cell r="I331">
            <v>5427246.8660714282</v>
          </cell>
        </row>
        <row r="332">
          <cell r="A332">
            <v>44869</v>
          </cell>
          <cell r="B332">
            <v>0.7160000205039978</v>
          </cell>
          <cell r="C332">
            <v>0.73799997568130493</v>
          </cell>
          <cell r="D332">
            <v>0.7160000205039978</v>
          </cell>
          <cell r="E332">
            <v>0.73600000143051147</v>
          </cell>
          <cell r="F332">
            <v>3661902</v>
          </cell>
          <cell r="G332">
            <v>2657.242919921875</v>
          </cell>
          <cell r="H332">
            <v>330</v>
          </cell>
          <cell r="I332">
            <v>5421897.3361742422</v>
          </cell>
        </row>
        <row r="333">
          <cell r="A333">
            <v>44872</v>
          </cell>
          <cell r="B333">
            <v>0.73500001430511475</v>
          </cell>
          <cell r="C333">
            <v>0.73900002241134644</v>
          </cell>
          <cell r="D333">
            <v>0.73100000619888306</v>
          </cell>
          <cell r="E333">
            <v>0.73400002717971802</v>
          </cell>
          <cell r="F333">
            <v>2424500</v>
          </cell>
          <cell r="G333">
            <v>1782.22900390625</v>
          </cell>
          <cell r="H333">
            <v>331</v>
          </cell>
          <cell r="I333">
            <v>5412841.7550981874</v>
          </cell>
        </row>
        <row r="334">
          <cell r="A334">
            <v>44873</v>
          </cell>
          <cell r="B334">
            <v>0.73600000143051147</v>
          </cell>
          <cell r="C334">
            <v>0.73600000143051147</v>
          </cell>
          <cell r="D334">
            <v>0.72399997711181641</v>
          </cell>
          <cell r="E334">
            <v>0.72699999809265137</v>
          </cell>
          <cell r="F334">
            <v>2755801</v>
          </cell>
          <cell r="G334">
            <v>2007.2960205078125</v>
          </cell>
          <cell r="H334">
            <v>332</v>
          </cell>
          <cell r="I334">
            <v>5404838.620293675</v>
          </cell>
        </row>
        <row r="335">
          <cell r="A335">
            <v>44874</v>
          </cell>
          <cell r="B335">
            <v>0.73000001907348633</v>
          </cell>
          <cell r="C335">
            <v>0.73000001907348633</v>
          </cell>
          <cell r="D335">
            <v>0.72100001573562622</v>
          </cell>
          <cell r="E335">
            <v>0.72200000286102295</v>
          </cell>
          <cell r="F335">
            <v>2908406</v>
          </cell>
          <cell r="G335">
            <v>2104.299072265625</v>
          </cell>
          <cell r="H335">
            <v>333</v>
          </cell>
          <cell r="I335">
            <v>5397341.8256381378</v>
          </cell>
        </row>
        <row r="336">
          <cell r="A336">
            <v>44875</v>
          </cell>
          <cell r="B336">
            <v>0.72000002861022949</v>
          </cell>
          <cell r="C336">
            <v>0.72000002861022949</v>
          </cell>
          <cell r="D336">
            <v>0.70499998331069946</v>
          </cell>
          <cell r="E336">
            <v>0.70899999141693115</v>
          </cell>
          <cell r="F336">
            <v>3683300</v>
          </cell>
          <cell r="G336">
            <v>2612.735107421875</v>
          </cell>
          <cell r="H336">
            <v>334</v>
          </cell>
          <cell r="I336">
            <v>5392209.9638847308</v>
          </cell>
        </row>
        <row r="337">
          <cell r="A337">
            <v>44876</v>
          </cell>
          <cell r="B337">
            <v>0.72000002861022949</v>
          </cell>
          <cell r="C337">
            <v>0.73400002717971802</v>
          </cell>
          <cell r="D337">
            <v>0.72000002861022949</v>
          </cell>
          <cell r="E337">
            <v>0.72600001096725464</v>
          </cell>
          <cell r="F337">
            <v>3560304</v>
          </cell>
          <cell r="G337">
            <v>2588.037109375</v>
          </cell>
          <cell r="H337">
            <v>335</v>
          </cell>
          <cell r="I337">
            <v>5386741.5878731348</v>
          </cell>
        </row>
        <row r="338">
          <cell r="A338">
            <v>44879</v>
          </cell>
          <cell r="B338">
            <v>0.73400002717971802</v>
          </cell>
          <cell r="C338">
            <v>0.73400002717971802</v>
          </cell>
          <cell r="D338">
            <v>0.72100001573562622</v>
          </cell>
          <cell r="E338">
            <v>0.72399997711181641</v>
          </cell>
          <cell r="F338">
            <v>3003903</v>
          </cell>
          <cell r="G338">
            <v>2189.81298828125</v>
          </cell>
          <cell r="H338">
            <v>336</v>
          </cell>
          <cell r="I338">
            <v>5379649.8063616073</v>
          </cell>
        </row>
        <row r="339">
          <cell r="A339">
            <v>44880</v>
          </cell>
          <cell r="B339">
            <v>0.72500002384185791</v>
          </cell>
          <cell r="C339">
            <v>0.74299997091293335</v>
          </cell>
          <cell r="D339">
            <v>0.72200000286102295</v>
          </cell>
          <cell r="E339">
            <v>0.74299997091293335</v>
          </cell>
          <cell r="F339">
            <v>5722604</v>
          </cell>
          <cell r="G339">
            <v>4205.744140625</v>
          </cell>
          <cell r="H339">
            <v>337</v>
          </cell>
          <cell r="I339">
            <v>5380667.4745919881</v>
          </cell>
        </row>
        <row r="340">
          <cell r="A340">
            <v>44881</v>
          </cell>
          <cell r="B340">
            <v>0.74299997091293335</v>
          </cell>
          <cell r="C340">
            <v>0.74500000476837158</v>
          </cell>
          <cell r="D340">
            <v>0.73400002717971802</v>
          </cell>
          <cell r="E340">
            <v>0.73400002717971802</v>
          </cell>
          <cell r="F340">
            <v>1012900</v>
          </cell>
          <cell r="G340">
            <v>748.44000244140625</v>
          </cell>
          <cell r="H340">
            <v>338</v>
          </cell>
          <cell r="I340">
            <v>5367745.0856139055</v>
          </cell>
        </row>
        <row r="341">
          <cell r="A341">
            <v>44882</v>
          </cell>
          <cell r="B341">
            <v>0.73100000619888306</v>
          </cell>
          <cell r="C341">
            <v>0.73100000619888306</v>
          </cell>
          <cell r="D341">
            <v>0.72100001573562622</v>
          </cell>
          <cell r="E341">
            <v>0.73000001907348633</v>
          </cell>
          <cell r="F341">
            <v>3281900</v>
          </cell>
          <cell r="G341">
            <v>2381.821044921875</v>
          </cell>
          <cell r="H341">
            <v>339</v>
          </cell>
          <cell r="I341">
            <v>5361592.1502581118</v>
          </cell>
        </row>
        <row r="342">
          <cell r="A342">
            <v>44883</v>
          </cell>
          <cell r="B342">
            <v>0.73100000619888306</v>
          </cell>
          <cell r="C342">
            <v>0.73900002241134644</v>
          </cell>
          <cell r="D342">
            <v>0.73100000619888306</v>
          </cell>
          <cell r="E342">
            <v>0.73100000619888306</v>
          </cell>
          <cell r="F342">
            <v>2393401</v>
          </cell>
          <cell r="G342">
            <v>1758.56494140625</v>
          </cell>
          <cell r="H342">
            <v>340</v>
          </cell>
          <cell r="I342">
            <v>5352862.1762867644</v>
          </cell>
        </row>
        <row r="343">
          <cell r="A343">
            <v>44886</v>
          </cell>
          <cell r="B343">
            <v>0.72899997234344482</v>
          </cell>
          <cell r="C343">
            <v>0.72899997234344482</v>
          </cell>
          <cell r="D343">
            <v>0.72100001573562622</v>
          </cell>
          <cell r="E343">
            <v>0.72899997234344482</v>
          </cell>
          <cell r="F343">
            <v>3153102</v>
          </cell>
          <cell r="G343">
            <v>2289.886962890625</v>
          </cell>
          <cell r="H343">
            <v>341</v>
          </cell>
          <cell r="I343">
            <v>5346411.2666788856</v>
          </cell>
        </row>
        <row r="344">
          <cell r="A344">
            <v>44887</v>
          </cell>
          <cell r="B344">
            <v>0.72299998998641968</v>
          </cell>
          <cell r="C344">
            <v>0.72399997711181641</v>
          </cell>
          <cell r="D344">
            <v>0.7160000205039978</v>
          </cell>
          <cell r="E344">
            <v>0.7160000205039978</v>
          </cell>
          <cell r="F344">
            <v>3219613</v>
          </cell>
          <cell r="G344">
            <v>2322.748046875</v>
          </cell>
          <cell r="H344">
            <v>342</v>
          </cell>
          <cell r="I344">
            <v>5340192.5582967838</v>
          </cell>
        </row>
        <row r="345">
          <cell r="A345">
            <v>44888</v>
          </cell>
          <cell r="B345">
            <v>0.7160000205039978</v>
          </cell>
          <cell r="C345">
            <v>0.71899998188018799</v>
          </cell>
          <cell r="D345">
            <v>0.71100002527236938</v>
          </cell>
          <cell r="E345">
            <v>0.71700000762939453</v>
          </cell>
          <cell r="F345">
            <v>2462800</v>
          </cell>
          <cell r="G345">
            <v>1759.5560302734375</v>
          </cell>
          <cell r="H345">
            <v>343</v>
          </cell>
          <cell r="I345">
            <v>5331803.6587099126</v>
          </cell>
        </row>
        <row r="346">
          <cell r="A346">
            <v>44889</v>
          </cell>
          <cell r="B346">
            <v>0.72000002861022949</v>
          </cell>
          <cell r="C346">
            <v>0.72000002861022949</v>
          </cell>
          <cell r="D346">
            <v>0.71299999952316284</v>
          </cell>
          <cell r="E346">
            <v>0.71399998664855957</v>
          </cell>
          <cell r="F346">
            <v>2647100</v>
          </cell>
          <cell r="G346">
            <v>1893.616943359375</v>
          </cell>
          <cell r="H346">
            <v>344</v>
          </cell>
          <cell r="I346">
            <v>5323999.2876090119</v>
          </cell>
        </row>
        <row r="347">
          <cell r="A347">
            <v>44890</v>
          </cell>
          <cell r="B347">
            <v>0.7070000171661377</v>
          </cell>
          <cell r="C347">
            <v>0.72000002861022949</v>
          </cell>
          <cell r="D347">
            <v>0.7070000171661377</v>
          </cell>
          <cell r="E347">
            <v>0.70899999141693115</v>
          </cell>
          <cell r="F347">
            <v>1362800</v>
          </cell>
          <cell r="G347">
            <v>968.49102783203125</v>
          </cell>
          <cell r="H347">
            <v>345</v>
          </cell>
          <cell r="I347">
            <v>5312517.5505434787</v>
          </cell>
        </row>
        <row r="348">
          <cell r="A348">
            <v>44893</v>
          </cell>
          <cell r="B348">
            <v>0.70999997854232788</v>
          </cell>
          <cell r="C348">
            <v>0.70999997854232788</v>
          </cell>
          <cell r="D348">
            <v>0.6940000057220459</v>
          </cell>
          <cell r="E348">
            <v>0.70499998331069946</v>
          </cell>
          <cell r="F348">
            <v>2657600</v>
          </cell>
          <cell r="G348">
            <v>1855.81494140625</v>
          </cell>
          <cell r="H348">
            <v>346</v>
          </cell>
          <cell r="I348">
            <v>5304844.3784320811</v>
          </cell>
        </row>
        <row r="349">
          <cell r="A349">
            <v>44894</v>
          </cell>
          <cell r="B349">
            <v>0.70899999141693115</v>
          </cell>
          <cell r="C349">
            <v>0.72000002861022949</v>
          </cell>
          <cell r="D349">
            <v>0.70800000429153442</v>
          </cell>
          <cell r="E349">
            <v>0.71899998188018799</v>
          </cell>
          <cell r="F349">
            <v>2146700</v>
          </cell>
          <cell r="G349">
            <v>1530.8990478515625</v>
          </cell>
          <cell r="H349">
            <v>347</v>
          </cell>
          <cell r="I349">
            <v>5295743.0978025934</v>
          </cell>
        </row>
        <row r="350">
          <cell r="A350">
            <v>44895</v>
          </cell>
          <cell r="B350">
            <v>0.71899998188018799</v>
          </cell>
          <cell r="C350">
            <v>0.72399997711181641</v>
          </cell>
          <cell r="D350">
            <v>0.71899998188018799</v>
          </cell>
          <cell r="E350">
            <v>0.72000002861022949</v>
          </cell>
          <cell r="F350">
            <v>2516800</v>
          </cell>
          <cell r="G350">
            <v>1814.135986328125</v>
          </cell>
          <cell r="H350">
            <v>348</v>
          </cell>
          <cell r="I350">
            <v>5287757.6291307472</v>
          </cell>
        </row>
        <row r="351">
          <cell r="A351">
            <v>44896</v>
          </cell>
          <cell r="B351">
            <v>0.72899997234344482</v>
          </cell>
          <cell r="C351">
            <v>0.74000000953674316</v>
          </cell>
          <cell r="D351">
            <v>0.72899997234344482</v>
          </cell>
          <cell r="E351">
            <v>0.73400002717971802</v>
          </cell>
          <cell r="F351">
            <v>1514200</v>
          </cell>
          <cell r="G351">
            <v>1115.52001953125</v>
          </cell>
          <cell r="H351">
            <v>349</v>
          </cell>
          <cell r="I351">
            <v>5276945.1430873927</v>
          </cell>
        </row>
        <row r="352">
          <cell r="A352">
            <v>44897</v>
          </cell>
          <cell r="B352">
            <v>0.73299998044967651</v>
          </cell>
          <cell r="C352">
            <v>0.73500001430511475</v>
          </cell>
          <cell r="D352">
            <v>0.72899997234344482</v>
          </cell>
          <cell r="E352">
            <v>0.72899997234344482</v>
          </cell>
          <cell r="F352">
            <v>2813797</v>
          </cell>
          <cell r="G352">
            <v>2058.468017578125</v>
          </cell>
          <cell r="H352">
            <v>350</v>
          </cell>
          <cell r="I352">
            <v>5269907.5769642862</v>
          </cell>
        </row>
        <row r="353">
          <cell r="A353">
            <v>44900</v>
          </cell>
          <cell r="B353">
            <v>0.73199999332427979</v>
          </cell>
          <cell r="C353">
            <v>0.73500001430511475</v>
          </cell>
          <cell r="D353">
            <v>0.73000001907348633</v>
          </cell>
          <cell r="E353">
            <v>0.73500001430511475</v>
          </cell>
          <cell r="F353">
            <v>3264301</v>
          </cell>
          <cell r="G353">
            <v>2391.455078125</v>
          </cell>
          <cell r="H353">
            <v>351</v>
          </cell>
          <cell r="I353">
            <v>5264193.5981125357</v>
          </cell>
        </row>
        <row r="354">
          <cell r="A354">
            <v>44901</v>
          </cell>
          <cell r="B354">
            <v>0.73299998044967651</v>
          </cell>
          <cell r="C354">
            <v>0.74599999189376831</v>
          </cell>
          <cell r="D354">
            <v>0.73299998044967651</v>
          </cell>
          <cell r="E354">
            <v>0.74000000953674316</v>
          </cell>
          <cell r="F354">
            <v>1767300</v>
          </cell>
          <cell r="G354">
            <v>1305.98095703125</v>
          </cell>
          <cell r="H354">
            <v>352</v>
          </cell>
          <cell r="I354">
            <v>5254259.2412997158</v>
          </cell>
        </row>
        <row r="355">
          <cell r="A355">
            <v>44902</v>
          </cell>
          <cell r="B355">
            <v>0.74000000953674316</v>
          </cell>
          <cell r="C355">
            <v>0.75199997425079346</v>
          </cell>
          <cell r="D355">
            <v>0.74000000953674316</v>
          </cell>
          <cell r="E355">
            <v>0.74599999189376831</v>
          </cell>
          <cell r="F355">
            <v>2062507</v>
          </cell>
          <cell r="G355">
            <v>1538.0469970703125</v>
          </cell>
          <cell r="H355">
            <v>353</v>
          </cell>
          <cell r="I355">
            <v>5245217.4502478754</v>
          </cell>
        </row>
        <row r="356">
          <cell r="A356">
            <v>44903</v>
          </cell>
          <cell r="B356">
            <v>0.74199998378753662</v>
          </cell>
          <cell r="C356">
            <v>0.74800002574920654</v>
          </cell>
          <cell r="D356">
            <v>0.74199998378753662</v>
          </cell>
          <cell r="E356">
            <v>0.74400001764297485</v>
          </cell>
          <cell r="F356">
            <v>3449804</v>
          </cell>
          <cell r="G356">
            <v>2575.367919921875</v>
          </cell>
          <cell r="H356">
            <v>354</v>
          </cell>
          <cell r="I356">
            <v>5240145.6608403958</v>
          </cell>
        </row>
        <row r="357">
          <cell r="A357">
            <v>44904</v>
          </cell>
          <cell r="B357">
            <v>0.74400001764297485</v>
          </cell>
          <cell r="C357">
            <v>0.75099998712539673</v>
          </cell>
          <cell r="D357">
            <v>0.74400001764297485</v>
          </cell>
          <cell r="E357">
            <v>0.75</v>
          </cell>
          <cell r="F357">
            <v>4098100</v>
          </cell>
          <cell r="G357">
            <v>3059.9140625</v>
          </cell>
          <cell r="H357">
            <v>355</v>
          </cell>
          <cell r="I357">
            <v>5236928.6308098594</v>
          </cell>
        </row>
        <row r="358">
          <cell r="A358">
            <v>44907</v>
          </cell>
          <cell r="B358">
            <v>0.74500000476837158</v>
          </cell>
          <cell r="C358">
            <v>0.74900001287460327</v>
          </cell>
          <cell r="D358">
            <v>0.74400001764297485</v>
          </cell>
          <cell r="E358">
            <v>0.74699997901916504</v>
          </cell>
          <cell r="F358">
            <v>1660900</v>
          </cell>
          <cell r="G358">
            <v>1239.9219970703125</v>
          </cell>
          <cell r="H358">
            <v>356</v>
          </cell>
          <cell r="I358">
            <v>5226883.606566011</v>
          </cell>
        </row>
        <row r="359">
          <cell r="A359">
            <v>44908</v>
          </cell>
          <cell r="B359">
            <v>0.74599999189376831</v>
          </cell>
          <cell r="C359">
            <v>0.74599999189376831</v>
          </cell>
          <cell r="D359">
            <v>0.7369999885559082</v>
          </cell>
          <cell r="E359">
            <v>0.73799997568130493</v>
          </cell>
          <cell r="F359">
            <v>3002001</v>
          </cell>
          <cell r="G359">
            <v>2222.159912109375</v>
          </cell>
          <cell r="H359">
            <v>357</v>
          </cell>
          <cell r="I359">
            <v>5220651.4424019605</v>
          </cell>
        </row>
        <row r="360">
          <cell r="A360">
            <v>44909</v>
          </cell>
          <cell r="B360">
            <v>0.74000000953674316</v>
          </cell>
          <cell r="C360">
            <v>0.74000000953674316</v>
          </cell>
          <cell r="D360">
            <v>0.73500001430511475</v>
          </cell>
          <cell r="E360">
            <v>0.73500001430511475</v>
          </cell>
          <cell r="F360">
            <v>4652100</v>
          </cell>
          <cell r="G360">
            <v>3427.55908203125</v>
          </cell>
          <cell r="H360">
            <v>358</v>
          </cell>
          <cell r="I360">
            <v>5219063.3098812848</v>
          </cell>
        </row>
        <row r="361">
          <cell r="A361">
            <v>44910</v>
          </cell>
          <cell r="B361">
            <v>0.73900002241134644</v>
          </cell>
          <cell r="C361">
            <v>0.74299997091293335</v>
          </cell>
          <cell r="D361">
            <v>0.73500001430511475</v>
          </cell>
          <cell r="E361">
            <v>0.74299997091293335</v>
          </cell>
          <cell r="F361">
            <v>3350200</v>
          </cell>
          <cell r="G361">
            <v>2474.9130859375</v>
          </cell>
          <cell r="H361">
            <v>359</v>
          </cell>
          <cell r="I361">
            <v>5213857.5625</v>
          </cell>
        </row>
        <row r="362">
          <cell r="A362">
            <v>44911</v>
          </cell>
          <cell r="B362">
            <v>0.73799997568130493</v>
          </cell>
          <cell r="C362">
            <v>0.73799997568130493</v>
          </cell>
          <cell r="D362">
            <v>0.73500001430511475</v>
          </cell>
          <cell r="E362">
            <v>0.73600000143051147</v>
          </cell>
          <cell r="F362">
            <v>2607600</v>
          </cell>
          <cell r="G362">
            <v>1922.4029541015625</v>
          </cell>
          <cell r="H362">
            <v>360</v>
          </cell>
          <cell r="I362">
            <v>5206617.9581597224</v>
          </cell>
        </row>
        <row r="363">
          <cell r="A363">
            <v>44914</v>
          </cell>
          <cell r="B363">
            <v>0.74099999666213989</v>
          </cell>
          <cell r="C363">
            <v>0.74099999666213989</v>
          </cell>
          <cell r="D363">
            <v>0.72600001096725464</v>
          </cell>
          <cell r="E363">
            <v>0.72600001096725464</v>
          </cell>
          <cell r="F363">
            <v>3066702</v>
          </cell>
          <cell r="G363">
            <v>2247.702880859375</v>
          </cell>
          <cell r="H363">
            <v>361</v>
          </cell>
          <cell r="I363">
            <v>5200690.2131232684</v>
          </cell>
        </row>
        <row r="364">
          <cell r="A364">
            <v>44915</v>
          </cell>
          <cell r="B364">
            <v>0.72600001096725464</v>
          </cell>
          <cell r="C364">
            <v>0.7279999852180481</v>
          </cell>
          <cell r="D364">
            <v>0.7160000205039978</v>
          </cell>
          <cell r="E364">
            <v>0.71899998188018799</v>
          </cell>
          <cell r="F364">
            <v>3940700</v>
          </cell>
          <cell r="G364">
            <v>2847.77294921875</v>
          </cell>
          <cell r="H364">
            <v>362</v>
          </cell>
          <cell r="I364">
            <v>5197209.5771754142</v>
          </cell>
        </row>
        <row r="365">
          <cell r="A365">
            <v>44916</v>
          </cell>
          <cell r="B365">
            <v>0.72100001573562622</v>
          </cell>
          <cell r="C365">
            <v>0.72100001573562622</v>
          </cell>
          <cell r="D365">
            <v>0.71299999952316284</v>
          </cell>
          <cell r="E365">
            <v>0.7149999737739563</v>
          </cell>
          <cell r="F365">
            <v>2461800</v>
          </cell>
          <cell r="G365">
            <v>1768.2430419921875</v>
          </cell>
          <cell r="H365">
            <v>363</v>
          </cell>
          <cell r="I365">
            <v>5189674.013601928</v>
          </cell>
        </row>
        <row r="366">
          <cell r="A366">
            <v>44917</v>
          </cell>
          <cell r="B366">
            <v>0.71700000762939453</v>
          </cell>
          <cell r="C366">
            <v>0.72100001573562622</v>
          </cell>
          <cell r="D366">
            <v>0.71100002527236938</v>
          </cell>
          <cell r="E366">
            <v>0.71399998664855957</v>
          </cell>
          <cell r="F366">
            <v>3196400</v>
          </cell>
          <cell r="G366">
            <v>2294.62109375</v>
          </cell>
          <cell r="H366">
            <v>364</v>
          </cell>
          <cell r="I366">
            <v>5184197.9860920329</v>
          </cell>
        </row>
        <row r="367">
          <cell r="A367">
            <v>44918</v>
          </cell>
          <cell r="B367">
            <v>0.70899999141693115</v>
          </cell>
          <cell r="C367">
            <v>0.71299999952316284</v>
          </cell>
          <cell r="D367">
            <v>0.7070000171661377</v>
          </cell>
          <cell r="E367">
            <v>0.70999997854232788</v>
          </cell>
          <cell r="F367">
            <v>3038001</v>
          </cell>
          <cell r="G367">
            <v>2157.553955078125</v>
          </cell>
          <cell r="H367">
            <v>365</v>
          </cell>
          <cell r="I367">
            <v>5178317.9943493148</v>
          </cell>
        </row>
        <row r="368">
          <cell r="A368">
            <v>44921</v>
          </cell>
          <cell r="B368">
            <v>0.7070000171661377</v>
          </cell>
          <cell r="C368">
            <v>0.72100001573562622</v>
          </cell>
          <cell r="D368">
            <v>0.7070000171661377</v>
          </cell>
          <cell r="E368">
            <v>0.71899998188018799</v>
          </cell>
          <cell r="F368">
            <v>5080404</v>
          </cell>
          <cell r="G368">
            <v>3635.52587890625</v>
          </cell>
          <cell r="H368">
            <v>366</v>
          </cell>
          <cell r="I368">
            <v>5178050.4697745899</v>
          </cell>
        </row>
        <row r="369">
          <cell r="A369">
            <v>44922</v>
          </cell>
          <cell r="B369">
            <v>0.72200000286102295</v>
          </cell>
          <cell r="C369">
            <v>0.73000001907348633</v>
          </cell>
          <cell r="D369">
            <v>0.71899998188018799</v>
          </cell>
          <cell r="E369">
            <v>0.72899997234344482</v>
          </cell>
          <cell r="F369">
            <v>6773900</v>
          </cell>
          <cell r="G369">
            <v>4913.7880859375</v>
          </cell>
          <cell r="H369">
            <v>367</v>
          </cell>
          <cell r="I369">
            <v>5182398.8336171666</v>
          </cell>
        </row>
        <row r="370">
          <cell r="A370">
            <v>44923</v>
          </cell>
          <cell r="B370">
            <v>0.72399997711181641</v>
          </cell>
          <cell r="C370">
            <v>0.72399997711181641</v>
          </cell>
          <cell r="D370">
            <v>0.71700000762939453</v>
          </cell>
          <cell r="E370">
            <v>0.72100001573562622</v>
          </cell>
          <cell r="F370">
            <v>2380500</v>
          </cell>
          <cell r="G370">
            <v>1714.72998046875</v>
          </cell>
          <cell r="H370">
            <v>368</v>
          </cell>
          <cell r="I370">
            <v>5174784.9780910322</v>
          </cell>
        </row>
        <row r="371">
          <cell r="A371">
            <v>44924</v>
          </cell>
          <cell r="B371">
            <v>0.71700000762939453</v>
          </cell>
          <cell r="C371">
            <v>0.72600001096725464</v>
          </cell>
          <cell r="D371">
            <v>0.71700000762939453</v>
          </cell>
          <cell r="E371">
            <v>0.72299998998641968</v>
          </cell>
          <cell r="F371">
            <v>3941701.25</v>
          </cell>
          <cell r="G371">
            <v>2847.658935546875</v>
          </cell>
          <cell r="H371">
            <v>369</v>
          </cell>
          <cell r="I371">
            <v>5171443.2877710024</v>
          </cell>
        </row>
        <row r="372">
          <cell r="A372">
            <v>44925</v>
          </cell>
          <cell r="B372">
            <v>0.72500002384185791</v>
          </cell>
          <cell r="C372">
            <v>0.72699999809265137</v>
          </cell>
          <cell r="D372">
            <v>0.72100001573562622</v>
          </cell>
          <cell r="E372">
            <v>0.72299998998641968</v>
          </cell>
          <cell r="F372">
            <v>2041800</v>
          </cell>
          <cell r="G372">
            <v>1479.02197265625</v>
          </cell>
          <cell r="H372">
            <v>370</v>
          </cell>
          <cell r="I372">
            <v>5162984.7923986483</v>
          </cell>
        </row>
        <row r="373">
          <cell r="A373">
            <v>44929</v>
          </cell>
          <cell r="B373">
            <v>0.72000002861022949</v>
          </cell>
          <cell r="C373">
            <v>0.72899997234344482</v>
          </cell>
          <cell r="D373">
            <v>0.7149999737739563</v>
          </cell>
          <cell r="E373">
            <v>0.72899997234344482</v>
          </cell>
          <cell r="F373">
            <v>1565200</v>
          </cell>
          <cell r="G373">
            <v>1129.6409912109375</v>
          </cell>
          <cell r="H373">
            <v>371</v>
          </cell>
          <cell r="I373">
            <v>5153287.2592654983</v>
          </cell>
        </row>
        <row r="374">
          <cell r="A374">
            <v>44930</v>
          </cell>
          <cell r="B374">
            <v>0.72500002384185791</v>
          </cell>
          <cell r="C374">
            <v>0.7279999852180481</v>
          </cell>
          <cell r="D374">
            <v>0.72000002861022949</v>
          </cell>
          <cell r="E374">
            <v>0.72500002384185791</v>
          </cell>
          <cell r="F374">
            <v>1636900</v>
          </cell>
          <cell r="G374">
            <v>1184.56201171875</v>
          </cell>
          <cell r="H374">
            <v>372</v>
          </cell>
          <cell r="I374">
            <v>5143834.6053427421</v>
          </cell>
        </row>
        <row r="375">
          <cell r="A375">
            <v>44931</v>
          </cell>
          <cell r="B375">
            <v>0.72899997234344482</v>
          </cell>
          <cell r="C375">
            <v>0.74400001764297485</v>
          </cell>
          <cell r="D375">
            <v>0.7279999852180481</v>
          </cell>
          <cell r="E375">
            <v>0.74199998378753662</v>
          </cell>
          <cell r="F375">
            <v>1151000</v>
          </cell>
          <cell r="G375">
            <v>847.927001953125</v>
          </cell>
          <cell r="H375">
            <v>373</v>
          </cell>
          <cell r="I375">
            <v>5133129.9549262738</v>
          </cell>
        </row>
        <row r="376">
          <cell r="A376">
            <v>44932</v>
          </cell>
          <cell r="B376">
            <v>0.74000000953674316</v>
          </cell>
          <cell r="C376">
            <v>0.75099998712539673</v>
          </cell>
          <cell r="D376">
            <v>0.74000000953674316</v>
          </cell>
          <cell r="E376">
            <v>0.74500000476837158</v>
          </cell>
          <cell r="F376">
            <v>2536002</v>
          </cell>
          <cell r="G376">
            <v>1894.322998046875</v>
          </cell>
          <cell r="H376">
            <v>374</v>
          </cell>
          <cell r="I376">
            <v>5126185.7625334226</v>
          </cell>
        </row>
        <row r="377">
          <cell r="A377">
            <v>44935</v>
          </cell>
          <cell r="B377">
            <v>0.74599999189376831</v>
          </cell>
          <cell r="C377">
            <v>0.75199997425079346</v>
          </cell>
          <cell r="D377">
            <v>0.74599999189376831</v>
          </cell>
          <cell r="E377">
            <v>0.74699997901916504</v>
          </cell>
          <cell r="F377">
            <v>2679501</v>
          </cell>
          <cell r="G377">
            <v>2000.68994140625</v>
          </cell>
          <cell r="H377">
            <v>375</v>
          </cell>
          <cell r="I377">
            <v>5119661.2698333338</v>
          </cell>
        </row>
        <row r="378">
          <cell r="A378">
            <v>44936</v>
          </cell>
          <cell r="B378">
            <v>0.74599999189376831</v>
          </cell>
          <cell r="C378">
            <v>0.75499999523162842</v>
          </cell>
          <cell r="D378">
            <v>0.74400001764297485</v>
          </cell>
          <cell r="E378">
            <v>0.75300002098083496</v>
          </cell>
          <cell r="F378">
            <v>1321912</v>
          </cell>
          <cell r="G378">
            <v>988.56402587890625</v>
          </cell>
          <cell r="H378">
            <v>376</v>
          </cell>
          <cell r="I378">
            <v>5109560.872839096</v>
          </cell>
        </row>
        <row r="379">
          <cell r="A379">
            <v>44937</v>
          </cell>
          <cell r="B379">
            <v>0.75199997425079346</v>
          </cell>
          <cell r="C379">
            <v>0.75599998235702515</v>
          </cell>
          <cell r="D379">
            <v>0.74699997901916504</v>
          </cell>
          <cell r="E379">
            <v>0.74800002574920654</v>
          </cell>
          <cell r="F379">
            <v>2797004</v>
          </cell>
          <cell r="G379">
            <v>2105.48388671875</v>
          </cell>
          <cell r="H379">
            <v>377</v>
          </cell>
          <cell r="I379">
            <v>5103426.7697281167</v>
          </cell>
        </row>
        <row r="380">
          <cell r="A380">
            <v>44938</v>
          </cell>
          <cell r="B380">
            <v>0.75099998712539673</v>
          </cell>
          <cell r="C380">
            <v>0.75599998235702515</v>
          </cell>
          <cell r="D380">
            <v>0.74900001287460327</v>
          </cell>
          <cell r="E380">
            <v>0.75199997425079346</v>
          </cell>
          <cell r="F380">
            <v>2889600</v>
          </cell>
          <cell r="G380">
            <v>2174.404052734375</v>
          </cell>
          <cell r="H380">
            <v>378</v>
          </cell>
          <cell r="I380">
            <v>5097570.0851521166</v>
          </cell>
        </row>
        <row r="381">
          <cell r="A381">
            <v>44939</v>
          </cell>
          <cell r="B381">
            <v>0.77399998903274536</v>
          </cell>
          <cell r="C381">
            <v>0.77399998903274536</v>
          </cell>
          <cell r="D381">
            <v>0.74299997091293335</v>
          </cell>
          <cell r="E381">
            <v>0.75900000333786011</v>
          </cell>
          <cell r="F381">
            <v>2609100</v>
          </cell>
          <cell r="G381">
            <v>1971.1600341796875</v>
          </cell>
          <cell r="H381">
            <v>379</v>
          </cell>
          <cell r="I381">
            <v>5091004.2010224275</v>
          </cell>
        </row>
        <row r="382">
          <cell r="A382">
            <v>44942</v>
          </cell>
          <cell r="B382">
            <v>0.76099997758865356</v>
          </cell>
          <cell r="C382">
            <v>0.77799999713897705</v>
          </cell>
          <cell r="D382">
            <v>0.76099997758865356</v>
          </cell>
          <cell r="E382">
            <v>0.77300000190734863</v>
          </cell>
          <cell r="F382">
            <v>3660307</v>
          </cell>
          <cell r="G382">
            <v>2824.14404296875</v>
          </cell>
          <cell r="H382">
            <v>380</v>
          </cell>
          <cell r="I382">
            <v>5087239.2083881581</v>
          </cell>
        </row>
        <row r="383">
          <cell r="A383">
            <v>44943</v>
          </cell>
          <cell r="B383">
            <v>0.79500001668930054</v>
          </cell>
          <cell r="C383">
            <v>0.79500001668930054</v>
          </cell>
          <cell r="D383">
            <v>0.77300000190734863</v>
          </cell>
          <cell r="E383">
            <v>0.77499997615814209</v>
          </cell>
          <cell r="F383">
            <v>1479900</v>
          </cell>
          <cell r="G383">
            <v>1148.1639404296875</v>
          </cell>
          <cell r="H383">
            <v>381</v>
          </cell>
          <cell r="I383">
            <v>5077771.1264763782</v>
          </cell>
        </row>
        <row r="384">
          <cell r="A384">
            <v>44944</v>
          </cell>
          <cell r="B384">
            <v>0.77600002288818359</v>
          </cell>
          <cell r="C384">
            <v>0.78100001811981201</v>
          </cell>
          <cell r="D384">
            <v>0.77499997615814209</v>
          </cell>
          <cell r="E384">
            <v>0.77600002288818359</v>
          </cell>
          <cell r="F384">
            <v>5034005</v>
          </cell>
          <cell r="G384">
            <v>3914.56298828125</v>
          </cell>
          <cell r="H384">
            <v>382</v>
          </cell>
          <cell r="I384">
            <v>5077656.5554646598</v>
          </cell>
        </row>
        <row r="385">
          <cell r="A385">
            <v>44945</v>
          </cell>
          <cell r="B385">
            <v>0.77399998903274536</v>
          </cell>
          <cell r="C385">
            <v>0.78299999237060547</v>
          </cell>
          <cell r="D385">
            <v>0.77399998903274536</v>
          </cell>
          <cell r="E385">
            <v>0.78200000524520874</v>
          </cell>
          <cell r="F385">
            <v>1876500</v>
          </cell>
          <cell r="G385">
            <v>1461.1739501953125</v>
          </cell>
          <cell r="H385">
            <v>383</v>
          </cell>
          <cell r="I385">
            <v>5069298.4443537863</v>
          </cell>
        </row>
        <row r="386">
          <cell r="A386">
            <v>44946</v>
          </cell>
          <cell r="B386">
            <v>0.78299999237060547</v>
          </cell>
          <cell r="C386">
            <v>0.78799998760223389</v>
          </cell>
          <cell r="D386">
            <v>0.78299999237060547</v>
          </cell>
          <cell r="E386">
            <v>0.78700000047683716</v>
          </cell>
          <cell r="F386">
            <v>6181202</v>
          </cell>
          <cell r="G386">
            <v>4860.455078125</v>
          </cell>
          <cell r="H386">
            <v>384</v>
          </cell>
          <cell r="I386">
            <v>5072194.0265299482</v>
          </cell>
        </row>
        <row r="387">
          <cell r="A387">
            <v>44956</v>
          </cell>
          <cell r="B387">
            <v>0.78700000047683716</v>
          </cell>
          <cell r="C387">
            <v>0.81000000238418579</v>
          </cell>
          <cell r="D387">
            <v>0.78700000047683716</v>
          </cell>
          <cell r="E387">
            <v>0.79799997806549072</v>
          </cell>
          <cell r="F387">
            <v>2619200</v>
          </cell>
          <cell r="G387">
            <v>2099.212890625</v>
          </cell>
          <cell r="H387">
            <v>385</v>
          </cell>
          <cell r="I387">
            <v>5065822.6134740263</v>
          </cell>
        </row>
        <row r="388">
          <cell r="A388">
            <v>44957</v>
          </cell>
          <cell r="B388">
            <v>0.80000001192092896</v>
          </cell>
          <cell r="C388">
            <v>0.80000001192092896</v>
          </cell>
          <cell r="D388">
            <v>0.78799998760223389</v>
          </cell>
          <cell r="E388">
            <v>0.78899997472763062</v>
          </cell>
          <cell r="F388">
            <v>2396100</v>
          </cell>
          <cell r="G388">
            <v>1900.77001953125</v>
          </cell>
          <cell r="H388">
            <v>386</v>
          </cell>
          <cell r="I388">
            <v>5058906.2336463733</v>
          </cell>
        </row>
        <row r="389">
          <cell r="A389">
            <v>44958</v>
          </cell>
          <cell r="B389">
            <v>0.78799998760223389</v>
          </cell>
          <cell r="C389">
            <v>0.80000001192092896</v>
          </cell>
          <cell r="D389">
            <v>0.78799998760223389</v>
          </cell>
          <cell r="E389">
            <v>0.79900002479553223</v>
          </cell>
          <cell r="F389">
            <v>2298500</v>
          </cell>
          <cell r="G389">
            <v>1828.115966796875</v>
          </cell>
          <cell r="H389">
            <v>387</v>
          </cell>
          <cell r="I389">
            <v>5051773.4010012923</v>
          </cell>
        </row>
        <row r="390">
          <cell r="A390">
            <v>44959</v>
          </cell>
          <cell r="B390">
            <v>0.80099999904632568</v>
          </cell>
          <cell r="C390">
            <v>0.80199998617172241</v>
          </cell>
          <cell r="D390">
            <v>0.79400002956390381</v>
          </cell>
          <cell r="E390">
            <v>0.79500001668930054</v>
          </cell>
          <cell r="F390">
            <v>1222000</v>
          </cell>
          <cell r="G390">
            <v>974.9000244140625</v>
          </cell>
          <cell r="H390">
            <v>388</v>
          </cell>
          <cell r="I390">
            <v>5041902.8509987118</v>
          </cell>
        </row>
        <row r="391">
          <cell r="A391">
            <v>44960</v>
          </cell>
          <cell r="B391">
            <v>0.79199999570846558</v>
          </cell>
          <cell r="C391">
            <v>0.79199999570846558</v>
          </cell>
          <cell r="D391">
            <v>0.78100001811981201</v>
          </cell>
          <cell r="E391">
            <v>0.79100000858306885</v>
          </cell>
          <cell r="F391">
            <v>2231500</v>
          </cell>
          <cell r="G391">
            <v>1757.35205078125</v>
          </cell>
          <cell r="H391">
            <v>389</v>
          </cell>
          <cell r="I391">
            <v>5034678.1650064271</v>
          </cell>
        </row>
        <row r="392">
          <cell r="A392">
            <v>44963</v>
          </cell>
          <cell r="B392">
            <v>0.78299999237060547</v>
          </cell>
          <cell r="C392">
            <v>0.7850000262260437</v>
          </cell>
          <cell r="D392">
            <v>0.77600002288818359</v>
          </cell>
          <cell r="E392">
            <v>0.77700001001358032</v>
          </cell>
          <cell r="F392">
            <v>653500</v>
          </cell>
          <cell r="G392">
            <v>509.80899047851562</v>
          </cell>
          <cell r="H392">
            <v>390</v>
          </cell>
          <cell r="I392">
            <v>5023444.3748397436</v>
          </cell>
        </row>
        <row r="393">
          <cell r="A393">
            <v>44964</v>
          </cell>
          <cell r="B393">
            <v>0.78299999237060547</v>
          </cell>
          <cell r="C393">
            <v>0.7839999794960022</v>
          </cell>
          <cell r="D393">
            <v>0.77700001001358032</v>
          </cell>
          <cell r="E393">
            <v>0.77999997138977051</v>
          </cell>
          <cell r="F393">
            <v>1518500</v>
          </cell>
          <cell r="G393">
            <v>1184.8780517578125</v>
          </cell>
          <cell r="H393">
            <v>391</v>
          </cell>
          <cell r="I393">
            <v>5014480.3227301789</v>
          </cell>
        </row>
        <row r="394">
          <cell r="A394">
            <v>44965</v>
          </cell>
          <cell r="B394">
            <v>0.77999997138977051</v>
          </cell>
          <cell r="C394">
            <v>0.78100001811981201</v>
          </cell>
          <cell r="D394">
            <v>0.77600002288818359</v>
          </cell>
          <cell r="E394">
            <v>0.77700001001358032</v>
          </cell>
          <cell r="F394">
            <v>1171112</v>
          </cell>
          <cell r="G394">
            <v>912.447021484375</v>
          </cell>
          <cell r="H394">
            <v>392</v>
          </cell>
          <cell r="I394">
            <v>5004675.8117028065</v>
          </cell>
        </row>
        <row r="395">
          <cell r="A395">
            <v>44966</v>
          </cell>
          <cell r="B395">
            <v>0.77399998903274536</v>
          </cell>
          <cell r="C395">
            <v>0.78799998760223389</v>
          </cell>
          <cell r="D395">
            <v>0.77399998903274536</v>
          </cell>
          <cell r="E395">
            <v>0.78799998760223389</v>
          </cell>
          <cell r="F395">
            <v>1557100</v>
          </cell>
          <cell r="G395">
            <v>1221.449951171875</v>
          </cell>
          <cell r="H395">
            <v>393</v>
          </cell>
          <cell r="I395">
            <v>4995903.354166667</v>
          </cell>
        </row>
        <row r="396">
          <cell r="A396">
            <v>44967</v>
          </cell>
          <cell r="B396">
            <v>0.78799998760223389</v>
          </cell>
          <cell r="C396">
            <v>0.78799998760223389</v>
          </cell>
          <cell r="D396">
            <v>0.77899998426437378</v>
          </cell>
          <cell r="E396">
            <v>0.7839999794960022</v>
          </cell>
          <cell r="F396">
            <v>2219900</v>
          </cell>
          <cell r="G396">
            <v>1734.8929443359375</v>
          </cell>
          <cell r="H396">
            <v>394</v>
          </cell>
          <cell r="I396">
            <v>4988857.6603743657</v>
          </cell>
        </row>
        <row r="397">
          <cell r="A397">
            <v>44970</v>
          </cell>
          <cell r="B397">
            <v>0.78100001811981201</v>
          </cell>
          <cell r="C397">
            <v>0.79000002145767212</v>
          </cell>
          <cell r="D397">
            <v>0.78100001811981201</v>
          </cell>
          <cell r="E397">
            <v>0.78899997472763062</v>
          </cell>
          <cell r="F397">
            <v>2053500</v>
          </cell>
          <cell r="G397">
            <v>1613.4949951171875</v>
          </cell>
          <cell r="H397">
            <v>395</v>
          </cell>
          <cell r="I397">
            <v>4981426.375158228</v>
          </cell>
        </row>
        <row r="398">
          <cell r="A398">
            <v>44971</v>
          </cell>
          <cell r="B398">
            <v>0.79199999570846558</v>
          </cell>
          <cell r="C398">
            <v>0.79199999570846558</v>
          </cell>
          <cell r="D398">
            <v>0.78299999237060547</v>
          </cell>
          <cell r="E398">
            <v>0.78700000047683716</v>
          </cell>
          <cell r="F398">
            <v>1283308</v>
          </cell>
          <cell r="G398">
            <v>1008.1619873046875</v>
          </cell>
          <cell r="H398">
            <v>396</v>
          </cell>
          <cell r="I398">
            <v>4972087.6923926771</v>
          </cell>
        </row>
        <row r="399">
          <cell r="A399">
            <v>44972</v>
          </cell>
          <cell r="B399">
            <v>0.78799998760223389</v>
          </cell>
          <cell r="C399">
            <v>0.79100000858306885</v>
          </cell>
          <cell r="D399">
            <v>0.7839999794960022</v>
          </cell>
          <cell r="E399">
            <v>0.78600001335144043</v>
          </cell>
          <cell r="F399">
            <v>854601</v>
          </cell>
          <cell r="G399">
            <v>671.81597900390625</v>
          </cell>
          <cell r="H399">
            <v>397</v>
          </cell>
          <cell r="I399">
            <v>4961716.1893891692</v>
          </cell>
        </row>
        <row r="400">
          <cell r="A400">
            <v>44973</v>
          </cell>
          <cell r="B400">
            <v>0.79100000858306885</v>
          </cell>
          <cell r="C400">
            <v>0.79199999570846558</v>
          </cell>
          <cell r="D400">
            <v>0.7720000147819519</v>
          </cell>
          <cell r="E400">
            <v>0.77799999713897705</v>
          </cell>
          <cell r="F400">
            <v>1755000</v>
          </cell>
          <cell r="G400">
            <v>1372.9659423828125</v>
          </cell>
          <cell r="H400">
            <v>398</v>
          </cell>
          <cell r="I400">
            <v>4953659.1135364324</v>
          </cell>
        </row>
        <row r="401">
          <cell r="A401">
            <v>44974</v>
          </cell>
          <cell r="B401">
            <v>0.77499997615814209</v>
          </cell>
          <cell r="C401">
            <v>0.77499997615814209</v>
          </cell>
          <cell r="D401">
            <v>0.75999999046325684</v>
          </cell>
          <cell r="E401">
            <v>0.76099997758865356</v>
          </cell>
          <cell r="F401">
            <v>3067106</v>
          </cell>
          <cell r="G401">
            <v>2349.093017578125</v>
          </cell>
          <cell r="H401">
            <v>399</v>
          </cell>
          <cell r="I401">
            <v>4948930.9102443606</v>
          </cell>
        </row>
        <row r="402">
          <cell r="A402">
            <v>44977</v>
          </cell>
          <cell r="B402">
            <v>0.75800001621246338</v>
          </cell>
          <cell r="C402">
            <v>0.77499997615814209</v>
          </cell>
          <cell r="D402">
            <v>0.75599998235702515</v>
          </cell>
          <cell r="E402">
            <v>0.77399998903274536</v>
          </cell>
          <cell r="F402">
            <v>956200</v>
          </cell>
          <cell r="G402">
            <v>735.38299560546875</v>
          </cell>
          <cell r="H402">
            <v>400</v>
          </cell>
          <cell r="I402">
            <v>4938949.08296875</v>
          </cell>
        </row>
        <row r="403">
          <cell r="A403">
            <v>44978</v>
          </cell>
          <cell r="B403">
            <v>0.77399998903274536</v>
          </cell>
          <cell r="C403">
            <v>0.77700001001358032</v>
          </cell>
          <cell r="D403">
            <v>0.76999998092651367</v>
          </cell>
          <cell r="E403">
            <v>0.77399998903274536</v>
          </cell>
          <cell r="F403">
            <v>1222500</v>
          </cell>
          <cell r="G403">
            <v>944.00799560546875</v>
          </cell>
          <cell r="H403">
            <v>401</v>
          </cell>
          <cell r="I403">
            <v>4929681.1301433919</v>
          </cell>
        </row>
        <row r="404">
          <cell r="A404">
            <v>44979</v>
          </cell>
          <cell r="B404">
            <v>0.76999998092651367</v>
          </cell>
          <cell r="C404">
            <v>0.77100002765655518</v>
          </cell>
          <cell r="D404">
            <v>0.76700001955032349</v>
          </cell>
          <cell r="E404">
            <v>0.76800000667572021</v>
          </cell>
          <cell r="F404">
            <v>1488800</v>
          </cell>
          <cell r="G404">
            <v>1145.47900390625</v>
          </cell>
          <cell r="H404">
            <v>402</v>
          </cell>
          <cell r="I404">
            <v>4921121.7243470149</v>
          </cell>
        </row>
        <row r="405">
          <cell r="A405">
            <v>44980</v>
          </cell>
          <cell r="B405">
            <v>0.7720000147819519</v>
          </cell>
          <cell r="C405">
            <v>0.77399998903274536</v>
          </cell>
          <cell r="D405">
            <v>0.76700001955032349</v>
          </cell>
          <cell r="E405">
            <v>0.76700001955032349</v>
          </cell>
          <cell r="F405">
            <v>1037301.9375</v>
          </cell>
          <cell r="G405">
            <v>799.7540283203125</v>
          </cell>
          <cell r="H405">
            <v>403</v>
          </cell>
          <cell r="I405">
            <v>4911484.4544044668</v>
          </cell>
        </row>
        <row r="406">
          <cell r="A406">
            <v>44981</v>
          </cell>
          <cell r="B406">
            <v>0.76800000667572021</v>
          </cell>
          <cell r="C406">
            <v>0.76899999380111694</v>
          </cell>
          <cell r="D406">
            <v>0.76099997758865356</v>
          </cell>
          <cell r="E406">
            <v>0.76499998569488525</v>
          </cell>
          <cell r="F406">
            <v>1018601</v>
          </cell>
          <cell r="G406">
            <v>779.92901611328125</v>
          </cell>
          <cell r="H406">
            <v>404</v>
          </cell>
          <cell r="I406">
            <v>4901848.6042698016</v>
          </cell>
        </row>
        <row r="407">
          <cell r="A407">
            <v>44984</v>
          </cell>
          <cell r="B407">
            <v>0.75900000333786011</v>
          </cell>
          <cell r="C407">
            <v>0.76099997758865356</v>
          </cell>
          <cell r="D407">
            <v>0.75599998235702515</v>
          </cell>
          <cell r="E407">
            <v>0.75700002908706665</v>
          </cell>
          <cell r="F407">
            <v>2463800</v>
          </cell>
          <cell r="G407">
            <v>1870.217041015625</v>
          </cell>
          <cell r="H407">
            <v>405</v>
          </cell>
          <cell r="I407">
            <v>4895828.7311728392</v>
          </cell>
        </row>
        <row r="408">
          <cell r="A408">
            <v>44985</v>
          </cell>
          <cell r="B408">
            <v>0.7630000114440918</v>
          </cell>
          <cell r="C408">
            <v>0.7630000114440918</v>
          </cell>
          <cell r="D408">
            <v>0.75900000333786011</v>
          </cell>
          <cell r="E408">
            <v>0.7630000114440918</v>
          </cell>
          <cell r="F408">
            <v>699600</v>
          </cell>
          <cell r="G408">
            <v>532.60498046875</v>
          </cell>
          <cell r="H408">
            <v>406</v>
          </cell>
          <cell r="I408">
            <v>4885493.1924261088</v>
          </cell>
        </row>
        <row r="409">
          <cell r="A409">
            <v>44986</v>
          </cell>
          <cell r="B409">
            <v>0.7630000114440918</v>
          </cell>
          <cell r="C409">
            <v>0.77499997615814209</v>
          </cell>
          <cell r="D409">
            <v>0.7630000114440918</v>
          </cell>
          <cell r="E409">
            <v>0.77300000190734863</v>
          </cell>
          <cell r="F409">
            <v>1724202</v>
          </cell>
          <cell r="G409">
            <v>1327.5670166015625</v>
          </cell>
          <cell r="H409">
            <v>407</v>
          </cell>
          <cell r="I409">
            <v>4877725.8921990171</v>
          </cell>
        </row>
        <row r="410">
          <cell r="A410">
            <v>44987</v>
          </cell>
          <cell r="B410">
            <v>0.77100002765655518</v>
          </cell>
          <cell r="C410">
            <v>0.77499997615814209</v>
          </cell>
          <cell r="D410">
            <v>0.76599997282028198</v>
          </cell>
          <cell r="E410">
            <v>0.76599997282028198</v>
          </cell>
          <cell r="F410">
            <v>1815200</v>
          </cell>
          <cell r="G410">
            <v>1400.39697265625</v>
          </cell>
          <cell r="H410">
            <v>408</v>
          </cell>
          <cell r="I410">
            <v>4870219.7012867648</v>
          </cell>
        </row>
        <row r="411">
          <cell r="A411">
            <v>44988</v>
          </cell>
          <cell r="B411">
            <v>0.77100002765655518</v>
          </cell>
          <cell r="C411">
            <v>0.77100002765655518</v>
          </cell>
          <cell r="D411">
            <v>0.76499998569488525</v>
          </cell>
          <cell r="E411">
            <v>0.76800000667572021</v>
          </cell>
          <cell r="F411">
            <v>332900</v>
          </cell>
          <cell r="G411">
            <v>256.22299194335937</v>
          </cell>
          <cell r="H411">
            <v>409</v>
          </cell>
          <cell r="I411">
            <v>4859126.0100855744</v>
          </cell>
        </row>
        <row r="412">
          <cell r="A412">
            <v>44991</v>
          </cell>
          <cell r="B412">
            <v>0.76499998569488525</v>
          </cell>
          <cell r="C412">
            <v>0.76899999380111694</v>
          </cell>
          <cell r="D412">
            <v>0.75999999046325684</v>
          </cell>
          <cell r="E412">
            <v>0.76899999380111694</v>
          </cell>
          <cell r="F412">
            <v>3717800</v>
          </cell>
          <cell r="G412">
            <v>2838.031982421875</v>
          </cell>
          <cell r="H412">
            <v>410</v>
          </cell>
          <cell r="I412">
            <v>4856342.2881097561</v>
          </cell>
        </row>
        <row r="413">
          <cell r="A413">
            <v>44992</v>
          </cell>
          <cell r="B413">
            <v>0.76899999380111694</v>
          </cell>
          <cell r="C413">
            <v>0.76899999380111694</v>
          </cell>
          <cell r="D413">
            <v>0.75400000810623169</v>
          </cell>
          <cell r="E413">
            <v>0.75599998235702515</v>
          </cell>
          <cell r="F413">
            <v>2807500</v>
          </cell>
          <cell r="G413">
            <v>2146.64404296875</v>
          </cell>
          <cell r="H413">
            <v>411</v>
          </cell>
          <cell r="I413">
            <v>4851357.2703771293</v>
          </cell>
        </row>
        <row r="414">
          <cell r="A414">
            <v>44993</v>
          </cell>
          <cell r="B414">
            <v>0.75400000810623169</v>
          </cell>
          <cell r="C414">
            <v>0.75400000810623169</v>
          </cell>
          <cell r="D414">
            <v>0.74900001287460327</v>
          </cell>
          <cell r="E414">
            <v>0.75199997425079346</v>
          </cell>
          <cell r="F414">
            <v>2423100</v>
          </cell>
          <cell r="G414">
            <v>1820.1920166015625</v>
          </cell>
          <cell r="H414">
            <v>412</v>
          </cell>
          <cell r="I414">
            <v>4845463.4420509711</v>
          </cell>
        </row>
        <row r="415">
          <cell r="A415">
            <v>44994</v>
          </cell>
          <cell r="B415">
            <v>0.75199997425079346</v>
          </cell>
          <cell r="C415">
            <v>0.75700002908706665</v>
          </cell>
          <cell r="D415">
            <v>0.75099998712539673</v>
          </cell>
          <cell r="E415">
            <v>0.75400000810623169</v>
          </cell>
          <cell r="F415">
            <v>1194801</v>
          </cell>
          <cell r="G415">
            <v>901.9959716796875</v>
          </cell>
          <cell r="H415">
            <v>413</v>
          </cell>
          <cell r="I415">
            <v>4836624.065677966</v>
          </cell>
        </row>
        <row r="416">
          <cell r="A416">
            <v>44995</v>
          </cell>
          <cell r="B416">
            <v>0.75400000810623169</v>
          </cell>
          <cell r="C416">
            <v>0.75400000810623169</v>
          </cell>
          <cell r="D416">
            <v>0.74599999189376831</v>
          </cell>
          <cell r="E416">
            <v>0.74800002574920654</v>
          </cell>
          <cell r="F416">
            <v>3065800</v>
          </cell>
          <cell r="G416">
            <v>2295.97705078125</v>
          </cell>
          <cell r="H416">
            <v>414</v>
          </cell>
          <cell r="I416">
            <v>4832346.7128623184</v>
          </cell>
        </row>
        <row r="417">
          <cell r="A417">
            <v>44998</v>
          </cell>
          <cell r="B417">
            <v>0.74500000476837158</v>
          </cell>
          <cell r="C417">
            <v>0.75</v>
          </cell>
          <cell r="D417">
            <v>0.74299997091293335</v>
          </cell>
          <cell r="E417">
            <v>0.74900001287460327</v>
          </cell>
          <cell r="F417">
            <v>1219303</v>
          </cell>
          <cell r="G417">
            <v>911.2979736328125</v>
          </cell>
          <cell r="H417">
            <v>415</v>
          </cell>
          <cell r="I417">
            <v>4823640.5834337352</v>
          </cell>
        </row>
        <row r="418">
          <cell r="A418">
            <v>44999</v>
          </cell>
          <cell r="B418">
            <v>0.74900001287460327</v>
          </cell>
          <cell r="C418">
            <v>0.74900001287460327</v>
          </cell>
          <cell r="D418">
            <v>0.73400002717971802</v>
          </cell>
          <cell r="E418">
            <v>0.74299997091293335</v>
          </cell>
          <cell r="F418">
            <v>244204</v>
          </cell>
          <cell r="G418">
            <v>180.80299377441406</v>
          </cell>
          <cell r="H418">
            <v>416</v>
          </cell>
          <cell r="I418">
            <v>4812632.322415865</v>
          </cell>
        </row>
        <row r="419">
          <cell r="A419">
            <v>45000</v>
          </cell>
          <cell r="B419">
            <v>0.74699997901916504</v>
          </cell>
          <cell r="C419">
            <v>0.75099998712539673</v>
          </cell>
          <cell r="D419">
            <v>0.74099999666213989</v>
          </cell>
          <cell r="E419">
            <v>0.74199998378753662</v>
          </cell>
          <cell r="F419">
            <v>2845969</v>
          </cell>
          <cell r="G419">
            <v>2120.841064453125</v>
          </cell>
          <cell r="H419">
            <v>417</v>
          </cell>
          <cell r="I419">
            <v>4807916.1034172662</v>
          </cell>
        </row>
        <row r="420">
          <cell r="A420">
            <v>45001</v>
          </cell>
          <cell r="B420">
            <v>0.73799997568130493</v>
          </cell>
          <cell r="C420">
            <v>0.73799997568130493</v>
          </cell>
          <cell r="D420">
            <v>0.7279999852180481</v>
          </cell>
          <cell r="E420">
            <v>0.73000001907348633</v>
          </cell>
          <cell r="F420">
            <v>1216716</v>
          </cell>
          <cell r="G420">
            <v>893.90997314453125</v>
          </cell>
          <cell r="H420">
            <v>418</v>
          </cell>
          <cell r="I420">
            <v>4799324.7156100478</v>
          </cell>
        </row>
        <row r="421">
          <cell r="A421">
            <v>45002</v>
          </cell>
          <cell r="B421">
            <v>0.7369999885559082</v>
          </cell>
          <cell r="C421">
            <v>0.74099999666213989</v>
          </cell>
          <cell r="D421">
            <v>0.73000001907348633</v>
          </cell>
          <cell r="E421">
            <v>0.73000001907348633</v>
          </cell>
          <cell r="F421">
            <v>2325807</v>
          </cell>
          <cell r="G421">
            <v>1709.5550537109375</v>
          </cell>
          <cell r="H421">
            <v>419</v>
          </cell>
          <cell r="I421">
            <v>4793421.3320405725</v>
          </cell>
        </row>
        <row r="422">
          <cell r="A422">
            <v>45005</v>
          </cell>
          <cell r="B422">
            <v>0.73199999332427979</v>
          </cell>
          <cell r="C422">
            <v>0.74000000953674316</v>
          </cell>
          <cell r="D422">
            <v>0.73100000619888306</v>
          </cell>
          <cell r="E422">
            <v>0.73100000619888306</v>
          </cell>
          <cell r="F422">
            <v>3156704</v>
          </cell>
          <cell r="G422">
            <v>2323.39697265625</v>
          </cell>
          <cell r="H422">
            <v>420</v>
          </cell>
          <cell r="I422">
            <v>4789524.386011905</v>
          </cell>
        </row>
        <row r="423">
          <cell r="A423">
            <v>45006</v>
          </cell>
          <cell r="B423">
            <v>0.73600000143051147</v>
          </cell>
          <cell r="C423">
            <v>0.74299997091293335</v>
          </cell>
          <cell r="D423">
            <v>0.73500001430511475</v>
          </cell>
          <cell r="E423">
            <v>0.74299997091293335</v>
          </cell>
          <cell r="F423">
            <v>3195000</v>
          </cell>
          <cell r="G423">
            <v>2362.77490234375</v>
          </cell>
          <cell r="H423">
            <v>421</v>
          </cell>
          <cell r="I423">
            <v>4785736.9171615206</v>
          </cell>
        </row>
        <row r="424">
          <cell r="A424">
            <v>45007</v>
          </cell>
          <cell r="B424">
            <v>0.74699997901916504</v>
          </cell>
          <cell r="C424">
            <v>0.75199997425079346</v>
          </cell>
          <cell r="D424">
            <v>0.74699997901916504</v>
          </cell>
          <cell r="E424">
            <v>0.75</v>
          </cell>
          <cell r="F424">
            <v>1591900</v>
          </cell>
          <cell r="G424">
            <v>1192.31396484375</v>
          </cell>
          <cell r="H424">
            <v>422</v>
          </cell>
          <cell r="I424">
            <v>4778168.583234597</v>
          </cell>
        </row>
        <row r="425">
          <cell r="A425">
            <v>45008</v>
          </cell>
          <cell r="B425">
            <v>0.74900001287460327</v>
          </cell>
          <cell r="C425">
            <v>0.75999999046325684</v>
          </cell>
          <cell r="D425">
            <v>0.74900001287460327</v>
          </cell>
          <cell r="E425">
            <v>0.75999999046325684</v>
          </cell>
          <cell r="F425">
            <v>1783313.125</v>
          </cell>
          <cell r="G425">
            <v>1345.2340087890625</v>
          </cell>
          <cell r="H425">
            <v>423</v>
          </cell>
          <cell r="I425">
            <v>4771088.5466903076</v>
          </cell>
        </row>
        <row r="426">
          <cell r="A426">
            <v>45009</v>
          </cell>
          <cell r="B426">
            <v>0.75999999046325684</v>
          </cell>
          <cell r="C426">
            <v>0.76200002431869507</v>
          </cell>
          <cell r="D426">
            <v>0.75700002908706665</v>
          </cell>
          <cell r="E426">
            <v>0.76200002431869507</v>
          </cell>
          <cell r="F426">
            <v>1272500</v>
          </cell>
          <cell r="G426">
            <v>968.11798095703125</v>
          </cell>
          <cell r="H426">
            <v>424</v>
          </cell>
          <cell r="I426">
            <v>4762837.1586084906</v>
          </cell>
        </row>
        <row r="427">
          <cell r="A427">
            <v>45012</v>
          </cell>
          <cell r="B427">
            <v>0.76099997758865356</v>
          </cell>
          <cell r="C427">
            <v>0.76399999856948853</v>
          </cell>
          <cell r="D427">
            <v>0.75700002908706665</v>
          </cell>
          <cell r="E427">
            <v>0.7630000114440918</v>
          </cell>
          <cell r="F427">
            <v>1645105.125</v>
          </cell>
          <cell r="G427">
            <v>1253.782958984375</v>
          </cell>
          <cell r="H427">
            <v>425</v>
          </cell>
          <cell r="I427">
            <v>4755501.3185294122</v>
          </cell>
        </row>
        <row r="428">
          <cell r="A428">
            <v>45013</v>
          </cell>
          <cell r="B428">
            <v>0.76099997758865356</v>
          </cell>
          <cell r="C428">
            <v>0.76099997758865356</v>
          </cell>
          <cell r="D428">
            <v>0.75300002098083496</v>
          </cell>
          <cell r="E428">
            <v>0.75300002098083496</v>
          </cell>
          <cell r="F428">
            <v>2560200</v>
          </cell>
          <cell r="G428">
            <v>1938.916015625</v>
          </cell>
          <cell r="H428">
            <v>426</v>
          </cell>
          <cell r="I428">
            <v>4750348.0290492959</v>
          </cell>
        </row>
        <row r="429">
          <cell r="A429">
            <v>45014</v>
          </cell>
          <cell r="B429">
            <v>0.75700002908706665</v>
          </cell>
          <cell r="C429">
            <v>0.76099997758865356</v>
          </cell>
          <cell r="D429">
            <v>0.75599998235702515</v>
          </cell>
          <cell r="E429">
            <v>0.76099997758865356</v>
          </cell>
          <cell r="F429">
            <v>5493502</v>
          </cell>
          <cell r="G429">
            <v>4164.5908203125</v>
          </cell>
          <cell r="H429">
            <v>427</v>
          </cell>
          <cell r="I429">
            <v>4752088.4364754101</v>
          </cell>
        </row>
        <row r="430">
          <cell r="A430">
            <v>45015</v>
          </cell>
          <cell r="B430">
            <v>0.75900000333786011</v>
          </cell>
          <cell r="C430">
            <v>0.76499998569488525</v>
          </cell>
          <cell r="D430">
            <v>0.75700002908706665</v>
          </cell>
          <cell r="E430">
            <v>0.76499998569488525</v>
          </cell>
          <cell r="F430">
            <v>1849000</v>
          </cell>
          <cell r="G430">
            <v>1407.4630126953125</v>
          </cell>
          <cell r="H430">
            <v>428</v>
          </cell>
          <cell r="I430">
            <v>4745305.5195677569</v>
          </cell>
        </row>
        <row r="431">
          <cell r="A431">
            <v>45016</v>
          </cell>
          <cell r="B431">
            <v>0.76499998569488525</v>
          </cell>
          <cell r="C431">
            <v>0.7720000147819519</v>
          </cell>
          <cell r="D431">
            <v>0.76499998569488525</v>
          </cell>
          <cell r="E431">
            <v>0.77100002765655518</v>
          </cell>
          <cell r="F431">
            <v>1673001</v>
          </cell>
          <cell r="G431">
            <v>1286.60498046875</v>
          </cell>
          <cell r="H431">
            <v>429</v>
          </cell>
          <cell r="I431">
            <v>4738143.9705710951</v>
          </cell>
        </row>
        <row r="432">
          <cell r="A432">
            <v>45019</v>
          </cell>
          <cell r="B432">
            <v>0.77400000000000002</v>
          </cell>
          <cell r="C432">
            <v>0.77900000000000003</v>
          </cell>
          <cell r="D432">
            <v>0.77300000000000002</v>
          </cell>
          <cell r="E432">
            <v>0.77800000000000002</v>
          </cell>
          <cell r="F432">
            <v>2424301</v>
          </cell>
          <cell r="G432">
            <v>1879142.88</v>
          </cell>
          <cell r="H432">
            <v>430</v>
          </cell>
          <cell r="I432">
            <v>4732762.9404069772</v>
          </cell>
        </row>
        <row r="433">
          <cell r="A433">
            <v>45020</v>
          </cell>
          <cell r="B433">
            <v>0.77500000000000002</v>
          </cell>
          <cell r="C433">
            <v>0.77500000000000002</v>
          </cell>
          <cell r="D433">
            <v>0.76700000000000002</v>
          </cell>
          <cell r="E433">
            <v>0.77200000000000002</v>
          </cell>
          <cell r="F433">
            <v>3434956</v>
          </cell>
          <cell r="G433">
            <v>2643943</v>
          </cell>
          <cell r="H433">
            <v>431</v>
          </cell>
          <cell r="I433">
            <v>4729751.7874129927</v>
          </cell>
        </row>
        <row r="434">
          <cell r="A434">
            <v>45022</v>
          </cell>
          <cell r="B434">
            <v>0.76600000000000001</v>
          </cell>
          <cell r="C434">
            <v>0.77600000000000002</v>
          </cell>
          <cell r="D434">
            <v>0.76600000000000001</v>
          </cell>
          <cell r="E434">
            <v>0.77500000000000002</v>
          </cell>
          <cell r="F434">
            <v>2342103</v>
          </cell>
          <cell r="G434">
            <v>1810911.38</v>
          </cell>
          <cell r="H434">
            <v>432</v>
          </cell>
          <cell r="I434">
            <v>4724224.8226273144</v>
          </cell>
        </row>
        <row r="435">
          <cell r="A435">
            <v>45023</v>
          </cell>
          <cell r="B435">
            <v>0.77500000000000002</v>
          </cell>
          <cell r="C435">
            <v>0.78600000000000003</v>
          </cell>
          <cell r="D435">
            <v>0.77500000000000002</v>
          </cell>
          <cell r="E435">
            <v>0.78400000000000003</v>
          </cell>
          <cell r="F435">
            <v>3182218</v>
          </cell>
          <cell r="G435">
            <v>2494053</v>
          </cell>
          <cell r="H435">
            <v>433</v>
          </cell>
          <cell r="I435">
            <v>4720663.6059468826</v>
          </cell>
        </row>
        <row r="436">
          <cell r="A436">
            <v>45026</v>
          </cell>
          <cell r="B436">
            <v>0.78400000000000003</v>
          </cell>
          <cell r="C436">
            <v>0.78800000000000003</v>
          </cell>
          <cell r="D436">
            <v>0.77900000000000003</v>
          </cell>
          <cell r="E436">
            <v>0.78100000000000003</v>
          </cell>
          <cell r="F436">
            <v>3654903</v>
          </cell>
          <cell r="G436">
            <v>2871418.75</v>
          </cell>
          <cell r="H436">
            <v>434</v>
          </cell>
          <cell r="I436">
            <v>4718207.936347926</v>
          </cell>
        </row>
        <row r="437">
          <cell r="A437">
            <v>45027</v>
          </cell>
          <cell r="B437">
            <v>0.78100000000000003</v>
          </cell>
          <cell r="C437">
            <v>0.78700000000000003</v>
          </cell>
          <cell r="D437">
            <v>0.77900000000000003</v>
          </cell>
          <cell r="E437">
            <v>0.78200000000000003</v>
          </cell>
          <cell r="F437">
            <v>1594800</v>
          </cell>
          <cell r="G437">
            <v>1248547.5</v>
          </cell>
          <cell r="H437">
            <v>435</v>
          </cell>
          <cell r="I437">
            <v>4711027.6882183906</v>
          </cell>
        </row>
        <row r="438">
          <cell r="A438">
            <v>45028</v>
          </cell>
          <cell r="B438">
            <v>0.78100000000000003</v>
          </cell>
          <cell r="C438">
            <v>0.78600000000000003</v>
          </cell>
          <cell r="D438">
            <v>0.78100000000000003</v>
          </cell>
          <cell r="E438">
            <v>0.78300000000000003</v>
          </cell>
          <cell r="F438">
            <v>2168020</v>
          </cell>
          <cell r="G438">
            <v>1697468.38</v>
          </cell>
          <cell r="H438">
            <v>436</v>
          </cell>
          <cell r="I438">
            <v>4705195.1017775228</v>
          </cell>
        </row>
        <row r="439">
          <cell r="A439">
            <v>45029</v>
          </cell>
          <cell r="B439">
            <v>0.77400000000000002</v>
          </cell>
          <cell r="C439">
            <v>0.77500000000000002</v>
          </cell>
          <cell r="D439">
            <v>0.76800000000000002</v>
          </cell>
          <cell r="E439">
            <v>0.76900000000000002</v>
          </cell>
          <cell r="F439">
            <v>1556601</v>
          </cell>
          <cell r="G439">
            <v>1199176.8799999999</v>
          </cell>
          <cell r="H439">
            <v>437</v>
          </cell>
          <cell r="I439">
            <v>4697990.0809496567</v>
          </cell>
        </row>
        <row r="440">
          <cell r="A440">
            <v>45030</v>
          </cell>
          <cell r="B440">
            <v>0.77800000000000002</v>
          </cell>
          <cell r="C440">
            <v>0.77800000000000002</v>
          </cell>
          <cell r="D440">
            <v>0.77100000000000002</v>
          </cell>
          <cell r="E440">
            <v>0.77400000000000002</v>
          </cell>
          <cell r="F440">
            <v>627000</v>
          </cell>
          <cell r="G440">
            <v>484354.09</v>
          </cell>
          <cell r="H440">
            <v>438</v>
          </cell>
          <cell r="I440">
            <v>4688695.5830479451</v>
          </cell>
        </row>
        <row r="441">
          <cell r="A441">
            <v>45033</v>
          </cell>
          <cell r="B441">
            <v>0.77300000000000002</v>
          </cell>
          <cell r="C441">
            <v>0.77700000000000002</v>
          </cell>
          <cell r="D441">
            <v>0.77300000000000002</v>
          </cell>
          <cell r="E441">
            <v>0.77700000000000002</v>
          </cell>
          <cell r="F441">
            <v>1589040</v>
          </cell>
          <cell r="G441">
            <v>1232148.5</v>
          </cell>
          <cell r="H441">
            <v>439</v>
          </cell>
          <cell r="I441">
            <v>4681634.8641799549</v>
          </cell>
        </row>
        <row r="442">
          <cell r="A442">
            <v>45034</v>
          </cell>
          <cell r="B442">
            <v>0.77700000000000002</v>
          </cell>
          <cell r="C442">
            <v>0.78200000000000003</v>
          </cell>
          <cell r="D442">
            <v>0.77700000000000002</v>
          </cell>
          <cell r="E442">
            <v>0.78</v>
          </cell>
          <cell r="F442">
            <v>1538800</v>
          </cell>
          <cell r="G442">
            <v>1200914.25</v>
          </cell>
          <cell r="H442">
            <v>440</v>
          </cell>
          <cell r="I442">
            <v>4674492.0576704545</v>
          </cell>
        </row>
        <row r="443">
          <cell r="A443">
            <v>45035</v>
          </cell>
          <cell r="B443">
            <v>0.77700000000000002</v>
          </cell>
          <cell r="C443">
            <v>0.77800000000000002</v>
          </cell>
          <cell r="D443">
            <v>0.77100000000000002</v>
          </cell>
          <cell r="E443">
            <v>0.77300000000000002</v>
          </cell>
          <cell r="F443">
            <v>2686200</v>
          </cell>
          <cell r="G443">
            <v>2082108.5</v>
          </cell>
          <cell r="H443">
            <v>441</v>
          </cell>
          <cell r="I443">
            <v>4669983.4589002272</v>
          </cell>
        </row>
        <row r="444">
          <cell r="A444">
            <v>45036</v>
          </cell>
          <cell r="B444">
            <v>0.77300000000000002</v>
          </cell>
          <cell r="C444">
            <v>0.77300000000000002</v>
          </cell>
          <cell r="D444">
            <v>0.76700000000000002</v>
          </cell>
          <cell r="E444">
            <v>0.76900000000000002</v>
          </cell>
          <cell r="F444">
            <v>2455600</v>
          </cell>
          <cell r="G444">
            <v>1888839.13</v>
          </cell>
          <cell r="H444">
            <v>442</v>
          </cell>
          <cell r="I444">
            <v>4664973.5415723985</v>
          </cell>
        </row>
        <row r="445">
          <cell r="A445">
            <v>45037</v>
          </cell>
          <cell r="B445">
            <v>0.77400000000000002</v>
          </cell>
          <cell r="C445">
            <v>0.77400000000000002</v>
          </cell>
          <cell r="D445">
            <v>0.754</v>
          </cell>
          <cell r="E445">
            <v>0.755</v>
          </cell>
          <cell r="F445">
            <v>1505700</v>
          </cell>
          <cell r="G445">
            <v>1156530</v>
          </cell>
          <cell r="H445">
            <v>443</v>
          </cell>
          <cell r="I445">
            <v>4657841.9985891646</v>
          </cell>
        </row>
        <row r="446">
          <cell r="A446">
            <v>45040</v>
          </cell>
          <cell r="B446">
            <v>0.755</v>
          </cell>
          <cell r="C446">
            <v>0.755</v>
          </cell>
          <cell r="D446">
            <v>0.745</v>
          </cell>
          <cell r="E446">
            <v>0.745</v>
          </cell>
          <cell r="F446">
            <v>1583000</v>
          </cell>
          <cell r="G446">
            <v>1190050.5</v>
          </cell>
          <cell r="H446">
            <v>444</v>
          </cell>
          <cell r="I446">
            <v>4650916.6787725221</v>
          </cell>
        </row>
        <row r="447">
          <cell r="A447">
            <v>45041</v>
          </cell>
          <cell r="B447">
            <v>0.747</v>
          </cell>
          <cell r="C447">
            <v>0.747</v>
          </cell>
          <cell r="D447">
            <v>0.72899999999999998</v>
          </cell>
          <cell r="E447">
            <v>0.73599999999999999</v>
          </cell>
          <cell r="F447">
            <v>2309800</v>
          </cell>
          <cell r="G447">
            <v>1703117.13</v>
          </cell>
          <cell r="H447">
            <v>445</v>
          </cell>
          <cell r="I447">
            <v>4645655.7424157299</v>
          </cell>
        </row>
        <row r="448">
          <cell r="A448">
            <v>45042</v>
          </cell>
          <cell r="B448">
            <v>0.73199999999999998</v>
          </cell>
          <cell r="C448">
            <v>0.745</v>
          </cell>
          <cell r="D448">
            <v>0.73099999999999998</v>
          </cell>
          <cell r="E448">
            <v>0.74</v>
          </cell>
          <cell r="F448">
            <v>984000</v>
          </cell>
          <cell r="G448">
            <v>726577.88</v>
          </cell>
          <cell r="H448">
            <v>446</v>
          </cell>
          <cell r="I448">
            <v>4637445.7519618832</v>
          </cell>
        </row>
        <row r="449">
          <cell r="A449">
            <v>45043</v>
          </cell>
          <cell r="B449">
            <v>0.74199999999999999</v>
          </cell>
          <cell r="C449">
            <v>0.748</v>
          </cell>
          <cell r="D449">
            <v>0.74199999999999999</v>
          </cell>
          <cell r="E449">
            <v>0.746</v>
          </cell>
          <cell r="F449">
            <v>2219001</v>
          </cell>
          <cell r="G449">
            <v>1652428.5</v>
          </cell>
          <cell r="H449">
            <v>447</v>
          </cell>
          <cell r="I449">
            <v>4632035.3610178968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31.02</v>
          </cell>
          <cell r="D204">
            <v>37.709801928118821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37.677783194876852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37.643186222549026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37.61082921770732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37.576601888834951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37.53951685371981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37.502548024519236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37.469330088851677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37.436714235285713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37.405118435402848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37.373584854622642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37.341971777323948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37.308551350934586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37.279162738930239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37.24703698620371</v>
          </cell>
        </row>
        <row r="219">
          <cell r="B219">
            <v>44617</v>
          </cell>
          <cell r="C219">
            <v>30.899999619999999</v>
          </cell>
          <cell r="D219">
            <v>37.217787966082959</v>
          </cell>
        </row>
        <row r="220">
          <cell r="B220">
            <v>44620</v>
          </cell>
          <cell r="C220">
            <v>30.969999309999999</v>
          </cell>
          <cell r="D220">
            <v>37.189128385091756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37.160593554703212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37.130136307090922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37.098280487375575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37.064549496936955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37.025425957264588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36.983839230133938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36.941866615422235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36.903230033407091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36.865991137929527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36.824824508114048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36.779912614716174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36.740347778608708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36.704372248441572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36.668318920431048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36.63334759656653</v>
          </cell>
        </row>
        <row r="236">
          <cell r="B236" t="str">
            <v xml:space="preserve">2022/3/22
</v>
          </cell>
          <cell r="C236">
            <v>28.25</v>
          </cell>
          <cell r="D236">
            <v>36.597521324786335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36.562765916212776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36.527669453389834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36.490042158691992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36.450924335798327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36.41142256129708</v>
          </cell>
        </row>
        <row r="242">
          <cell r="B242">
            <v>44650</v>
          </cell>
          <cell r="C242">
            <v>27.979999540000001</v>
          </cell>
          <cell r="D242">
            <v>36.376291632041678</v>
          </cell>
        </row>
        <row r="243">
          <cell r="B243">
            <v>44651</v>
          </cell>
          <cell r="C243">
            <v>27.63999939</v>
          </cell>
          <cell r="D243">
            <v>36.340041456763494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36.304917319132237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36.269300373868319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36.232131113155745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36.195142823224494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36.154146310162609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36.115546530931177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36.075483844556452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36.036385516465863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35.997079970720002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35.958844590836655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35.919801560079364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35.878497993873516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35.83523618834645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35.79231369109803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35.74410153121093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35.695175066420227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35.650930204496113</v>
          </cell>
        </row>
        <row r="261">
          <cell r="B261">
            <v>44679</v>
          </cell>
          <cell r="C261">
            <v>24.120000839999999</v>
          </cell>
          <cell r="D261">
            <v>35.606409241698827</v>
          </cell>
        </row>
        <row r="262">
          <cell r="B262">
            <v>44680</v>
          </cell>
          <cell r="C262">
            <v>25.129999160000001</v>
          </cell>
          <cell r="D262">
            <v>35.566115356769217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35.518850545210718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35.469999967977095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35.420532283992387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35.37265148249999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35.327660347698107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35.282706740526301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35.238764015805231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35.194179078880587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35.151561311078062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35.109185154666655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35.067416947158662</v>
          </cell>
        </row>
        <row r="274">
          <cell r="B274" t="str">
            <v xml:space="preserve">2022/5/20
</v>
          </cell>
          <cell r="C274">
            <v>24.17</v>
          </cell>
          <cell r="D274">
            <v>35.027352914264696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34.987142827545782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34.944160551094882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34.901854510799993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34.85992750141304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34.818447621768946</v>
          </cell>
        </row>
        <row r="280">
          <cell r="B280">
            <v>44711</v>
          </cell>
          <cell r="C280">
            <v>23.63999939</v>
          </cell>
          <cell r="D280">
            <v>34.778237376330928</v>
          </cell>
        </row>
        <row r="281">
          <cell r="B281">
            <v>44712</v>
          </cell>
          <cell r="C281">
            <v>24.129999160000001</v>
          </cell>
          <cell r="D281">
            <v>34.740071647956981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34.70282139017857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34.666548005266904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34.633439678723406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34.600353321060069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34.568168975140843</v>
          </cell>
        </row>
        <row r="287">
          <cell r="B287" t="str">
            <v xml:space="preserve">2022/6/9
</v>
          </cell>
          <cell r="C287">
            <v>24.75</v>
          </cell>
          <cell r="D287">
            <v>34.533719259438591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34.501713245104895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34.441254312613239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34.410590237256947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34.381418643148791</v>
          </cell>
        </row>
        <row r="292">
          <cell r="B292" t="str">
            <v xml:space="preserve">2022/6/16
</v>
          </cell>
          <cell r="C292">
            <v>26</v>
          </cell>
          <cell r="D292">
            <v>34.352517199551727</v>
          </cell>
        </row>
        <row r="293">
          <cell r="B293" t="str">
            <v xml:space="preserve">2022/6/17
</v>
          </cell>
          <cell r="C293">
            <v>26.5</v>
          </cell>
          <cell r="D293">
            <v>34.325532604364263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34.300479411301374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34.275528968839595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34.249421728741503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34.225660976338986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34.203749958750002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34.182424204141412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34.162248284261743</v>
          </cell>
        </row>
        <row r="301">
          <cell r="B301">
            <v>44741</v>
          </cell>
          <cell r="C301">
            <v>27.510000229999999</v>
          </cell>
          <cell r="D301">
            <v>34.139999963010034</v>
          </cell>
        </row>
        <row r="302">
          <cell r="B302">
            <v>44742</v>
          </cell>
          <cell r="C302">
            <v>27.809999470000001</v>
          </cell>
          <cell r="D302">
            <v>34.118899961366665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34.097375374750825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34.077450290463574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34.057161676666666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34.036282852335525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34.016754055836067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33.996633946535951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33.974755662312702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33.951363599967529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33.928932004045308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33.908064478483865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33.886044976848872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33.865032011923077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33.843258744281151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33.821847094904456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33.799841229174596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33.777689830474678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33.754952637602521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33.732798695597481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33.71050152363636</v>
          </cell>
        </row>
        <row r="322">
          <cell r="B322">
            <v>44770</v>
          </cell>
          <cell r="C322">
            <v>26.709999079999999</v>
          </cell>
          <cell r="D322">
            <v>33.688624953499996</v>
          </cell>
        </row>
        <row r="323">
          <cell r="B323">
            <v>44771</v>
          </cell>
          <cell r="C323">
            <v>26.329999919999999</v>
          </cell>
          <cell r="D323">
            <v>33.665700887975071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33.644596229440985</v>
          </cell>
        </row>
        <row r="325">
          <cell r="B325" t="str">
            <v xml:space="preserve">2022/8/2
</v>
          </cell>
          <cell r="C325">
            <v>26.34</v>
          </cell>
          <cell r="D325">
            <v>33.621981380433432</v>
          </cell>
        </row>
        <row r="326">
          <cell r="B326" t="str">
            <v xml:space="preserve">2022/8/3
</v>
          </cell>
          <cell r="C326">
            <v>25.96</v>
          </cell>
          <cell r="D326">
            <v>33.598333289753079</v>
          </cell>
        </row>
        <row r="327">
          <cell r="B327" t="str">
            <v xml:space="preserve">2022/8/4
</v>
          </cell>
          <cell r="C327">
            <v>26.08</v>
          </cell>
          <cell r="D327">
            <v>33.575199956553838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33.553374186993857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33.531651332477054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33.510396296310965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33.488176249088134</v>
          </cell>
        </row>
        <row r="332">
          <cell r="B332" t="str">
            <v xml:space="preserve">2022/8/11
</v>
          </cell>
          <cell r="C332">
            <v>26.81</v>
          </cell>
          <cell r="D332">
            <v>33.467939351363626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33.447250715377635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33.426957788765044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33.406816772312297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33.388113727634718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33.369134285731334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33.348869003541658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33.32994060682492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33.310798772514786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33.289085504041289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33.267352898499993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33.245395853900284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33.223099377251451</v>
          </cell>
        </row>
        <row r="345">
          <cell r="B345">
            <v>44803</v>
          </cell>
          <cell r="C345">
            <v>25.479999540000001</v>
          </cell>
          <cell r="D345">
            <v>33.200524742157427</v>
          </cell>
        </row>
        <row r="346">
          <cell r="B346">
            <v>44804</v>
          </cell>
          <cell r="C346">
            <v>25.18000031</v>
          </cell>
          <cell r="D346">
            <v>33.177209264156971</v>
          </cell>
        </row>
        <row r="347">
          <cell r="B347" t="str">
            <v xml:space="preserve">2022/9/1
</v>
          </cell>
          <cell r="C347">
            <v>24.68000031</v>
          </cell>
          <cell r="D347">
            <v>33.152579672985496</v>
          </cell>
        </row>
        <row r="348">
          <cell r="B348" t="str">
            <v xml:space="preserve">2022/9/2
</v>
          </cell>
          <cell r="C348">
            <v>24.6341</v>
          </cell>
          <cell r="D348">
            <v>33.127959789537563</v>
          </cell>
        </row>
        <row r="349">
          <cell r="B349" t="str">
            <v xml:space="preserve">2022/9/5
</v>
          </cell>
          <cell r="C349">
            <v>24.469999309999999</v>
          </cell>
          <cell r="D349">
            <v>33.103008894783848</v>
          </cell>
        </row>
        <row r="350">
          <cell r="B350" t="str">
            <v xml:space="preserve">2022/9/6
</v>
          </cell>
          <cell r="C350">
            <v>24.540000920000001</v>
          </cell>
          <cell r="D350">
            <v>33.078402550028727</v>
          </cell>
        </row>
        <row r="351">
          <cell r="B351" t="str">
            <v xml:space="preserve">2022/9/7
</v>
          </cell>
          <cell r="C351">
            <v>24.780000690000001</v>
          </cell>
          <cell r="D351">
            <v>33.054624894269331</v>
          </cell>
        </row>
        <row r="352">
          <cell r="B352" t="str">
            <v xml:space="preserve">2022/9/8
</v>
          </cell>
          <cell r="C352">
            <v>24.440000529999999</v>
          </cell>
          <cell r="D352">
            <v>33.030011681799991</v>
          </cell>
        </row>
        <row r="353">
          <cell r="B353" t="str">
            <v xml:space="preserve">2022/9/9
</v>
          </cell>
          <cell r="C353">
            <v>24.770099999999999</v>
          </cell>
          <cell r="D353">
            <v>33.006479169886028</v>
          </cell>
        </row>
        <row r="354">
          <cell r="B354" t="str">
            <v xml:space="preserve">2022/9/13
</v>
          </cell>
          <cell r="C354">
            <v>24.93</v>
          </cell>
          <cell r="D354">
            <v>32.983534626789762</v>
          </cell>
        </row>
        <row r="355">
          <cell r="B355" t="str">
            <v xml:space="preserve">2022/9/14
</v>
          </cell>
          <cell r="C355">
            <v>24.52</v>
          </cell>
          <cell r="D355">
            <v>32.959558608016984</v>
          </cell>
        </row>
        <row r="356">
          <cell r="B356" t="str">
            <v xml:space="preserve">2022/9/15
</v>
          </cell>
          <cell r="C356">
            <v>23.94</v>
          </cell>
          <cell r="D356">
            <v>32.934079628898296</v>
          </cell>
        </row>
        <row r="357">
          <cell r="B357" t="str">
            <v xml:space="preserve">2022/9/16
</v>
          </cell>
          <cell r="C357">
            <v>23.5</v>
          </cell>
          <cell r="D357">
            <v>32.907504756704213</v>
          </cell>
        </row>
        <row r="358">
          <cell r="B358" t="str">
            <v xml:space="preserve">2022/9/19
</v>
          </cell>
          <cell r="C358">
            <v>23.5</v>
          </cell>
          <cell r="D358">
            <v>32.881079181544933</v>
          </cell>
        </row>
        <row r="359">
          <cell r="B359" t="str">
            <v xml:space="preserve">2022/9/20
</v>
          </cell>
          <cell r="C359">
            <v>23.5</v>
          </cell>
          <cell r="D359">
            <v>32.854801648823518</v>
          </cell>
        </row>
        <row r="360">
          <cell r="B360" t="str">
            <v xml:space="preserve">2022/9/21
</v>
          </cell>
          <cell r="C360">
            <v>23.33</v>
          </cell>
          <cell r="D360">
            <v>32.828196057625689</v>
          </cell>
        </row>
        <row r="361">
          <cell r="B361" t="str">
            <v xml:space="preserve">2022/9/22
</v>
          </cell>
          <cell r="C361">
            <v>23.05</v>
          </cell>
          <cell r="D361">
            <v>32.800958742701937</v>
          </cell>
        </row>
        <row r="362">
          <cell r="B362" t="str">
            <v xml:space="preserve">2022/9/23
</v>
          </cell>
          <cell r="C362">
            <v>22.91</v>
          </cell>
          <cell r="D362">
            <v>32.773483857305543</v>
          </cell>
        </row>
        <row r="363">
          <cell r="B363" t="str">
            <v xml:space="preserve">2022/9/26
</v>
          </cell>
          <cell r="C363">
            <v>23</v>
          </cell>
          <cell r="D363">
            <v>32.746410494819933</v>
          </cell>
        </row>
        <row r="364">
          <cell r="B364" t="str">
            <v xml:space="preserve">2022/9/27
</v>
          </cell>
          <cell r="C364">
            <v>23.46</v>
          </cell>
          <cell r="D364">
            <v>32.72075742715468</v>
          </cell>
        </row>
        <row r="365">
          <cell r="B365" t="str">
            <v xml:space="preserve">2022/9/28
</v>
          </cell>
          <cell r="C365">
            <v>22.93</v>
          </cell>
          <cell r="D365">
            <v>32.693785643608805</v>
          </cell>
        </row>
        <row r="366">
          <cell r="B366" t="str">
            <v xml:space="preserve">2022/9/29
</v>
          </cell>
          <cell r="C366">
            <v>23.030000690000001</v>
          </cell>
          <cell r="D366">
            <v>32.667236783846143</v>
          </cell>
        </row>
        <row r="367">
          <cell r="B367">
            <v>44834</v>
          </cell>
          <cell r="C367">
            <v>22.61</v>
          </cell>
          <cell r="D367">
            <v>32.639682710465742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32.610721831256818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32.582463732997262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32.556207038288029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32.529902955203234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32.505903216459444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32.482221534770872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32.459016639193536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32.435239115093815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32.411080720721912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32.386891172533318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32.361473908563816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32.335952757002637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32.311730660581993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32.28705590707122</v>
          </cell>
        </row>
        <row r="382">
          <cell r="B382">
            <v>44862</v>
          </cell>
          <cell r="C382">
            <v>22.13999939</v>
          </cell>
          <cell r="D382">
            <v>32.260353126763142</v>
          </cell>
        </row>
        <row r="383">
          <cell r="B383">
            <v>44865</v>
          </cell>
          <cell r="C383">
            <v>22.239999770000001</v>
          </cell>
          <cell r="D383">
            <v>32.234052986719142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32.207969079581133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32.182882999425566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32.15761507374998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32.134348543064917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32.111176657020707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32.08771108604649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32.063670594149464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32.038622596966562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32.015113310410236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31.991775423145757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31.969985181658139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31.947491578549599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31.924807590355311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31.902289091873399</v>
          </cell>
        </row>
        <row r="398">
          <cell r="B398" t="str">
            <v xml:space="preserve">2022/11/21
</v>
          </cell>
          <cell r="C398">
            <v>23</v>
          </cell>
          <cell r="D398">
            <v>31.879808563863616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31.856559674836252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31.83315123575375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31.809784942506248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31.786160481674983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31.762254846458838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31.739711925845754</v>
          </cell>
        </row>
        <row r="405">
          <cell r="B405">
            <v>44895</v>
          </cell>
          <cell r="C405">
            <v>22.809999470000001</v>
          </cell>
          <cell r="D405">
            <v>31.717553830421821</v>
          </cell>
        </row>
        <row r="406">
          <cell r="B406" t="str">
            <v xml:space="preserve">2022/12/1
</v>
          </cell>
          <cell r="C406">
            <v>23.170000080000001</v>
          </cell>
          <cell r="D406">
            <v>31.696396519158398</v>
          </cell>
        </row>
        <row r="407">
          <cell r="B407" t="str">
            <v xml:space="preserve">2022/12/2
</v>
          </cell>
          <cell r="C407">
            <v>23.030000690000001</v>
          </cell>
          <cell r="D407">
            <v>31.674998010938253</v>
          </cell>
        </row>
        <row r="408">
          <cell r="B408" t="str">
            <v xml:space="preserve">2022/12/5
</v>
          </cell>
          <cell r="C408">
            <v>23.219999309999999</v>
          </cell>
          <cell r="D408">
            <v>31.654172890985205</v>
          </cell>
        </row>
        <row r="409">
          <cell r="B409" t="str">
            <v xml:space="preserve">2022/12/6
</v>
          </cell>
          <cell r="C409">
            <v>23.459999079999999</v>
          </cell>
          <cell r="D409">
            <v>31.634039785798507</v>
          </cell>
        </row>
        <row r="410">
          <cell r="B410" t="str">
            <v xml:space="preserve">2022/12/7
</v>
          </cell>
          <cell r="C410">
            <v>23.649999619999999</v>
          </cell>
          <cell r="D410">
            <v>31.614471059901945</v>
          </cell>
        </row>
        <row r="411">
          <cell r="B411" t="str">
            <v xml:space="preserve">2022/12/8
</v>
          </cell>
          <cell r="C411">
            <v>23.629999160000001</v>
          </cell>
          <cell r="D411">
            <v>31.594949123716365</v>
          </cell>
        </row>
        <row r="412">
          <cell r="B412" t="str">
            <v xml:space="preserve">2022/12/9
</v>
          </cell>
          <cell r="C412">
            <v>23.840000150000002</v>
          </cell>
          <cell r="D412">
            <v>31.576034614024373</v>
          </cell>
        </row>
        <row r="413">
          <cell r="B413" t="str">
            <v xml:space="preserve">2022/12/12
</v>
          </cell>
          <cell r="C413">
            <v>23.600000380000001</v>
          </cell>
          <cell r="D413">
            <v>31.556628204695848</v>
          </cell>
        </row>
        <row r="414">
          <cell r="B414" t="str">
            <v xml:space="preserve">2022/12/13
</v>
          </cell>
          <cell r="C414">
            <v>23.329999919999999</v>
          </cell>
          <cell r="D414">
            <v>31.536660660315519</v>
          </cell>
        </row>
        <row r="415">
          <cell r="B415" t="str">
            <v xml:space="preserve">2022/12/14
</v>
          </cell>
          <cell r="C415">
            <v>23.270000459999999</v>
          </cell>
          <cell r="D415">
            <v>31.516644533922502</v>
          </cell>
        </row>
        <row r="416">
          <cell r="B416" t="str">
            <v xml:space="preserve">2022/12/15
</v>
          </cell>
          <cell r="C416">
            <v>23.5</v>
          </cell>
          <cell r="D416">
            <v>31.497280658236697</v>
          </cell>
        </row>
        <row r="417">
          <cell r="B417" t="str">
            <v xml:space="preserve">2022/12/16
</v>
          </cell>
          <cell r="C417">
            <v>23.350000380000001</v>
          </cell>
          <cell r="D417">
            <v>31.477648657566249</v>
          </cell>
        </row>
        <row r="418">
          <cell r="B418" t="str">
            <v xml:space="preserve">2022/12/19
</v>
          </cell>
          <cell r="C418">
            <v>23.079999919999999</v>
          </cell>
          <cell r="D418">
            <v>31.4574620019471</v>
          </cell>
        </row>
        <row r="419">
          <cell r="B419" t="str">
            <v xml:space="preserve">2022/12/20
</v>
          </cell>
          <cell r="C419">
            <v>22.709999079999999</v>
          </cell>
          <cell r="D419">
            <v>31.436484872637873</v>
          </cell>
        </row>
        <row r="420">
          <cell r="B420" t="str">
            <v xml:space="preserve">2022/12/21
</v>
          </cell>
          <cell r="C420">
            <v>22.61000061</v>
          </cell>
          <cell r="D420">
            <v>31.415368881578932</v>
          </cell>
        </row>
        <row r="421">
          <cell r="B421" t="str">
            <v xml:space="preserve">2022/12/22
</v>
          </cell>
          <cell r="C421">
            <v>22.549999239999998</v>
          </cell>
          <cell r="D421">
            <v>31.3942104814797</v>
          </cell>
        </row>
        <row r="422">
          <cell r="B422" t="str">
            <v xml:space="preserve">2022/12/23
</v>
          </cell>
          <cell r="C422">
            <v>22.450000760000002</v>
          </cell>
          <cell r="D422">
            <v>31.372914744047605</v>
          </cell>
        </row>
        <row r="423">
          <cell r="B423" t="str">
            <v xml:space="preserve">2022/12/26
</v>
          </cell>
          <cell r="C423">
            <v>22.790000920000001</v>
          </cell>
          <cell r="D423">
            <v>31.352527775344406</v>
          </cell>
        </row>
        <row r="424">
          <cell r="B424" t="str">
            <v xml:space="preserve">2022/12/27
</v>
          </cell>
          <cell r="C424">
            <v>23</v>
          </cell>
          <cell r="D424">
            <v>31.332735055497619</v>
          </cell>
        </row>
        <row r="425">
          <cell r="B425" t="str">
            <v xml:space="preserve">2022/12/28
</v>
          </cell>
          <cell r="C425">
            <v>22.729999540000001</v>
          </cell>
          <cell r="D425">
            <v>31.312397619290767</v>
          </cell>
        </row>
        <row r="426">
          <cell r="B426">
            <v>44924</v>
          </cell>
          <cell r="C426">
            <v>22.760000229999999</v>
          </cell>
          <cell r="D426">
            <v>31.29222687073112</v>
          </cell>
        </row>
        <row r="427">
          <cell r="B427">
            <v>44925</v>
          </cell>
          <cell r="C427">
            <v>22.739999770000001</v>
          </cell>
          <cell r="D427">
            <v>31.272103983435283</v>
          </cell>
        </row>
        <row r="428">
          <cell r="B428" t="str">
            <v xml:space="preserve">2023/1/3
</v>
          </cell>
          <cell r="C428">
            <v>22.940000534057617</v>
          </cell>
          <cell r="D428">
            <v>31.252545055150357</v>
          </cell>
        </row>
        <row r="429">
          <cell r="B429" t="str">
            <v xml:space="preserve">2023/1/4
</v>
          </cell>
          <cell r="C429">
            <v>22.829999923706055</v>
          </cell>
          <cell r="D429">
            <v>31.232820125100137</v>
          </cell>
        </row>
        <row r="430">
          <cell r="B430" t="str">
            <v xml:space="preserve">2023/1/5
</v>
          </cell>
          <cell r="C430">
            <v>23.409999847412109</v>
          </cell>
          <cell r="D430">
            <v>31.214542507628902</v>
          </cell>
        </row>
        <row r="431">
          <cell r="B431" t="str">
            <v xml:space="preserve">2023/1/6
</v>
          </cell>
          <cell r="C431">
            <v>23.5</v>
          </cell>
          <cell r="D431">
            <v>31.196559891061003</v>
          </cell>
        </row>
        <row r="432">
          <cell r="B432" t="str">
            <v xml:space="preserve">2023/1/9
</v>
          </cell>
          <cell r="C432">
            <v>23.579999923706055</v>
          </cell>
          <cell r="D432">
            <v>31.178846960904366</v>
          </cell>
        </row>
        <row r="433">
          <cell r="B433" t="str">
            <v xml:space="preserve">2023/1/10
</v>
          </cell>
          <cell r="C433">
            <v>23.819999694824219</v>
          </cell>
          <cell r="D433">
            <v>31.161773069335734</v>
          </cell>
        </row>
        <row r="434">
          <cell r="B434" t="str">
            <v xml:space="preserve">2023/1/11
</v>
          </cell>
          <cell r="C434">
            <v>23.649999618530273</v>
          </cell>
          <cell r="D434">
            <v>31.144384704866276</v>
          </cell>
        </row>
        <row r="435">
          <cell r="B435" t="str">
            <v xml:space="preserve">2023/1/12
</v>
          </cell>
          <cell r="C435">
            <v>23.780000686645508</v>
          </cell>
          <cell r="D435">
            <v>31.127376889581701</v>
          </cell>
        </row>
        <row r="436">
          <cell r="B436" t="str">
            <v xml:space="preserve">2023/1/13
</v>
          </cell>
          <cell r="C436">
            <v>24.100000381469727</v>
          </cell>
          <cell r="D436">
            <v>31.111184777811857</v>
          </cell>
        </row>
        <row r="437">
          <cell r="B437" t="str">
            <v xml:space="preserve">2023/1/16
</v>
          </cell>
          <cell r="C437">
            <v>24.450000762939453</v>
          </cell>
          <cell r="D437">
            <v>31.095871711111002</v>
          </cell>
        </row>
        <row r="438">
          <cell r="B438" t="str">
            <v xml:space="preserve">2023/1/17
</v>
          </cell>
          <cell r="C438">
            <v>24.520000457763672</v>
          </cell>
          <cell r="D438">
            <v>31.080789437594152</v>
          </cell>
        </row>
        <row r="439">
          <cell r="B439" t="str">
            <v xml:space="preserve">2023/1/18
</v>
          </cell>
          <cell r="C439">
            <v>24.530000686645508</v>
          </cell>
          <cell r="D439">
            <v>31.065799074319667</v>
          </cell>
        </row>
        <row r="440">
          <cell r="B440" t="str">
            <v xml:space="preserve">2023/1/19
</v>
          </cell>
          <cell r="C440">
            <v>24.739999771118164</v>
          </cell>
          <cell r="D440">
            <v>31.051356610157107</v>
          </cell>
        </row>
        <row r="441">
          <cell r="B441" t="str">
            <v xml:space="preserve">2023/1/20
</v>
          </cell>
          <cell r="C441">
            <v>24.829999923706055</v>
          </cell>
          <cell r="D441">
            <v>31.037184954834895</v>
          </cell>
        </row>
        <row r="442">
          <cell r="B442">
            <v>44956</v>
          </cell>
          <cell r="C442">
            <v>25.170000076293945</v>
          </cell>
          <cell r="D442">
            <v>31.023850443747303</v>
          </cell>
        </row>
        <row r="443">
          <cell r="B443">
            <v>44957</v>
          </cell>
          <cell r="C443">
            <v>24.899999618530273</v>
          </cell>
          <cell r="D443">
            <v>31.009964160696924</v>
          </cell>
        </row>
        <row r="444">
          <cell r="B444" t="str">
            <v xml:space="preserve">2023/2/1
</v>
          </cell>
          <cell r="C444">
            <v>25.239999770000001</v>
          </cell>
          <cell r="D444">
            <v>30.996909942618423</v>
          </cell>
        </row>
        <row r="445">
          <cell r="B445" t="str">
            <v xml:space="preserve">2023/2/2
</v>
          </cell>
          <cell r="C445">
            <v>25.129999160000001</v>
          </cell>
          <cell r="D445">
            <v>30.983666351687006</v>
          </cell>
        </row>
        <row r="446">
          <cell r="B446" t="str">
            <v xml:space="preserve">2023/2/3
</v>
          </cell>
          <cell r="C446">
            <v>24.93000031</v>
          </cell>
          <cell r="D446">
            <v>30.970031968710234</v>
          </cell>
        </row>
        <row r="447">
          <cell r="B447" t="str">
            <v xml:space="preserve">2023/2/6
</v>
          </cell>
          <cell r="C447">
            <v>24.600000380000001</v>
          </cell>
          <cell r="D447">
            <v>30.955717290982793</v>
          </cell>
        </row>
        <row r="448">
          <cell r="B448" t="str">
            <v xml:space="preserve">2023/2/7
</v>
          </cell>
          <cell r="C448">
            <v>24.61000061</v>
          </cell>
          <cell r="D448">
            <v>30.94148922667566</v>
          </cell>
        </row>
        <row r="449">
          <cell r="B449" t="str">
            <v xml:space="preserve">2023/2/8
</v>
          </cell>
          <cell r="C449">
            <v>24.5</v>
          </cell>
          <cell r="D449">
            <v>30.927078736235668</v>
          </cell>
        </row>
        <row r="450">
          <cell r="B450" t="str">
            <v xml:space="preserve">2023/2/9
</v>
          </cell>
          <cell r="C450">
            <v>24.870000839999999</v>
          </cell>
          <cell r="D450">
            <v>30.913558473074428</v>
          </cell>
        </row>
        <row r="451">
          <cell r="B451" t="str">
            <v xml:space="preserve">2023/2/10
</v>
          </cell>
          <cell r="C451">
            <v>24.63999939</v>
          </cell>
          <cell r="D451">
            <v>30.899586181129941</v>
          </cell>
        </row>
        <row r="452">
          <cell r="B452" t="str">
            <v xml:space="preserve">2023/2/13
</v>
          </cell>
          <cell r="C452">
            <v>24.879999160000001</v>
          </cell>
          <cell r="D452">
            <v>30.886209321082987</v>
          </cell>
        </row>
        <row r="453">
          <cell r="B453" t="str">
            <v xml:space="preserve">2023/2/14
</v>
          </cell>
          <cell r="C453">
            <v>24.809999470000001</v>
          </cell>
          <cell r="D453">
            <v>30.872736571967504</v>
          </cell>
        </row>
        <row r="454">
          <cell r="B454" t="str">
            <v xml:space="preserve">2023/2/15
</v>
          </cell>
          <cell r="C454">
            <v>24.739999770000001</v>
          </cell>
          <cell r="D454">
            <v>30.859168570193237</v>
          </cell>
        </row>
        <row r="455">
          <cell r="B455" t="str">
            <v xml:space="preserve">2023/2/16
</v>
          </cell>
          <cell r="C455">
            <v>24.489999770000001</v>
          </cell>
          <cell r="D455">
            <v>30.845108594916873</v>
          </cell>
        </row>
        <row r="456">
          <cell r="B456" t="str">
            <v xml:space="preserve">2023/2/17
</v>
          </cell>
          <cell r="C456">
            <v>23.950000760000002</v>
          </cell>
          <cell r="D456">
            <v>30.829921132725424</v>
          </cell>
        </row>
        <row r="457">
          <cell r="B457" t="str">
            <v xml:space="preserve">2023/2/20
</v>
          </cell>
          <cell r="C457">
            <v>24.409999849999998</v>
          </cell>
          <cell r="D457">
            <v>30.815811415620537</v>
          </cell>
        </row>
        <row r="458">
          <cell r="B458" t="str">
            <v xml:space="preserve">2023/2/21
</v>
          </cell>
          <cell r="C458">
            <v>24.399999619999999</v>
          </cell>
          <cell r="D458">
            <v>30.801741652910842</v>
          </cell>
        </row>
        <row r="459">
          <cell r="B459" t="str">
            <v xml:space="preserve">2023/2/22
</v>
          </cell>
          <cell r="C459">
            <v>24.200000760000002</v>
          </cell>
          <cell r="D459">
            <v>30.787295830388061</v>
          </cell>
        </row>
        <row r="460">
          <cell r="B460" t="str">
            <v xml:space="preserve">2023/2/23
</v>
          </cell>
          <cell r="C460">
            <v>24.229999540000001</v>
          </cell>
          <cell r="D460">
            <v>30.772978589579356</v>
          </cell>
        </row>
        <row r="461">
          <cell r="B461" t="str">
            <v xml:space="preserve">2023/2/24
</v>
          </cell>
          <cell r="C461">
            <v>24.020000459999999</v>
          </cell>
          <cell r="D461">
            <v>30.758266218926675</v>
          </cell>
        </row>
        <row r="462">
          <cell r="B462">
            <v>44984</v>
          </cell>
          <cell r="C462">
            <v>23.780000690000001</v>
          </cell>
          <cell r="D462">
            <v>30.743096076472487</v>
          </cell>
        </row>
        <row r="463">
          <cell r="B463">
            <v>44985</v>
          </cell>
          <cell r="C463">
            <v>23.979999540000001</v>
          </cell>
          <cell r="D463">
            <v>30.728425585070163</v>
          </cell>
        </row>
        <row r="464">
          <cell r="B464" t="str">
            <v xml:space="preserve">2023/3/1
</v>
          </cell>
          <cell r="C464">
            <v>24.290000920000001</v>
          </cell>
          <cell r="D464">
            <v>30.714489600946631</v>
          </cell>
        </row>
        <row r="465">
          <cell r="B465" t="str">
            <v xml:space="preserve">2023/3/2
</v>
          </cell>
          <cell r="C465">
            <v>24.120000839999999</v>
          </cell>
          <cell r="D465">
            <v>30.70024664465949</v>
          </cell>
        </row>
        <row r="466">
          <cell r="B466" t="str">
            <v xml:space="preserve">2023/3/3
</v>
          </cell>
          <cell r="C466">
            <v>24.120000839999999</v>
          </cell>
          <cell r="D466">
            <v>30.686065080425308</v>
          </cell>
        </row>
        <row r="467">
          <cell r="B467" t="str">
            <v xml:space="preserve">2023/3/6
</v>
          </cell>
          <cell r="C467">
            <v>24.190000529999999</v>
          </cell>
          <cell r="D467">
            <v>30.672095049134068</v>
          </cell>
        </row>
        <row r="468">
          <cell r="B468" t="str">
            <v xml:space="preserve">2023/3/7
</v>
          </cell>
          <cell r="C468">
            <v>23.739999770000001</v>
          </cell>
          <cell r="D468">
            <v>30.657219308191721</v>
          </cell>
        </row>
        <row r="469">
          <cell r="B469" t="str">
            <v xml:space="preserve">2023/3/8
</v>
          </cell>
          <cell r="C469">
            <v>23.659999849999998</v>
          </cell>
          <cell r="D469">
            <v>30.642235968880819</v>
          </cell>
        </row>
        <row r="470">
          <cell r="B470" t="str">
            <v xml:space="preserve">2023/3/9
</v>
          </cell>
          <cell r="C470">
            <v>23.670000080000001</v>
          </cell>
          <cell r="D470">
            <v>30.62733802894731</v>
          </cell>
        </row>
        <row r="471">
          <cell r="B471" t="str">
            <v xml:space="preserve">2023/3/10
</v>
          </cell>
          <cell r="C471">
            <v>23.459999079999999</v>
          </cell>
          <cell r="D471">
            <v>30.612055856348277</v>
          </cell>
        </row>
        <row r="472">
          <cell r="B472" t="str">
            <v xml:space="preserve">2023/3/13
</v>
          </cell>
          <cell r="C472">
            <v>23.5</v>
          </cell>
          <cell r="D472">
            <v>30.596923822611366</v>
          </cell>
        </row>
        <row r="473">
          <cell r="B473" t="str">
            <v xml:space="preserve">2023/3/14
</v>
          </cell>
          <cell r="C473">
            <v>23.299999239999998</v>
          </cell>
          <cell r="D473">
            <v>30.581431413731085</v>
          </cell>
        </row>
        <row r="474">
          <cell r="B474" t="str">
            <v xml:space="preserve">2023/3/15
</v>
          </cell>
          <cell r="C474">
            <v>23.280000690000001</v>
          </cell>
          <cell r="D474">
            <v>30.565962280841823</v>
          </cell>
        </row>
        <row r="475">
          <cell r="B475" t="str">
            <v xml:space="preserve">2023/3/16
</v>
          </cell>
          <cell r="C475">
            <v>22.920000080000001</v>
          </cell>
          <cell r="D475">
            <v>30.549797455892897</v>
          </cell>
        </row>
        <row r="476">
          <cell r="B476" t="str">
            <v xml:space="preserve">2023/3/17
</v>
          </cell>
          <cell r="C476">
            <v>22.940000529999999</v>
          </cell>
          <cell r="D476">
            <v>30.533743031998608</v>
          </cell>
        </row>
        <row r="477">
          <cell r="B477" t="str">
            <v xml:space="preserve">2023/3/20
</v>
          </cell>
          <cell r="C477">
            <v>22.959999079999999</v>
          </cell>
          <cell r="D477">
            <v>30.517798307889137</v>
          </cell>
        </row>
        <row r="478">
          <cell r="B478" t="str">
            <v xml:space="preserve">2023/3/21
</v>
          </cell>
          <cell r="C478">
            <v>23.350000380000001</v>
          </cell>
          <cell r="D478">
            <v>30.502739908880965</v>
          </cell>
        </row>
        <row r="479">
          <cell r="B479" t="str">
            <v xml:space="preserve">2023/3/22
</v>
          </cell>
          <cell r="C479">
            <v>23.579999919999999</v>
          </cell>
          <cell r="D479">
            <v>30.488226827143272</v>
          </cell>
        </row>
        <row r="480">
          <cell r="B480" t="str">
            <v xml:space="preserve">2023/3/23
</v>
          </cell>
          <cell r="C480">
            <v>23.879999160000001</v>
          </cell>
          <cell r="D480">
            <v>30.474402083069752</v>
          </cell>
        </row>
        <row r="481">
          <cell r="B481" t="str">
            <v xml:space="preserve">2023/3/24
</v>
          </cell>
          <cell r="C481">
            <v>23.899999619999999</v>
          </cell>
          <cell r="D481">
            <v>30.460676816967307</v>
          </cell>
        </row>
        <row r="482">
          <cell r="B482" t="str">
            <v xml:space="preserve">2023/3/27
</v>
          </cell>
          <cell r="C482">
            <v>23.940000529999999</v>
          </cell>
          <cell r="D482">
            <v>30.447092074702791</v>
          </cell>
        </row>
        <row r="483">
          <cell r="B483" t="str">
            <v xml:space="preserve">2023/3/28
</v>
          </cell>
          <cell r="C483">
            <v>23.68000031</v>
          </cell>
          <cell r="D483">
            <v>30.433023276855177</v>
          </cell>
        </row>
        <row r="484">
          <cell r="B484" t="str">
            <v xml:space="preserve">2023/3/29
</v>
          </cell>
          <cell r="C484">
            <v>23.829999919999999</v>
          </cell>
          <cell r="D484">
            <v>30.41932405827249</v>
          </cell>
        </row>
        <row r="485">
          <cell r="B485">
            <v>45015</v>
          </cell>
          <cell r="C485">
            <v>23.979999540000001</v>
          </cell>
          <cell r="D485">
            <v>30.405992123452055</v>
          </cell>
        </row>
        <row r="486">
          <cell r="B486">
            <v>45016</v>
          </cell>
          <cell r="C486">
            <v>24.159999849999998</v>
          </cell>
          <cell r="D486">
            <v>30.393087180738309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odel1&amp;CCI"/>
      <sheetName val="model1&amp;RSI"/>
      <sheetName val="model1&amp;KDJ"/>
      <sheetName val="model1&amp;pe"/>
    </sheetNames>
    <sheetDataSet>
      <sheetData sheetId="0"/>
      <sheetData sheetId="1"/>
      <sheetData sheetId="2">
        <row r="1">
          <cell r="A1" t="str">
            <v>date</v>
          </cell>
          <cell r="B1" t="str">
            <v>szse innovation100</v>
          </cell>
          <cell r="C1" t="str">
            <v>sales amount</v>
          </cell>
          <cell r="D1" t="str">
            <v>sales shares</v>
          </cell>
          <cell r="E1" t="str">
            <v>shares held</v>
          </cell>
          <cell r="F1" t="str">
            <v>market value</v>
          </cell>
          <cell r="G1" t="str">
            <v>accumulated investment</v>
          </cell>
          <cell r="H1" t="str">
            <v>total assets</v>
          </cell>
          <cell r="I1" t="str">
            <v>profit amount</v>
          </cell>
          <cell r="J1" t="str">
            <v>MAX</v>
          </cell>
          <cell r="K1" t="str">
            <v>SMA value of MAX</v>
          </cell>
          <cell r="L1" t="str">
            <v>ABS</v>
          </cell>
          <cell r="M1" t="str">
            <v>SMA value of ABS</v>
          </cell>
          <cell r="N1" t="str">
            <v>RSI</v>
          </cell>
        </row>
        <row r="2">
          <cell r="C2">
            <v>2000</v>
          </cell>
          <cell r="D2" t="str">
            <v>unit:yuan</v>
          </cell>
        </row>
        <row r="3">
          <cell r="A3">
            <v>44377</v>
          </cell>
          <cell r="B3">
            <v>1.0309999999999999</v>
          </cell>
          <cell r="C3">
            <v>2000</v>
          </cell>
          <cell r="D3">
            <v>1939.8642095053349</v>
          </cell>
          <cell r="E3">
            <v>1939.8642095053349</v>
          </cell>
          <cell r="F3">
            <v>2000</v>
          </cell>
          <cell r="G3">
            <v>2000</v>
          </cell>
          <cell r="H3">
            <v>2000</v>
          </cell>
          <cell r="I3">
            <v>0</v>
          </cell>
        </row>
        <row r="4">
          <cell r="A4">
            <v>44407</v>
          </cell>
          <cell r="B4">
            <v>1.006</v>
          </cell>
          <cell r="C4">
            <v>3000</v>
          </cell>
          <cell r="D4">
            <v>2982.1073558648113</v>
          </cell>
          <cell r="E4">
            <v>4921.971565370146</v>
          </cell>
          <cell r="F4">
            <v>4951.503394762367</v>
          </cell>
          <cell r="G4">
            <v>5000</v>
          </cell>
          <cell r="H4">
            <v>4951.503394762367</v>
          </cell>
          <cell r="I4">
            <v>-48.496605237633048</v>
          </cell>
          <cell r="J4">
            <v>0</v>
          </cell>
          <cell r="K4">
            <v>0</v>
          </cell>
          <cell r="L4">
            <v>2.4999999999999911E-2</v>
          </cell>
          <cell r="M4">
            <v>2.4999999999999911E-2</v>
          </cell>
          <cell r="N4">
            <v>0</v>
          </cell>
        </row>
        <row r="5">
          <cell r="A5">
            <v>44439</v>
          </cell>
          <cell r="B5">
            <v>0.96599999999999997</v>
          </cell>
          <cell r="C5">
            <v>3000</v>
          </cell>
          <cell r="D5">
            <v>3105.5900621118012</v>
          </cell>
          <cell r="E5">
            <v>8027.5616274819477</v>
          </cell>
          <cell r="F5">
            <v>7754.6245321475608</v>
          </cell>
          <cell r="G5">
            <v>8000</v>
          </cell>
          <cell r="H5">
            <v>7754.6245321475608</v>
          </cell>
          <cell r="I5">
            <v>-245.37546785243921</v>
          </cell>
          <cell r="J5">
            <v>0</v>
          </cell>
          <cell r="K5">
            <v>0</v>
          </cell>
          <cell r="L5">
            <v>4.0000000000000036E-2</v>
          </cell>
          <cell r="M5">
            <v>2.7499999999999931E-2</v>
          </cell>
          <cell r="N5">
            <v>0</v>
          </cell>
        </row>
        <row r="6">
          <cell r="A6">
            <v>44469</v>
          </cell>
          <cell r="B6">
            <v>0.96099999999999997</v>
          </cell>
          <cell r="C6">
            <v>3000</v>
          </cell>
          <cell r="D6">
            <v>3121.7481789802291</v>
          </cell>
          <cell r="E6">
            <v>11149.309806462177</v>
          </cell>
          <cell r="F6">
            <v>10714.486724010152</v>
          </cell>
          <cell r="G6">
            <v>11000</v>
          </cell>
          <cell r="H6">
            <v>10714.486724010152</v>
          </cell>
          <cell r="I6">
            <v>-285.5132759898479</v>
          </cell>
          <cell r="J6">
            <v>0</v>
          </cell>
          <cell r="K6">
            <v>0</v>
          </cell>
          <cell r="L6">
            <v>5.0000000000000044E-3</v>
          </cell>
          <cell r="M6">
            <v>2.3749999999999941E-2</v>
          </cell>
          <cell r="N6">
            <v>0</v>
          </cell>
        </row>
        <row r="7">
          <cell r="A7">
            <v>44498</v>
          </cell>
          <cell r="B7">
            <v>0.99299997091293335</v>
          </cell>
          <cell r="C7">
            <v>2000</v>
          </cell>
          <cell r="D7">
            <v>2014.098749833056</v>
          </cell>
          <cell r="E7">
            <v>13163.408556295233</v>
          </cell>
          <cell r="F7">
            <v>13071.264313516225</v>
          </cell>
          <cell r="G7">
            <v>13000</v>
          </cell>
          <cell r="H7">
            <v>13071.264313516225</v>
          </cell>
          <cell r="I7">
            <v>71.264313516225229</v>
          </cell>
          <cell r="J7">
            <v>3.1999970912933384E-2</v>
          </cell>
          <cell r="K7">
            <v>5.3333284854888974E-3</v>
          </cell>
          <cell r="L7">
            <v>3.1999970912933384E-2</v>
          </cell>
          <cell r="M7">
            <v>2.5124995152155511E-2</v>
          </cell>
          <cell r="N7">
            <v>21.227182147461402</v>
          </cell>
        </row>
        <row r="8">
          <cell r="A8">
            <v>44530</v>
          </cell>
          <cell r="B8">
            <v>1.0110000371932983</v>
          </cell>
          <cell r="C8">
            <v>2000</v>
          </cell>
          <cell r="D8">
            <v>1978.239294186702</v>
          </cell>
          <cell r="E8">
            <v>15141.647850481935</v>
          </cell>
          <cell r="F8">
            <v>15308.206540005061</v>
          </cell>
          <cell r="G8">
            <v>15000</v>
          </cell>
          <cell r="H8">
            <v>15308.206540005061</v>
          </cell>
          <cell r="I8">
            <v>308.20654000506147</v>
          </cell>
          <cell r="J8">
            <v>1.800006628036499E-2</v>
          </cell>
          <cell r="K8">
            <v>7.4444514513015798E-3</v>
          </cell>
          <cell r="L8">
            <v>1.800006628036499E-2</v>
          </cell>
          <cell r="M8">
            <v>2.3937507006857092E-2</v>
          </cell>
          <cell r="N8">
            <v>31.099526985700965</v>
          </cell>
        </row>
        <row r="9">
          <cell r="A9">
            <v>44561</v>
          </cell>
          <cell r="B9">
            <v>0.99199998378753662</v>
          </cell>
          <cell r="C9">
            <v>2000</v>
          </cell>
          <cell r="D9">
            <v>2016.1290652080834</v>
          </cell>
          <cell r="E9">
            <v>17157.776915690018</v>
          </cell>
          <cell r="F9">
            <v>17020.514422194668</v>
          </cell>
          <cell r="G9">
            <v>17000</v>
          </cell>
          <cell r="H9">
            <v>17020.514422194668</v>
          </cell>
          <cell r="I9">
            <v>20.514422194668441</v>
          </cell>
          <cell r="J9">
            <v>0</v>
          </cell>
          <cell r="K9">
            <v>6.2037095427513169E-3</v>
          </cell>
          <cell r="L9">
            <v>1.9000053405761719E-2</v>
          </cell>
          <cell r="M9">
            <v>2.3114598073341198E-2</v>
          </cell>
          <cell r="N9">
            <v>26.838924575142201</v>
          </cell>
        </row>
        <row r="10">
          <cell r="A10">
            <v>44589</v>
          </cell>
          <cell r="B10">
            <v>0.89099997282028198</v>
          </cell>
          <cell r="C10">
            <v>3000</v>
          </cell>
          <cell r="D10">
            <v>3367.0034697129122</v>
          </cell>
          <cell r="E10">
            <v>20524.78038540293</v>
          </cell>
          <cell r="F10">
            <v>18287.578765536266</v>
          </cell>
          <cell r="G10">
            <v>20000</v>
          </cell>
          <cell r="H10">
            <v>18287.578765536266</v>
          </cell>
          <cell r="I10">
            <v>-1712.4212344637344</v>
          </cell>
          <cell r="J10">
            <v>0</v>
          </cell>
          <cell r="K10">
            <v>5.1697579522927643E-3</v>
          </cell>
          <cell r="L10">
            <v>0.10100001096725464</v>
          </cell>
          <cell r="M10">
            <v>3.6095500222326771E-2</v>
          </cell>
          <cell r="N10">
            <v>14.322444405674213</v>
          </cell>
        </row>
        <row r="11">
          <cell r="A11">
            <v>44620</v>
          </cell>
          <cell r="B11">
            <v>0.88200002908706665</v>
          </cell>
          <cell r="C11">
            <v>3000</v>
          </cell>
          <cell r="D11">
            <v>3401.3604320458076</v>
          </cell>
          <cell r="E11">
            <v>23926.140817448737</v>
          </cell>
          <cell r="F11">
            <v>21102.85689693104</v>
          </cell>
          <cell r="G11">
            <v>23000</v>
          </cell>
          <cell r="H11">
            <v>21102.85689693104</v>
          </cell>
          <cell r="I11">
            <v>-1897.14310306896</v>
          </cell>
          <cell r="J11">
            <v>0</v>
          </cell>
          <cell r="K11">
            <v>4.3081316269106369E-3</v>
          </cell>
          <cell r="L11">
            <v>8.999943733215332E-3</v>
          </cell>
          <cell r="M11">
            <v>3.1579574140808198E-2</v>
          </cell>
          <cell r="N11">
            <v>13.642146052069533</v>
          </cell>
        </row>
        <row r="12">
          <cell r="A12">
            <v>44651</v>
          </cell>
          <cell r="B12">
            <v>0.79199999570846558</v>
          </cell>
          <cell r="C12">
            <v>3000</v>
          </cell>
          <cell r="D12">
            <v>3787.8788084038033</v>
          </cell>
          <cell r="E12">
            <v>27714.019625852539</v>
          </cell>
          <cell r="F12">
            <v>21949.503424739542</v>
          </cell>
          <cell r="G12">
            <v>26000</v>
          </cell>
          <cell r="H12">
            <v>21949.503424739542</v>
          </cell>
          <cell r="I12">
            <v>-4050.4965752604585</v>
          </cell>
          <cell r="J12">
            <v>0</v>
          </cell>
          <cell r="K12">
            <v>3.5901096890921975E-3</v>
          </cell>
          <cell r="L12">
            <v>9.0000033378601074E-2</v>
          </cell>
          <cell r="M12">
            <v>4.1316317347107008E-2</v>
          </cell>
          <cell r="N12">
            <v>8.689326444394684</v>
          </cell>
        </row>
        <row r="13">
          <cell r="A13">
            <v>44680</v>
          </cell>
          <cell r="B13">
            <v>0.71899998188018799</v>
          </cell>
          <cell r="C13">
            <v>3000</v>
          </cell>
          <cell r="D13">
            <v>4172.4618575858476</v>
          </cell>
          <cell r="E13">
            <v>31886.481483438387</v>
          </cell>
          <cell r="F13">
            <v>22926.37960881515</v>
          </cell>
          <cell r="G13">
            <v>29000</v>
          </cell>
          <cell r="H13">
            <v>22926.37960881515</v>
          </cell>
          <cell r="I13">
            <v>-6073.6203911848497</v>
          </cell>
          <cell r="J13">
            <v>0</v>
          </cell>
          <cell r="K13">
            <v>2.9917580742434978E-3</v>
          </cell>
          <cell r="L13">
            <v>7.3000013828277588E-2</v>
          </cell>
          <cell r="M13">
            <v>4.659693342730211E-2</v>
          </cell>
          <cell r="N13">
            <v>6.4205042138901032</v>
          </cell>
        </row>
        <row r="14">
          <cell r="A14">
            <v>44712</v>
          </cell>
          <cell r="B14">
            <v>0.74699997901916504</v>
          </cell>
          <cell r="C14">
            <v>3000</v>
          </cell>
          <cell r="D14">
            <v>4016.0643698264844</v>
          </cell>
          <cell r="E14">
            <v>35902.54585326487</v>
          </cell>
          <cell r="F14">
            <v>26819.20099912347</v>
          </cell>
          <cell r="G14">
            <v>32000</v>
          </cell>
          <cell r="H14">
            <v>26819.20099912347</v>
          </cell>
          <cell r="I14">
            <v>-5180.79900087653</v>
          </cell>
          <cell r="J14">
            <v>2.7999997138977051E-2</v>
          </cell>
          <cell r="K14">
            <v>7.1597979183657566E-3</v>
          </cell>
          <cell r="L14">
            <v>2.7999997138977051E-2</v>
          </cell>
          <cell r="M14">
            <v>4.3497444045914602E-2</v>
          </cell>
          <cell r="N14">
            <v>16.460272725009055</v>
          </cell>
        </row>
        <row r="15">
          <cell r="A15">
            <v>44742</v>
          </cell>
          <cell r="B15">
            <v>0.84500002861022949</v>
          </cell>
          <cell r="C15">
            <v>2000</v>
          </cell>
          <cell r="D15">
            <v>2366.8638251875536</v>
          </cell>
          <cell r="E15">
            <v>38269.409678452423</v>
          </cell>
          <cell r="F15">
            <v>32337.652273188891</v>
          </cell>
          <cell r="G15">
            <v>34000</v>
          </cell>
          <cell r="H15">
            <v>32337.652273188891</v>
          </cell>
          <cell r="I15">
            <v>-1662.3477268111092</v>
          </cell>
          <cell r="J15">
            <v>9.8000049591064453E-2</v>
          </cell>
          <cell r="K15">
            <v>2.2299839863815538E-2</v>
          </cell>
          <cell r="L15">
            <v>9.8000049591064453E-2</v>
          </cell>
          <cell r="M15">
            <v>5.2581211636772908E-2</v>
          </cell>
          <cell r="N15">
            <v>42.410281485830289</v>
          </cell>
        </row>
        <row r="16">
          <cell r="A16">
            <v>44771</v>
          </cell>
          <cell r="B16">
            <v>0.80099999904632568</v>
          </cell>
          <cell r="C16">
            <v>2000</v>
          </cell>
          <cell r="D16">
            <v>2496.8789043460788</v>
          </cell>
          <cell r="E16">
            <v>40766.288582798501</v>
          </cell>
          <cell r="F16">
            <v>32653.797115943838</v>
          </cell>
          <cell r="G16">
            <v>36000</v>
          </cell>
          <cell r="H16">
            <v>32653.797115943838</v>
          </cell>
          <cell r="I16">
            <v>-3346.2028840561616</v>
          </cell>
          <cell r="J16">
            <v>0</v>
          </cell>
          <cell r="K16">
            <v>1.8583199886512948E-2</v>
          </cell>
          <cell r="L16">
            <v>4.4000029563903809E-2</v>
          </cell>
          <cell r="M16">
            <v>5.1151014624628059E-2</v>
          </cell>
          <cell r="N16">
            <v>36.33007091430315</v>
          </cell>
        </row>
        <row r="17">
          <cell r="A17">
            <v>44804</v>
          </cell>
          <cell r="B17">
            <v>0.76499998569488525</v>
          </cell>
          <cell r="C17">
            <v>2000</v>
          </cell>
          <cell r="D17">
            <v>2614.3791338548936</v>
          </cell>
          <cell r="E17">
            <v>43380.667716653392</v>
          </cell>
          <cell r="F17">
            <v>33186.210182674418</v>
          </cell>
          <cell r="G17">
            <v>38000</v>
          </cell>
          <cell r="H17">
            <v>33186.210182674418</v>
          </cell>
          <cell r="I17">
            <v>-4813.7898173255817</v>
          </cell>
          <cell r="J17">
            <v>0</v>
          </cell>
          <cell r="K17">
            <v>1.5485999905427456E-2</v>
          </cell>
          <cell r="L17">
            <v>3.600001335144043E-2</v>
          </cell>
          <cell r="M17">
            <v>4.8625847745763451E-2</v>
          </cell>
          <cell r="N17">
            <v>31.847259478939737</v>
          </cell>
        </row>
        <row r="18">
          <cell r="A18">
            <v>44834</v>
          </cell>
          <cell r="B18">
            <v>0.69599997997283936</v>
          </cell>
          <cell r="C18">
            <v>2000</v>
          </cell>
          <cell r="D18">
            <v>2873.5633010766005</v>
          </cell>
          <cell r="E18">
            <v>46254.231017729995</v>
          </cell>
          <cell r="F18">
            <v>32192.94386199916</v>
          </cell>
          <cell r="G18">
            <v>40000</v>
          </cell>
          <cell r="H18">
            <v>32192.94386199916</v>
          </cell>
          <cell r="I18">
            <v>-7807.0561380008403</v>
          </cell>
          <cell r="J18">
            <v>0</v>
          </cell>
          <cell r="K18">
            <v>1.2904999921189547E-2</v>
          </cell>
          <cell r="L18">
            <v>6.9000005722045898E-2</v>
          </cell>
          <cell r="M18">
            <v>5.2021540741810528E-2</v>
          </cell>
          <cell r="N18">
            <v>24.80703135118333</v>
          </cell>
        </row>
        <row r="19">
          <cell r="A19">
            <v>44865</v>
          </cell>
          <cell r="B19">
            <v>0.68699997663497925</v>
          </cell>
          <cell r="C19">
            <v>2000</v>
          </cell>
          <cell r="D19">
            <v>2911.2082503936554</v>
          </cell>
          <cell r="E19">
            <v>49165.43926812365</v>
          </cell>
          <cell r="F19">
            <v>33776.655628449436</v>
          </cell>
          <cell r="G19">
            <v>42000</v>
          </cell>
          <cell r="H19">
            <v>33776.655628449436</v>
          </cell>
          <cell r="I19">
            <v>-8223.3443715505637</v>
          </cell>
          <cell r="J19">
            <v>0</v>
          </cell>
          <cell r="K19">
            <v>1.0754166600991289E-2</v>
          </cell>
          <cell r="L19">
            <v>9.0000033378601074E-3</v>
          </cell>
          <cell r="M19">
            <v>4.4851284507818785E-2</v>
          </cell>
          <cell r="N19">
            <v>23.977388204158451</v>
          </cell>
        </row>
        <row r="20">
          <cell r="A20">
            <v>44895</v>
          </cell>
          <cell r="B20">
            <v>0.72000002861022949</v>
          </cell>
          <cell r="C20">
            <v>2000</v>
          </cell>
          <cell r="D20">
            <v>2777.7776673988105</v>
          </cell>
          <cell r="E20">
            <v>51943.216935522461</v>
          </cell>
          <cell r="F20">
            <v>37399.117679683528</v>
          </cell>
          <cell r="G20">
            <v>44000</v>
          </cell>
          <cell r="H20">
            <v>37399.117679683528</v>
          </cell>
          <cell r="I20">
            <v>-6600.882320316472</v>
          </cell>
          <cell r="J20">
            <v>3.3000051975250244E-2</v>
          </cell>
          <cell r="K20">
            <v>1.4461814163367781E-2</v>
          </cell>
          <cell r="L20">
            <v>3.3000051975250244E-2</v>
          </cell>
          <cell r="M20">
            <v>4.287607908572403E-2</v>
          </cell>
          <cell r="N20">
            <v>33.729329900837342</v>
          </cell>
        </row>
        <row r="21">
          <cell r="A21">
            <v>44925</v>
          </cell>
          <cell r="B21">
            <v>0.72299998998641968</v>
          </cell>
          <cell r="C21">
            <v>2000</v>
          </cell>
          <cell r="D21">
            <v>2766.2517672200333</v>
          </cell>
          <cell r="E21">
            <v>54709.468702742495</v>
          </cell>
          <cell r="F21">
            <v>39554.945324245164</v>
          </cell>
          <cell r="G21">
            <v>46000</v>
          </cell>
          <cell r="H21">
            <v>39554.945324245164</v>
          </cell>
          <cell r="I21">
            <v>-6445.0546757548364</v>
          </cell>
          <cell r="J21">
            <v>2.9999613761901855E-3</v>
          </cell>
          <cell r="K21">
            <v>1.2551505365504848E-2</v>
          </cell>
          <cell r="L21">
            <v>2.9999613761901855E-3</v>
          </cell>
          <cell r="M21">
            <v>3.6230059467468385E-2</v>
          </cell>
          <cell r="N21">
            <v>34.643899430457921</v>
          </cell>
        </row>
        <row r="22">
          <cell r="A22">
            <v>44957</v>
          </cell>
          <cell r="B22">
            <v>0.78899997472763062</v>
          </cell>
          <cell r="C22">
            <v>2000</v>
          </cell>
          <cell r="D22">
            <v>2534.8543270744931</v>
          </cell>
          <cell r="E22">
            <v>57244.323029816987</v>
          </cell>
          <cell r="F22">
            <v>45165.769423825928</v>
          </cell>
          <cell r="G22">
            <v>48000</v>
          </cell>
          <cell r="H22">
            <v>45165.769423825928</v>
          </cell>
          <cell r="I22">
            <v>-2834.2305761740718</v>
          </cell>
          <cell r="J22">
            <v>6.5999984741210938E-2</v>
          </cell>
          <cell r="K22">
            <v>2.145958526145586E-2</v>
          </cell>
          <cell r="L22">
            <v>6.5999984741210938E-2</v>
          </cell>
          <cell r="M22">
            <v>4.119171367975881E-2</v>
          </cell>
          <cell r="N22">
            <v>52.096849935138493</v>
          </cell>
        </row>
        <row r="23">
          <cell r="A23">
            <v>44985</v>
          </cell>
          <cell r="B23">
            <v>0.7630000114440918</v>
          </cell>
          <cell r="C23">
            <v>2000</v>
          </cell>
          <cell r="D23">
            <v>2621.2319397147853</v>
          </cell>
          <cell r="E23">
            <v>59865.554969531775</v>
          </cell>
          <cell r="F23">
            <v>45677.419126859648</v>
          </cell>
          <cell r="G23">
            <v>50000</v>
          </cell>
          <cell r="H23">
            <v>45677.419126859648</v>
          </cell>
          <cell r="I23">
            <v>-4322.5808731403522</v>
          </cell>
          <cell r="J23">
            <v>0</v>
          </cell>
          <cell r="K23">
            <v>1.7882987717879884E-2</v>
          </cell>
          <cell r="L23">
            <v>2.5999963283538818E-2</v>
          </cell>
          <cell r="M23">
            <v>3.8659755280388813E-2</v>
          </cell>
          <cell r="N23">
            <v>46.257374337161167</v>
          </cell>
        </row>
        <row r="24">
          <cell r="A24">
            <v>45016</v>
          </cell>
          <cell r="B24">
            <v>0.77100002765655518</v>
          </cell>
          <cell r="C24">
            <v>2000</v>
          </cell>
          <cell r="D24">
            <v>2594.0336293877635</v>
          </cell>
          <cell r="E24">
            <v>62459.588598919538</v>
          </cell>
          <cell r="F24">
            <v>48156.344537184021</v>
          </cell>
          <cell r="G24">
            <v>52000</v>
          </cell>
          <cell r="H24">
            <v>48156.344537184021</v>
          </cell>
          <cell r="I24">
            <v>-3843.6554628159793</v>
          </cell>
          <cell r="J24">
            <v>8.0000162124633789E-3</v>
          </cell>
          <cell r="K24">
            <v>1.6235825800310466E-2</v>
          </cell>
          <cell r="L24">
            <v>8.0000162124633789E-3</v>
          </cell>
          <cell r="M24">
            <v>3.3549798769067905E-2</v>
          </cell>
          <cell r="N24">
            <v>48.393213658495924</v>
          </cell>
        </row>
      </sheetData>
      <sheetData sheetId="3">
        <row r="1">
          <cell r="A1" t="str">
            <v>date</v>
          </cell>
          <cell r="B1" t="str">
            <v>szse innovation100</v>
          </cell>
          <cell r="C1" t="str">
            <v>sales amount</v>
          </cell>
          <cell r="D1" t="str">
            <v>sales shares</v>
          </cell>
          <cell r="E1" t="str">
            <v>shares held</v>
          </cell>
          <cell r="F1" t="str">
            <v>market value</v>
          </cell>
          <cell r="G1" t="str">
            <v>accumulated investment</v>
          </cell>
          <cell r="H1" t="str">
            <v>total assets</v>
          </cell>
          <cell r="I1" t="str">
            <v>profit amount</v>
          </cell>
          <cell r="J1" t="str">
            <v>high</v>
          </cell>
          <cell r="K1" t="str">
            <v>low</v>
          </cell>
          <cell r="L1" t="str">
            <v>HHV</v>
          </cell>
          <cell r="M1" t="str">
            <v>LLV</v>
          </cell>
          <cell r="N1" t="str">
            <v>RSV</v>
          </cell>
          <cell r="O1" t="str">
            <v>K</v>
          </cell>
          <cell r="P1" t="str">
            <v>D</v>
          </cell>
          <cell r="Q1" t="str">
            <v>J</v>
          </cell>
        </row>
        <row r="2">
          <cell r="C2">
            <v>2000</v>
          </cell>
          <cell r="D2" t="str">
            <v>unit:yuan</v>
          </cell>
        </row>
        <row r="3">
          <cell r="A3">
            <v>44377</v>
          </cell>
          <cell r="B3">
            <v>1.0309999999999999</v>
          </cell>
          <cell r="C3" t="e">
            <v>#VALUE!</v>
          </cell>
          <cell r="D3" t="e">
            <v>#VALUE!</v>
          </cell>
          <cell r="E3" t="e">
            <v>#VALUE!</v>
          </cell>
          <cell r="F3" t="e">
            <v>#VALUE!</v>
          </cell>
          <cell r="G3" t="e">
            <v>#VALUE!</v>
          </cell>
          <cell r="H3" t="e">
            <v>#VALUE!</v>
          </cell>
          <cell r="I3" t="e">
            <v>#VALUE!</v>
          </cell>
          <cell r="J3" t="e">
            <v>#VALUE!</v>
          </cell>
          <cell r="K3" t="e">
            <v>#VALUE!</v>
          </cell>
          <cell r="L3" t="e">
            <v>#VALUE!</v>
          </cell>
          <cell r="M3" t="e">
            <v>#VALUE!</v>
          </cell>
          <cell r="N3" t="e">
            <v>#VALUE!</v>
          </cell>
          <cell r="O3" t="e">
            <v>#VALUE!</v>
          </cell>
          <cell r="P3" t="e">
            <v>#VALUE!</v>
          </cell>
          <cell r="Q3" t="e">
            <v>#VALUE!</v>
          </cell>
        </row>
        <row r="4">
          <cell r="A4">
            <v>44407</v>
          </cell>
          <cell r="B4">
            <v>1.006</v>
          </cell>
          <cell r="C4" t="e">
            <v>#VALUE!</v>
          </cell>
          <cell r="D4" t="e">
            <v>#VALUE!</v>
          </cell>
          <cell r="E4" t="e">
            <v>#VALUE!</v>
          </cell>
          <cell r="F4" t="e">
            <v>#VALUE!</v>
          </cell>
          <cell r="G4" t="e">
            <v>#VALUE!</v>
          </cell>
          <cell r="H4" t="e">
            <v>#VALUE!</v>
          </cell>
          <cell r="I4" t="e">
            <v>#VALUE!</v>
          </cell>
          <cell r="J4" t="e">
            <v>#VALUE!</v>
          </cell>
          <cell r="K4" t="e">
            <v>#VALUE!</v>
          </cell>
          <cell r="L4" t="e">
            <v>#VALUE!</v>
          </cell>
          <cell r="M4" t="e">
            <v>#VALUE!</v>
          </cell>
          <cell r="N4" t="e">
            <v>#VALUE!</v>
          </cell>
          <cell r="O4" t="e">
            <v>#VALUE!</v>
          </cell>
          <cell r="P4" t="e">
            <v>#VALUE!</v>
          </cell>
          <cell r="Q4" t="e">
            <v>#VALUE!</v>
          </cell>
        </row>
        <row r="5">
          <cell r="A5">
            <v>44439</v>
          </cell>
          <cell r="B5">
            <v>0.96599999999999997</v>
          </cell>
          <cell r="C5" t="e">
            <v>#VALUE!</v>
          </cell>
          <cell r="D5" t="e">
            <v>#VALUE!</v>
          </cell>
          <cell r="E5" t="e">
            <v>#VALUE!</v>
          </cell>
          <cell r="F5" t="e">
            <v>#VALUE!</v>
          </cell>
          <cell r="G5" t="e">
            <v>#VALUE!</v>
          </cell>
          <cell r="H5" t="e">
            <v>#VALUE!</v>
          </cell>
          <cell r="I5" t="e">
            <v>#VALUE!</v>
          </cell>
          <cell r="J5" t="e">
            <v>#VALUE!</v>
          </cell>
          <cell r="K5" t="e">
            <v>#VALUE!</v>
          </cell>
          <cell r="L5" t="e">
            <v>#VALUE!</v>
          </cell>
          <cell r="M5" t="e">
            <v>#VALUE!</v>
          </cell>
          <cell r="N5" t="e">
            <v>#VALUE!</v>
          </cell>
          <cell r="O5" t="e">
            <v>#VALUE!</v>
          </cell>
          <cell r="P5" t="e">
            <v>#VALUE!</v>
          </cell>
          <cell r="Q5" t="e">
            <v>#VALUE!</v>
          </cell>
        </row>
        <row r="6">
          <cell r="A6">
            <v>44469</v>
          </cell>
          <cell r="B6">
            <v>0.96099999999999997</v>
          </cell>
          <cell r="C6" t="e">
            <v>#VALUE!</v>
          </cell>
          <cell r="D6" t="e">
            <v>#VALUE!</v>
          </cell>
          <cell r="E6" t="e">
            <v>#VALUE!</v>
          </cell>
          <cell r="F6" t="e">
            <v>#VALUE!</v>
          </cell>
          <cell r="G6" t="e">
            <v>#VALUE!</v>
          </cell>
          <cell r="H6" t="e">
            <v>#VALUE!</v>
          </cell>
          <cell r="I6" t="e">
            <v>#VALUE!</v>
          </cell>
          <cell r="J6" t="e">
            <v>#VALUE!</v>
          </cell>
          <cell r="K6" t="e">
            <v>#VALUE!</v>
          </cell>
          <cell r="L6" t="e">
            <v>#VALUE!</v>
          </cell>
          <cell r="M6" t="e">
            <v>#VALUE!</v>
          </cell>
          <cell r="N6" t="e">
            <v>#VALUE!</v>
          </cell>
          <cell r="O6" t="e">
            <v>#VALUE!</v>
          </cell>
          <cell r="P6" t="e">
            <v>#VALUE!</v>
          </cell>
          <cell r="Q6" t="e">
            <v>#VALUE!</v>
          </cell>
        </row>
        <row r="7">
          <cell r="A7">
            <v>44498</v>
          </cell>
          <cell r="B7">
            <v>0.99299997091293335</v>
          </cell>
          <cell r="C7" t="e">
            <v>#VALUE!</v>
          </cell>
          <cell r="D7" t="e">
            <v>#VALUE!</v>
          </cell>
          <cell r="E7" t="e">
            <v>#VALUE!</v>
          </cell>
          <cell r="F7" t="e">
            <v>#VALUE!</v>
          </cell>
          <cell r="G7" t="e">
            <v>#VALUE!</v>
          </cell>
          <cell r="H7" t="e">
            <v>#VALUE!</v>
          </cell>
          <cell r="I7" t="e">
            <v>#VALUE!</v>
          </cell>
          <cell r="J7" t="e">
            <v>#VALUE!</v>
          </cell>
          <cell r="K7" t="e">
            <v>#VALUE!</v>
          </cell>
          <cell r="L7" t="e">
            <v>#VALUE!</v>
          </cell>
          <cell r="M7" t="e">
            <v>#VALUE!</v>
          </cell>
          <cell r="N7" t="e">
            <v>#VALUE!</v>
          </cell>
          <cell r="O7" t="e">
            <v>#VALUE!</v>
          </cell>
          <cell r="P7" t="e">
            <v>#VALUE!</v>
          </cell>
          <cell r="Q7" t="e">
            <v>#VALUE!</v>
          </cell>
        </row>
        <row r="8">
          <cell r="A8">
            <v>44530</v>
          </cell>
          <cell r="B8">
            <v>1.0110000371932983</v>
          </cell>
          <cell r="C8" t="e">
            <v>#VALUE!</v>
          </cell>
          <cell r="D8" t="e">
            <v>#VALUE!</v>
          </cell>
          <cell r="E8" t="e">
            <v>#VALUE!</v>
          </cell>
          <cell r="F8" t="e">
            <v>#VALUE!</v>
          </cell>
          <cell r="G8" t="e">
            <v>#VALUE!</v>
          </cell>
          <cell r="H8" t="e">
            <v>#VALUE!</v>
          </cell>
          <cell r="I8" t="e">
            <v>#VALUE!</v>
          </cell>
          <cell r="J8" t="e">
            <v>#VALUE!</v>
          </cell>
          <cell r="K8" t="e">
            <v>#VALUE!</v>
          </cell>
          <cell r="L8" t="e">
            <v>#VALUE!</v>
          </cell>
          <cell r="M8" t="e">
            <v>#VALUE!</v>
          </cell>
          <cell r="N8" t="e">
            <v>#VALUE!</v>
          </cell>
          <cell r="O8" t="e">
            <v>#VALUE!</v>
          </cell>
          <cell r="P8" t="e">
            <v>#VALUE!</v>
          </cell>
          <cell r="Q8" t="e">
            <v>#VALUE!</v>
          </cell>
        </row>
        <row r="9">
          <cell r="A9">
            <v>44561</v>
          </cell>
          <cell r="B9">
            <v>0.99199998378753662</v>
          </cell>
          <cell r="C9" t="e">
            <v>#VALUE!</v>
          </cell>
          <cell r="D9" t="e">
            <v>#VALUE!</v>
          </cell>
          <cell r="E9" t="e">
            <v>#VALUE!</v>
          </cell>
          <cell r="F9" t="e">
            <v>#VALUE!</v>
          </cell>
          <cell r="G9" t="e">
            <v>#VALUE!</v>
          </cell>
          <cell r="H9" t="e">
            <v>#VALUE!</v>
          </cell>
          <cell r="I9" t="e">
            <v>#VALUE!</v>
          </cell>
          <cell r="J9" t="e">
            <v>#VALUE!</v>
          </cell>
          <cell r="K9" t="e">
            <v>#VALUE!</v>
          </cell>
          <cell r="L9" t="e">
            <v>#VALUE!</v>
          </cell>
          <cell r="M9" t="e">
            <v>#VALUE!</v>
          </cell>
          <cell r="N9" t="e">
            <v>#VALUE!</v>
          </cell>
          <cell r="O9" t="e">
            <v>#VALUE!</v>
          </cell>
          <cell r="P9" t="e">
            <v>#VALUE!</v>
          </cell>
          <cell r="Q9" t="e">
            <v>#VALUE!</v>
          </cell>
        </row>
        <row r="10">
          <cell r="A10">
            <v>44589</v>
          </cell>
          <cell r="B10">
            <v>0.89099997282028198</v>
          </cell>
          <cell r="C10" t="e">
            <v>#VALUE!</v>
          </cell>
          <cell r="D10" t="e">
            <v>#VALUE!</v>
          </cell>
          <cell r="E10" t="e">
            <v>#VALUE!</v>
          </cell>
          <cell r="F10" t="e">
            <v>#VALUE!</v>
          </cell>
          <cell r="G10" t="e">
            <v>#VALUE!</v>
          </cell>
          <cell r="H10" t="e">
            <v>#VALUE!</v>
          </cell>
          <cell r="I10" t="e">
            <v>#VALUE!</v>
          </cell>
          <cell r="J10" t="e">
            <v>#VALUE!</v>
          </cell>
          <cell r="K10" t="e">
            <v>#VALUE!</v>
          </cell>
          <cell r="L10" t="e">
            <v>#VALUE!</v>
          </cell>
          <cell r="M10" t="e">
            <v>#VALUE!</v>
          </cell>
          <cell r="N10" t="e">
            <v>#VALUE!</v>
          </cell>
          <cell r="O10" t="e">
            <v>#VALUE!</v>
          </cell>
          <cell r="P10" t="e">
            <v>#VALUE!</v>
          </cell>
          <cell r="Q10" t="e">
            <v>#VALUE!</v>
          </cell>
        </row>
        <row r="11">
          <cell r="A11">
            <v>44620</v>
          </cell>
          <cell r="B11">
            <v>0.88200002908706665</v>
          </cell>
          <cell r="C11" t="e">
            <v>#VALUE!</v>
          </cell>
          <cell r="D11" t="e">
            <v>#VALUE!</v>
          </cell>
          <cell r="E11" t="e">
            <v>#VALUE!</v>
          </cell>
          <cell r="F11" t="e">
            <v>#VALUE!</v>
          </cell>
          <cell r="G11" t="e">
            <v>#VALUE!</v>
          </cell>
          <cell r="H11" t="e">
            <v>#VALUE!</v>
          </cell>
          <cell r="I11" t="e">
            <v>#VALUE!</v>
          </cell>
          <cell r="J11" t="e">
            <v>#VALUE!</v>
          </cell>
          <cell r="K11" t="e">
            <v>#VALUE!</v>
          </cell>
          <cell r="L11" t="e">
            <v>#VALUE!</v>
          </cell>
          <cell r="M11" t="e">
            <v>#VALUE!</v>
          </cell>
          <cell r="N11" t="e">
            <v>#VALUE!</v>
          </cell>
          <cell r="O11" t="e">
            <v>#VALUE!</v>
          </cell>
          <cell r="P11" t="e">
            <v>#VALUE!</v>
          </cell>
          <cell r="Q11" t="e">
            <v>#VALUE!</v>
          </cell>
        </row>
        <row r="12">
          <cell r="A12">
            <v>44651</v>
          </cell>
          <cell r="B12">
            <v>0.79199999570846558</v>
          </cell>
          <cell r="C12" t="e">
            <v>#VALUE!</v>
          </cell>
          <cell r="D12" t="e">
            <v>#VALUE!</v>
          </cell>
          <cell r="E12" t="e">
            <v>#VALUE!</v>
          </cell>
          <cell r="F12" t="e">
            <v>#VALUE!</v>
          </cell>
          <cell r="G12" t="e">
            <v>#VALUE!</v>
          </cell>
          <cell r="H12" t="e">
            <v>#VALUE!</v>
          </cell>
          <cell r="I12" t="e">
            <v>#VALUE!</v>
          </cell>
          <cell r="J12" t="e">
            <v>#VALUE!</v>
          </cell>
          <cell r="K12" t="e">
            <v>#VALUE!</v>
          </cell>
          <cell r="L12" t="e">
            <v>#VALUE!</v>
          </cell>
          <cell r="M12" t="e">
            <v>#VALUE!</v>
          </cell>
          <cell r="N12" t="e">
            <v>#VALUE!</v>
          </cell>
          <cell r="O12" t="e">
            <v>#VALUE!</v>
          </cell>
          <cell r="P12" t="e">
            <v>#VALUE!</v>
          </cell>
          <cell r="Q12" t="e">
            <v>#VALUE!</v>
          </cell>
        </row>
        <row r="13">
          <cell r="A13">
            <v>44680</v>
          </cell>
          <cell r="B13">
            <v>0.71899998188018799</v>
          </cell>
          <cell r="C13" t="e">
            <v>#VALUE!</v>
          </cell>
          <cell r="D13" t="e">
            <v>#VALUE!</v>
          </cell>
          <cell r="E13" t="e">
            <v>#VALUE!</v>
          </cell>
          <cell r="F13" t="e">
            <v>#VALUE!</v>
          </cell>
          <cell r="G13" t="e">
            <v>#VALUE!</v>
          </cell>
          <cell r="H13" t="e">
            <v>#VALUE!</v>
          </cell>
          <cell r="I13" t="e">
            <v>#VALUE!</v>
          </cell>
          <cell r="J13" t="e">
            <v>#VALUE!</v>
          </cell>
          <cell r="K13" t="e">
            <v>#VALUE!</v>
          </cell>
          <cell r="L13" t="e">
            <v>#VALUE!</v>
          </cell>
          <cell r="M13" t="e">
            <v>#VALUE!</v>
          </cell>
          <cell r="N13" t="e">
            <v>#VALUE!</v>
          </cell>
          <cell r="O13" t="e">
            <v>#VALUE!</v>
          </cell>
          <cell r="P13" t="e">
            <v>#VALUE!</v>
          </cell>
          <cell r="Q13" t="e">
            <v>#VALUE!</v>
          </cell>
        </row>
        <row r="14">
          <cell r="A14">
            <v>44712</v>
          </cell>
          <cell r="B14">
            <v>0.74699997901916504</v>
          </cell>
          <cell r="C14" t="e">
            <v>#VALUE!</v>
          </cell>
          <cell r="D14" t="e">
            <v>#VALUE!</v>
          </cell>
          <cell r="E14" t="e">
            <v>#VALUE!</v>
          </cell>
          <cell r="F14" t="e">
            <v>#VALUE!</v>
          </cell>
          <cell r="G14" t="e">
            <v>#VALUE!</v>
          </cell>
          <cell r="H14" t="e">
            <v>#VALUE!</v>
          </cell>
          <cell r="I14" t="e">
            <v>#VALUE!</v>
          </cell>
          <cell r="J14" t="e">
            <v>#VALUE!</v>
          </cell>
          <cell r="K14" t="e">
            <v>#VALUE!</v>
          </cell>
          <cell r="L14" t="e">
            <v>#VALUE!</v>
          </cell>
          <cell r="M14" t="e">
            <v>#VALUE!</v>
          </cell>
          <cell r="N14" t="e">
            <v>#VALUE!</v>
          </cell>
          <cell r="O14" t="e">
            <v>#VALUE!</v>
          </cell>
          <cell r="P14" t="e">
            <v>#VALUE!</v>
          </cell>
          <cell r="Q14" t="e">
            <v>#VALUE!</v>
          </cell>
        </row>
        <row r="15">
          <cell r="A15">
            <v>44742</v>
          </cell>
          <cell r="B15">
            <v>0.84500002861022949</v>
          </cell>
          <cell r="C15" t="e">
            <v>#VALUE!</v>
          </cell>
          <cell r="D15" t="e">
            <v>#VALUE!</v>
          </cell>
          <cell r="E15" t="e">
            <v>#VALUE!</v>
          </cell>
          <cell r="F15" t="e">
            <v>#VALUE!</v>
          </cell>
          <cell r="G15" t="e">
            <v>#VALUE!</v>
          </cell>
          <cell r="H15" t="e">
            <v>#VALUE!</v>
          </cell>
          <cell r="I15" t="e">
            <v>#VALUE!</v>
          </cell>
          <cell r="J15" t="e">
            <v>#VALUE!</v>
          </cell>
          <cell r="K15" t="e">
            <v>#VALUE!</v>
          </cell>
          <cell r="L15" t="e">
            <v>#VALUE!</v>
          </cell>
          <cell r="M15" t="e">
            <v>#VALUE!</v>
          </cell>
          <cell r="N15" t="e">
            <v>#VALUE!</v>
          </cell>
          <cell r="O15" t="e">
            <v>#VALUE!</v>
          </cell>
          <cell r="P15" t="e">
            <v>#VALUE!</v>
          </cell>
          <cell r="Q15" t="e">
            <v>#VALUE!</v>
          </cell>
        </row>
        <row r="16">
          <cell r="A16">
            <v>44771</v>
          </cell>
          <cell r="B16">
            <v>0.80099999904632568</v>
          </cell>
          <cell r="C16" t="e">
            <v>#VALUE!</v>
          </cell>
          <cell r="D16" t="e">
            <v>#VALUE!</v>
          </cell>
          <cell r="E16" t="e">
            <v>#VALUE!</v>
          </cell>
          <cell r="F16" t="e">
            <v>#VALUE!</v>
          </cell>
          <cell r="G16" t="e">
            <v>#VALUE!</v>
          </cell>
          <cell r="H16" t="e">
            <v>#VALUE!</v>
          </cell>
          <cell r="I16" t="e">
            <v>#VALUE!</v>
          </cell>
          <cell r="J16" t="e">
            <v>#VALUE!</v>
          </cell>
          <cell r="K16" t="e">
            <v>#VALUE!</v>
          </cell>
          <cell r="L16" t="e">
            <v>#VALUE!</v>
          </cell>
          <cell r="M16" t="e">
            <v>#VALUE!</v>
          </cell>
          <cell r="N16" t="e">
            <v>#VALUE!</v>
          </cell>
          <cell r="O16" t="e">
            <v>#VALUE!</v>
          </cell>
          <cell r="P16" t="e">
            <v>#VALUE!</v>
          </cell>
          <cell r="Q16" t="e">
            <v>#VALUE!</v>
          </cell>
        </row>
        <row r="17">
          <cell r="A17">
            <v>44804</v>
          </cell>
          <cell r="B17">
            <v>0.76499998569488525</v>
          </cell>
          <cell r="C17" t="e">
            <v>#VALUE!</v>
          </cell>
          <cell r="D17" t="e">
            <v>#VALUE!</v>
          </cell>
          <cell r="E17" t="e">
            <v>#VALUE!</v>
          </cell>
          <cell r="F17" t="e">
            <v>#VALUE!</v>
          </cell>
          <cell r="G17" t="e">
            <v>#VALUE!</v>
          </cell>
          <cell r="H17" t="e">
            <v>#VALUE!</v>
          </cell>
          <cell r="I17" t="e">
            <v>#VALUE!</v>
          </cell>
          <cell r="J17" t="e">
            <v>#VALUE!</v>
          </cell>
          <cell r="K17" t="e">
            <v>#VALUE!</v>
          </cell>
          <cell r="L17" t="e">
            <v>#VALUE!</v>
          </cell>
          <cell r="M17" t="e">
            <v>#VALUE!</v>
          </cell>
          <cell r="N17" t="e">
            <v>#VALUE!</v>
          </cell>
          <cell r="O17" t="e">
            <v>#VALUE!</v>
          </cell>
          <cell r="P17" t="e">
            <v>#VALUE!</v>
          </cell>
          <cell r="Q17" t="e">
            <v>#VALUE!</v>
          </cell>
        </row>
        <row r="18">
          <cell r="A18">
            <v>44834</v>
          </cell>
          <cell r="B18">
            <v>0.69599997997283936</v>
          </cell>
          <cell r="C18" t="e">
            <v>#VALUE!</v>
          </cell>
          <cell r="D18" t="e">
            <v>#VALUE!</v>
          </cell>
          <cell r="E18" t="e">
            <v>#VALUE!</v>
          </cell>
          <cell r="F18" t="e">
            <v>#VALUE!</v>
          </cell>
          <cell r="G18" t="e">
            <v>#VALUE!</v>
          </cell>
          <cell r="H18" t="e">
            <v>#VALUE!</v>
          </cell>
          <cell r="I18" t="e">
            <v>#VALUE!</v>
          </cell>
          <cell r="J18" t="e">
            <v>#VALUE!</v>
          </cell>
          <cell r="K18" t="e">
            <v>#VALUE!</v>
          </cell>
          <cell r="L18" t="e">
            <v>#VALUE!</v>
          </cell>
          <cell r="M18" t="e">
            <v>#VALUE!</v>
          </cell>
          <cell r="N18" t="e">
            <v>#VALUE!</v>
          </cell>
          <cell r="O18" t="e">
            <v>#VALUE!</v>
          </cell>
          <cell r="P18" t="e">
            <v>#VALUE!</v>
          </cell>
          <cell r="Q18" t="e">
            <v>#VALUE!</v>
          </cell>
        </row>
        <row r="19">
          <cell r="A19">
            <v>44865</v>
          </cell>
          <cell r="B19">
            <v>0.68699997663497925</v>
          </cell>
          <cell r="C19" t="e">
            <v>#VALUE!</v>
          </cell>
          <cell r="D19" t="e">
            <v>#VALUE!</v>
          </cell>
          <cell r="E19" t="e">
            <v>#VALUE!</v>
          </cell>
          <cell r="F19" t="e">
            <v>#VALUE!</v>
          </cell>
          <cell r="G19" t="e">
            <v>#VALUE!</v>
          </cell>
          <cell r="H19" t="e">
            <v>#VALUE!</v>
          </cell>
          <cell r="I19" t="e">
            <v>#VALUE!</v>
          </cell>
          <cell r="J19" t="e">
            <v>#VALUE!</v>
          </cell>
          <cell r="K19" t="e">
            <v>#VALUE!</v>
          </cell>
          <cell r="L19" t="e">
            <v>#VALUE!</v>
          </cell>
          <cell r="M19" t="e">
            <v>#VALUE!</v>
          </cell>
          <cell r="N19" t="e">
            <v>#VALUE!</v>
          </cell>
          <cell r="O19" t="e">
            <v>#VALUE!</v>
          </cell>
          <cell r="P19" t="e">
            <v>#VALUE!</v>
          </cell>
          <cell r="Q19" t="e">
            <v>#VALUE!</v>
          </cell>
        </row>
        <row r="20">
          <cell r="A20">
            <v>44895</v>
          </cell>
          <cell r="B20">
            <v>0.72000002861022949</v>
          </cell>
          <cell r="C20" t="e">
            <v>#VALUE!</v>
          </cell>
          <cell r="D20" t="e">
            <v>#VALUE!</v>
          </cell>
          <cell r="E20" t="e">
            <v>#VALUE!</v>
          </cell>
          <cell r="F20" t="e">
            <v>#VALUE!</v>
          </cell>
          <cell r="G20" t="e">
            <v>#VALUE!</v>
          </cell>
          <cell r="H20" t="e">
            <v>#VALUE!</v>
          </cell>
          <cell r="I20" t="e">
            <v>#VALUE!</v>
          </cell>
          <cell r="J20" t="e">
            <v>#VALUE!</v>
          </cell>
          <cell r="K20" t="e">
            <v>#VALUE!</v>
          </cell>
          <cell r="L20" t="e">
            <v>#VALUE!</v>
          </cell>
          <cell r="M20" t="e">
            <v>#VALUE!</v>
          </cell>
          <cell r="N20" t="e">
            <v>#VALUE!</v>
          </cell>
          <cell r="O20" t="e">
            <v>#VALUE!</v>
          </cell>
          <cell r="P20" t="e">
            <v>#VALUE!</v>
          </cell>
          <cell r="Q20" t="e">
            <v>#VALUE!</v>
          </cell>
        </row>
        <row r="21">
          <cell r="A21">
            <v>44925</v>
          </cell>
          <cell r="B21">
            <v>0.72299998998641968</v>
          </cell>
          <cell r="C21" t="e">
            <v>#VALUE!</v>
          </cell>
          <cell r="D21" t="e">
            <v>#VALUE!</v>
          </cell>
          <cell r="E21" t="e">
            <v>#VALUE!</v>
          </cell>
          <cell r="F21" t="e">
            <v>#VALUE!</v>
          </cell>
          <cell r="G21" t="e">
            <v>#VALUE!</v>
          </cell>
          <cell r="H21" t="e">
            <v>#VALUE!</v>
          </cell>
          <cell r="I21" t="e">
            <v>#VALUE!</v>
          </cell>
          <cell r="J21" t="e">
            <v>#VALUE!</v>
          </cell>
          <cell r="K21" t="e">
            <v>#VALUE!</v>
          </cell>
          <cell r="L21" t="e">
            <v>#VALUE!</v>
          </cell>
          <cell r="M21" t="e">
            <v>#VALUE!</v>
          </cell>
          <cell r="N21" t="e">
            <v>#VALUE!</v>
          </cell>
          <cell r="O21" t="e">
            <v>#VALUE!</v>
          </cell>
          <cell r="P21" t="e">
            <v>#VALUE!</v>
          </cell>
          <cell r="Q21" t="e">
            <v>#VALUE!</v>
          </cell>
        </row>
        <row r="22">
          <cell r="A22">
            <v>44957</v>
          </cell>
          <cell r="B22">
            <v>0.78899997472763062</v>
          </cell>
          <cell r="C22" t="e">
            <v>#VALUE!</v>
          </cell>
          <cell r="D22" t="e">
            <v>#VALUE!</v>
          </cell>
          <cell r="E22" t="e">
            <v>#VALUE!</v>
          </cell>
          <cell r="F22" t="e">
            <v>#VALUE!</v>
          </cell>
          <cell r="G22" t="e">
            <v>#VALUE!</v>
          </cell>
          <cell r="H22" t="e">
            <v>#VALUE!</v>
          </cell>
          <cell r="I22" t="e">
            <v>#VALUE!</v>
          </cell>
          <cell r="J22" t="e">
            <v>#VALUE!</v>
          </cell>
          <cell r="K22" t="e">
            <v>#VALUE!</v>
          </cell>
          <cell r="L22" t="e">
            <v>#VALUE!</v>
          </cell>
          <cell r="M22" t="e">
            <v>#VALUE!</v>
          </cell>
          <cell r="N22" t="e">
            <v>#VALUE!</v>
          </cell>
          <cell r="O22" t="e">
            <v>#VALUE!</v>
          </cell>
          <cell r="P22" t="e">
            <v>#VALUE!</v>
          </cell>
          <cell r="Q22" t="e">
            <v>#VALUE!</v>
          </cell>
        </row>
        <row r="23">
          <cell r="A23">
            <v>44985</v>
          </cell>
          <cell r="B23">
            <v>0.7630000114440918</v>
          </cell>
          <cell r="C23" t="e">
            <v>#VALUE!</v>
          </cell>
          <cell r="D23" t="e">
            <v>#VALUE!</v>
          </cell>
          <cell r="E23" t="e">
            <v>#VALUE!</v>
          </cell>
          <cell r="F23" t="e">
            <v>#VALUE!</v>
          </cell>
          <cell r="G23" t="e">
            <v>#VALUE!</v>
          </cell>
          <cell r="H23" t="e">
            <v>#VALUE!</v>
          </cell>
          <cell r="I23" t="e">
            <v>#VALUE!</v>
          </cell>
          <cell r="J23" t="e">
            <v>#VALUE!</v>
          </cell>
          <cell r="K23" t="e">
            <v>#VALUE!</v>
          </cell>
          <cell r="L23" t="e">
            <v>#VALUE!</v>
          </cell>
          <cell r="M23" t="e">
            <v>#VALUE!</v>
          </cell>
          <cell r="N23" t="e">
            <v>#VALUE!</v>
          </cell>
          <cell r="O23" t="e">
            <v>#VALUE!</v>
          </cell>
          <cell r="P23" t="e">
            <v>#VALUE!</v>
          </cell>
          <cell r="Q23" t="e">
            <v>#VALUE!</v>
          </cell>
        </row>
        <row r="24">
          <cell r="A24">
            <v>45016</v>
          </cell>
          <cell r="B24">
            <v>0.77100002765655518</v>
          </cell>
          <cell r="C24" t="e">
            <v>#VALUE!</v>
          </cell>
          <cell r="D24" t="e">
            <v>#VALUE!</v>
          </cell>
          <cell r="E24" t="e">
            <v>#VALUE!</v>
          </cell>
          <cell r="F24" t="e">
            <v>#VALUE!</v>
          </cell>
          <cell r="G24" t="e">
            <v>#VALUE!</v>
          </cell>
          <cell r="H24" t="e">
            <v>#VALUE!</v>
          </cell>
          <cell r="I24" t="e">
            <v>#VALUE!</v>
          </cell>
          <cell r="J24" t="e">
            <v>#VALUE!</v>
          </cell>
          <cell r="K24" t="e">
            <v>#VALUE!</v>
          </cell>
          <cell r="L24" t="e">
            <v>#VALUE!</v>
          </cell>
          <cell r="M24" t="e">
            <v>#VALUE!</v>
          </cell>
          <cell r="N24" t="e">
            <v>#VALUE!</v>
          </cell>
          <cell r="O24" t="e">
            <v>#VALUE!</v>
          </cell>
          <cell r="P24" t="e">
            <v>#VALUE!</v>
          </cell>
          <cell r="Q24" t="e">
            <v>#VALUE!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f>VLOOKUP(A3,[1]HwabaoWP_szse_innovation_100!$A:$E,5)</f>
        <v>1.0309999999999999</v>
      </c>
      <c r="C3" s="31">
        <f>VLOOKUP(A3,[2]myPEPB!$B:$C,2,FALSE)</f>
        <v>41.45</v>
      </c>
      <c r="D3" s="29">
        <f>VLOOKUP(A3,[2]myPEPB!$B:$D,3,FALSE)</f>
        <v>41.041896551724122</v>
      </c>
      <c r="E3" s="29">
        <v>0</v>
      </c>
      <c r="F3" s="30">
        <f t="shared" ref="F3:F24" si="0">E3/B3</f>
        <v>0</v>
      </c>
      <c r="G3" s="30">
        <f t="shared" ref="G3:G24" si="1">G2+F3</f>
        <v>0</v>
      </c>
      <c r="H3" s="30">
        <f t="shared" ref="H3:H24" si="2">G3*B3</f>
        <v>0</v>
      </c>
      <c r="I3" s="30">
        <f t="shared" ref="I3:I24" si="3">IF(E3&gt;0,I2+E3,I2)</f>
        <v>0</v>
      </c>
      <c r="J3" s="30">
        <f t="shared" ref="J3:J24" si="4">H3+L3</f>
        <v>0</v>
      </c>
      <c r="K3" s="30">
        <f t="shared" ref="K3:K24" si="5">J3-I3</f>
        <v>0</v>
      </c>
      <c r="L3" s="29">
        <f t="shared" ref="L3:L24" si="6">IF(E3&lt;0,L2-E3,L2)</f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f>VLOOKUP(A4,[1]HwabaoWP_szse_innovation_100!$A:$E,5)</f>
        <v>1.006</v>
      </c>
      <c r="C4" s="31">
        <f>VLOOKUP(A4,[2]myPEPB!$B:$C,2,FALSE)</f>
        <v>39.930000305175781</v>
      </c>
      <c r="D4" s="29">
        <f>VLOOKUP(A4,[2]myPEPB!$B:$D,3,FALSE)</f>
        <v>40.930499984741189</v>
      </c>
      <c r="E4" s="29">
        <f t="shared" ref="E4:E24" si="7">IF(C4&lt;D4,$E$2*(D4-C4)^2,-$E$2*(D4-C4)^2)</f>
        <v>3953.9484548014116</v>
      </c>
      <c r="F4" s="30">
        <f t="shared" si="0"/>
        <v>3930.3662572578642</v>
      </c>
      <c r="G4" s="30">
        <f t="shared" si="1"/>
        <v>3930.3662572578642</v>
      </c>
      <c r="H4" s="30">
        <f t="shared" si="2"/>
        <v>3953.9484548014116</v>
      </c>
      <c r="I4" s="30">
        <f t="shared" si="3"/>
        <v>3953.9484548014116</v>
      </c>
      <c r="J4" s="30">
        <f t="shared" si="4"/>
        <v>3953.9484548014116</v>
      </c>
      <c r="K4" s="30">
        <f t="shared" si="5"/>
        <v>0</v>
      </c>
      <c r="L4" s="29">
        <f t="shared" si="6"/>
        <v>0</v>
      </c>
      <c r="M4" s="27"/>
      <c r="P4" s="42">
        <v>44561</v>
      </c>
      <c r="Q4" s="35">
        <f>R4</f>
        <v>245217.81577195294</v>
      </c>
      <c r="R4" s="34">
        <f>VLOOKUP(P4,A:I,9,)</f>
        <v>245217.81577195294</v>
      </c>
      <c r="S4" s="34">
        <f>VLOOKUP(P4,A:J,10,)</f>
        <v>247884.08816460447</v>
      </c>
      <c r="T4" s="34">
        <f>VLOOKUP(P4,A:K,11,)</f>
        <v>2666.2723926515318</v>
      </c>
      <c r="U4" s="34">
        <f>VLOOKUP(P4,A:L,12,)</f>
        <v>0</v>
      </c>
      <c r="V4" s="33">
        <f>(S4-R4)/R4</f>
        <v>1.0873077815565837E-2</v>
      </c>
      <c r="W4" s="33">
        <f>V4</f>
        <v>1.0873077815565837E-2</v>
      </c>
      <c r="Y4" s="42">
        <v>44925</v>
      </c>
      <c r="Z4" s="27">
        <v>3511692.6815237701</v>
      </c>
      <c r="AA4" s="27">
        <f>-Z4</f>
        <v>-3511692.6815237701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f>VLOOKUP(A5,[1]HwabaoWP_szse_innovation_100!$A:$E,5)</f>
        <v>0.96599999999999997</v>
      </c>
      <c r="C5" s="31">
        <f>VLOOKUP(A5,[2]myPEPB!$B:$C,2,FALSE)</f>
        <v>38.069999694824219</v>
      </c>
      <c r="D5" s="29">
        <f>VLOOKUP(A5,[2]myPEPB!$B:$D,3,FALSE)</f>
        <v>40.654705834482208</v>
      </c>
      <c r="E5" s="29">
        <f t="shared" si="7"/>
        <v>26388.788022123525</v>
      </c>
      <c r="F5" s="30">
        <f t="shared" si="0"/>
        <v>27317.585944227252</v>
      </c>
      <c r="G5" s="30">
        <f t="shared" si="1"/>
        <v>31247.952201485117</v>
      </c>
      <c r="H5" s="30">
        <f t="shared" si="2"/>
        <v>30185.521826634624</v>
      </c>
      <c r="I5" s="30">
        <f t="shared" si="3"/>
        <v>30342.736476924936</v>
      </c>
      <c r="J5" s="30">
        <f t="shared" si="4"/>
        <v>30185.521826634624</v>
      </c>
      <c r="K5" s="30">
        <f t="shared" si="5"/>
        <v>-157.21465029031242</v>
      </c>
      <c r="L5" s="29">
        <f t="shared" si="6"/>
        <v>0</v>
      </c>
      <c r="M5" s="27"/>
      <c r="P5" s="42">
        <v>44925</v>
      </c>
      <c r="Q5" s="35">
        <f>R5-R4</f>
        <v>3518640.0716485097</v>
      </c>
      <c r="R5" s="34">
        <f>VLOOKUP(P5,A:I,9,)</f>
        <v>3763857.8874204624</v>
      </c>
      <c r="S5" s="34">
        <f>VLOOKUP(P5,A:J,10,)</f>
        <v>3580619.3649953026</v>
      </c>
      <c r="T5" s="34">
        <f>VLOOKUP(P5,A:K,11,)</f>
        <v>-183238.52242515981</v>
      </c>
      <c r="U5" s="34">
        <f>VLOOKUP(P5,A:L,12,)</f>
        <v>0</v>
      </c>
      <c r="V5" s="33">
        <f>(S5-R5)/R5</f>
        <v>-4.8683698456729256E-2</v>
      </c>
      <c r="W5" s="33">
        <v>-4.5572950047727101E-2</v>
      </c>
      <c r="Y5" s="42">
        <v>44925</v>
      </c>
      <c r="Z5" s="27"/>
      <c r="AA5" s="27">
        <v>3575030.9949550489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f>VLOOKUP(A6,[1]HwabaoWP_szse_innovation_100!$A:$E,5)</f>
        <v>0.96099999999999997</v>
      </c>
      <c r="C6" s="31">
        <f>VLOOKUP(A6,[2]myPEPB!$B:$C,2,FALSE)</f>
        <v>35.020000457763672</v>
      </c>
      <c r="D6" s="29">
        <f>VLOOKUP(A6,[2]myPEPB!$B:$D,3,FALSE)</f>
        <v>39.730819672131133</v>
      </c>
      <c r="E6" s="29">
        <f t="shared" si="7"/>
        <v>87657.679798291982</v>
      </c>
      <c r="F6" s="30">
        <f t="shared" si="0"/>
        <v>91215.067427983333</v>
      </c>
      <c r="G6" s="30">
        <f t="shared" si="1"/>
        <v>122463.01962946844</v>
      </c>
      <c r="H6" s="30">
        <f t="shared" si="2"/>
        <v>117686.96186391918</v>
      </c>
      <c r="I6" s="30">
        <f t="shared" si="3"/>
        <v>118000.41627521692</v>
      </c>
      <c r="J6" s="30">
        <f t="shared" si="4"/>
        <v>117686.96186391918</v>
      </c>
      <c r="K6" s="30">
        <f t="shared" si="5"/>
        <v>-313.45441129774554</v>
      </c>
      <c r="L6" s="29">
        <f t="shared" si="6"/>
        <v>0</v>
      </c>
      <c r="M6" s="27"/>
      <c r="Y6" s="27"/>
      <c r="Z6" s="27"/>
      <c r="AA6" s="28">
        <f>IRR(AA3:AA5)</f>
        <v>-4.5572950047727101E-2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f>VLOOKUP(A7,[1]HwabaoWP_szse_innovation_100!$A:$E,5)</f>
        <v>0.99299997091293335</v>
      </c>
      <c r="C7" s="31">
        <f>VLOOKUP(A7,[2]myPEPB!$B:$C,2,FALSE)</f>
        <v>36.299999239999998</v>
      </c>
      <c r="D7" s="29">
        <f>VLOOKUP(A7,[2]myPEPB!$B:$D,3,FALSE)</f>
        <v>39.253623134275358</v>
      </c>
      <c r="E7" s="29">
        <f t="shared" si="7"/>
        <v>34459.381729895649</v>
      </c>
      <c r="F7" s="30">
        <f t="shared" si="0"/>
        <v>34702.298831101441</v>
      </c>
      <c r="G7" s="30">
        <f t="shared" si="1"/>
        <v>157165.31846056989</v>
      </c>
      <c r="H7" s="30">
        <f t="shared" si="2"/>
        <v>156065.15665986782</v>
      </c>
      <c r="I7" s="30">
        <f t="shared" si="3"/>
        <v>152459.79800511256</v>
      </c>
      <c r="J7" s="30">
        <f t="shared" si="4"/>
        <v>156065.15665986782</v>
      </c>
      <c r="K7" s="30">
        <f t="shared" si="5"/>
        <v>3605.358654755255</v>
      </c>
      <c r="L7" s="29">
        <f t="shared" si="6"/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f>VLOOKUP(A8,[1]HwabaoWP_szse_innovation_100!$A:$E,5)</f>
        <v>1.0110000371932983</v>
      </c>
      <c r="C8" s="31">
        <f>VLOOKUP(A8,[2]myPEPB!$B:$C,2,FALSE)</f>
        <v>35.450000000000003</v>
      </c>
      <c r="D8" s="29">
        <f>VLOOKUP(A8,[2]myPEPB!$B:$D,3,FALSE)</f>
        <v>38.695499988749994</v>
      </c>
      <c r="E8" s="29">
        <f t="shared" si="7"/>
        <v>41606.417199055955</v>
      </c>
      <c r="F8" s="30">
        <f t="shared" si="0"/>
        <v>41153.724696748955</v>
      </c>
      <c r="G8" s="30">
        <f t="shared" si="1"/>
        <v>198319.04315731884</v>
      </c>
      <c r="H8" s="30">
        <f t="shared" si="2"/>
        <v>200500.56000818868</v>
      </c>
      <c r="I8" s="30">
        <f t="shared" si="3"/>
        <v>194066.21520416852</v>
      </c>
      <c r="J8" s="30">
        <f t="shared" si="4"/>
        <v>200500.56000818868</v>
      </c>
      <c r="K8" s="30">
        <f t="shared" si="5"/>
        <v>6434.344804020162</v>
      </c>
      <c r="L8" s="29">
        <f t="shared" si="6"/>
        <v>0</v>
      </c>
      <c r="M8" s="27"/>
    </row>
    <row r="9" spans="1:33" ht="14.1" customHeight="1" x14ac:dyDescent="0.2">
      <c r="A9" s="32">
        <v>44561</v>
      </c>
      <c r="B9" s="31">
        <f>VLOOKUP(A9,[1]HwabaoWP_szse_innovation_100!$A:$E,5)</f>
        <v>0.99199998378753662</v>
      </c>
      <c r="C9" s="31">
        <f>VLOOKUP(A9,[2]myPEPB!$B:$C,2,FALSE)</f>
        <v>34.630000000000003</v>
      </c>
      <c r="D9" s="29">
        <f>VLOOKUP(A9,[2]myPEPB!$B:$D,3,FALSE)</f>
        <v>38.228579205136612</v>
      </c>
      <c r="E9" s="29">
        <f t="shared" si="7"/>
        <v>51151.60056778443</v>
      </c>
      <c r="F9" s="30">
        <f t="shared" si="0"/>
        <v>51564.11431831224</v>
      </c>
      <c r="G9" s="30">
        <f t="shared" si="1"/>
        <v>249883.15747563107</v>
      </c>
      <c r="H9" s="30">
        <f t="shared" si="2"/>
        <v>247884.08816460447</v>
      </c>
      <c r="I9" s="30">
        <f t="shared" si="3"/>
        <v>245217.81577195294</v>
      </c>
      <c r="J9" s="30">
        <f t="shared" si="4"/>
        <v>247884.08816460447</v>
      </c>
      <c r="K9" s="30">
        <f t="shared" si="5"/>
        <v>2666.2723926515318</v>
      </c>
      <c r="L9" s="29">
        <f t="shared" si="6"/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f>VLOOKUP(A10,[1]HwabaoWP_szse_innovation_100!$A:$E,5)</f>
        <v>0.89099997282028198</v>
      </c>
      <c r="C10" s="31">
        <f>VLOOKUP(A10,[2]myPEPB!$B:$C,2,FALSE)</f>
        <v>31.02</v>
      </c>
      <c r="D10" s="29">
        <f>VLOOKUP(A10,[2]myPEPB!$B:$D,3,FALSE)</f>
        <v>37.709801928118821</v>
      </c>
      <c r="E10" s="29">
        <f t="shared" si="7"/>
        <v>176776.12685797611</v>
      </c>
      <c r="F10" s="30">
        <f t="shared" si="0"/>
        <v>198401.94416440517</v>
      </c>
      <c r="G10" s="30">
        <f t="shared" si="1"/>
        <v>448285.10164003621</v>
      </c>
      <c r="H10" s="30">
        <f t="shared" si="2"/>
        <v>399422.0133770096</v>
      </c>
      <c r="I10" s="30">
        <f t="shared" si="3"/>
        <v>421993.94262992905</v>
      </c>
      <c r="J10" s="30">
        <f t="shared" si="4"/>
        <v>399422.0133770096</v>
      </c>
      <c r="K10" s="30">
        <f t="shared" si="5"/>
        <v>-22571.92925291945</v>
      </c>
      <c r="L10" s="29">
        <f t="shared" si="6"/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f>VLOOKUP(A11,[1]HwabaoWP_szse_innovation_100!$A:$E,5)</f>
        <v>0.88200002908706665</v>
      </c>
      <c r="C11" s="31">
        <f>VLOOKUP(A11,[2]myPEPB!$B:$C,2,FALSE)</f>
        <v>30.969999309999999</v>
      </c>
      <c r="D11" s="29">
        <f>VLOOKUP(A11,[2]myPEPB!$B:$D,3,FALSE)</f>
        <v>37.189128385091756</v>
      </c>
      <c r="E11" s="29">
        <f t="shared" si="7"/>
        <v>152776.38748797405</v>
      </c>
      <c r="F11" s="30">
        <f t="shared" si="0"/>
        <v>173215.85311749773</v>
      </c>
      <c r="G11" s="30">
        <f t="shared" si="1"/>
        <v>621500.95475753397</v>
      </c>
      <c r="H11" s="30">
        <f t="shared" si="2"/>
        <v>548163.86017378466</v>
      </c>
      <c r="I11" s="30">
        <f t="shared" si="3"/>
        <v>574770.33011790307</v>
      </c>
      <c r="J11" s="30">
        <f t="shared" si="4"/>
        <v>548163.86017378466</v>
      </c>
      <c r="K11" s="30">
        <f t="shared" si="5"/>
        <v>-26606.469944118406</v>
      </c>
      <c r="L11" s="29">
        <f t="shared" si="6"/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f>VLOOKUP(A12,[1]HwabaoWP_szse_innovation_100!$A:$E,5)</f>
        <v>0.79199999570846558</v>
      </c>
      <c r="C12" s="31">
        <f>VLOOKUP(A12,[2]myPEPB!$B:$C,2,FALSE)</f>
        <v>27.63999939</v>
      </c>
      <c r="D12" s="29">
        <f>VLOOKUP(A12,[2]myPEPB!$B:$D,3,FALSE)</f>
        <v>36.340041456763494</v>
      </c>
      <c r="E12" s="29">
        <f t="shared" si="7"/>
        <v>298978.39125564491</v>
      </c>
      <c r="F12" s="30">
        <f t="shared" si="0"/>
        <v>377497.97080263944</v>
      </c>
      <c r="G12" s="30">
        <f t="shared" si="1"/>
        <v>998998.92556017335</v>
      </c>
      <c r="H12" s="30">
        <f t="shared" si="2"/>
        <v>791207.144756419</v>
      </c>
      <c r="I12" s="30">
        <f t="shared" si="3"/>
        <v>873748.72137354803</v>
      </c>
      <c r="J12" s="30">
        <f t="shared" si="4"/>
        <v>791207.144756419</v>
      </c>
      <c r="K12" s="30">
        <f t="shared" si="5"/>
        <v>-82541.576617129031</v>
      </c>
      <c r="L12" s="29">
        <f t="shared" si="6"/>
        <v>0</v>
      </c>
      <c r="M12" s="27"/>
      <c r="Y12" s="19"/>
    </row>
    <row r="13" spans="1:33" ht="14.1" customHeight="1" x14ac:dyDescent="0.2">
      <c r="A13" s="32">
        <v>44680</v>
      </c>
      <c r="B13" s="31">
        <f>VLOOKUP(A13,[1]HwabaoWP_szse_innovation_100!$A:$E,5)</f>
        <v>0.71899998188018799</v>
      </c>
      <c r="C13" s="31">
        <f>VLOOKUP(A13,[2]myPEPB!$B:$C,2,FALSE)</f>
        <v>25.129999160000001</v>
      </c>
      <c r="D13" s="29">
        <f>VLOOKUP(A13,[2]myPEPB!$B:$D,3,FALSE)</f>
        <v>35.566115356769217</v>
      </c>
      <c r="E13" s="29">
        <f t="shared" si="7"/>
        <v>430204.45902625163</v>
      </c>
      <c r="F13" s="30">
        <f t="shared" si="0"/>
        <v>598337.23208346288</v>
      </c>
      <c r="G13" s="30">
        <f t="shared" si="1"/>
        <v>1597336.1576436362</v>
      </c>
      <c r="H13" s="30">
        <f t="shared" si="2"/>
        <v>1148484.6684023435</v>
      </c>
      <c r="I13" s="30">
        <f t="shared" si="3"/>
        <v>1303953.1803997997</v>
      </c>
      <c r="J13" s="30">
        <f t="shared" si="4"/>
        <v>1148484.6684023435</v>
      </c>
      <c r="K13" s="30">
        <f t="shared" si="5"/>
        <v>-155468.5119974562</v>
      </c>
      <c r="L13" s="29">
        <f t="shared" si="6"/>
        <v>0</v>
      </c>
      <c r="M13" s="27"/>
      <c r="AA13" s="25"/>
    </row>
    <row r="14" spans="1:33" ht="14.1" customHeight="1" x14ac:dyDescent="0.2">
      <c r="A14" s="32">
        <v>44712</v>
      </c>
      <c r="B14" s="31">
        <f>VLOOKUP(A14,[1]HwabaoWP_szse_innovation_100!$A:$E,5)</f>
        <v>0.74699997901916504</v>
      </c>
      <c r="C14" s="31">
        <f>VLOOKUP(A14,[2]myPEPB!$B:$C,2,FALSE)</f>
        <v>24.129999160000001</v>
      </c>
      <c r="D14" s="29">
        <f>VLOOKUP(A14,[2]myPEPB!$B:$D,3,FALSE)</f>
        <v>34.740071647956981</v>
      </c>
      <c r="E14" s="29">
        <f t="shared" si="7"/>
        <v>444665.87088882137</v>
      </c>
      <c r="F14" s="30">
        <f t="shared" si="0"/>
        <v>595268.92018481973</v>
      </c>
      <c r="G14" s="30">
        <f t="shared" si="1"/>
        <v>2192605.0778284557</v>
      </c>
      <c r="H14" s="30">
        <f t="shared" si="2"/>
        <v>1637875.9471351712</v>
      </c>
      <c r="I14" s="30">
        <f t="shared" si="3"/>
        <v>1748619.051288621</v>
      </c>
      <c r="J14" s="30">
        <f t="shared" si="4"/>
        <v>1637875.9471351712</v>
      </c>
      <c r="K14" s="30">
        <f t="shared" si="5"/>
        <v>-110743.10415344988</v>
      </c>
      <c r="L14" s="29">
        <f t="shared" si="6"/>
        <v>0</v>
      </c>
      <c r="M14" s="27"/>
    </row>
    <row r="15" spans="1:33" ht="14.1" customHeight="1" x14ac:dyDescent="0.2">
      <c r="A15" s="32">
        <v>44742</v>
      </c>
      <c r="B15" s="31">
        <f>VLOOKUP(A15,[1]HwabaoWP_szse_innovation_100!$A:$E,5)</f>
        <v>0.84500002861022949</v>
      </c>
      <c r="C15" s="31">
        <f>VLOOKUP(A15,[2]myPEPB!$B:$C,2,FALSE)</f>
        <v>27.809999470000001</v>
      </c>
      <c r="D15" s="29">
        <f>VLOOKUP(A15,[2]myPEPB!$B:$D,3,FALSE)</f>
        <v>34.118899961366665</v>
      </c>
      <c r="E15" s="29">
        <f t="shared" si="7"/>
        <v>157218.79036936784</v>
      </c>
      <c r="F15" s="30">
        <f t="shared" si="0"/>
        <v>186057.73378250105</v>
      </c>
      <c r="G15" s="30">
        <f t="shared" si="1"/>
        <v>2378662.8116109567</v>
      </c>
      <c r="H15" s="30">
        <f t="shared" si="2"/>
        <v>2009970.1438653474</v>
      </c>
      <c r="I15" s="30">
        <f t="shared" si="3"/>
        <v>1905837.841657989</v>
      </c>
      <c r="J15" s="30">
        <f t="shared" si="4"/>
        <v>2009970.1438653474</v>
      </c>
      <c r="K15" s="30">
        <f t="shared" si="5"/>
        <v>104132.30220735841</v>
      </c>
      <c r="L15" s="29">
        <f t="shared" si="6"/>
        <v>0</v>
      </c>
      <c r="M15" s="27"/>
    </row>
    <row r="16" spans="1:33" ht="14.1" customHeight="1" x14ac:dyDescent="0.2">
      <c r="A16" s="32">
        <v>44771</v>
      </c>
      <c r="B16" s="31">
        <f>VLOOKUP(A16,[1]HwabaoWP_szse_innovation_100!$A:$E,5)</f>
        <v>0.80099999904632568</v>
      </c>
      <c r="C16" s="31">
        <f>VLOOKUP(A16,[2]myPEPB!$B:$C,2,FALSE)</f>
        <v>26.329999919999999</v>
      </c>
      <c r="D16" s="29">
        <f>VLOOKUP(A16,[2]myPEPB!$B:$D,3,FALSE)</f>
        <v>33.665700887975071</v>
      </c>
      <c r="E16" s="29">
        <f t="shared" si="7"/>
        <v>212559.40933162411</v>
      </c>
      <c r="F16" s="30">
        <f t="shared" si="0"/>
        <v>265367.55254019768</v>
      </c>
      <c r="G16" s="30">
        <f t="shared" si="1"/>
        <v>2644030.3641511542</v>
      </c>
      <c r="H16" s="30">
        <f t="shared" si="2"/>
        <v>2117868.3191635306</v>
      </c>
      <c r="I16" s="30">
        <f t="shared" si="3"/>
        <v>2118397.2509896131</v>
      </c>
      <c r="J16" s="30">
        <f t="shared" si="4"/>
        <v>2117868.3191635306</v>
      </c>
      <c r="K16" s="30">
        <f t="shared" si="5"/>
        <v>-528.93182608252391</v>
      </c>
      <c r="L16" s="29">
        <f t="shared" si="6"/>
        <v>0</v>
      </c>
      <c r="M16" s="27"/>
    </row>
    <row r="17" spans="1:13" ht="14.1" customHeight="1" x14ac:dyDescent="0.2">
      <c r="A17" s="32">
        <v>44804</v>
      </c>
      <c r="B17" s="31">
        <f>VLOOKUP(A17,[1]HwabaoWP_szse_innovation_100!$A:$E,5)</f>
        <v>0.76499998569488525</v>
      </c>
      <c r="C17" s="31">
        <f>VLOOKUP(A17,[2]myPEPB!$B:$C,2,FALSE)</f>
        <v>25.18000031</v>
      </c>
      <c r="D17" s="29">
        <f>VLOOKUP(A17,[2]myPEPB!$B:$D,3,FALSE)</f>
        <v>33.177209264156971</v>
      </c>
      <c r="E17" s="29">
        <f t="shared" si="7"/>
        <v>252623.6366729713</v>
      </c>
      <c r="F17" s="30">
        <f t="shared" si="0"/>
        <v>330226.98221817799</v>
      </c>
      <c r="G17" s="30">
        <f t="shared" si="1"/>
        <v>2974257.3463693322</v>
      </c>
      <c r="H17" s="30">
        <f t="shared" si="2"/>
        <v>2275306.8274254464</v>
      </c>
      <c r="I17" s="30">
        <f t="shared" si="3"/>
        <v>2371020.8876625844</v>
      </c>
      <c r="J17" s="30">
        <f t="shared" si="4"/>
        <v>2275306.8274254464</v>
      </c>
      <c r="K17" s="30">
        <f t="shared" si="5"/>
        <v>-95714.060237138066</v>
      </c>
      <c r="L17" s="29">
        <f t="shared" si="6"/>
        <v>0</v>
      </c>
      <c r="M17" s="27"/>
    </row>
    <row r="18" spans="1:13" ht="14.1" customHeight="1" x14ac:dyDescent="0.2">
      <c r="A18" s="32">
        <v>44834</v>
      </c>
      <c r="B18" s="31">
        <f>VLOOKUP(A18,[1]HwabaoWP_szse_innovation_100!$A:$E,5)</f>
        <v>0.69599997997283936</v>
      </c>
      <c r="C18" s="31">
        <f>VLOOKUP(A18,[2]myPEPB!$B:$C,2,FALSE)</f>
        <v>22.61</v>
      </c>
      <c r="D18" s="29">
        <f>VLOOKUP(A18,[2]myPEPB!$B:$D,3,FALSE)</f>
        <v>32.639682710465742</v>
      </c>
      <c r="E18" s="29">
        <f t="shared" si="7"/>
        <v>397348.414326831</v>
      </c>
      <c r="F18" s="30">
        <f t="shared" si="0"/>
        <v>570902.91057528066</v>
      </c>
      <c r="G18" s="30">
        <f t="shared" si="1"/>
        <v>3545160.2569446126</v>
      </c>
      <c r="H18" s="30">
        <f t="shared" si="2"/>
        <v>2467431.4678339562</v>
      </c>
      <c r="I18" s="30">
        <f t="shared" si="3"/>
        <v>2768369.3019894157</v>
      </c>
      <c r="J18" s="30">
        <f t="shared" si="4"/>
        <v>2467431.4678339562</v>
      </c>
      <c r="K18" s="30">
        <f t="shared" si="5"/>
        <v>-300937.83415545942</v>
      </c>
      <c r="L18" s="29">
        <f t="shared" si="6"/>
        <v>0</v>
      </c>
      <c r="M18" s="27"/>
    </row>
    <row r="19" spans="1:13" ht="12.75" x14ac:dyDescent="0.2">
      <c r="A19" s="32">
        <v>44865</v>
      </c>
      <c r="B19" s="31">
        <f>VLOOKUP(A19,[1]HwabaoWP_szse_innovation_100!$A:$E,5)</f>
        <v>0.68699997663497925</v>
      </c>
      <c r="C19" s="31">
        <f>VLOOKUP(A19,[2]myPEPB!$B:$C,2,FALSE)</f>
        <v>22.239999770000001</v>
      </c>
      <c r="D19" s="29">
        <f>VLOOKUP(A19,[2]myPEPB!$B:$D,3,FALSE)</f>
        <v>32.234052986719142</v>
      </c>
      <c r="E19" s="29">
        <f t="shared" si="7"/>
        <v>394530.34380952618</v>
      </c>
      <c r="F19" s="30">
        <f t="shared" si="0"/>
        <v>574279.99596446904</v>
      </c>
      <c r="G19" s="30">
        <f t="shared" si="1"/>
        <v>4119440.2529090815</v>
      </c>
      <c r="H19" s="30">
        <f t="shared" si="2"/>
        <v>2830055.3574977322</v>
      </c>
      <c r="I19" s="30">
        <f t="shared" si="3"/>
        <v>3162899.6457989421</v>
      </c>
      <c r="J19" s="30">
        <f t="shared" si="4"/>
        <v>2830055.3574977322</v>
      </c>
      <c r="K19" s="30">
        <f t="shared" si="5"/>
        <v>-332844.28830120992</v>
      </c>
      <c r="L19" s="29">
        <f t="shared" si="6"/>
        <v>0</v>
      </c>
    </row>
    <row r="20" spans="1:13" ht="12.75" x14ac:dyDescent="0.2">
      <c r="A20" s="32">
        <v>44895</v>
      </c>
      <c r="B20" s="31">
        <f>VLOOKUP(A20,[1]HwabaoWP_szse_innovation_100!$A:$E,5)</f>
        <v>0.72000002861022949</v>
      </c>
      <c r="C20" s="31">
        <f>VLOOKUP(A20,[2]myPEPB!$B:$C,2,FALSE)</f>
        <v>22.809999470000001</v>
      </c>
      <c r="D20" s="29">
        <f>VLOOKUP(A20,[2]myPEPB!$B:$D,3,FALSE)</f>
        <v>31.717553830421821</v>
      </c>
      <c r="E20" s="29">
        <f t="shared" si="7"/>
        <v>313410.87250128563</v>
      </c>
      <c r="F20" s="30">
        <f t="shared" si="0"/>
        <v>435292.86117702356</v>
      </c>
      <c r="G20" s="30">
        <f t="shared" si="1"/>
        <v>4554733.1140861055</v>
      </c>
      <c r="H20" s="30">
        <f t="shared" si="2"/>
        <v>3279407.9724539556</v>
      </c>
      <c r="I20" s="30">
        <f t="shared" si="3"/>
        <v>3476310.5183002278</v>
      </c>
      <c r="J20" s="30">
        <f t="shared" si="4"/>
        <v>3279407.9724539556</v>
      </c>
      <c r="K20" s="30">
        <f t="shared" si="5"/>
        <v>-196902.54584627226</v>
      </c>
      <c r="L20" s="29">
        <f t="shared" si="6"/>
        <v>0</v>
      </c>
    </row>
    <row r="21" spans="1:13" ht="12.75" x14ac:dyDescent="0.2">
      <c r="A21" s="32">
        <v>44925</v>
      </c>
      <c r="B21" s="31">
        <f>VLOOKUP(A21,[1]HwabaoWP_szse_innovation_100!$A:$E,5)</f>
        <v>0.72299998998641968</v>
      </c>
      <c r="C21" s="31">
        <f>VLOOKUP(A21,[2]myPEPB!$B:$C,2,FALSE)</f>
        <v>22.739999770000001</v>
      </c>
      <c r="D21" s="29">
        <f>VLOOKUP(A21,[2]myPEPB!$B:$D,3,FALSE)</f>
        <v>31.272103983435283</v>
      </c>
      <c r="E21" s="29">
        <f t="shared" si="7"/>
        <v>287547.36912023439</v>
      </c>
      <c r="F21" s="30">
        <f t="shared" si="0"/>
        <v>397714.20899415982</v>
      </c>
      <c r="G21" s="30">
        <f t="shared" si="1"/>
        <v>4952447.323080265</v>
      </c>
      <c r="H21" s="30">
        <f t="shared" si="2"/>
        <v>3580619.3649953026</v>
      </c>
      <c r="I21" s="30">
        <f t="shared" si="3"/>
        <v>3763857.8874204624</v>
      </c>
      <c r="J21" s="30">
        <f t="shared" si="4"/>
        <v>3580619.3649953026</v>
      </c>
      <c r="K21" s="30">
        <f t="shared" si="5"/>
        <v>-183238.52242515981</v>
      </c>
      <c r="L21" s="29">
        <f t="shared" si="6"/>
        <v>0</v>
      </c>
    </row>
    <row r="22" spans="1:13" ht="12.75" x14ac:dyDescent="0.2">
      <c r="A22" s="32">
        <v>44957</v>
      </c>
      <c r="B22" s="31">
        <f>VLOOKUP(A22,[1]HwabaoWP_szse_innovation_100!$A:$E,5)</f>
        <v>0.78899997472763062</v>
      </c>
      <c r="C22" s="31">
        <f>VLOOKUP(A22,[2]myPEPB!$B:$C,2,FALSE)</f>
        <v>24.899999618530273</v>
      </c>
      <c r="D22" s="29">
        <f>VLOOKUP(A22,[2]myPEPB!$B:$D,3,FALSE)</f>
        <v>31.009964160696924</v>
      </c>
      <c r="E22" s="29">
        <f t="shared" si="7"/>
        <v>147460.08349080823</v>
      </c>
      <c r="F22" s="30">
        <f t="shared" si="0"/>
        <v>186894.91535372063</v>
      </c>
      <c r="G22" s="30">
        <f t="shared" si="1"/>
        <v>5139342.238433986</v>
      </c>
      <c r="H22" s="30">
        <f t="shared" si="2"/>
        <v>4054940.8962410595</v>
      </c>
      <c r="I22" s="30">
        <f t="shared" si="3"/>
        <v>3911317.9709112705</v>
      </c>
      <c r="J22" s="30">
        <f t="shared" si="4"/>
        <v>4054940.8962410595</v>
      </c>
      <c r="K22" s="30">
        <f t="shared" si="5"/>
        <v>143622.92532978905</v>
      </c>
      <c r="L22" s="29">
        <f t="shared" si="6"/>
        <v>0</v>
      </c>
    </row>
    <row r="23" spans="1:13" ht="12.75" x14ac:dyDescent="0.2">
      <c r="A23" s="32">
        <v>44985</v>
      </c>
      <c r="B23" s="31">
        <f>VLOOKUP(A23,[1]HwabaoWP_szse_innovation_100!$A:$E,5)</f>
        <v>0.7630000114440918</v>
      </c>
      <c r="C23" s="31">
        <f>VLOOKUP(A23,[2]myPEPB!$B:$C,2,FALSE)</f>
        <v>23.979999540000001</v>
      </c>
      <c r="D23" s="29">
        <f>VLOOKUP(A23,[2]myPEPB!$B:$D,3,FALSE)</f>
        <v>30.728425585070163</v>
      </c>
      <c r="E23" s="29">
        <f t="shared" si="7"/>
        <v>179887.95363883613</v>
      </c>
      <c r="F23" s="30">
        <f t="shared" si="0"/>
        <v>235764.02482402488</v>
      </c>
      <c r="G23" s="30">
        <f t="shared" si="1"/>
        <v>5375106.2632580111</v>
      </c>
      <c r="H23" s="30">
        <f t="shared" si="2"/>
        <v>4101206.1403790722</v>
      </c>
      <c r="I23" s="30">
        <f t="shared" si="3"/>
        <v>4091205.9245501067</v>
      </c>
      <c r="J23" s="30">
        <f t="shared" si="4"/>
        <v>4101206.1403790722</v>
      </c>
      <c r="K23" s="30">
        <f t="shared" si="5"/>
        <v>10000.215828965418</v>
      </c>
      <c r="L23" s="29">
        <f t="shared" si="6"/>
        <v>0</v>
      </c>
    </row>
    <row r="24" spans="1:13" ht="12.75" x14ac:dyDescent="0.2">
      <c r="A24" s="32">
        <v>45016</v>
      </c>
      <c r="B24" s="31">
        <f>VLOOKUP(A24,[1]HwabaoWP_szse_innovation_100!$A:$E,5)</f>
        <v>0.77100002765655518</v>
      </c>
      <c r="C24" s="31">
        <f>VLOOKUP(A24,[2]myPEPB!$B:$C,2,FALSE)</f>
        <v>24.159999849999998</v>
      </c>
      <c r="D24" s="29">
        <f>VLOOKUP(A24,[2]myPEPB!$B:$D,3,FALSE)</f>
        <v>30.393087180738309</v>
      </c>
      <c r="E24" s="29">
        <f t="shared" si="7"/>
        <v>153462.94180681123</v>
      </c>
      <c r="F24" s="30">
        <f t="shared" si="0"/>
        <v>199044.01595582286</v>
      </c>
      <c r="G24" s="30">
        <f t="shared" si="1"/>
        <v>5574150.2792138336</v>
      </c>
      <c r="H24" s="30">
        <f t="shared" si="2"/>
        <v>4297670.0194356609</v>
      </c>
      <c r="I24" s="30">
        <f t="shared" si="3"/>
        <v>4244668.8663569177</v>
      </c>
      <c r="J24" s="30">
        <f t="shared" si="4"/>
        <v>4297670.0194356609</v>
      </c>
      <c r="K24" s="30">
        <f t="shared" si="5"/>
        <v>53001.153078743257</v>
      </c>
      <c r="L24" s="29">
        <f t="shared" si="6"/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v>0</v>
      </c>
      <c r="F3" s="18">
        <f t="shared" ref="F3:F24" si="0">E3/B3</f>
        <v>0</v>
      </c>
      <c r="G3" s="18">
        <f>G2+F3</f>
        <v>0</v>
      </c>
      <c r="H3" s="18">
        <f t="shared" ref="H3:H24" si="1">G3*B3</f>
        <v>0</v>
      </c>
      <c r="I3" s="18">
        <f>IF(E3&gt;0,I2+E3,I2)</f>
        <v>0</v>
      </c>
      <c r="J3" s="18">
        <f t="shared" ref="J3:J24" si="2">H3+L3</f>
        <v>0</v>
      </c>
      <c r="K3" s="18">
        <f t="shared" ref="K3:K24" si="3">J3-I3</f>
        <v>0</v>
      </c>
      <c r="L3" s="17">
        <f>IF(E3&lt;0,L2-E3,L2)</f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>IF(C4&lt;D4,$E$2*(D4-C4)^2,-$E$2*(D4-C4)^2)</f>
        <v>3953.9484548014116</v>
      </c>
      <c r="F4" s="18">
        <f t="shared" si="0"/>
        <v>3930.3662572578642</v>
      </c>
      <c r="G4" s="18">
        <f t="shared" ref="G4:G24" si="4">G3+F4</f>
        <v>3930.3662572578642</v>
      </c>
      <c r="H4" s="18">
        <f t="shared" si="1"/>
        <v>3953.9484548014116</v>
      </c>
      <c r="I4" s="18">
        <f t="shared" ref="I4:I24" si="5">IF(E4&gt;0,I3+E4,I3)</f>
        <v>3953.9484548014116</v>
      </c>
      <c r="J4" s="18">
        <f t="shared" si="2"/>
        <v>3953.9484548014116</v>
      </c>
      <c r="K4" s="18">
        <f t="shared" si="3"/>
        <v>0</v>
      </c>
      <c r="L4" s="17">
        <f t="shared" ref="L4:L24" si="6">IF(E4&lt;0,L3-E4,L3)</f>
        <v>0</v>
      </c>
      <c r="M4" s="22">
        <f>VLOOKUP(A4,'[3]model1&amp;RSI'!$A:$K,11)</f>
        <v>0</v>
      </c>
      <c r="N4" s="22">
        <f>VLOOKUP(A4,'[3]model1&amp;RSI'!$A:$M,13)</f>
        <v>2.4999999999999911E-2</v>
      </c>
      <c r="O4" s="22">
        <f>VLOOKUP(A4,'[3]model1&amp;RSI'!$A:$N,14)</f>
        <v>0</v>
      </c>
      <c r="Q4" s="42">
        <v>44561</v>
      </c>
      <c r="R4" s="10">
        <f>S4</f>
        <v>391166.0852938749</v>
      </c>
      <c r="S4" s="4">
        <f>VLOOKUP(Q4,A:I,9,)</f>
        <v>391166.0852938749</v>
      </c>
      <c r="T4" s="4">
        <f>VLOOKUP(Q4,A:J,10,)</f>
        <v>397335.57823758473</v>
      </c>
      <c r="U4" s="4">
        <f>VLOOKUP(Q4,A:K,11,)</f>
        <v>6169.4929437098326</v>
      </c>
      <c r="V4" s="4">
        <f>VLOOKUP(Q4,A:L,12,)</f>
        <v>0</v>
      </c>
      <c r="W4" s="9">
        <f t="shared" ref="W4" si="7">(T4-S4)/S4</f>
        <v>1.5772054826979239E-2</v>
      </c>
      <c r="X4" s="9">
        <f>W4</f>
        <v>1.5772054826979239E-2</v>
      </c>
      <c r="Z4" s="42">
        <v>44925</v>
      </c>
      <c r="AA4" s="7">
        <v>4929734.1316487892</v>
      </c>
      <c r="AB4" s="7">
        <f>-AA4</f>
        <v>-4929734.1316487892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 t="shared" ref="E5:E24" si="8">IF(C5&lt;D5,$E$2*(D5-C5)^2*P5,-$E$2*(D5-C5)^2*P5)</f>
        <v>52777.576044247049</v>
      </c>
      <c r="F5" s="18">
        <f t="shared" si="0"/>
        <v>54635.171888454504</v>
      </c>
      <c r="G5" s="18">
        <f t="shared" si="4"/>
        <v>58565.538145712366</v>
      </c>
      <c r="H5" s="18">
        <f t="shared" si="1"/>
        <v>56574.309848758145</v>
      </c>
      <c r="I5" s="18">
        <f t="shared" si="5"/>
        <v>56731.524499048464</v>
      </c>
      <c r="J5" s="18">
        <f t="shared" si="2"/>
        <v>56574.309848758145</v>
      </c>
      <c r="K5" s="18">
        <f t="shared" si="3"/>
        <v>-157.2146502903197</v>
      </c>
      <c r="L5" s="17">
        <f t="shared" si="6"/>
        <v>0</v>
      </c>
      <c r="M5" s="22">
        <f>VLOOKUP(A5,'[3]model1&amp;RSI'!$A:$K,11)</f>
        <v>0</v>
      </c>
      <c r="N5" s="22">
        <f>VLOOKUP(A5,'[3]model1&amp;RSI'!$A:$M,13)</f>
        <v>2.7499999999999931E-2</v>
      </c>
      <c r="O5" s="22">
        <f>VLOOKUP(A5,'[3]model1&amp;RSI'!$A:$N,14)</f>
        <v>0</v>
      </c>
      <c r="P5" s="1">
        <f>IF(O4&lt;20,2,IF(AND((O4&lt;25),(O4&gt;20)),1,IF(AND((O4&gt;25),(O4&lt;50)),0.95,IF(AND((O4&gt;50),(O4&lt;80)),0.2,IF(O4&gt;80,1,)))))</f>
        <v>2</v>
      </c>
      <c r="Q5" s="42">
        <v>44925</v>
      </c>
      <c r="R5" s="10">
        <f>S5-S4</f>
        <v>4936141.2228610869</v>
      </c>
      <c r="S5" s="4">
        <f>VLOOKUP(Q5,A:I,9,)</f>
        <v>5327307.308154962</v>
      </c>
      <c r="T5" s="4">
        <f>VLOOKUP(Q5,A:J,10,)</f>
        <v>5021488.7754730703</v>
      </c>
      <c r="U5" s="4">
        <f>VLOOKUP(Q5,A:K,11,)</f>
        <v>-305818.53268189169</v>
      </c>
      <c r="V5" s="4">
        <f>VLOOKUP(Q5,A:L,12,)</f>
        <v>0</v>
      </c>
      <c r="W5" s="9">
        <f t="shared" ref="W5" si="9">(T5-S5)/S5</f>
        <v>-5.7405836568457255E-2</v>
      </c>
      <c r="X5" s="9">
        <v>-5.3511597687478707E-2</v>
      </c>
      <c r="Z5" s="42">
        <v>44925</v>
      </c>
      <c r="AA5" s="7"/>
      <c r="AB5" s="7">
        <v>5016358.5236119805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 t="shared" si="8"/>
        <v>175315.35959658396</v>
      </c>
      <c r="F6" s="18">
        <f t="shared" si="0"/>
        <v>182430.13485596667</v>
      </c>
      <c r="G6" s="18">
        <f t="shared" si="4"/>
        <v>240995.67300167904</v>
      </c>
      <c r="H6" s="18">
        <f t="shared" si="1"/>
        <v>231596.84175461356</v>
      </c>
      <c r="I6" s="18">
        <f t="shared" si="5"/>
        <v>232046.88409563241</v>
      </c>
      <c r="J6" s="18">
        <f t="shared" si="2"/>
        <v>231596.84175461356</v>
      </c>
      <c r="K6" s="18">
        <f t="shared" si="3"/>
        <v>-450.04234101885231</v>
      </c>
      <c r="L6" s="17">
        <f t="shared" si="6"/>
        <v>0</v>
      </c>
      <c r="M6" s="22">
        <f>VLOOKUP(A6,'[3]model1&amp;RSI'!$A:$K,11)</f>
        <v>0</v>
      </c>
      <c r="N6" s="22">
        <f>VLOOKUP(A6,'[3]model1&amp;RSI'!$A:$M,13)</f>
        <v>2.3749999999999941E-2</v>
      </c>
      <c r="O6" s="22">
        <f>VLOOKUP(A6,'[3]model1&amp;RSI'!$A:$N,14)</f>
        <v>0</v>
      </c>
      <c r="P6" s="1">
        <f t="shared" ref="P6:P24" si="10">IF(O5&lt;20,2,IF(AND((O5&lt;25),(O5&gt;20)),1,IF(AND((O5&gt;25),(O5&lt;50)),0.95,IF(AND((O5&gt;50),(O5&lt;80)),0.2,IF(O5&gt;80,1,)))))</f>
        <v>2</v>
      </c>
      <c r="Z6" s="7"/>
      <c r="AA6" s="7"/>
      <c r="AB6" s="8">
        <f>IRR(AB3:AB5)</f>
        <v>-5.3511597687478707E-2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 t="shared" si="8"/>
        <v>68918.763459791298</v>
      </c>
      <c r="F7" s="18">
        <f t="shared" si="0"/>
        <v>69404.597662202883</v>
      </c>
      <c r="G7" s="18">
        <f t="shared" si="4"/>
        <v>310400.27066388191</v>
      </c>
      <c r="H7" s="18">
        <f t="shared" si="1"/>
        <v>308227.45974060136</v>
      </c>
      <c r="I7" s="18">
        <f t="shared" si="5"/>
        <v>300965.64755542373</v>
      </c>
      <c r="J7" s="18">
        <f t="shared" si="2"/>
        <v>308227.45974060136</v>
      </c>
      <c r="K7" s="18">
        <f t="shared" si="3"/>
        <v>7261.8121851776377</v>
      </c>
      <c r="L7" s="17">
        <f t="shared" si="6"/>
        <v>0</v>
      </c>
      <c r="M7" s="22">
        <f>VLOOKUP(A7,'[3]model1&amp;RSI'!$A:$K,11)</f>
        <v>5.3333284854888974E-3</v>
      </c>
      <c r="N7" s="22">
        <f>VLOOKUP(A7,'[3]model1&amp;RSI'!$A:$M,13)</f>
        <v>2.5124995152155511E-2</v>
      </c>
      <c r="O7" s="22">
        <f>VLOOKUP(A7,'[3]model1&amp;RSI'!$A:$N,14)</f>
        <v>21.227182147461402</v>
      </c>
      <c r="P7" s="1">
        <f t="shared" si="10"/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 t="shared" si="8"/>
        <v>41606.417199055955</v>
      </c>
      <c r="F8" s="18">
        <f t="shared" si="0"/>
        <v>41153.724696748955</v>
      </c>
      <c r="G8" s="18">
        <f t="shared" si="4"/>
        <v>351553.99536063086</v>
      </c>
      <c r="H8" s="18">
        <f t="shared" si="1"/>
        <v>355421.10238505044</v>
      </c>
      <c r="I8" s="18">
        <f t="shared" si="5"/>
        <v>342572.06475447968</v>
      </c>
      <c r="J8" s="18">
        <f t="shared" si="2"/>
        <v>355421.10238505044</v>
      </c>
      <c r="K8" s="18">
        <f t="shared" si="3"/>
        <v>12849.037630570761</v>
      </c>
      <c r="L8" s="17">
        <f t="shared" si="6"/>
        <v>0</v>
      </c>
      <c r="M8" s="22">
        <f>VLOOKUP(A8,'[3]model1&amp;RSI'!$A:$K,11)</f>
        <v>7.4444514513015798E-3</v>
      </c>
      <c r="N8" s="22">
        <f>VLOOKUP(A8,'[3]model1&amp;RSI'!$A:$M,13)</f>
        <v>2.3937507006857092E-2</v>
      </c>
      <c r="O8" s="22">
        <f>VLOOKUP(A8,'[3]model1&amp;RSI'!$A:$N,14)</f>
        <v>31.099526985700965</v>
      </c>
      <c r="P8" s="1">
        <f t="shared" si="10"/>
        <v>1</v>
      </c>
    </row>
    <row r="9" spans="1:34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 t="shared" si="8"/>
        <v>48594.020539395206</v>
      </c>
      <c r="F9" s="18">
        <f t="shared" si="0"/>
        <v>48985.90860239663</v>
      </c>
      <c r="G9" s="18">
        <f t="shared" si="4"/>
        <v>400539.90396302746</v>
      </c>
      <c r="H9" s="18">
        <f t="shared" si="1"/>
        <v>397335.57823758473</v>
      </c>
      <c r="I9" s="18">
        <f t="shared" si="5"/>
        <v>391166.0852938749</v>
      </c>
      <c r="J9" s="18">
        <f t="shared" si="2"/>
        <v>397335.57823758473</v>
      </c>
      <c r="K9" s="18">
        <f t="shared" si="3"/>
        <v>6169.4929437098326</v>
      </c>
      <c r="L9" s="17">
        <f t="shared" si="6"/>
        <v>0</v>
      </c>
      <c r="M9" s="22">
        <f>VLOOKUP(A9,'[3]model1&amp;RSI'!$A:$K,11)</f>
        <v>6.2037095427513169E-3</v>
      </c>
      <c r="N9" s="22">
        <f>VLOOKUP(A9,'[3]model1&amp;RSI'!$A:$M,13)</f>
        <v>2.3114598073341198E-2</v>
      </c>
      <c r="O9" s="22">
        <f>VLOOKUP(A9,'[3]model1&amp;RSI'!$A:$N,14)</f>
        <v>26.838924575142201</v>
      </c>
      <c r="P9" s="1">
        <f t="shared" si="10"/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31.02</v>
      </c>
      <c r="D10" s="17">
        <f>VLOOKUP(A10,[2]myPEPB!$B:$D,3,FALSE)</f>
        <v>37.709801928118821</v>
      </c>
      <c r="E10" s="17">
        <f t="shared" si="8"/>
        <v>167937.3205150773</v>
      </c>
      <c r="F10" s="18">
        <f t="shared" si="0"/>
        <v>188481.84695618492</v>
      </c>
      <c r="G10" s="18">
        <f t="shared" si="4"/>
        <v>589021.75091921235</v>
      </c>
      <c r="H10" s="18">
        <f t="shared" si="1"/>
        <v>524818.36405957316</v>
      </c>
      <c r="I10" s="18">
        <f t="shared" si="5"/>
        <v>559103.40580895217</v>
      </c>
      <c r="J10" s="18">
        <f t="shared" si="2"/>
        <v>524818.36405957316</v>
      </c>
      <c r="K10" s="18">
        <f t="shared" si="3"/>
        <v>-34285.041749379016</v>
      </c>
      <c r="L10" s="17">
        <f t="shared" si="6"/>
        <v>0</v>
      </c>
      <c r="M10" s="22">
        <f>VLOOKUP(A10,'[3]model1&amp;RSI'!$A:$K,11)</f>
        <v>5.1697579522927643E-3</v>
      </c>
      <c r="N10" s="22">
        <f>VLOOKUP(A10,'[3]model1&amp;RSI'!$A:$M,13)</f>
        <v>3.6095500222326771E-2</v>
      </c>
      <c r="O10" s="22">
        <f>VLOOKUP(A10,'[3]model1&amp;RSI'!$A:$N,14)</f>
        <v>14.322444405674213</v>
      </c>
      <c r="P10" s="1">
        <f t="shared" si="10"/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37.189128385091756</v>
      </c>
      <c r="E11" s="17">
        <f t="shared" si="8"/>
        <v>305552.77497594809</v>
      </c>
      <c r="F11" s="18">
        <f t="shared" si="0"/>
        <v>346431.70623499545</v>
      </c>
      <c r="G11" s="18">
        <f t="shared" si="4"/>
        <v>935453.45715420786</v>
      </c>
      <c r="H11" s="18">
        <f t="shared" si="1"/>
        <v>825069.97641960834</v>
      </c>
      <c r="I11" s="18">
        <f t="shared" si="5"/>
        <v>864656.18078490021</v>
      </c>
      <c r="J11" s="18">
        <f t="shared" si="2"/>
        <v>825069.97641960834</v>
      </c>
      <c r="K11" s="18">
        <f t="shared" si="3"/>
        <v>-39586.204365291866</v>
      </c>
      <c r="L11" s="17">
        <f t="shared" si="6"/>
        <v>0</v>
      </c>
      <c r="M11" s="22">
        <f>VLOOKUP(A11,'[3]model1&amp;RSI'!$A:$K,11)</f>
        <v>4.3081316269106369E-3</v>
      </c>
      <c r="N11" s="22">
        <f>VLOOKUP(A11,'[3]model1&amp;RSI'!$A:$M,13)</f>
        <v>3.1579574140808198E-2</v>
      </c>
      <c r="O11" s="22">
        <f>VLOOKUP(A11,'[3]model1&amp;RSI'!$A:$N,14)</f>
        <v>13.642146052069533</v>
      </c>
      <c r="P11" s="1">
        <f t="shared" si="10"/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36.340041456763494</v>
      </c>
      <c r="E12" s="17">
        <f t="shared" si="8"/>
        <v>597956.78251128981</v>
      </c>
      <c r="F12" s="18">
        <f t="shared" si="0"/>
        <v>754995.94160527887</v>
      </c>
      <c r="G12" s="18">
        <f t="shared" si="4"/>
        <v>1690449.3987594866</v>
      </c>
      <c r="H12" s="18">
        <f t="shared" si="1"/>
        <v>1338835.9165628916</v>
      </c>
      <c r="I12" s="18">
        <f t="shared" si="5"/>
        <v>1462612.9632961899</v>
      </c>
      <c r="J12" s="18">
        <f t="shared" si="2"/>
        <v>1338835.9165628916</v>
      </c>
      <c r="K12" s="18">
        <f t="shared" si="3"/>
        <v>-123777.04673329834</v>
      </c>
      <c r="L12" s="17">
        <f t="shared" si="6"/>
        <v>0</v>
      </c>
      <c r="M12" s="22">
        <f>VLOOKUP(A12,'[3]model1&amp;RSI'!$A:$K,11)</f>
        <v>3.5901096890921975E-3</v>
      </c>
      <c r="N12" s="22">
        <f>VLOOKUP(A12,'[3]model1&amp;RSI'!$A:$M,13)</f>
        <v>4.1316317347107008E-2</v>
      </c>
      <c r="O12" s="22">
        <f>VLOOKUP(A12,'[3]model1&amp;RSI'!$A:$N,14)</f>
        <v>8.689326444394684</v>
      </c>
      <c r="P12" s="1">
        <f t="shared" si="10"/>
        <v>2</v>
      </c>
      <c r="Z12" s="19"/>
    </row>
    <row r="13" spans="1:34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35.566115356769217</v>
      </c>
      <c r="E13" s="17">
        <f t="shared" si="8"/>
        <v>860408.91805250326</v>
      </c>
      <c r="F13" s="18">
        <f t="shared" si="0"/>
        <v>1196674.4641669258</v>
      </c>
      <c r="G13" s="18">
        <f t="shared" si="4"/>
        <v>2887123.8629264124</v>
      </c>
      <c r="H13" s="18">
        <f t="shared" si="1"/>
        <v>2075842.005129949</v>
      </c>
      <c r="I13" s="18">
        <f t="shared" si="5"/>
        <v>2323021.8813486933</v>
      </c>
      <c r="J13" s="18">
        <f t="shared" si="2"/>
        <v>2075842.005129949</v>
      </c>
      <c r="K13" s="18">
        <f t="shared" si="3"/>
        <v>-247179.87621874432</v>
      </c>
      <c r="L13" s="17">
        <f t="shared" si="6"/>
        <v>0</v>
      </c>
      <c r="M13" s="22">
        <f>VLOOKUP(A13,'[3]model1&amp;RSI'!$A:$K,11)</f>
        <v>2.9917580742434978E-3</v>
      </c>
      <c r="N13" s="22">
        <f>VLOOKUP(A13,'[3]model1&amp;RSI'!$A:$M,13)</f>
        <v>4.659693342730211E-2</v>
      </c>
      <c r="O13" s="22">
        <f>VLOOKUP(A13,'[3]model1&amp;RSI'!$A:$N,14)</f>
        <v>6.4205042138901032</v>
      </c>
      <c r="P13" s="1">
        <f t="shared" si="10"/>
        <v>2</v>
      </c>
      <c r="AB13" s="2"/>
    </row>
    <row r="14" spans="1:34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34.740071647956981</v>
      </c>
      <c r="E14" s="17">
        <f t="shared" si="8"/>
        <v>889331.74177764275</v>
      </c>
      <c r="F14" s="18">
        <f t="shared" si="0"/>
        <v>1190537.8403696395</v>
      </c>
      <c r="G14" s="18">
        <f t="shared" si="4"/>
        <v>4077661.7032960518</v>
      </c>
      <c r="H14" s="18">
        <f t="shared" si="1"/>
        <v>3046013.2068094034</v>
      </c>
      <c r="I14" s="18">
        <f t="shared" si="5"/>
        <v>3212353.6231263359</v>
      </c>
      <c r="J14" s="18">
        <f t="shared" si="2"/>
        <v>3046013.2068094034</v>
      </c>
      <c r="K14" s="18">
        <f t="shared" si="3"/>
        <v>-166340.41631693253</v>
      </c>
      <c r="L14" s="17">
        <f t="shared" si="6"/>
        <v>0</v>
      </c>
      <c r="M14" s="22">
        <f>VLOOKUP(A14,'[3]model1&amp;RSI'!$A:$K,11)</f>
        <v>7.1597979183657566E-3</v>
      </c>
      <c r="N14" s="22">
        <f>VLOOKUP(A14,'[3]model1&amp;RSI'!$A:$M,13)</f>
        <v>4.3497444045914602E-2</v>
      </c>
      <c r="O14" s="22">
        <f>VLOOKUP(A14,'[3]model1&amp;RSI'!$A:$N,14)</f>
        <v>16.460272725009055</v>
      </c>
      <c r="P14" s="1">
        <f t="shared" si="10"/>
        <v>2</v>
      </c>
    </row>
    <row r="15" spans="1:34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34.118899961366665</v>
      </c>
      <c r="E15" s="17">
        <f t="shared" si="8"/>
        <v>314437.58073873568</v>
      </c>
      <c r="F15" s="18">
        <f t="shared" si="0"/>
        <v>372115.46756500209</v>
      </c>
      <c r="G15" s="18">
        <f t="shared" si="4"/>
        <v>4449777.1708610542</v>
      </c>
      <c r="H15" s="18">
        <f t="shared" si="1"/>
        <v>3760061.8366867369</v>
      </c>
      <c r="I15" s="18">
        <f t="shared" si="5"/>
        <v>3526791.2038650718</v>
      </c>
      <c r="J15" s="18">
        <f t="shared" si="2"/>
        <v>3760061.8366867369</v>
      </c>
      <c r="K15" s="18">
        <f t="shared" si="3"/>
        <v>233270.63282166515</v>
      </c>
      <c r="L15" s="17">
        <f t="shared" si="6"/>
        <v>0</v>
      </c>
      <c r="M15" s="22">
        <f>VLOOKUP(A15,'[3]model1&amp;RSI'!$A:$K,11)</f>
        <v>2.2299839863815538E-2</v>
      </c>
      <c r="N15" s="22">
        <f>VLOOKUP(A15,'[3]model1&amp;RSI'!$A:$M,13)</f>
        <v>5.2581211636772908E-2</v>
      </c>
      <c r="O15" s="22">
        <f>VLOOKUP(A15,'[3]model1&amp;RSI'!$A:$N,14)</f>
        <v>42.410281485830289</v>
      </c>
      <c r="P15" s="1">
        <f t="shared" si="10"/>
        <v>2</v>
      </c>
    </row>
    <row r="16" spans="1:34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33.665700887975071</v>
      </c>
      <c r="E16" s="17">
        <f t="shared" si="8"/>
        <v>201931.4388650429</v>
      </c>
      <c r="F16" s="18">
        <f t="shared" si="0"/>
        <v>252099.17491318777</v>
      </c>
      <c r="G16" s="18">
        <f t="shared" si="4"/>
        <v>4701876.3457742417</v>
      </c>
      <c r="H16" s="18">
        <f t="shared" si="1"/>
        <v>3766202.948481109</v>
      </c>
      <c r="I16" s="18">
        <f t="shared" si="5"/>
        <v>3728722.6427301145</v>
      </c>
      <c r="J16" s="18">
        <f t="shared" si="2"/>
        <v>3766202.948481109</v>
      </c>
      <c r="K16" s="18">
        <f t="shared" si="3"/>
        <v>37480.305750994477</v>
      </c>
      <c r="L16" s="17">
        <f t="shared" si="6"/>
        <v>0</v>
      </c>
      <c r="M16" s="22">
        <f>VLOOKUP(A16,'[3]model1&amp;RSI'!$A:$K,11)</f>
        <v>1.8583199886512948E-2</v>
      </c>
      <c r="N16" s="22">
        <f>VLOOKUP(A16,'[3]model1&amp;RSI'!$A:$M,13)</f>
        <v>5.1151014624628059E-2</v>
      </c>
      <c r="O16" s="22">
        <f>VLOOKUP(A16,'[3]model1&amp;RSI'!$A:$N,14)</f>
        <v>36.33007091430315</v>
      </c>
      <c r="P16" s="1">
        <f t="shared" si="10"/>
        <v>0.95</v>
      </c>
    </row>
    <row r="17" spans="1:16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33.177209264156971</v>
      </c>
      <c r="E17" s="17">
        <f t="shared" si="8"/>
        <v>239992.45483932272</v>
      </c>
      <c r="F17" s="18">
        <f t="shared" si="0"/>
        <v>313715.63310726907</v>
      </c>
      <c r="G17" s="18">
        <f t="shared" si="4"/>
        <v>5015591.9788815109</v>
      </c>
      <c r="H17" s="18">
        <f t="shared" si="1"/>
        <v>3836927.7920957371</v>
      </c>
      <c r="I17" s="18">
        <f t="shared" si="5"/>
        <v>3968715.0975694372</v>
      </c>
      <c r="J17" s="18">
        <f t="shared" si="2"/>
        <v>3836927.7920957371</v>
      </c>
      <c r="K17" s="18">
        <f t="shared" si="3"/>
        <v>-131787.30547370017</v>
      </c>
      <c r="L17" s="17">
        <f t="shared" si="6"/>
        <v>0</v>
      </c>
      <c r="M17" s="22">
        <f>VLOOKUP(A17,'[3]model1&amp;RSI'!$A:$K,11)</f>
        <v>1.5485999905427456E-2</v>
      </c>
      <c r="N17" s="22">
        <f>VLOOKUP(A17,'[3]model1&amp;RSI'!$A:$M,13)</f>
        <v>4.8625847745763451E-2</v>
      </c>
      <c r="O17" s="22">
        <f>VLOOKUP(A17,'[3]model1&amp;RSI'!$A:$N,14)</f>
        <v>31.847259478939737</v>
      </c>
      <c r="P17" s="1">
        <f t="shared" si="10"/>
        <v>0.95</v>
      </c>
    </row>
    <row r="18" spans="1:16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32.639682710465742</v>
      </c>
      <c r="E18" s="17">
        <f t="shared" si="8"/>
        <v>377480.99361048942</v>
      </c>
      <c r="F18" s="18">
        <f t="shared" si="0"/>
        <v>542357.76504651655</v>
      </c>
      <c r="G18" s="18">
        <f t="shared" si="4"/>
        <v>5557949.7439280273</v>
      </c>
      <c r="H18" s="18">
        <f t="shared" si="1"/>
        <v>3868332.9104639548</v>
      </c>
      <c r="I18" s="18">
        <f t="shared" si="5"/>
        <v>4346196.0911799269</v>
      </c>
      <c r="J18" s="18">
        <f t="shared" si="2"/>
        <v>3868332.9104639548</v>
      </c>
      <c r="K18" s="18">
        <f t="shared" si="3"/>
        <v>-477863.18071597209</v>
      </c>
      <c r="L18" s="17">
        <f t="shared" si="6"/>
        <v>0</v>
      </c>
      <c r="M18" s="22">
        <f>VLOOKUP(A18,'[3]model1&amp;RSI'!$A:$K,11)</f>
        <v>1.2904999921189547E-2</v>
      </c>
      <c r="N18" s="22">
        <f>VLOOKUP(A18,'[3]model1&amp;RSI'!$A:$M,13)</f>
        <v>5.2021540741810528E-2</v>
      </c>
      <c r="O18" s="22">
        <f>VLOOKUP(A18,'[3]model1&amp;RSI'!$A:$N,14)</f>
        <v>24.80703135118333</v>
      </c>
      <c r="P18" s="1">
        <f t="shared" si="10"/>
        <v>0.95</v>
      </c>
    </row>
    <row r="19" spans="1:16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32.234052986719142</v>
      </c>
      <c r="E19" s="17">
        <f t="shared" si="8"/>
        <v>394530.34380952618</v>
      </c>
      <c r="F19" s="18">
        <f t="shared" si="0"/>
        <v>574279.99596446904</v>
      </c>
      <c r="G19" s="18">
        <f t="shared" si="4"/>
        <v>6132229.7398924967</v>
      </c>
      <c r="H19" s="18">
        <f t="shared" si="1"/>
        <v>4212841.6880264701</v>
      </c>
      <c r="I19" s="18">
        <f t="shared" si="5"/>
        <v>4740726.4349894533</v>
      </c>
      <c r="J19" s="18">
        <f t="shared" si="2"/>
        <v>4212841.6880264701</v>
      </c>
      <c r="K19" s="18">
        <f t="shared" si="3"/>
        <v>-527884.74696298316</v>
      </c>
      <c r="L19" s="17">
        <f t="shared" si="6"/>
        <v>0</v>
      </c>
      <c r="M19" s="22">
        <f>VLOOKUP(A19,'[3]model1&amp;RSI'!$A:$K,11)</f>
        <v>1.0754166600991289E-2</v>
      </c>
      <c r="N19" s="22">
        <f>VLOOKUP(A19,'[3]model1&amp;RSI'!$A:$M,13)</f>
        <v>4.4851284507818785E-2</v>
      </c>
      <c r="O19" s="22">
        <f>VLOOKUP(A19,'[3]model1&amp;RSI'!$A:$N,14)</f>
        <v>23.977388204158451</v>
      </c>
      <c r="P19" s="1">
        <f t="shared" si="10"/>
        <v>1</v>
      </c>
    </row>
    <row r="20" spans="1:16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31.717553830421821</v>
      </c>
      <c r="E20" s="17">
        <f t="shared" si="8"/>
        <v>313410.87250128563</v>
      </c>
      <c r="F20" s="18">
        <f t="shared" si="0"/>
        <v>435292.86117702356</v>
      </c>
      <c r="G20" s="18">
        <f t="shared" si="4"/>
        <v>6567522.6010695202</v>
      </c>
      <c r="H20" s="18">
        <f t="shared" si="1"/>
        <v>4728616.4606683832</v>
      </c>
      <c r="I20" s="18">
        <f t="shared" si="5"/>
        <v>5054137.307490739</v>
      </c>
      <c r="J20" s="18">
        <f t="shared" si="2"/>
        <v>4728616.4606683832</v>
      </c>
      <c r="K20" s="18">
        <f t="shared" si="3"/>
        <v>-325520.84682235587</v>
      </c>
      <c r="L20" s="17">
        <f t="shared" si="6"/>
        <v>0</v>
      </c>
      <c r="M20" s="22">
        <f>VLOOKUP(A20,'[3]model1&amp;RSI'!$A:$K,11)</f>
        <v>1.4461814163367781E-2</v>
      </c>
      <c r="N20" s="22">
        <f>VLOOKUP(A20,'[3]model1&amp;RSI'!$A:$M,13)</f>
        <v>4.287607908572403E-2</v>
      </c>
      <c r="O20" s="22">
        <f>VLOOKUP(A20,'[3]model1&amp;RSI'!$A:$N,14)</f>
        <v>33.729329900837342</v>
      </c>
      <c r="P20" s="1">
        <f t="shared" si="10"/>
        <v>1</v>
      </c>
    </row>
    <row r="21" spans="1:16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31.272103983435283</v>
      </c>
      <c r="E21" s="17">
        <f t="shared" si="8"/>
        <v>273170.00066422264</v>
      </c>
      <c r="F21" s="18">
        <f t="shared" si="0"/>
        <v>377828.49854445178</v>
      </c>
      <c r="G21" s="18">
        <f t="shared" si="4"/>
        <v>6945351.099613972</v>
      </c>
      <c r="H21" s="18">
        <f t="shared" si="1"/>
        <v>5021488.7754730703</v>
      </c>
      <c r="I21" s="18">
        <f t="shared" si="5"/>
        <v>5327307.308154962</v>
      </c>
      <c r="J21" s="18">
        <f t="shared" si="2"/>
        <v>5021488.7754730703</v>
      </c>
      <c r="K21" s="18">
        <f t="shared" si="3"/>
        <v>-305818.53268189169</v>
      </c>
      <c r="L21" s="17">
        <f t="shared" si="6"/>
        <v>0</v>
      </c>
      <c r="M21" s="22">
        <f>VLOOKUP(A21,'[3]model1&amp;RSI'!$A:$K,11)</f>
        <v>1.2551505365504848E-2</v>
      </c>
      <c r="N21" s="22">
        <f>VLOOKUP(A21,'[3]model1&amp;RSI'!$A:$M,13)</f>
        <v>3.6230059467468385E-2</v>
      </c>
      <c r="O21" s="22">
        <f>VLOOKUP(A21,'[3]model1&amp;RSI'!$A:$N,14)</f>
        <v>34.643899430457921</v>
      </c>
      <c r="P21" s="1">
        <f t="shared" si="10"/>
        <v>0.95</v>
      </c>
    </row>
    <row r="22" spans="1:16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24.899999618530273</v>
      </c>
      <c r="D22" s="17">
        <f>VLOOKUP(A22,[2]myPEPB!$B:$D,3,FALSE)</f>
        <v>31.009964160696924</v>
      </c>
      <c r="E22" s="17">
        <f t="shared" si="8"/>
        <v>140087.0793162678</v>
      </c>
      <c r="F22" s="18">
        <f t="shared" si="0"/>
        <v>177550.16958603458</v>
      </c>
      <c r="G22" s="18">
        <f t="shared" si="4"/>
        <v>7122901.2692000065</v>
      </c>
      <c r="H22" s="18">
        <f t="shared" si="1"/>
        <v>5619968.921386213</v>
      </c>
      <c r="I22" s="18">
        <f t="shared" si="5"/>
        <v>5467394.3874712298</v>
      </c>
      <c r="J22" s="18">
        <f t="shared" si="2"/>
        <v>5619968.921386213</v>
      </c>
      <c r="K22" s="18">
        <f t="shared" si="3"/>
        <v>152574.53391498327</v>
      </c>
      <c r="L22" s="17">
        <f t="shared" si="6"/>
        <v>0</v>
      </c>
      <c r="M22" s="22">
        <f>VLOOKUP(A22,'[3]model1&amp;RSI'!$A:$K,11)</f>
        <v>2.145958526145586E-2</v>
      </c>
      <c r="N22" s="22">
        <f>VLOOKUP(A22,'[3]model1&amp;RSI'!$A:$M,13)</f>
        <v>4.119171367975881E-2</v>
      </c>
      <c r="O22" s="22">
        <f>VLOOKUP(A22,'[3]model1&amp;RSI'!$A:$N,14)</f>
        <v>52.096849935138493</v>
      </c>
      <c r="P22" s="1">
        <f t="shared" si="10"/>
        <v>0.95</v>
      </c>
    </row>
    <row r="23" spans="1:16" ht="12.75" x14ac:dyDescent="0.2">
      <c r="A23" s="15">
        <v>44985</v>
      </c>
      <c r="B23" s="31">
        <f>VLOOKUP(A23,[1]HwabaoWP_szse_innovation_100!$A:$E,5)</f>
        <v>0.7630000114440918</v>
      </c>
      <c r="C23" s="16">
        <f>VLOOKUP(A23,[2]myPEPB!$B:$C,2,FALSE)</f>
        <v>23.979999540000001</v>
      </c>
      <c r="D23" s="17">
        <f>VLOOKUP(A23,[2]myPEPB!$B:$D,3,FALSE)</f>
        <v>30.728425585070163</v>
      </c>
      <c r="E23" s="17">
        <f t="shared" si="8"/>
        <v>35977.59072776723</v>
      </c>
      <c r="F23" s="18">
        <f t="shared" si="0"/>
        <v>47152.804964804986</v>
      </c>
      <c r="G23" s="18">
        <f t="shared" si="4"/>
        <v>7170054.0741648115</v>
      </c>
      <c r="H23" s="18">
        <f t="shared" si="1"/>
        <v>5470751.3406425081</v>
      </c>
      <c r="I23" s="18">
        <f t="shared" si="5"/>
        <v>5503371.9781989967</v>
      </c>
      <c r="J23" s="18">
        <f t="shared" si="2"/>
        <v>5470751.3406425081</v>
      </c>
      <c r="K23" s="18">
        <f t="shared" si="3"/>
        <v>-32620.637556488626</v>
      </c>
      <c r="L23" s="17">
        <f t="shared" si="6"/>
        <v>0</v>
      </c>
      <c r="M23" s="22">
        <f>VLOOKUP(A23,'[3]model1&amp;RSI'!$A:$K,11)</f>
        <v>1.7882987717879884E-2</v>
      </c>
      <c r="N23" s="22">
        <f>VLOOKUP(A23,'[3]model1&amp;RSI'!$A:$M,13)</f>
        <v>3.8659755280388813E-2</v>
      </c>
      <c r="O23" s="22">
        <f>VLOOKUP(A23,'[3]model1&amp;RSI'!$A:$N,14)</f>
        <v>46.257374337161167</v>
      </c>
      <c r="P23" s="1">
        <f t="shared" si="10"/>
        <v>0.2</v>
      </c>
    </row>
    <row r="24" spans="1:16" ht="12.75" x14ac:dyDescent="0.2">
      <c r="A24" s="15">
        <v>45016</v>
      </c>
      <c r="B24" s="31">
        <f>VLOOKUP(A24,[1]HwabaoWP_szse_innovation_100!$A:$E,5)</f>
        <v>0.77100002765655518</v>
      </c>
      <c r="C24" s="16">
        <f>VLOOKUP(A24,[2]myPEPB!$B:$C,2,FALSE)</f>
        <v>24.159999849999998</v>
      </c>
      <c r="D24" s="17">
        <f>VLOOKUP(A24,[2]myPEPB!$B:$D,3,FALSE)</f>
        <v>30.393087180738309</v>
      </c>
      <c r="E24" s="17">
        <f t="shared" si="8"/>
        <v>145789.79471647067</v>
      </c>
      <c r="F24" s="18">
        <f t="shared" si="0"/>
        <v>189091.81515803171</v>
      </c>
      <c r="G24" s="18">
        <f t="shared" si="4"/>
        <v>7359145.8893228434</v>
      </c>
      <c r="H24" s="18">
        <f t="shared" si="1"/>
        <v>5673901.6841965364</v>
      </c>
      <c r="I24" s="18">
        <f t="shared" si="5"/>
        <v>5649161.7729154676</v>
      </c>
      <c r="J24" s="18">
        <f t="shared" si="2"/>
        <v>5673901.6841965364</v>
      </c>
      <c r="K24" s="18">
        <f t="shared" si="3"/>
        <v>24739.911281068809</v>
      </c>
      <c r="L24" s="17">
        <f t="shared" si="6"/>
        <v>0</v>
      </c>
      <c r="M24" s="22">
        <f>VLOOKUP(A24,'[3]model1&amp;RSI'!$A:$K,11)</f>
        <v>1.6235825800310466E-2</v>
      </c>
      <c r="N24" s="22">
        <f>VLOOKUP(A24,'[3]model1&amp;RSI'!$A:$M,13)</f>
        <v>3.3549798769067905E-2</v>
      </c>
      <c r="O24" s="22">
        <f>VLOOKUP(A24,'[3]model1&amp;RSI'!$A:$N,14)</f>
        <v>48.393213658495924</v>
      </c>
      <c r="P24" s="1">
        <f t="shared" si="10"/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v>0</v>
      </c>
      <c r="F3" s="18">
        <f t="shared" ref="F3:F24" si="0">E3/B3</f>
        <v>0</v>
      </c>
      <c r="G3" s="18">
        <f>G2+F3</f>
        <v>0</v>
      </c>
      <c r="H3" s="18">
        <f t="shared" ref="H3:H24" si="1">G3*B3</f>
        <v>0</v>
      </c>
      <c r="I3" s="18">
        <f>IF(E3&gt;0,I2+E3,I2)</f>
        <v>0</v>
      </c>
      <c r="J3" s="18">
        <f t="shared" ref="J3:J24" si="2">H3+L3</f>
        <v>0</v>
      </c>
      <c r="K3" s="18">
        <f t="shared" ref="K3:K24" si="3">J3-I3</f>
        <v>0</v>
      </c>
      <c r="L3" s="17">
        <f>IF(E3&lt;0,L2-E3,L2)</f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>IF(C4&lt;D4,$E$2*(D4-C4)^3,$E$2*(D4-C4)^3)</f>
        <v>3955.9241620469529</v>
      </c>
      <c r="F4" s="18">
        <f t="shared" si="0"/>
        <v>3932.3301809611858</v>
      </c>
      <c r="G4" s="18">
        <f t="shared" ref="G4:G24" si="4">G3+F4</f>
        <v>3932.3301809611858</v>
      </c>
      <c r="H4" s="18">
        <f t="shared" si="1"/>
        <v>3955.9241620469529</v>
      </c>
      <c r="I4" s="18">
        <f t="shared" ref="I4:I24" si="5">IF(E4&gt;0,I3+E4,I3)</f>
        <v>3955.9241620469529</v>
      </c>
      <c r="J4" s="18">
        <f t="shared" si="2"/>
        <v>3955.9241620469529</v>
      </c>
      <c r="K4" s="18">
        <f t="shared" si="3"/>
        <v>0</v>
      </c>
      <c r="L4" s="17">
        <f t="shared" ref="L4:L24" si="6">IF(E4&lt;0,L3-E4,L3)</f>
        <v>0</v>
      </c>
      <c r="M4" s="22">
        <f>VLOOKUP(A4,'[3]model1&amp;RSI'!$A:$K,11)</f>
        <v>0</v>
      </c>
      <c r="N4" s="22">
        <f>VLOOKUP(A4,'[3]model1&amp;RSI'!$A:$M,13)</f>
        <v>2.4999999999999911E-2</v>
      </c>
      <c r="O4" s="22">
        <f>VLOOKUP(A4,'[3]model1&amp;RSI'!$A:$N,14)</f>
        <v>0</v>
      </c>
      <c r="Q4" s="42">
        <v>44561</v>
      </c>
      <c r="R4" s="10">
        <f>S4</f>
        <v>1479712.5784384708</v>
      </c>
      <c r="S4" s="4">
        <f>VLOOKUP(Q4,A:I,9,)</f>
        <v>1479712.5784384708</v>
      </c>
      <c r="T4" s="4">
        <f>VLOOKUP(Q4,A:J,10,)</f>
        <v>1507227.6555012274</v>
      </c>
      <c r="U4" s="4">
        <f>VLOOKUP(Q4,A:K,11,)</f>
        <v>27515.077062756522</v>
      </c>
      <c r="V4" s="4">
        <f>VLOOKUP(Q4,A:L,12,)</f>
        <v>0</v>
      </c>
      <c r="W4" s="9">
        <f t="shared" ref="W4" si="7">(T4-S4)/S4</f>
        <v>1.8594879481117182E-2</v>
      </c>
      <c r="X4" s="9">
        <f>W4</f>
        <v>1.8594879481117182E-2</v>
      </c>
      <c r="Z4" s="42">
        <v>44925</v>
      </c>
      <c r="AA4" s="7">
        <v>44815025.469250679</v>
      </c>
      <c r="AB4" s="7">
        <f>-AA4</f>
        <v>-44815025.469250679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 t="shared" ref="E5:E24" si="8">IF(C5&lt;D5,$E$2*(D5-C5)^3*P5,$E$2*(D5-C5)^3*P5)</f>
        <v>136414.52483783176</v>
      </c>
      <c r="F5" s="18">
        <f t="shared" si="0"/>
        <v>141215.86422135794</v>
      </c>
      <c r="G5" s="18">
        <f t="shared" si="4"/>
        <v>145148.19440231912</v>
      </c>
      <c r="H5" s="18">
        <f t="shared" si="1"/>
        <v>140213.15579264026</v>
      </c>
      <c r="I5" s="18">
        <f t="shared" si="5"/>
        <v>140370.44899987872</v>
      </c>
      <c r="J5" s="18">
        <f t="shared" si="2"/>
        <v>140213.15579264026</v>
      </c>
      <c r="K5" s="18">
        <f t="shared" si="3"/>
        <v>-157.2932072384574</v>
      </c>
      <c r="L5" s="17">
        <f t="shared" si="6"/>
        <v>0</v>
      </c>
      <c r="M5" s="22">
        <f>VLOOKUP(A5,'[3]model1&amp;RSI'!$A:$K,11)</f>
        <v>0</v>
      </c>
      <c r="N5" s="22">
        <f>VLOOKUP(A5,'[3]model1&amp;RSI'!$A:$M,13)</f>
        <v>2.7499999999999931E-2</v>
      </c>
      <c r="O5" s="22">
        <f>VLOOKUP(A5,'[3]model1&amp;RSI'!$A:$N,14)</f>
        <v>0</v>
      </c>
      <c r="P5" s="1">
        <f>IF(O4&lt;20,2,IF(AND((O4&lt;25),(O4&gt;20)),1,IF(AND((O4&gt;25),(O4&lt;50)),0.95,IF(AND((O4&gt;50),(O4&lt;80)),0.2,IF(O4&gt;80,1,)))))</f>
        <v>2</v>
      </c>
      <c r="Q5" s="42">
        <v>44925</v>
      </c>
      <c r="R5" s="10">
        <f>S5-S4</f>
        <v>44876935.423337787</v>
      </c>
      <c r="S5" s="4">
        <f>VLOOKUP(Q5,A:I,9,)</f>
        <v>46356648.001776256</v>
      </c>
      <c r="T5" s="4">
        <f>VLOOKUP(Q5,A:J,10,)</f>
        <v>44543708.829216212</v>
      </c>
      <c r="U5" s="4">
        <f>VLOOKUP(Q5,A:K,11,)</f>
        <v>-1812939.1725600436</v>
      </c>
      <c r="V5" s="4">
        <f>VLOOKUP(Q5,A:L,12,)</f>
        <v>0</v>
      </c>
      <c r="W5" s="9">
        <f t="shared" ref="W5" si="9">(T5-S5)/S5</f>
        <v>-3.9108504404601833E-2</v>
      </c>
      <c r="X5" s="9">
        <v>-3.7726903588423899E-2</v>
      </c>
      <c r="Z5" s="42">
        <v>44925</v>
      </c>
      <c r="AA5" s="7"/>
      <c r="AB5" s="7">
        <v>44494462.058331147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 t="shared" si="8"/>
        <v>825878.96456132864</v>
      </c>
      <c r="F6" s="18">
        <f t="shared" si="0"/>
        <v>859395.38455913495</v>
      </c>
      <c r="G6" s="18">
        <f t="shared" si="4"/>
        <v>1004543.5789614541</v>
      </c>
      <c r="H6" s="18">
        <f t="shared" si="1"/>
        <v>965366.37938195735</v>
      </c>
      <c r="I6" s="18">
        <f t="shared" si="5"/>
        <v>966249.41356120736</v>
      </c>
      <c r="J6" s="18">
        <f t="shared" si="2"/>
        <v>965366.37938195735</v>
      </c>
      <c r="K6" s="18">
        <f t="shared" si="3"/>
        <v>-883.03417925001122</v>
      </c>
      <c r="L6" s="17">
        <f t="shared" si="6"/>
        <v>0</v>
      </c>
      <c r="M6" s="22">
        <f>VLOOKUP(A6,'[3]model1&amp;RSI'!$A:$K,11)</f>
        <v>0</v>
      </c>
      <c r="N6" s="22">
        <f>VLOOKUP(A6,'[3]model1&amp;RSI'!$A:$M,13)</f>
        <v>2.3749999999999941E-2</v>
      </c>
      <c r="O6" s="22">
        <f>VLOOKUP(A6,'[3]model1&amp;RSI'!$A:$N,14)</f>
        <v>0</v>
      </c>
      <c r="P6" s="1">
        <f t="shared" ref="P6:P24" si="10">IF(O5&lt;20,2,IF(AND((O5&lt;25),(O5&gt;20)),1,IF(AND((O5&gt;25),(O5&lt;50)),0.95,IF(AND((O5&gt;50),(O5&lt;80)),0.2,IF(O5&gt;80,1,)))))</f>
        <v>2</v>
      </c>
      <c r="Z6" s="7"/>
      <c r="AA6" s="7"/>
      <c r="AB6" s="8">
        <f>IRR(AB3:AB5)</f>
        <v>-3.7726903588423899E-2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 t="shared" si="8"/>
        <v>203560.10651875116</v>
      </c>
      <c r="F7" s="18">
        <f t="shared" si="0"/>
        <v>204995.07802765022</v>
      </c>
      <c r="G7" s="18">
        <f t="shared" si="4"/>
        <v>1209538.6569891043</v>
      </c>
      <c r="H7" s="18">
        <f t="shared" si="1"/>
        <v>1201071.8512082491</v>
      </c>
      <c r="I7" s="18">
        <f t="shared" si="5"/>
        <v>1169809.5200799585</v>
      </c>
      <c r="J7" s="18">
        <f t="shared" si="2"/>
        <v>1201071.8512082491</v>
      </c>
      <c r="K7" s="18">
        <f t="shared" si="3"/>
        <v>31262.331128290622</v>
      </c>
      <c r="L7" s="17">
        <f t="shared" si="6"/>
        <v>0</v>
      </c>
      <c r="M7" s="22">
        <f>VLOOKUP(A7,'[3]model1&amp;RSI'!$A:$K,11)</f>
        <v>5.3333284854888974E-3</v>
      </c>
      <c r="N7" s="22">
        <f>VLOOKUP(A7,'[3]model1&amp;RSI'!$A:$M,13)</f>
        <v>2.5124995152155511E-2</v>
      </c>
      <c r="O7" s="22">
        <f>VLOOKUP(A7,'[3]model1&amp;RSI'!$A:$N,14)</f>
        <v>21.227182147461402</v>
      </c>
      <c r="P7" s="1">
        <f t="shared" si="10"/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 t="shared" si="8"/>
        <v>135033.62655146356</v>
      </c>
      <c r="F8" s="18">
        <f t="shared" si="0"/>
        <v>133564.41304031899</v>
      </c>
      <c r="G8" s="18">
        <f t="shared" si="4"/>
        <v>1343103.0700294233</v>
      </c>
      <c r="H8" s="18">
        <f t="shared" si="1"/>
        <v>1357877.2537541802</v>
      </c>
      <c r="I8" s="18">
        <f t="shared" si="5"/>
        <v>1304843.146631422</v>
      </c>
      <c r="J8" s="18">
        <f t="shared" si="2"/>
        <v>1357877.2537541802</v>
      </c>
      <c r="K8" s="18">
        <f t="shared" si="3"/>
        <v>53034.107122758171</v>
      </c>
      <c r="L8" s="17">
        <f t="shared" si="6"/>
        <v>0</v>
      </c>
      <c r="M8" s="22">
        <f>VLOOKUP(A8,'[3]model1&amp;RSI'!$A:$K,11)</f>
        <v>7.4444514513015798E-3</v>
      </c>
      <c r="N8" s="22">
        <f>VLOOKUP(A8,'[3]model1&amp;RSI'!$A:$M,13)</f>
        <v>2.3937507006857092E-2</v>
      </c>
      <c r="O8" s="22">
        <f>VLOOKUP(A8,'[3]model1&amp;RSI'!$A:$N,14)</f>
        <v>31.099526985700965</v>
      </c>
      <c r="P8" s="1">
        <f t="shared" si="10"/>
        <v>1</v>
      </c>
    </row>
    <row r="9" spans="1:34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 t="shared" si="8"/>
        <v>174869.43180704885</v>
      </c>
      <c r="F9" s="18">
        <f t="shared" si="0"/>
        <v>176279.67204130703</v>
      </c>
      <c r="G9" s="18">
        <f t="shared" si="4"/>
        <v>1519382.7420707303</v>
      </c>
      <c r="H9" s="18">
        <f t="shared" si="1"/>
        <v>1507227.6555012274</v>
      </c>
      <c r="I9" s="18">
        <f t="shared" si="5"/>
        <v>1479712.5784384708</v>
      </c>
      <c r="J9" s="18">
        <f t="shared" si="2"/>
        <v>1507227.6555012274</v>
      </c>
      <c r="K9" s="18">
        <f t="shared" si="3"/>
        <v>27515.077062756522</v>
      </c>
      <c r="L9" s="17">
        <f t="shared" si="6"/>
        <v>0</v>
      </c>
      <c r="M9" s="22">
        <f>VLOOKUP(A9,'[3]model1&amp;RSI'!$A:$K,11)</f>
        <v>6.2037095427513169E-3</v>
      </c>
      <c r="N9" s="22">
        <f>VLOOKUP(A9,'[3]model1&amp;RSI'!$A:$M,13)</f>
        <v>2.3114598073341198E-2</v>
      </c>
      <c r="O9" s="22">
        <f>VLOOKUP(A9,'[3]model1&amp;RSI'!$A:$N,14)</f>
        <v>26.838924575142201</v>
      </c>
      <c r="P9" s="1">
        <f t="shared" si="10"/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31.02</v>
      </c>
      <c r="D10" s="17">
        <f>VLOOKUP(A10,[2]myPEPB!$B:$D,3,FALSE)</f>
        <v>37.709801928118821</v>
      </c>
      <c r="E10" s="17">
        <f t="shared" si="8"/>
        <v>1123467.4105848726</v>
      </c>
      <c r="F10" s="18">
        <f t="shared" si="0"/>
        <v>1260906.2231828824</v>
      </c>
      <c r="G10" s="18">
        <f t="shared" si="4"/>
        <v>2780288.965253613</v>
      </c>
      <c r="H10" s="18">
        <f t="shared" si="1"/>
        <v>2477237.3924734993</v>
      </c>
      <c r="I10" s="18">
        <f t="shared" si="5"/>
        <v>2603179.9890233437</v>
      </c>
      <c r="J10" s="18">
        <f t="shared" si="2"/>
        <v>2477237.3924734993</v>
      </c>
      <c r="K10" s="18">
        <f t="shared" si="3"/>
        <v>-125942.59654984437</v>
      </c>
      <c r="L10" s="17">
        <f t="shared" si="6"/>
        <v>0</v>
      </c>
      <c r="M10" s="22">
        <f>VLOOKUP(A10,'[3]model1&amp;RSI'!$A:$K,11)</f>
        <v>5.1697579522927643E-3</v>
      </c>
      <c r="N10" s="22">
        <f>VLOOKUP(A10,'[3]model1&amp;RSI'!$A:$M,13)</f>
        <v>3.6095500222326771E-2</v>
      </c>
      <c r="O10" s="22">
        <f>VLOOKUP(A10,'[3]model1&amp;RSI'!$A:$N,14)</f>
        <v>14.322444405674213</v>
      </c>
      <c r="P10" s="1">
        <f t="shared" si="10"/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37.189128385091756</v>
      </c>
      <c r="E11" s="17">
        <f t="shared" si="8"/>
        <v>1900272.1468278882</v>
      </c>
      <c r="F11" s="18">
        <f t="shared" si="0"/>
        <v>2154503.4967797068</v>
      </c>
      <c r="G11" s="18">
        <f t="shared" si="4"/>
        <v>4934792.4620333202</v>
      </c>
      <c r="H11" s="18">
        <f t="shared" si="1"/>
        <v>4352487.0950520253</v>
      </c>
      <c r="I11" s="18">
        <f t="shared" si="5"/>
        <v>4503452.1358512323</v>
      </c>
      <c r="J11" s="18">
        <f t="shared" si="2"/>
        <v>4352487.0950520253</v>
      </c>
      <c r="K11" s="18">
        <f t="shared" si="3"/>
        <v>-150965.04079920705</v>
      </c>
      <c r="L11" s="17">
        <f t="shared" si="6"/>
        <v>0</v>
      </c>
      <c r="M11" s="22">
        <f>VLOOKUP(A11,'[3]model1&amp;RSI'!$A:$K,11)</f>
        <v>4.3081316269106369E-3</v>
      </c>
      <c r="N11" s="22">
        <f>VLOOKUP(A11,'[3]model1&amp;RSI'!$A:$M,13)</f>
        <v>3.1579574140808198E-2</v>
      </c>
      <c r="O11" s="22">
        <f>VLOOKUP(A11,'[3]model1&amp;RSI'!$A:$N,14)</f>
        <v>13.642146052069533</v>
      </c>
      <c r="P11" s="1">
        <f t="shared" si="10"/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36.340041456763494</v>
      </c>
      <c r="E12" s="17">
        <f t="shared" si="8"/>
        <v>5202249.1619547708</v>
      </c>
      <c r="F12" s="18">
        <f t="shared" si="0"/>
        <v>6568496.4522016402</v>
      </c>
      <c r="G12" s="18">
        <f t="shared" si="4"/>
        <v>11503288.91423496</v>
      </c>
      <c r="H12" s="18">
        <f t="shared" si="1"/>
        <v>9110604.7707073279</v>
      </c>
      <c r="I12" s="18">
        <f t="shared" si="5"/>
        <v>9705701.2978060022</v>
      </c>
      <c r="J12" s="18">
        <f t="shared" si="2"/>
        <v>9110604.7707073279</v>
      </c>
      <c r="K12" s="18">
        <f t="shared" si="3"/>
        <v>-595096.52709867433</v>
      </c>
      <c r="L12" s="17">
        <f t="shared" si="6"/>
        <v>0</v>
      </c>
      <c r="M12" s="22">
        <f>VLOOKUP(A12,'[3]model1&amp;RSI'!$A:$K,11)</f>
        <v>3.5901096890921975E-3</v>
      </c>
      <c r="N12" s="22">
        <f>VLOOKUP(A12,'[3]model1&amp;RSI'!$A:$M,13)</f>
        <v>4.1316317347107008E-2</v>
      </c>
      <c r="O12" s="22">
        <f>VLOOKUP(A12,'[3]model1&amp;RSI'!$A:$N,14)</f>
        <v>8.689326444394684</v>
      </c>
      <c r="P12" s="1">
        <f t="shared" si="10"/>
        <v>2</v>
      </c>
      <c r="Z12" s="19"/>
    </row>
    <row r="13" spans="1:34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35.566115356769217</v>
      </c>
      <c r="E13" s="17">
        <f t="shared" si="8"/>
        <v>8979327.4455324057</v>
      </c>
      <c r="F13" s="18">
        <f t="shared" si="0"/>
        <v>12488633.757752575</v>
      </c>
      <c r="G13" s="18">
        <f t="shared" si="4"/>
        <v>23991922.671987534</v>
      </c>
      <c r="H13" s="18">
        <f t="shared" si="1"/>
        <v>17250191.966429908</v>
      </c>
      <c r="I13" s="18">
        <f t="shared" si="5"/>
        <v>18685028.743338406</v>
      </c>
      <c r="J13" s="18">
        <f t="shared" si="2"/>
        <v>17250191.966429908</v>
      </c>
      <c r="K13" s="18">
        <f t="shared" si="3"/>
        <v>-1434836.7769084983</v>
      </c>
      <c r="L13" s="17">
        <f t="shared" si="6"/>
        <v>0</v>
      </c>
      <c r="M13" s="22">
        <f>VLOOKUP(A13,'[3]model1&amp;RSI'!$A:$K,11)</f>
        <v>2.9917580742434978E-3</v>
      </c>
      <c r="N13" s="22">
        <f>VLOOKUP(A13,'[3]model1&amp;RSI'!$A:$M,13)</f>
        <v>4.659693342730211E-2</v>
      </c>
      <c r="O13" s="22">
        <f>VLOOKUP(A13,'[3]model1&amp;RSI'!$A:$N,14)</f>
        <v>6.4205042138901032</v>
      </c>
      <c r="P13" s="1">
        <f t="shared" si="10"/>
        <v>2</v>
      </c>
      <c r="AB13" s="2"/>
    </row>
    <row r="14" spans="1:34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34.740071647956981</v>
      </c>
      <c r="E14" s="17">
        <f t="shared" si="8"/>
        <v>9435874.2461018302</v>
      </c>
      <c r="F14" s="18">
        <f t="shared" si="0"/>
        <v>12631692.785977634</v>
      </c>
      <c r="G14" s="18">
        <f t="shared" si="4"/>
        <v>36623615.457965165</v>
      </c>
      <c r="H14" s="18">
        <f t="shared" si="1"/>
        <v>27357839.978705946</v>
      </c>
      <c r="I14" s="18">
        <f t="shared" si="5"/>
        <v>28120902.989440236</v>
      </c>
      <c r="J14" s="18">
        <f t="shared" si="2"/>
        <v>27357839.978705946</v>
      </c>
      <c r="K14" s="18">
        <f t="shared" si="3"/>
        <v>-763063.01073428988</v>
      </c>
      <c r="L14" s="17">
        <f t="shared" si="6"/>
        <v>0</v>
      </c>
      <c r="M14" s="22">
        <f>VLOOKUP(A14,'[3]model1&amp;RSI'!$A:$K,11)</f>
        <v>7.1597979183657566E-3</v>
      </c>
      <c r="N14" s="22">
        <f>VLOOKUP(A14,'[3]model1&amp;RSI'!$A:$M,13)</f>
        <v>4.3497444045914602E-2</v>
      </c>
      <c r="O14" s="22">
        <f>VLOOKUP(A14,'[3]model1&amp;RSI'!$A:$N,14)</f>
        <v>16.460272725009055</v>
      </c>
      <c r="P14" s="1">
        <f t="shared" si="10"/>
        <v>2</v>
      </c>
    </row>
    <row r="15" spans="1:34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34.118899961366665</v>
      </c>
      <c r="E15" s="17">
        <f t="shared" si="8"/>
        <v>1983755.4076267546</v>
      </c>
      <c r="F15" s="18">
        <f t="shared" si="0"/>
        <v>2347639.4561659773</v>
      </c>
      <c r="G15" s="18">
        <f t="shared" si="4"/>
        <v>38971254.914131142</v>
      </c>
      <c r="H15" s="18">
        <f t="shared" si="1"/>
        <v>32930711.51741736</v>
      </c>
      <c r="I15" s="18">
        <f t="shared" si="5"/>
        <v>30104658.397066992</v>
      </c>
      <c r="J15" s="18">
        <f t="shared" si="2"/>
        <v>32930711.51741736</v>
      </c>
      <c r="K15" s="18">
        <f t="shared" si="3"/>
        <v>2826053.1203503683</v>
      </c>
      <c r="L15" s="17">
        <f t="shared" si="6"/>
        <v>0</v>
      </c>
      <c r="M15" s="22">
        <f>VLOOKUP(A15,'[3]model1&amp;RSI'!$A:$K,11)</f>
        <v>2.2299839863815538E-2</v>
      </c>
      <c r="N15" s="22">
        <f>VLOOKUP(A15,'[3]model1&amp;RSI'!$A:$M,13)</f>
        <v>5.2581211636772908E-2</v>
      </c>
      <c r="O15" s="22">
        <f>VLOOKUP(A15,'[3]model1&amp;RSI'!$A:$N,14)</f>
        <v>42.410281485830289</v>
      </c>
      <c r="P15" s="1">
        <f t="shared" si="10"/>
        <v>2</v>
      </c>
    </row>
    <row r="16" spans="1:34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33.665700887975071</v>
      </c>
      <c r="E16" s="17">
        <f t="shared" si="8"/>
        <v>1481308.6515468941</v>
      </c>
      <c r="F16" s="18">
        <f t="shared" si="0"/>
        <v>1849324.1614363883</v>
      </c>
      <c r="G16" s="18">
        <f t="shared" si="4"/>
        <v>40820579.075567529</v>
      </c>
      <c r="H16" s="18">
        <f t="shared" si="1"/>
        <v>32697283.800600052</v>
      </c>
      <c r="I16" s="18">
        <f t="shared" si="5"/>
        <v>31585967.048613887</v>
      </c>
      <c r="J16" s="18">
        <f t="shared" si="2"/>
        <v>32697283.800600052</v>
      </c>
      <c r="K16" s="18">
        <f t="shared" si="3"/>
        <v>1111316.7519861646</v>
      </c>
      <c r="L16" s="17">
        <f t="shared" si="6"/>
        <v>0</v>
      </c>
      <c r="M16" s="22">
        <f>VLOOKUP(A16,'[3]model1&amp;RSI'!$A:$K,11)</f>
        <v>1.8583199886512948E-2</v>
      </c>
      <c r="N16" s="22">
        <f>VLOOKUP(A16,'[3]model1&amp;RSI'!$A:$M,13)</f>
        <v>5.1151014624628059E-2</v>
      </c>
      <c r="O16" s="22">
        <f>VLOOKUP(A16,'[3]model1&amp;RSI'!$A:$N,14)</f>
        <v>36.33007091430315</v>
      </c>
      <c r="P16" s="1">
        <f t="shared" si="10"/>
        <v>0.95</v>
      </c>
    </row>
    <row r="17" spans="1:16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33.177209264156971</v>
      </c>
      <c r="E17" s="17">
        <f t="shared" si="8"/>
        <v>1919269.8087711439</v>
      </c>
      <c r="F17" s="18">
        <f t="shared" si="0"/>
        <v>2508849.4701444749</v>
      </c>
      <c r="G17" s="18">
        <f t="shared" si="4"/>
        <v>43329428.545712002</v>
      </c>
      <c r="H17" s="18">
        <f t="shared" si="1"/>
        <v>33147012.217637233</v>
      </c>
      <c r="I17" s="18">
        <f t="shared" si="5"/>
        <v>33505236.857385032</v>
      </c>
      <c r="J17" s="18">
        <f t="shared" si="2"/>
        <v>33147012.217637233</v>
      </c>
      <c r="K17" s="18">
        <f t="shared" si="3"/>
        <v>-358224.63974779844</v>
      </c>
      <c r="L17" s="17">
        <f t="shared" si="6"/>
        <v>0</v>
      </c>
      <c r="M17" s="22">
        <f>VLOOKUP(A17,'[3]model1&amp;RSI'!$A:$K,11)</f>
        <v>1.5485999905427456E-2</v>
      </c>
      <c r="N17" s="22">
        <f>VLOOKUP(A17,'[3]model1&amp;RSI'!$A:$M,13)</f>
        <v>4.8625847745763451E-2</v>
      </c>
      <c r="O17" s="22">
        <f>VLOOKUP(A17,'[3]model1&amp;RSI'!$A:$N,14)</f>
        <v>31.847259478939737</v>
      </c>
      <c r="P17" s="1">
        <f t="shared" si="10"/>
        <v>0.95</v>
      </c>
    </row>
    <row r="18" spans="1:16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32.639682710465742</v>
      </c>
      <c r="E18" s="17">
        <f t="shared" si="8"/>
        <v>3786014.5951445554</v>
      </c>
      <c r="F18" s="18">
        <f t="shared" si="0"/>
        <v>5439676.2989738891</v>
      </c>
      <c r="G18" s="18">
        <f t="shared" si="4"/>
        <v>48769104.84468589</v>
      </c>
      <c r="H18" s="18">
        <f t="shared" si="1"/>
        <v>33943295.995194681</v>
      </c>
      <c r="I18" s="18">
        <f t="shared" si="5"/>
        <v>37291251.452529587</v>
      </c>
      <c r="J18" s="18">
        <f t="shared" si="2"/>
        <v>33943295.995194681</v>
      </c>
      <c r="K18" s="18">
        <f t="shared" si="3"/>
        <v>-3347955.4573349059</v>
      </c>
      <c r="L18" s="17">
        <f t="shared" si="6"/>
        <v>0</v>
      </c>
      <c r="M18" s="22">
        <f>VLOOKUP(A18,'[3]model1&amp;RSI'!$A:$K,11)</f>
        <v>1.2904999921189547E-2</v>
      </c>
      <c r="N18" s="22">
        <f>VLOOKUP(A18,'[3]model1&amp;RSI'!$A:$M,13)</f>
        <v>5.2021540741810528E-2</v>
      </c>
      <c r="O18" s="22">
        <f>VLOOKUP(A18,'[3]model1&amp;RSI'!$A:$N,14)</f>
        <v>24.80703135118333</v>
      </c>
      <c r="P18" s="1">
        <f t="shared" si="10"/>
        <v>0.95</v>
      </c>
    </row>
    <row r="19" spans="1:16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32.234052986719142</v>
      </c>
      <c r="E19" s="17">
        <f t="shared" si="8"/>
        <v>3942957.2516429038</v>
      </c>
      <c r="F19" s="18">
        <f t="shared" si="0"/>
        <v>5739384.8409661567</v>
      </c>
      <c r="G19" s="18">
        <f t="shared" si="4"/>
        <v>54508489.685652047</v>
      </c>
      <c r="H19" s="18">
        <f t="shared" si="1"/>
        <v>37447331.140450962</v>
      </c>
      <c r="I19" s="18">
        <f t="shared" si="5"/>
        <v>41234208.704172492</v>
      </c>
      <c r="J19" s="18">
        <f t="shared" si="2"/>
        <v>37447331.140450962</v>
      </c>
      <c r="K19" s="18">
        <f t="shared" si="3"/>
        <v>-3786877.5637215301</v>
      </c>
      <c r="L19" s="17">
        <f t="shared" si="6"/>
        <v>0</v>
      </c>
      <c r="M19" s="22">
        <f>VLOOKUP(A19,'[3]model1&amp;RSI'!$A:$K,11)</f>
        <v>1.0754166600991289E-2</v>
      </c>
      <c r="N19" s="22">
        <f>VLOOKUP(A19,'[3]model1&amp;RSI'!$A:$M,13)</f>
        <v>4.4851284507818785E-2</v>
      </c>
      <c r="O19" s="22">
        <f>VLOOKUP(A19,'[3]model1&amp;RSI'!$A:$N,14)</f>
        <v>23.977388204158451</v>
      </c>
      <c r="P19" s="1">
        <f t="shared" si="10"/>
        <v>1</v>
      </c>
    </row>
    <row r="20" spans="1:16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31.717553830421821</v>
      </c>
      <c r="E20" s="17">
        <f t="shared" si="8"/>
        <v>2791724.3839524337</v>
      </c>
      <c r="F20" s="18">
        <f t="shared" si="0"/>
        <v>3877394.823637886</v>
      </c>
      <c r="G20" s="18">
        <f t="shared" si="4"/>
        <v>58385884.509289935</v>
      </c>
      <c r="H20" s="18">
        <f t="shared" si="1"/>
        <v>42037838.517122306</v>
      </c>
      <c r="I20" s="18">
        <f t="shared" si="5"/>
        <v>44025933.088124923</v>
      </c>
      <c r="J20" s="18">
        <f t="shared" si="2"/>
        <v>42037838.517122306</v>
      </c>
      <c r="K20" s="18">
        <f t="shared" si="3"/>
        <v>-1988094.5710026175</v>
      </c>
      <c r="L20" s="17">
        <f t="shared" si="6"/>
        <v>0</v>
      </c>
      <c r="M20" s="22">
        <f>VLOOKUP(A20,'[3]model1&amp;RSI'!$A:$K,11)</f>
        <v>1.4461814163367781E-2</v>
      </c>
      <c r="N20" s="22">
        <f>VLOOKUP(A20,'[3]model1&amp;RSI'!$A:$M,13)</f>
        <v>4.287607908572403E-2</v>
      </c>
      <c r="O20" s="22">
        <f>VLOOKUP(A20,'[3]model1&amp;RSI'!$A:$N,14)</f>
        <v>33.729329900837342</v>
      </c>
      <c r="P20" s="1">
        <f t="shared" si="10"/>
        <v>1</v>
      </c>
    </row>
    <row r="21" spans="1:16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31.272103983435283</v>
      </c>
      <c r="E21" s="17">
        <f t="shared" si="8"/>
        <v>2330714.9136513327</v>
      </c>
      <c r="F21" s="18">
        <f t="shared" si="0"/>
        <v>3223672.1243870435</v>
      </c>
      <c r="G21" s="18">
        <f t="shared" si="4"/>
        <v>61609556.633676976</v>
      </c>
      <c r="H21" s="18">
        <f t="shared" si="1"/>
        <v>44543708.829216212</v>
      </c>
      <c r="I21" s="18">
        <f t="shared" si="5"/>
        <v>46356648.001776256</v>
      </c>
      <c r="J21" s="18">
        <f t="shared" si="2"/>
        <v>44543708.829216212</v>
      </c>
      <c r="K21" s="18">
        <f t="shared" si="3"/>
        <v>-1812939.1725600436</v>
      </c>
      <c r="L21" s="17">
        <f t="shared" si="6"/>
        <v>0</v>
      </c>
      <c r="M21" s="22">
        <f>VLOOKUP(A21,'[3]model1&amp;RSI'!$A:$K,11)</f>
        <v>1.2551505365504848E-2</v>
      </c>
      <c r="N21" s="22">
        <f>VLOOKUP(A21,'[3]model1&amp;RSI'!$A:$M,13)</f>
        <v>3.6230059467468385E-2</v>
      </c>
      <c r="O21" s="22">
        <f>VLOOKUP(A21,'[3]model1&amp;RSI'!$A:$N,14)</f>
        <v>34.643899430457921</v>
      </c>
      <c r="P21" s="1">
        <f t="shared" si="10"/>
        <v>0.95</v>
      </c>
    </row>
    <row r="22" spans="1:16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24.899999618530273</v>
      </c>
      <c r="D22" s="17">
        <f>VLOOKUP(A22,[2]myPEPB!$B:$D,3,FALSE)</f>
        <v>31.009964160696924</v>
      </c>
      <c r="E22" s="17">
        <f t="shared" si="8"/>
        <v>855927.0874380836</v>
      </c>
      <c r="F22" s="18">
        <f t="shared" si="0"/>
        <v>1084825.240626347</v>
      </c>
      <c r="G22" s="18">
        <f t="shared" si="4"/>
        <v>62694381.874303326</v>
      </c>
      <c r="H22" s="18">
        <f t="shared" si="1"/>
        <v>49465865.714389749</v>
      </c>
      <c r="I22" s="18">
        <f t="shared" si="5"/>
        <v>47212575.08921434</v>
      </c>
      <c r="J22" s="18">
        <f t="shared" si="2"/>
        <v>49465865.714389749</v>
      </c>
      <c r="K22" s="18">
        <f t="shared" si="3"/>
        <v>2253290.625175409</v>
      </c>
      <c r="L22" s="17">
        <f t="shared" si="6"/>
        <v>0</v>
      </c>
      <c r="M22" s="22">
        <f>VLOOKUP(A22,'[3]model1&amp;RSI'!$A:$K,11)</f>
        <v>2.145958526145586E-2</v>
      </c>
      <c r="N22" s="22">
        <f>VLOOKUP(A22,'[3]model1&amp;RSI'!$A:$M,13)</f>
        <v>4.119171367975881E-2</v>
      </c>
      <c r="O22" s="22">
        <f>VLOOKUP(A22,'[3]model1&amp;RSI'!$A:$N,14)</f>
        <v>52.096849935138493</v>
      </c>
      <c r="P22" s="1">
        <f t="shared" si="10"/>
        <v>0.95</v>
      </c>
    </row>
    <row r="23" spans="1:16" ht="12.75" x14ac:dyDescent="0.2">
      <c r="A23" s="15">
        <v>44985</v>
      </c>
      <c r="B23" s="31">
        <f>VLOOKUP(A23,[1]HwabaoWP_szse_innovation_100!$A:$E,5)</f>
        <v>0.7630000114440918</v>
      </c>
      <c r="C23" s="16">
        <f>VLOOKUP(A23,[2]myPEPB!$B:$C,2,FALSE)</f>
        <v>23.979999540000001</v>
      </c>
      <c r="D23" s="17">
        <f>VLOOKUP(A23,[2]myPEPB!$B:$D,3,FALSE)</f>
        <v>30.728425585070163</v>
      </c>
      <c r="E23" s="17">
        <f t="shared" si="8"/>
        <v>242792.1103061391</v>
      </c>
      <c r="F23" s="18">
        <f t="shared" si="0"/>
        <v>318207.21712260356</v>
      </c>
      <c r="G23" s="18">
        <f t="shared" si="4"/>
        <v>63012589.091425933</v>
      </c>
      <c r="H23" s="18">
        <f t="shared" si="1"/>
        <v>48078606.197879843</v>
      </c>
      <c r="I23" s="18">
        <f t="shared" si="5"/>
        <v>47455367.199520476</v>
      </c>
      <c r="J23" s="18">
        <f t="shared" si="2"/>
        <v>48078606.197879843</v>
      </c>
      <c r="K23" s="18">
        <f t="shared" si="3"/>
        <v>623238.99835936725</v>
      </c>
      <c r="L23" s="17">
        <f t="shared" si="6"/>
        <v>0</v>
      </c>
      <c r="M23" s="22">
        <f>VLOOKUP(A23,'[3]model1&amp;RSI'!$A:$K,11)</f>
        <v>1.7882987717879884E-2</v>
      </c>
      <c r="N23" s="22">
        <f>VLOOKUP(A23,'[3]model1&amp;RSI'!$A:$M,13)</f>
        <v>3.8659755280388813E-2</v>
      </c>
      <c r="O23" s="22">
        <f>VLOOKUP(A23,'[3]model1&amp;RSI'!$A:$N,14)</f>
        <v>46.257374337161167</v>
      </c>
      <c r="P23" s="1">
        <f t="shared" si="10"/>
        <v>0.2</v>
      </c>
    </row>
    <row r="24" spans="1:16" ht="12.75" x14ac:dyDescent="0.2">
      <c r="A24" s="15">
        <v>45016</v>
      </c>
      <c r="B24" s="31">
        <f>VLOOKUP(A24,[1]HwabaoWP_szse_innovation_100!$A:$E,5)</f>
        <v>0.77100002765655518</v>
      </c>
      <c r="C24" s="16">
        <f>VLOOKUP(A24,[2]myPEPB!$B:$C,2,FALSE)</f>
        <v>24.159999849999998</v>
      </c>
      <c r="D24" s="17">
        <f>VLOOKUP(A24,[2]myPEPB!$B:$D,3,FALSE)</f>
        <v>30.393087180738309</v>
      </c>
      <c r="E24" s="17">
        <f t="shared" si="8"/>
        <v>908720.52239817241</v>
      </c>
      <c r="F24" s="18">
        <f t="shared" si="0"/>
        <v>1178625.7974078378</v>
      </c>
      <c r="G24" s="18">
        <f t="shared" si="4"/>
        <v>64191214.888833769</v>
      </c>
      <c r="H24" s="18">
        <f t="shared" si="1"/>
        <v>49491428.45459871</v>
      </c>
      <c r="I24" s="18">
        <f t="shared" si="5"/>
        <v>48364087.72191865</v>
      </c>
      <c r="J24" s="18">
        <f t="shared" si="2"/>
        <v>49491428.45459871</v>
      </c>
      <c r="K24" s="18">
        <f t="shared" si="3"/>
        <v>1127340.73268006</v>
      </c>
      <c r="L24" s="17">
        <f t="shared" si="6"/>
        <v>0</v>
      </c>
      <c r="M24" s="22">
        <f>VLOOKUP(A24,'[3]model1&amp;RSI'!$A:$K,11)</f>
        <v>1.6235825800310466E-2</v>
      </c>
      <c r="N24" s="22">
        <f>VLOOKUP(A24,'[3]model1&amp;RSI'!$A:$M,13)</f>
        <v>3.3549798769067905E-2</v>
      </c>
      <c r="O24" s="22">
        <f>VLOOKUP(A24,'[3]model1&amp;RSI'!$A:$N,14)</f>
        <v>48.393213658495924</v>
      </c>
      <c r="P24" s="1">
        <f t="shared" si="10"/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21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f>VLOOKUP(A3,[1]HwabaoWP_szse_innovation_100!$A:$F,6)</f>
        <v>54671327</v>
      </c>
      <c r="F3" s="17">
        <f>VLOOKUP(A3,[1]HwabaoWP_szse_innovation_100!$A:$I,9)</f>
        <v>147407244.66666666</v>
      </c>
      <c r="G3" s="17">
        <v>0</v>
      </c>
      <c r="H3" s="18">
        <f t="shared" ref="H3:H24" si="0">G3/B3</f>
        <v>0</v>
      </c>
      <c r="I3" s="18">
        <f>I2+H3</f>
        <v>0</v>
      </c>
      <c r="J3" s="18">
        <f t="shared" ref="J3:J24" si="1">I3*B3</f>
        <v>0</v>
      </c>
      <c r="K3" s="18">
        <f>IF(G3&gt;0,K2+G3,K2)</f>
        <v>0</v>
      </c>
      <c r="L3" s="18">
        <f t="shared" ref="L3:L24" si="2">J3+N3</f>
        <v>0</v>
      </c>
      <c r="M3" s="18">
        <f t="shared" ref="M3:M24" si="3">L3-K3</f>
        <v>0</v>
      </c>
      <c r="N3" s="17">
        <f>IF(G3&lt;0,N2-G3,N2)</f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>VLOOKUP(A4,[1]HwabaoWP_szse_innovation_100!$A:$F,6)</f>
        <v>9153472</v>
      </c>
      <c r="F4" s="17">
        <f>VLOOKUP(A4,[1]HwabaoWP_szse_innovation_100!$A:$I,9)</f>
        <v>34298297.880000003</v>
      </c>
      <c r="G4" s="17">
        <f>IF(C4&lt;D4,$G$2*(D4-C4)^3*E4/F4,$G$2*(D4-C4)^3*E4/F4)</f>
        <v>147.00321759524837</v>
      </c>
      <c r="H4" s="18">
        <f t="shared" si="0"/>
        <v>146.12645884219521</v>
      </c>
      <c r="I4" s="18">
        <f t="shared" ref="I4:I24" si="4">I3+H4</f>
        <v>146.12645884219521</v>
      </c>
      <c r="J4" s="18">
        <f t="shared" si="1"/>
        <v>147.00321759524837</v>
      </c>
      <c r="K4" s="18">
        <f t="shared" ref="K4:K24" si="5">IF(G4&gt;0,K3+G4,K3)</f>
        <v>147.00321759524837</v>
      </c>
      <c r="L4" s="18">
        <f t="shared" si="2"/>
        <v>147.00321759524837</v>
      </c>
      <c r="M4" s="18">
        <f t="shared" si="3"/>
        <v>0</v>
      </c>
      <c r="N4" s="17">
        <f t="shared" ref="N4:N24" si="6">IF(G4&lt;0,N3-G4,N3)</f>
        <v>0</v>
      </c>
      <c r="O4" s="22">
        <f>VLOOKUP(A4,'[3]model1&amp;RSI'!$A:$K,11)</f>
        <v>0</v>
      </c>
      <c r="P4" s="22">
        <f>VLOOKUP(A4,'[3]model1&amp;RSI'!$A:$M,13)</f>
        <v>2.4999999999999911E-2</v>
      </c>
      <c r="Q4" s="22">
        <f>VLOOKUP(A4,'[3]model1&amp;RSI'!$A:$N,14)</f>
        <v>0</v>
      </c>
      <c r="S4" s="42">
        <v>44561</v>
      </c>
      <c r="T4" s="10">
        <f>U4</f>
        <v>39715.271063418011</v>
      </c>
      <c r="U4" s="4">
        <f>VLOOKUP(S4,A:K,11,)</f>
        <v>39715.271063418011</v>
      </c>
      <c r="V4" s="4">
        <f>VLOOKUP(S4,A:L,12,)</f>
        <v>40317.612580751033</v>
      </c>
      <c r="W4" s="4">
        <f>VLOOKUP(S4,A:M,13,)</f>
        <v>602.34151733302133</v>
      </c>
      <c r="X4" s="4">
        <f>VLOOKUP(S4,A:N,14,)</f>
        <v>0</v>
      </c>
      <c r="Y4" s="9">
        <f t="shared" ref="Y4" si="7">(V4-U4)/U4</f>
        <v>1.5166496443425811E-2</v>
      </c>
      <c r="Z4" s="9">
        <f>Y4</f>
        <v>1.5166496443425811E-2</v>
      </c>
      <c r="AB4" s="42">
        <v>44925</v>
      </c>
      <c r="AC4" s="7">
        <v>1944948.3031127355</v>
      </c>
      <c r="AD4" s="7">
        <f>-AC4</f>
        <v>-1944948.3031127355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>VLOOKUP(A5,[1]HwabaoWP_szse_innovation_100!$A:$F,6)</f>
        <v>4459339</v>
      </c>
      <c r="F5" s="17">
        <f>VLOOKUP(A5,[1]HwabaoWP_szse_innovation_100!$A:$I,9)</f>
        <v>21490456.638297871</v>
      </c>
      <c r="G5" s="17">
        <f t="shared" ref="G5:G24" si="8">IF(C5&lt;D5,$G$2*(D5-C5)^3*R5*E5/F5,$G$2*(D5-C5)^3*R5*E5/F5)</f>
        <v>3941.4049128625688</v>
      </c>
      <c r="H5" s="18">
        <f t="shared" si="0"/>
        <v>4080.1293093815416</v>
      </c>
      <c r="I5" s="18">
        <f t="shared" si="4"/>
        <v>4226.2557682237366</v>
      </c>
      <c r="J5" s="18">
        <f t="shared" si="1"/>
        <v>4082.5630721041293</v>
      </c>
      <c r="K5" s="18">
        <f t="shared" si="5"/>
        <v>4088.4081304578172</v>
      </c>
      <c r="L5" s="18">
        <f t="shared" si="2"/>
        <v>4082.5630721041293</v>
      </c>
      <c r="M5" s="18">
        <f t="shared" si="3"/>
        <v>-5.8450583536878185</v>
      </c>
      <c r="N5" s="17">
        <f t="shared" si="6"/>
        <v>0</v>
      </c>
      <c r="O5" s="22">
        <f>VLOOKUP(A5,'[3]model1&amp;RSI'!$A:$K,11)</f>
        <v>0</v>
      </c>
      <c r="P5" s="22">
        <f>VLOOKUP(A5,'[3]model1&amp;RSI'!$A:$M,13)</f>
        <v>2.7499999999999931E-2</v>
      </c>
      <c r="Q5" s="22">
        <f>VLOOKUP(A5,'[3]model1&amp;RSI'!$A:$N,14)</f>
        <v>0</v>
      </c>
      <c r="R5" s="1">
        <f t="shared" ref="R5:R24" si="9">IF(Q4&lt;20,2,IF(AND((Q4&lt;25),(Q4&gt;20)),1,IF(AND((Q4&gt;25),(Q4&lt;50)),0.95,IF(AND((Q4&gt;50),(Q4&lt;80)),0.2,IF(Q4&gt;80,1,)))))</f>
        <v>2</v>
      </c>
      <c r="S5" s="42">
        <v>44925</v>
      </c>
      <c r="T5" s="10">
        <f>U5-U4</f>
        <v>1946954.1077740435</v>
      </c>
      <c r="U5" s="4">
        <f>VLOOKUP(S5,A:K,11,)</f>
        <v>1986669.3788374616</v>
      </c>
      <c r="V5" s="4">
        <f>VLOOKUP(S5,A:L,12,)</f>
        <v>1949083.6732141678</v>
      </c>
      <c r="W5" s="4">
        <f>VLOOKUP(S5,A:M,13,)</f>
        <v>-37585.705623293761</v>
      </c>
      <c r="X5" s="4">
        <f>VLOOKUP(S5,A:N,14,)</f>
        <v>0</v>
      </c>
      <c r="Y5" s="9">
        <f t="shared" ref="Y5" si="10">(V5-U5)/U5</f>
        <v>-1.8918953512681497E-2</v>
      </c>
      <c r="Z5" s="9">
        <v>-1.8363860705057022E-2</v>
      </c>
      <c r="AB5" s="42">
        <v>44925</v>
      </c>
      <c r="AC5" s="7"/>
      <c r="AD5" s="7">
        <v>1947501.5562835776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>VLOOKUP(A6,[1]HwabaoWP_szse_innovation_100!$A:$F,6)</f>
        <v>2614711</v>
      </c>
      <c r="F6" s="17">
        <f>VLOOKUP(A6,[1]HwabaoWP_szse_innovation_100!$A:$I,9)</f>
        <v>16286261.656716418</v>
      </c>
      <c r="G6" s="17">
        <f t="shared" si="8"/>
        <v>18462.235418255019</v>
      </c>
      <c r="H6" s="18">
        <f t="shared" si="0"/>
        <v>19211.483265613962</v>
      </c>
      <c r="I6" s="18">
        <f t="shared" si="4"/>
        <v>23437.739033837701</v>
      </c>
      <c r="J6" s="18">
        <f t="shared" si="1"/>
        <v>22523.66721151803</v>
      </c>
      <c r="K6" s="18">
        <f t="shared" si="5"/>
        <v>22550.643548712836</v>
      </c>
      <c r="L6" s="18">
        <f t="shared" si="2"/>
        <v>22523.66721151803</v>
      </c>
      <c r="M6" s="18">
        <f t="shared" si="3"/>
        <v>-26.976337194806547</v>
      </c>
      <c r="N6" s="17">
        <f t="shared" si="6"/>
        <v>0</v>
      </c>
      <c r="O6" s="22">
        <f>VLOOKUP(A6,'[3]model1&amp;RSI'!$A:$K,11)</f>
        <v>0</v>
      </c>
      <c r="P6" s="22">
        <f>VLOOKUP(A6,'[3]model1&amp;RSI'!$A:$M,13)</f>
        <v>2.3749999999999941E-2</v>
      </c>
      <c r="Q6" s="22">
        <f>VLOOKUP(A6,'[3]model1&amp;RSI'!$A:$N,14)</f>
        <v>0</v>
      </c>
      <c r="R6" s="1">
        <f t="shared" si="9"/>
        <v>2</v>
      </c>
      <c r="AB6" s="7"/>
      <c r="AC6" s="7"/>
      <c r="AD6" s="8">
        <f>IRR(AD3:AD5)</f>
        <v>-1.8363860705057022E-2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>VLOOKUP(A7,[1]HwabaoWP_szse_innovation_100!$A:$F,6)</f>
        <v>3805620</v>
      </c>
      <c r="F7" s="17">
        <f>VLOOKUP(A7,[1]HwabaoWP_szse_innovation_100!$A:$I,9)</f>
        <v>13885339.653614458</v>
      </c>
      <c r="G7" s="17">
        <f t="shared" si="8"/>
        <v>7768.3212406942757</v>
      </c>
      <c r="H7" s="18">
        <f t="shared" si="0"/>
        <v>7823.0830495919572</v>
      </c>
      <c r="I7" s="18">
        <f t="shared" si="4"/>
        <v>31260.822083429659</v>
      </c>
      <c r="J7" s="18">
        <f t="shared" si="1"/>
        <v>31041.995419560037</v>
      </c>
      <c r="K7" s="18">
        <f t="shared" si="5"/>
        <v>30318.964789407113</v>
      </c>
      <c r="L7" s="18">
        <f t="shared" si="2"/>
        <v>31041.995419560037</v>
      </c>
      <c r="M7" s="18">
        <f t="shared" si="3"/>
        <v>723.03063015292355</v>
      </c>
      <c r="N7" s="17">
        <f t="shared" si="6"/>
        <v>0</v>
      </c>
      <c r="O7" s="22">
        <f>VLOOKUP(A7,'[3]model1&amp;RSI'!$A:$K,11)</f>
        <v>5.3333284854888974E-3</v>
      </c>
      <c r="P7" s="22">
        <f>VLOOKUP(A7,'[3]model1&amp;RSI'!$A:$M,13)</f>
        <v>2.5124995152155511E-2</v>
      </c>
      <c r="Q7" s="22">
        <f>VLOOKUP(A7,'[3]model1&amp;RSI'!$A:$N,14)</f>
        <v>21.227182147461402</v>
      </c>
      <c r="R7" s="1">
        <f t="shared" si="9"/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>VLOOKUP(A8,[1]HwabaoWP_szse_innovation_100!$A:$F,6)</f>
        <v>3040778</v>
      </c>
      <c r="F8" s="17">
        <f>VLOOKUP(A8,[1]HwabaoWP_szse_innovation_100!$A:$I,9)</f>
        <v>12014868.042857142</v>
      </c>
      <c r="G8" s="17">
        <f t="shared" si="8"/>
        <v>4758.5346329167469</v>
      </c>
      <c r="H8" s="18">
        <f t="shared" si="0"/>
        <v>4706.7600967921016</v>
      </c>
      <c r="I8" s="18">
        <f t="shared" si="4"/>
        <v>35967.582180221762</v>
      </c>
      <c r="J8" s="18">
        <f t="shared" si="1"/>
        <v>36363.226921957219</v>
      </c>
      <c r="K8" s="18">
        <f t="shared" si="5"/>
        <v>35077.499422323861</v>
      </c>
      <c r="L8" s="18">
        <f t="shared" si="2"/>
        <v>36363.226921957219</v>
      </c>
      <c r="M8" s="18">
        <f t="shared" si="3"/>
        <v>1285.7274996333581</v>
      </c>
      <c r="N8" s="17">
        <f t="shared" si="6"/>
        <v>0</v>
      </c>
      <c r="O8" s="22">
        <f>VLOOKUP(A8,'[3]model1&amp;RSI'!$A:$K,11)</f>
        <v>7.4444514513015798E-3</v>
      </c>
      <c r="P8" s="22">
        <f>VLOOKUP(A8,'[3]model1&amp;RSI'!$A:$M,13)</f>
        <v>2.3937507006857092E-2</v>
      </c>
      <c r="Q8" s="22">
        <f>VLOOKUP(A8,'[3]model1&amp;RSI'!$A:$N,14)</f>
        <v>31.099526985700965</v>
      </c>
      <c r="R8" s="1">
        <f t="shared" si="9"/>
        <v>1</v>
      </c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>VLOOKUP(A9,[1]HwabaoWP_szse_innovation_100!$A:$F,6)</f>
        <v>1988017</v>
      </c>
      <c r="F9" s="17">
        <f>VLOOKUP(A9,[1]HwabaoWP_szse_innovation_100!$A:$I,9)</f>
        <v>10437349.492675781</v>
      </c>
      <c r="G9" s="17">
        <f t="shared" si="8"/>
        <v>4637.7716410941512</v>
      </c>
      <c r="H9" s="18">
        <f t="shared" si="0"/>
        <v>4675.1731017038546</v>
      </c>
      <c r="I9" s="18">
        <f t="shared" si="4"/>
        <v>40642.755281925616</v>
      </c>
      <c r="J9" s="18">
        <f t="shared" si="1"/>
        <v>40317.612580751033</v>
      </c>
      <c r="K9" s="18">
        <f t="shared" si="5"/>
        <v>39715.271063418011</v>
      </c>
      <c r="L9" s="18">
        <f t="shared" si="2"/>
        <v>40317.612580751033</v>
      </c>
      <c r="M9" s="18">
        <f t="shared" si="3"/>
        <v>602.34151733302133</v>
      </c>
      <c r="N9" s="17">
        <f t="shared" si="6"/>
        <v>0</v>
      </c>
      <c r="O9" s="22">
        <f>VLOOKUP(A9,'[3]model1&amp;RSI'!$A:$K,11)</f>
        <v>6.2037095427513169E-3</v>
      </c>
      <c r="P9" s="22">
        <f>VLOOKUP(A9,'[3]model1&amp;RSI'!$A:$M,13)</f>
        <v>2.3114598073341198E-2</v>
      </c>
      <c r="Q9" s="22">
        <f>VLOOKUP(A9,'[3]model1&amp;RSI'!$A:$N,14)</f>
        <v>26.838924575142201</v>
      </c>
      <c r="R9" s="1">
        <f t="shared" si="9"/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31.02</v>
      </c>
      <c r="D10" s="17">
        <f>VLOOKUP(A10,[2]myPEPB!$B:$D,3,FALSE)</f>
        <v>37.709801928118821</v>
      </c>
      <c r="E10" s="17">
        <f>VLOOKUP(A10,[1]HwabaoWP_szse_innovation_100!$A:$F,6)</f>
        <v>2257005</v>
      </c>
      <c r="F10" s="17">
        <f>VLOOKUP(A10,[1]HwabaoWP_szse_innovation_100!$A:$I,9)</f>
        <v>9461572.5990646258</v>
      </c>
      <c r="G10" s="17">
        <f t="shared" si="8"/>
        <v>37316.015770479324</v>
      </c>
      <c r="H10" s="18">
        <f t="shared" si="0"/>
        <v>41881.051525021881</v>
      </c>
      <c r="I10" s="18">
        <f t="shared" si="4"/>
        <v>82523.806806947498</v>
      </c>
      <c r="J10" s="18">
        <f t="shared" si="1"/>
        <v>73528.709622016424</v>
      </c>
      <c r="K10" s="18">
        <f t="shared" si="5"/>
        <v>77031.286833897335</v>
      </c>
      <c r="L10" s="18">
        <f t="shared" si="2"/>
        <v>73528.709622016424</v>
      </c>
      <c r="M10" s="18">
        <f t="shared" si="3"/>
        <v>-3502.5772118809109</v>
      </c>
      <c r="N10" s="17">
        <f t="shared" si="6"/>
        <v>0</v>
      </c>
      <c r="O10" s="22">
        <f>VLOOKUP(A10,'[3]model1&amp;RSI'!$A:$K,11)</f>
        <v>5.1697579522927643E-3</v>
      </c>
      <c r="P10" s="22">
        <f>VLOOKUP(A10,'[3]model1&amp;RSI'!$A:$M,13)</f>
        <v>3.6095500222326771E-2</v>
      </c>
      <c r="Q10" s="22">
        <f>VLOOKUP(A10,'[3]model1&amp;RSI'!$A:$N,14)</f>
        <v>14.322444405674213</v>
      </c>
      <c r="R10" s="1">
        <f t="shared" si="9"/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37.189128385091756</v>
      </c>
      <c r="E11" s="17">
        <f>VLOOKUP(A11,[1]HwabaoWP_szse_innovation_100!$A:$F,6)</f>
        <v>906904</v>
      </c>
      <c r="F11" s="17">
        <f>VLOOKUP(A11,[1]HwabaoWP_szse_innovation_100!$A:$I,9)</f>
        <v>8699501.0544478521</v>
      </c>
      <c r="G11" s="17">
        <f t="shared" si="8"/>
        <v>27583.436300757094</v>
      </c>
      <c r="H11" s="18">
        <f t="shared" si="0"/>
        <v>31273.736271083722</v>
      </c>
      <c r="I11" s="18">
        <f t="shared" si="4"/>
        <v>113797.54307803122</v>
      </c>
      <c r="J11" s="18">
        <f t="shared" si="1"/>
        <v>100369.43630486025</v>
      </c>
      <c r="K11" s="18">
        <f t="shared" si="5"/>
        <v>104614.72313465443</v>
      </c>
      <c r="L11" s="18">
        <f t="shared" si="2"/>
        <v>100369.43630486025</v>
      </c>
      <c r="M11" s="18">
        <f t="shared" si="3"/>
        <v>-4245.286829794175</v>
      </c>
      <c r="N11" s="17">
        <f t="shared" si="6"/>
        <v>0</v>
      </c>
      <c r="O11" s="22">
        <f>VLOOKUP(A11,'[3]model1&amp;RSI'!$A:$K,11)</f>
        <v>4.3081316269106369E-3</v>
      </c>
      <c r="P11" s="22">
        <f>VLOOKUP(A11,'[3]model1&amp;RSI'!$A:$M,13)</f>
        <v>3.1579574140808198E-2</v>
      </c>
      <c r="Q11" s="22">
        <f>VLOOKUP(A11,'[3]model1&amp;RSI'!$A:$N,14)</f>
        <v>13.642146052069533</v>
      </c>
      <c r="R11" s="1">
        <f t="shared" si="9"/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36.340041456763494</v>
      </c>
      <c r="E12" s="17">
        <f>VLOOKUP(A12,[1]HwabaoWP_szse_innovation_100!$A:$F,6)</f>
        <v>1401901</v>
      </c>
      <c r="F12" s="17">
        <f>VLOOKUP(A12,[1]HwabaoWP_szse_innovation_100!$A:$I,9)</f>
        <v>7836928.591733871</v>
      </c>
      <c r="G12" s="17">
        <f t="shared" si="8"/>
        <v>129577.0829115377</v>
      </c>
      <c r="H12" s="18">
        <f t="shared" si="0"/>
        <v>163607.42880513208</v>
      </c>
      <c r="I12" s="18">
        <f t="shared" si="4"/>
        <v>277404.97188316332</v>
      </c>
      <c r="J12" s="18">
        <f t="shared" si="1"/>
        <v>219704.73654097237</v>
      </c>
      <c r="K12" s="18">
        <f t="shared" si="5"/>
        <v>234191.80604619213</v>
      </c>
      <c r="L12" s="18">
        <f t="shared" si="2"/>
        <v>219704.73654097237</v>
      </c>
      <c r="M12" s="18">
        <f t="shared" si="3"/>
        <v>-14487.069505219755</v>
      </c>
      <c r="N12" s="17">
        <f t="shared" si="6"/>
        <v>0</v>
      </c>
      <c r="O12" s="22">
        <f>VLOOKUP(A12,'[3]model1&amp;RSI'!$A:$K,11)</f>
        <v>3.5901096890921975E-3</v>
      </c>
      <c r="P12" s="22">
        <f>VLOOKUP(A12,'[3]model1&amp;RSI'!$A:$M,13)</f>
        <v>4.1316317347107008E-2</v>
      </c>
      <c r="Q12" s="22">
        <f>VLOOKUP(A12,'[3]model1&amp;RSI'!$A:$N,14)</f>
        <v>8.689326444394684</v>
      </c>
      <c r="R12" s="1">
        <f t="shared" si="9"/>
        <v>2</v>
      </c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35.566115356769217</v>
      </c>
      <c r="E13" s="17">
        <f>VLOOKUP(A13,[1]HwabaoWP_szse_innovation_100!$A:$F,6)</f>
        <v>2631500</v>
      </c>
      <c r="F13" s="17">
        <f>VLOOKUP(A13,[1]HwabaoWP_szse_innovation_100!$A:$I,9)</f>
        <v>7310293.186280488</v>
      </c>
      <c r="G13" s="17">
        <f t="shared" si="8"/>
        <v>450067.84110290412</v>
      </c>
      <c r="H13" s="18">
        <f t="shared" si="0"/>
        <v>625963.63344262517</v>
      </c>
      <c r="I13" s="18">
        <f t="shared" si="4"/>
        <v>903368.60532578849</v>
      </c>
      <c r="J13" s="18">
        <f t="shared" si="1"/>
        <v>649522.01086037257</v>
      </c>
      <c r="K13" s="18">
        <f t="shared" si="5"/>
        <v>684259.64714909624</v>
      </c>
      <c r="L13" s="18">
        <f t="shared" si="2"/>
        <v>649522.01086037257</v>
      </c>
      <c r="M13" s="18">
        <f t="shared" si="3"/>
        <v>-34737.636288723676</v>
      </c>
      <c r="N13" s="17">
        <f t="shared" si="6"/>
        <v>0</v>
      </c>
      <c r="O13" s="22">
        <f>VLOOKUP(A13,'[3]model1&amp;RSI'!$A:$K,11)</f>
        <v>2.9917580742434978E-3</v>
      </c>
      <c r="P13" s="22">
        <f>VLOOKUP(A13,'[3]model1&amp;RSI'!$A:$M,13)</f>
        <v>4.659693342730211E-2</v>
      </c>
      <c r="Q13" s="22">
        <f>VLOOKUP(A13,'[3]model1&amp;RSI'!$A:$N,14)</f>
        <v>6.4205042138901032</v>
      </c>
      <c r="R13" s="1">
        <f t="shared" si="9"/>
        <v>2</v>
      </c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34.740071647956981</v>
      </c>
      <c r="E14" s="17">
        <f>VLOOKUP(A14,[1]HwabaoWP_szse_innovation_100!$A:$F,6)</f>
        <v>1147010</v>
      </c>
      <c r="F14" s="17">
        <f>VLOOKUP(A14,[1]HwabaoWP_szse_innovation_100!$A:$I,9)</f>
        <v>6847440.4204799104</v>
      </c>
      <c r="G14" s="17">
        <f t="shared" si="8"/>
        <v>220083.09267891757</v>
      </c>
      <c r="H14" s="18">
        <f t="shared" si="0"/>
        <v>294622.62230300694</v>
      </c>
      <c r="I14" s="18">
        <f t="shared" si="4"/>
        <v>1197991.2276287954</v>
      </c>
      <c r="J14" s="18">
        <f t="shared" si="1"/>
        <v>894899.421903854</v>
      </c>
      <c r="K14" s="18">
        <f t="shared" si="5"/>
        <v>904342.73982801381</v>
      </c>
      <c r="L14" s="18">
        <f t="shared" si="2"/>
        <v>894899.421903854</v>
      </c>
      <c r="M14" s="18">
        <f t="shared" si="3"/>
        <v>-9443.3179241598118</v>
      </c>
      <c r="N14" s="17">
        <f t="shared" si="6"/>
        <v>0</v>
      </c>
      <c r="O14" s="22">
        <f>VLOOKUP(A14,'[3]model1&amp;RSI'!$A:$K,11)</f>
        <v>7.1597979183657566E-3</v>
      </c>
      <c r="P14" s="22">
        <f>VLOOKUP(A14,'[3]model1&amp;RSI'!$A:$M,13)</f>
        <v>4.3497444045914602E-2</v>
      </c>
      <c r="Q14" s="22">
        <f>VLOOKUP(A14,'[3]model1&amp;RSI'!$A:$N,14)</f>
        <v>16.460272725009055</v>
      </c>
      <c r="R14" s="1">
        <f t="shared" si="9"/>
        <v>2</v>
      </c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34.118899961366665</v>
      </c>
      <c r="E15" s="17">
        <f>VLOOKUP(A15,[1]HwabaoWP_szse_innovation_100!$A:$F,6)</f>
        <v>2764909</v>
      </c>
      <c r="F15" s="17">
        <f>VLOOKUP(A15,[1]HwabaoWP_szse_innovation_100!$A:$I,9)</f>
        <v>6486059.213010204</v>
      </c>
      <c r="G15" s="17">
        <f t="shared" si="8"/>
        <v>117748.0301853554</v>
      </c>
      <c r="H15" s="18">
        <f t="shared" si="0"/>
        <v>139346.77656640491</v>
      </c>
      <c r="I15" s="18">
        <f t="shared" si="4"/>
        <v>1337338.0041952003</v>
      </c>
      <c r="J15" s="18">
        <f t="shared" si="1"/>
        <v>1130050.6518064914</v>
      </c>
      <c r="K15" s="18">
        <f t="shared" si="5"/>
        <v>1022090.7700133692</v>
      </c>
      <c r="L15" s="18">
        <f t="shared" si="2"/>
        <v>1130050.6518064914</v>
      </c>
      <c r="M15" s="18">
        <f t="shared" si="3"/>
        <v>107959.88179312227</v>
      </c>
      <c r="N15" s="17">
        <f t="shared" si="6"/>
        <v>0</v>
      </c>
      <c r="O15" s="22">
        <f>VLOOKUP(A15,'[3]model1&amp;RSI'!$A:$K,11)</f>
        <v>2.2299839863815538E-2</v>
      </c>
      <c r="P15" s="22">
        <f>VLOOKUP(A15,'[3]model1&amp;RSI'!$A:$M,13)</f>
        <v>5.2581211636772908E-2</v>
      </c>
      <c r="Q15" s="22">
        <f>VLOOKUP(A15,'[3]model1&amp;RSI'!$A:$N,14)</f>
        <v>42.410281485830289</v>
      </c>
      <c r="R15" s="1">
        <f t="shared" si="9"/>
        <v>2</v>
      </c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33.665700887975071</v>
      </c>
      <c r="E16" s="17">
        <f>VLOOKUP(A16,[1]HwabaoWP_szse_innovation_100!$A:$F,6)</f>
        <v>2184000</v>
      </c>
      <c r="F16" s="17">
        <f>VLOOKUP(A16,[1]HwabaoWP_szse_innovation_100!$A:$I,9)</f>
        <v>6139372.2173402254</v>
      </c>
      <c r="G16" s="17">
        <f t="shared" si="8"/>
        <v>73373.599134018659</v>
      </c>
      <c r="H16" s="18">
        <f t="shared" si="0"/>
        <v>91602.495906838463</v>
      </c>
      <c r="I16" s="18">
        <f t="shared" si="4"/>
        <v>1428940.5001020387</v>
      </c>
      <c r="J16" s="18">
        <f t="shared" si="1"/>
        <v>1144581.3392189892</v>
      </c>
      <c r="K16" s="18">
        <f t="shared" si="5"/>
        <v>1095464.3691473878</v>
      </c>
      <c r="L16" s="18">
        <f t="shared" si="2"/>
        <v>1144581.3392189892</v>
      </c>
      <c r="M16" s="18">
        <f t="shared" si="3"/>
        <v>49116.970071601449</v>
      </c>
      <c r="N16" s="17">
        <f t="shared" si="6"/>
        <v>0</v>
      </c>
      <c r="O16" s="22">
        <f>VLOOKUP(A16,'[3]model1&amp;RSI'!$A:$K,11)</f>
        <v>1.8583199886512948E-2</v>
      </c>
      <c r="P16" s="22">
        <f>VLOOKUP(A16,'[3]model1&amp;RSI'!$A:$M,13)</f>
        <v>5.1151014624628059E-2</v>
      </c>
      <c r="Q16" s="22">
        <f>VLOOKUP(A16,'[3]model1&amp;RSI'!$A:$N,14)</f>
        <v>36.33007091430315</v>
      </c>
      <c r="R16" s="1">
        <f t="shared" si="9"/>
        <v>0.95</v>
      </c>
    </row>
    <row r="17" spans="1:18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33.177209264156971</v>
      </c>
      <c r="E17" s="17">
        <f>VLOOKUP(A17,[1]HwabaoWP_szse_innovation_100!$A:$F,6)</f>
        <v>719700</v>
      </c>
      <c r="F17" s="17">
        <f>VLOOKUP(A17,[1]HwabaoWP_szse_innovation_100!$A:$I,9)</f>
        <v>5816280.4526384082</v>
      </c>
      <c r="G17" s="17">
        <f t="shared" si="8"/>
        <v>33067.989328249983</v>
      </c>
      <c r="H17" s="18">
        <f t="shared" si="0"/>
        <v>43226.130649156526</v>
      </c>
      <c r="I17" s="18">
        <f t="shared" si="4"/>
        <v>1472166.6307511954</v>
      </c>
      <c r="J17" s="18">
        <f t="shared" si="1"/>
        <v>1126207.451465152</v>
      </c>
      <c r="K17" s="18">
        <f t="shared" si="5"/>
        <v>1128532.3584756379</v>
      </c>
      <c r="L17" s="18">
        <f t="shared" si="2"/>
        <v>1126207.451465152</v>
      </c>
      <c r="M17" s="18">
        <f t="shared" si="3"/>
        <v>-2324.9070104858838</v>
      </c>
      <c r="N17" s="17">
        <f t="shared" si="6"/>
        <v>0</v>
      </c>
      <c r="O17" s="22">
        <f>VLOOKUP(A17,'[3]model1&amp;RSI'!$A:$K,11)</f>
        <v>1.5485999905427456E-2</v>
      </c>
      <c r="P17" s="22">
        <f>VLOOKUP(A17,'[3]model1&amp;RSI'!$A:$M,13)</f>
        <v>4.8625847745763451E-2</v>
      </c>
      <c r="Q17" s="22">
        <f>VLOOKUP(A17,'[3]model1&amp;RSI'!$A:$N,14)</f>
        <v>31.847259478939737</v>
      </c>
      <c r="R17" s="1">
        <f t="shared" si="9"/>
        <v>0.95</v>
      </c>
    </row>
    <row r="18" spans="1:18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32.639682710465742</v>
      </c>
      <c r="E18" s="17">
        <f>VLOOKUP(A18,[1]HwabaoWP_szse_innovation_100!$A:$F,6)</f>
        <v>2128200</v>
      </c>
      <c r="F18" s="17">
        <f>VLOOKUP(A18,[1]HwabaoWP_szse_innovation_100!$A:$I,9)</f>
        <v>5555987.6610887097</v>
      </c>
      <c r="G18" s="17">
        <f t="shared" si="8"/>
        <v>201929.16247584744</v>
      </c>
      <c r="H18" s="18">
        <f t="shared" si="0"/>
        <v>290128.11535386468</v>
      </c>
      <c r="I18" s="18">
        <f t="shared" si="4"/>
        <v>1762294.74610506</v>
      </c>
      <c r="J18" s="18">
        <f t="shared" si="1"/>
        <v>1226557.1079953618</v>
      </c>
      <c r="K18" s="18">
        <f t="shared" si="5"/>
        <v>1330461.5209514853</v>
      </c>
      <c r="L18" s="18">
        <f t="shared" si="2"/>
        <v>1226557.1079953618</v>
      </c>
      <c r="M18" s="18">
        <f t="shared" si="3"/>
        <v>-103904.41295612347</v>
      </c>
      <c r="N18" s="17">
        <f t="shared" si="6"/>
        <v>0</v>
      </c>
      <c r="O18" s="22">
        <f>VLOOKUP(A18,'[3]model1&amp;RSI'!$A:$K,11)</f>
        <v>1.2904999921189547E-2</v>
      </c>
      <c r="P18" s="22">
        <f>VLOOKUP(A18,'[3]model1&amp;RSI'!$A:$M,13)</f>
        <v>5.2021540741810528E-2</v>
      </c>
      <c r="Q18" s="22">
        <f>VLOOKUP(A18,'[3]model1&amp;RSI'!$A:$N,14)</f>
        <v>24.80703135118333</v>
      </c>
      <c r="R18" s="1">
        <f t="shared" si="9"/>
        <v>0.95</v>
      </c>
    </row>
    <row r="19" spans="1:18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32.234052986719142</v>
      </c>
      <c r="E19" s="17">
        <f>VLOOKUP(A19,[1]HwabaoWP_szse_innovation_100!$A:$F,6)</f>
        <v>3400007.75</v>
      </c>
      <c r="F19" s="17">
        <f>VLOOKUP(A19,[1]HwabaoWP_szse_innovation_100!$A:$I,9)</f>
        <v>5444602.8119248468</v>
      </c>
      <c r="G19" s="17">
        <f t="shared" si="8"/>
        <v>342847.79946320719</v>
      </c>
      <c r="H19" s="18">
        <f t="shared" si="0"/>
        <v>499050.67121329909</v>
      </c>
      <c r="I19" s="18">
        <f t="shared" si="4"/>
        <v>2261345.417318359</v>
      </c>
      <c r="J19" s="18">
        <f t="shared" si="1"/>
        <v>1553544.2488613301</v>
      </c>
      <c r="K19" s="18">
        <f t="shared" si="5"/>
        <v>1673309.3204146924</v>
      </c>
      <c r="L19" s="18">
        <f t="shared" si="2"/>
        <v>1553544.2488613301</v>
      </c>
      <c r="M19" s="18">
        <f t="shared" si="3"/>
        <v>-119765.0715533623</v>
      </c>
      <c r="N19" s="17">
        <f t="shared" si="6"/>
        <v>0</v>
      </c>
      <c r="O19" s="22">
        <f>VLOOKUP(A19,'[3]model1&amp;RSI'!$A:$K,11)</f>
        <v>1.0754166600991289E-2</v>
      </c>
      <c r="P19" s="22">
        <f>VLOOKUP(A19,'[3]model1&amp;RSI'!$A:$M,13)</f>
        <v>4.4851284507818785E-2</v>
      </c>
      <c r="Q19" s="22">
        <f>VLOOKUP(A19,'[3]model1&amp;RSI'!$A:$N,14)</f>
        <v>23.977388204158451</v>
      </c>
      <c r="R19" s="1">
        <f t="shared" si="9"/>
        <v>1</v>
      </c>
    </row>
    <row r="20" spans="1:18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31.717553830421821</v>
      </c>
      <c r="E20" s="17">
        <f>VLOOKUP(A20,[1]HwabaoWP_szse_innovation_100!$A:$F,6)</f>
        <v>2516800</v>
      </c>
      <c r="F20" s="17">
        <f>VLOOKUP(A20,[1]HwabaoWP_szse_innovation_100!$A:$I,9)</f>
        <v>5287757.6291307472</v>
      </c>
      <c r="G20" s="17">
        <f t="shared" si="8"/>
        <v>185018.56084588589</v>
      </c>
      <c r="H20" s="18">
        <f t="shared" si="0"/>
        <v>256970.21318598487</v>
      </c>
      <c r="I20" s="18">
        <f t="shared" si="4"/>
        <v>2518315.6305043437</v>
      </c>
      <c r="J20" s="18">
        <f t="shared" si="1"/>
        <v>1813187.3260127155</v>
      </c>
      <c r="K20" s="18">
        <f t="shared" si="5"/>
        <v>1858327.8812605783</v>
      </c>
      <c r="L20" s="18">
        <f t="shared" si="2"/>
        <v>1813187.3260127155</v>
      </c>
      <c r="M20" s="18">
        <f t="shared" si="3"/>
        <v>-45140.555247862823</v>
      </c>
      <c r="N20" s="17">
        <f t="shared" si="6"/>
        <v>0</v>
      </c>
      <c r="O20" s="22">
        <f>VLOOKUP(A20,'[3]model1&amp;RSI'!$A:$K,11)</f>
        <v>1.4461814163367781E-2</v>
      </c>
      <c r="P20" s="22">
        <f>VLOOKUP(A20,'[3]model1&amp;RSI'!$A:$M,13)</f>
        <v>4.287607908572403E-2</v>
      </c>
      <c r="Q20" s="22">
        <f>VLOOKUP(A20,'[3]model1&amp;RSI'!$A:$N,14)</f>
        <v>33.729329900837342</v>
      </c>
      <c r="R20" s="1">
        <f t="shared" si="9"/>
        <v>1</v>
      </c>
    </row>
    <row r="21" spans="1:18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31.272103983435283</v>
      </c>
      <c r="E21" s="17">
        <f>VLOOKUP(A21,[1]HwabaoWP_szse_innovation_100!$A:$F,6)</f>
        <v>2041800</v>
      </c>
      <c r="F21" s="17">
        <f>VLOOKUP(A21,[1]HwabaoWP_szse_innovation_100!$A:$I,9)</f>
        <v>5162984.7923986483</v>
      </c>
      <c r="G21" s="17">
        <f t="shared" si="8"/>
        <v>128341.4975768833</v>
      </c>
      <c r="H21" s="18">
        <f t="shared" si="0"/>
        <v>177512.44723985952</v>
      </c>
      <c r="I21" s="18">
        <f t="shared" si="4"/>
        <v>2695828.0777442032</v>
      </c>
      <c r="J21" s="18">
        <f t="shared" si="1"/>
        <v>1949083.6732141678</v>
      </c>
      <c r="K21" s="18">
        <f t="shared" si="5"/>
        <v>1986669.3788374616</v>
      </c>
      <c r="L21" s="18">
        <f t="shared" si="2"/>
        <v>1949083.6732141678</v>
      </c>
      <c r="M21" s="18">
        <f t="shared" si="3"/>
        <v>-37585.705623293761</v>
      </c>
      <c r="N21" s="17">
        <f t="shared" si="6"/>
        <v>0</v>
      </c>
      <c r="O21" s="22">
        <f>VLOOKUP(A21,'[3]model1&amp;RSI'!$A:$K,11)</f>
        <v>1.2551505365504848E-2</v>
      </c>
      <c r="P21" s="22">
        <f>VLOOKUP(A21,'[3]model1&amp;RSI'!$A:$M,13)</f>
        <v>3.6230059467468385E-2</v>
      </c>
      <c r="Q21" s="22">
        <f>VLOOKUP(A21,'[3]model1&amp;RSI'!$A:$N,14)</f>
        <v>34.643899430457921</v>
      </c>
      <c r="R21" s="1">
        <f t="shared" si="9"/>
        <v>0.95</v>
      </c>
    </row>
    <row r="22" spans="1:18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24.899999618530273</v>
      </c>
      <c r="D22" s="17">
        <f>VLOOKUP(A22,[2]myPEPB!$B:$D,3,FALSE)</f>
        <v>31.009964160696924</v>
      </c>
      <c r="E22" s="17">
        <f>VLOOKUP(A22,[1]HwabaoWP_szse_innovation_100!$A:$F,6)</f>
        <v>2396100</v>
      </c>
      <c r="F22" s="17">
        <f>VLOOKUP(A22,[1]HwabaoWP_szse_innovation_100!$A:$I,9)</f>
        <v>5058906.2336463733</v>
      </c>
      <c r="G22" s="17">
        <f t="shared" si="8"/>
        <v>56448.274861138801</v>
      </c>
      <c r="H22" s="18">
        <f t="shared" si="0"/>
        <v>71544.076893824007</v>
      </c>
      <c r="I22" s="18">
        <f t="shared" si="4"/>
        <v>2767372.1546380273</v>
      </c>
      <c r="J22" s="18">
        <f t="shared" si="1"/>
        <v>2183456.5600713524</v>
      </c>
      <c r="K22" s="18">
        <f t="shared" si="5"/>
        <v>2043117.6536986004</v>
      </c>
      <c r="L22" s="18">
        <f t="shared" si="2"/>
        <v>2183456.5600713524</v>
      </c>
      <c r="M22" s="18">
        <f t="shared" si="3"/>
        <v>140338.90637275204</v>
      </c>
      <c r="N22" s="17">
        <f t="shared" si="6"/>
        <v>0</v>
      </c>
      <c r="O22" s="22">
        <f>VLOOKUP(A22,'[3]model1&amp;RSI'!$A:$K,11)</f>
        <v>2.145958526145586E-2</v>
      </c>
      <c r="P22" s="22">
        <f>VLOOKUP(A22,'[3]model1&amp;RSI'!$A:$M,13)</f>
        <v>4.119171367975881E-2</v>
      </c>
      <c r="Q22" s="22">
        <f>VLOOKUP(A22,'[3]model1&amp;RSI'!$A:$N,14)</f>
        <v>52.096849935138493</v>
      </c>
      <c r="R22" s="1">
        <f t="shared" si="9"/>
        <v>0.95</v>
      </c>
    </row>
    <row r="23" spans="1:18" ht="12.75" x14ac:dyDescent="0.2">
      <c r="A23" s="15">
        <v>44985</v>
      </c>
      <c r="B23" s="31">
        <f>VLOOKUP(A23,[1]HwabaoWP_szse_innovation_100!$A:$E,5)</f>
        <v>0.7630000114440918</v>
      </c>
      <c r="C23" s="16">
        <f>VLOOKUP(A23,[2]myPEPB!$B:$C,2,FALSE)</f>
        <v>23.979999540000001</v>
      </c>
      <c r="D23" s="17">
        <f>VLOOKUP(A23,[2]myPEPB!$B:$D,3,FALSE)</f>
        <v>30.728425585070163</v>
      </c>
      <c r="E23" s="17">
        <f>VLOOKUP(A23,[1]HwabaoWP_szse_innovation_100!$A:$F,6)</f>
        <v>699600</v>
      </c>
      <c r="F23" s="17">
        <f>VLOOKUP(A23,[1]HwabaoWP_szse_innovation_100!$A:$I,9)</f>
        <v>4885493.1924261088</v>
      </c>
      <c r="G23" s="17">
        <f t="shared" si="8"/>
        <v>4841.0721149577448</v>
      </c>
      <c r="H23" s="18">
        <f t="shared" si="0"/>
        <v>6344.7864250949233</v>
      </c>
      <c r="I23" s="18">
        <f t="shared" si="4"/>
        <v>2773716.9410631224</v>
      </c>
      <c r="J23" s="18">
        <f t="shared" si="1"/>
        <v>2116346.0577738336</v>
      </c>
      <c r="K23" s="18">
        <f t="shared" si="5"/>
        <v>2047958.7258135581</v>
      </c>
      <c r="L23" s="18">
        <f t="shared" si="2"/>
        <v>2116346.0577738336</v>
      </c>
      <c r="M23" s="18">
        <f t="shared" si="3"/>
        <v>68387.331960275536</v>
      </c>
      <c r="N23" s="17">
        <f t="shared" si="6"/>
        <v>0</v>
      </c>
      <c r="O23" s="22">
        <f>VLOOKUP(A23,'[3]model1&amp;RSI'!$A:$K,11)</f>
        <v>1.7882987717879884E-2</v>
      </c>
      <c r="P23" s="22">
        <f>VLOOKUP(A23,'[3]model1&amp;RSI'!$A:$M,13)</f>
        <v>3.8659755280388813E-2</v>
      </c>
      <c r="Q23" s="22">
        <f>VLOOKUP(A23,'[3]model1&amp;RSI'!$A:$N,14)</f>
        <v>46.257374337161167</v>
      </c>
      <c r="R23" s="1">
        <f t="shared" si="9"/>
        <v>0.2</v>
      </c>
    </row>
    <row r="24" spans="1:18" ht="12.75" x14ac:dyDescent="0.2">
      <c r="A24" s="15">
        <v>45016</v>
      </c>
      <c r="B24" s="31">
        <f>VLOOKUP(A24,[1]HwabaoWP_szse_innovation_100!$A:$E,5)</f>
        <v>0.77100002765655518</v>
      </c>
      <c r="C24" s="16">
        <f>VLOOKUP(A24,[2]myPEPB!$B:$C,2,FALSE)</f>
        <v>24.159999849999998</v>
      </c>
      <c r="D24" s="17">
        <f>VLOOKUP(A24,[2]myPEPB!$B:$D,3,FALSE)</f>
        <v>30.393087180738309</v>
      </c>
      <c r="E24" s="17">
        <f>VLOOKUP(A24,[1]HwabaoWP_szse_innovation_100!$A:$F,6)</f>
        <v>1673001</v>
      </c>
      <c r="F24" s="17">
        <f>VLOOKUP(A24,[1]HwabaoWP_szse_innovation_100!$A:$I,9)</f>
        <v>4738143.9705710951</v>
      </c>
      <c r="G24" s="17">
        <f t="shared" si="8"/>
        <v>44676.987106889028</v>
      </c>
      <c r="H24" s="18">
        <f t="shared" si="0"/>
        <v>57946.803507496836</v>
      </c>
      <c r="I24" s="18">
        <f t="shared" si="4"/>
        <v>2831663.7445706194</v>
      </c>
      <c r="J24" s="18">
        <f t="shared" si="1"/>
        <v>2183212.8253780124</v>
      </c>
      <c r="K24" s="18">
        <f t="shared" si="5"/>
        <v>2092635.7129204471</v>
      </c>
      <c r="L24" s="18">
        <f t="shared" si="2"/>
        <v>2183212.8253780124</v>
      </c>
      <c r="M24" s="18">
        <f t="shared" si="3"/>
        <v>90577.112457565265</v>
      </c>
      <c r="N24" s="17">
        <f t="shared" si="6"/>
        <v>0</v>
      </c>
      <c r="O24" s="22">
        <f>VLOOKUP(A24,'[3]model1&amp;RSI'!$A:$K,11)</f>
        <v>1.6235825800310466E-2</v>
      </c>
      <c r="P24" s="22">
        <f>VLOOKUP(A24,'[3]model1&amp;RSI'!$A:$M,13)</f>
        <v>3.3549798769067905E-2</v>
      </c>
      <c r="Q24" s="22">
        <f>VLOOKUP(A24,'[3]model1&amp;RSI'!$A:$N,14)</f>
        <v>48.393213658495924</v>
      </c>
      <c r="R24" s="1">
        <f t="shared" si="9"/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22</v>
      </c>
      <c r="N1" s="48" t="s">
        <v>23</v>
      </c>
      <c r="O1" s="48" t="s">
        <v>24</v>
      </c>
      <c r="P1" s="48" t="s">
        <v>25</v>
      </c>
      <c r="Q1" s="11" t="s">
        <v>26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 t="e">
        <f ca="1">MIN(G:G)</f>
        <v>#VALUE!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v>0</v>
      </c>
      <c r="F3" s="18">
        <f t="shared" ref="F3:F24" si="0">E3/B3</f>
        <v>0</v>
      </c>
      <c r="G3" s="18">
        <f>G2+F3</f>
        <v>0</v>
      </c>
      <c r="H3" s="18">
        <f t="shared" ref="H3:H24" si="1">G3*B3</f>
        <v>0</v>
      </c>
      <c r="I3" s="18">
        <f>IF(E3&gt;0,I2+E3,I2)</f>
        <v>0</v>
      </c>
      <c r="J3" s="18">
        <f t="shared" ref="J3:J24" si="2">H3+L3</f>
        <v>0</v>
      </c>
      <c r="K3" s="18">
        <f t="shared" ref="K3:K24" si="3">J3-I3</f>
        <v>0</v>
      </c>
      <c r="L3" s="17">
        <f>IF(E3&lt;0,L2-E3,L2)</f>
        <v>0</v>
      </c>
      <c r="M3" s="21" t="e">
        <f ca="1">VLOOKUP(A3,'[3]model1&amp;KDJ'!$A:$N,14)</f>
        <v>#VALUE!</v>
      </c>
      <c r="N3" s="21" t="e">
        <f ca="1">VLOOKUP(A3,'[3]model1&amp;KDJ'!$A:$O,15)</f>
        <v>#VALUE!</v>
      </c>
      <c r="O3" s="21" t="e">
        <f ca="1">VLOOKUP(A3,'[3]model1&amp;KDJ'!$A:$P,16)</f>
        <v>#VALUE!</v>
      </c>
      <c r="P3" s="21" t="e">
        <f ca="1">VLOOKUP(A3,'[3]model1&amp;KDJ'!$A:$Q,17)</f>
        <v>#VALUE!</v>
      </c>
      <c r="Q3" s="1" t="e">
        <f ca="1">IF(OR(P3&lt;0,P3&gt;100),1.2,1)</f>
        <v>#VALUE!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 t="e">
        <f t="shared" ref="E4:E24" ca="1" si="4">IF(C4&lt;D4,$E$2*(D4-C4)^2*Q4,-$E$2*(D4-C4)^2*Q4)</f>
        <v>#VALUE!</v>
      </c>
      <c r="F4" s="18" t="e">
        <f t="shared" ca="1" si="0"/>
        <v>#VALUE!</v>
      </c>
      <c r="G4" s="18" t="e">
        <f t="shared" ref="G4:G24" ca="1" si="5">G3+F4</f>
        <v>#VALUE!</v>
      </c>
      <c r="H4" s="18" t="e">
        <f t="shared" ca="1" si="1"/>
        <v>#VALUE!</v>
      </c>
      <c r="I4" s="18" t="e">
        <f t="shared" ref="I4:I24" ca="1" si="6">IF(E4&gt;0,I3+E4,I3)</f>
        <v>#VALUE!</v>
      </c>
      <c r="J4" s="18" t="e">
        <f t="shared" ca="1" si="2"/>
        <v>#VALUE!</v>
      </c>
      <c r="K4" s="18" t="e">
        <f t="shared" ca="1" si="3"/>
        <v>#VALUE!</v>
      </c>
      <c r="L4" s="17" t="e">
        <f t="shared" ref="L4:L24" ca="1" si="7">IF(E4&lt;0,L3-E4,L3)</f>
        <v>#VALUE!</v>
      </c>
      <c r="M4" s="21" t="e">
        <f ca="1">VLOOKUP(A4,'[3]model1&amp;KDJ'!$A:$N,14)</f>
        <v>#VALUE!</v>
      </c>
      <c r="N4" s="21" t="e">
        <f ca="1">VLOOKUP(A4,'[3]model1&amp;KDJ'!$A:$O,15)</f>
        <v>#VALUE!</v>
      </c>
      <c r="O4" s="21" t="e">
        <f ca="1">VLOOKUP(A4,'[3]model1&amp;KDJ'!$A:$P,16)</f>
        <v>#VALUE!</v>
      </c>
      <c r="P4" s="21" t="e">
        <f ca="1">VLOOKUP(A4,'[3]model1&amp;KDJ'!$A:$Q,17)</f>
        <v>#VALUE!</v>
      </c>
      <c r="Q4" s="1" t="e">
        <f t="shared" ref="Q4:Q24" ca="1" si="8">IF(OR(P4&lt;0,P4&gt;100),1.2,1)</f>
        <v>#VALUE!</v>
      </c>
      <c r="S4" s="42">
        <v>44561</v>
      </c>
      <c r="T4" s="10" t="e">
        <f ca="1">U4</f>
        <v>#VALUE!</v>
      </c>
      <c r="U4" s="4" t="e">
        <f ca="1">VLOOKUP(S4,A:I,9,)</f>
        <v>#VALUE!</v>
      </c>
      <c r="V4" s="4" t="e">
        <f ca="1">VLOOKUP(S4,A:J,10,)</f>
        <v>#VALUE!</v>
      </c>
      <c r="W4" s="4" t="e">
        <f ca="1">VLOOKUP(S4,A:K,11,)</f>
        <v>#VALUE!</v>
      </c>
      <c r="X4" s="4" t="e">
        <f ca="1">VLOOKUP(S4,A:L,12,)</f>
        <v>#VALUE!</v>
      </c>
      <c r="Y4" s="9" t="e">
        <f t="shared" ref="Y4" ca="1" si="9">(V4-U4)/U4</f>
        <v>#VALUE!</v>
      </c>
      <c r="Z4" s="9" t="e">
        <f ca="1">Y4</f>
        <v>#VALUE!</v>
      </c>
      <c r="AB4" s="42">
        <v>44925</v>
      </c>
      <c r="AC4" s="7">
        <v>3571496.3452997627</v>
      </c>
      <c r="AD4" s="7">
        <f>-AC4</f>
        <v>-3571496.3452997627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 t="e">
        <f t="shared" ca="1" si="4"/>
        <v>#VALUE!</v>
      </c>
      <c r="F5" s="18" t="e">
        <f t="shared" ca="1" si="0"/>
        <v>#VALUE!</v>
      </c>
      <c r="G5" s="18" t="e">
        <f t="shared" ca="1" si="5"/>
        <v>#VALUE!</v>
      </c>
      <c r="H5" s="18" t="e">
        <f t="shared" ca="1" si="1"/>
        <v>#VALUE!</v>
      </c>
      <c r="I5" s="18" t="e">
        <f t="shared" ca="1" si="6"/>
        <v>#VALUE!</v>
      </c>
      <c r="J5" s="18" t="e">
        <f t="shared" ca="1" si="2"/>
        <v>#VALUE!</v>
      </c>
      <c r="K5" s="18" t="e">
        <f t="shared" ca="1" si="3"/>
        <v>#VALUE!</v>
      </c>
      <c r="L5" s="17" t="e">
        <f t="shared" ca="1" si="7"/>
        <v>#VALUE!</v>
      </c>
      <c r="M5" s="21" t="e">
        <f ca="1">VLOOKUP(A5,'[3]model1&amp;KDJ'!$A:$N,14)</f>
        <v>#VALUE!</v>
      </c>
      <c r="N5" s="21" t="e">
        <f ca="1">VLOOKUP(A5,'[3]model1&amp;KDJ'!$A:$O,15)</f>
        <v>#VALUE!</v>
      </c>
      <c r="O5" s="21" t="e">
        <f ca="1">VLOOKUP(A5,'[3]model1&amp;KDJ'!$A:$P,16)</f>
        <v>#VALUE!</v>
      </c>
      <c r="P5" s="21" t="e">
        <f ca="1">VLOOKUP(A5,'[3]model1&amp;KDJ'!$A:$Q,17)</f>
        <v>#VALUE!</v>
      </c>
      <c r="Q5" s="1" t="e">
        <f t="shared" ca="1" si="8"/>
        <v>#VALUE!</v>
      </c>
      <c r="S5" s="42">
        <v>44925</v>
      </c>
      <c r="T5" s="10" t="e">
        <f ca="1">U5-U4</f>
        <v>#VALUE!</v>
      </c>
      <c r="U5" s="4" t="e">
        <f ca="1">VLOOKUP(S5,A:I,9,)</f>
        <v>#VALUE!</v>
      </c>
      <c r="V5" s="4" t="e">
        <f ca="1">VLOOKUP(S5,A:J,10,)</f>
        <v>#VALUE!</v>
      </c>
      <c r="W5" s="4" t="e">
        <f ca="1">VLOOKUP(S5,A:K,11,)</f>
        <v>#VALUE!</v>
      </c>
      <c r="X5" s="4" t="e">
        <f ca="1">VLOOKUP(S5,A:L,12,)</f>
        <v>#VALUE!</v>
      </c>
      <c r="Y5" s="9" t="e">
        <f t="shared" ref="Y5" ca="1" si="10">(V5-U5)/U5</f>
        <v>#VALUE!</v>
      </c>
      <c r="Z5" s="9">
        <v>-4.6188071097940209E-2</v>
      </c>
      <c r="AB5" s="42">
        <v>44925</v>
      </c>
      <c r="AC5" s="7"/>
      <c r="AD5" s="7">
        <v>3629624.4905932853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 t="e">
        <f t="shared" ca="1" si="4"/>
        <v>#VALUE!</v>
      </c>
      <c r="F6" s="18" t="e">
        <f t="shared" ca="1" si="0"/>
        <v>#VALUE!</v>
      </c>
      <c r="G6" s="18" t="e">
        <f t="shared" ca="1" si="5"/>
        <v>#VALUE!</v>
      </c>
      <c r="H6" s="18" t="e">
        <f t="shared" ca="1" si="1"/>
        <v>#VALUE!</v>
      </c>
      <c r="I6" s="18" t="e">
        <f t="shared" ca="1" si="6"/>
        <v>#VALUE!</v>
      </c>
      <c r="J6" s="18" t="e">
        <f t="shared" ca="1" si="2"/>
        <v>#VALUE!</v>
      </c>
      <c r="K6" s="18" t="e">
        <f t="shared" ca="1" si="3"/>
        <v>#VALUE!</v>
      </c>
      <c r="L6" s="17" t="e">
        <f t="shared" ca="1" si="7"/>
        <v>#VALUE!</v>
      </c>
      <c r="M6" s="21" t="e">
        <f ca="1">VLOOKUP(A6,'[3]model1&amp;KDJ'!$A:$N,14)</f>
        <v>#VALUE!</v>
      </c>
      <c r="N6" s="21" t="e">
        <f ca="1">VLOOKUP(A6,'[3]model1&amp;KDJ'!$A:$O,15)</f>
        <v>#VALUE!</v>
      </c>
      <c r="O6" s="21" t="e">
        <f ca="1">VLOOKUP(A6,'[3]model1&amp;KDJ'!$A:$P,16)</f>
        <v>#VALUE!</v>
      </c>
      <c r="P6" s="21" t="e">
        <f ca="1">VLOOKUP(A6,'[3]model1&amp;KDJ'!$A:$Q,17)</f>
        <v>#VALUE!</v>
      </c>
      <c r="Q6" s="1" t="e">
        <f t="shared" ca="1" si="8"/>
        <v>#VALUE!</v>
      </c>
      <c r="AB6" s="7"/>
      <c r="AC6" s="7"/>
      <c r="AD6" s="8">
        <f>IRR(AD3:AD5)</f>
        <v>-4.6188071097940209E-2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 t="e">
        <f t="shared" ca="1" si="4"/>
        <v>#VALUE!</v>
      </c>
      <c r="F7" s="18" t="e">
        <f t="shared" ca="1" si="0"/>
        <v>#VALUE!</v>
      </c>
      <c r="G7" s="18" t="e">
        <f t="shared" ca="1" si="5"/>
        <v>#VALUE!</v>
      </c>
      <c r="H7" s="18" t="e">
        <f t="shared" ca="1" si="1"/>
        <v>#VALUE!</v>
      </c>
      <c r="I7" s="18" t="e">
        <f t="shared" ca="1" si="6"/>
        <v>#VALUE!</v>
      </c>
      <c r="J7" s="18" t="e">
        <f t="shared" ca="1" si="2"/>
        <v>#VALUE!</v>
      </c>
      <c r="K7" s="18" t="e">
        <f t="shared" ca="1" si="3"/>
        <v>#VALUE!</v>
      </c>
      <c r="L7" s="17" t="e">
        <f t="shared" ca="1" si="7"/>
        <v>#VALUE!</v>
      </c>
      <c r="M7" s="21" t="e">
        <f ca="1">VLOOKUP(A7,'[3]model1&amp;KDJ'!$A:$N,14)</f>
        <v>#VALUE!</v>
      </c>
      <c r="N7" s="21" t="e">
        <f ca="1">VLOOKUP(A7,'[3]model1&amp;KDJ'!$A:$O,15)</f>
        <v>#VALUE!</v>
      </c>
      <c r="O7" s="21" t="e">
        <f ca="1">VLOOKUP(A7,'[3]model1&amp;KDJ'!$A:$P,16)</f>
        <v>#VALUE!</v>
      </c>
      <c r="P7" s="21" t="e">
        <f ca="1">VLOOKUP(A7,'[3]model1&amp;KDJ'!$A:$Q,17)</f>
        <v>#VALUE!</v>
      </c>
      <c r="Q7" s="1" t="e">
        <f t="shared" ca="1" si="8"/>
        <v>#VALUE!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 t="e">
        <f t="shared" ca="1" si="4"/>
        <v>#VALUE!</v>
      </c>
      <c r="F8" s="18" t="e">
        <f t="shared" ca="1" si="0"/>
        <v>#VALUE!</v>
      </c>
      <c r="G8" s="18" t="e">
        <f t="shared" ca="1" si="5"/>
        <v>#VALUE!</v>
      </c>
      <c r="H8" s="18" t="e">
        <f t="shared" ca="1" si="1"/>
        <v>#VALUE!</v>
      </c>
      <c r="I8" s="18" t="e">
        <f t="shared" ca="1" si="6"/>
        <v>#VALUE!</v>
      </c>
      <c r="J8" s="18" t="e">
        <f t="shared" ca="1" si="2"/>
        <v>#VALUE!</v>
      </c>
      <c r="K8" s="18" t="e">
        <f t="shared" ca="1" si="3"/>
        <v>#VALUE!</v>
      </c>
      <c r="L8" s="17" t="e">
        <f t="shared" ca="1" si="7"/>
        <v>#VALUE!</v>
      </c>
      <c r="M8" s="21" t="e">
        <f ca="1">VLOOKUP(A8,'[3]model1&amp;KDJ'!$A:$N,14)</f>
        <v>#VALUE!</v>
      </c>
      <c r="N8" s="21" t="e">
        <f ca="1">VLOOKUP(A8,'[3]model1&amp;KDJ'!$A:$O,15)</f>
        <v>#VALUE!</v>
      </c>
      <c r="O8" s="21" t="e">
        <f ca="1">VLOOKUP(A8,'[3]model1&amp;KDJ'!$A:$P,16)</f>
        <v>#VALUE!</v>
      </c>
      <c r="P8" s="21" t="e">
        <f ca="1">VLOOKUP(A8,'[3]model1&amp;KDJ'!$A:$Q,17)</f>
        <v>#VALUE!</v>
      </c>
      <c r="Q8" s="1" t="e">
        <f t="shared" ca="1" si="8"/>
        <v>#VALUE!</v>
      </c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 t="e">
        <f t="shared" ca="1" si="4"/>
        <v>#VALUE!</v>
      </c>
      <c r="F9" s="18" t="e">
        <f t="shared" ca="1" si="0"/>
        <v>#VALUE!</v>
      </c>
      <c r="G9" s="18" t="e">
        <f t="shared" ca="1" si="5"/>
        <v>#VALUE!</v>
      </c>
      <c r="H9" s="18" t="e">
        <f t="shared" ca="1" si="1"/>
        <v>#VALUE!</v>
      </c>
      <c r="I9" s="18" t="e">
        <f t="shared" ca="1" si="6"/>
        <v>#VALUE!</v>
      </c>
      <c r="J9" s="18" t="e">
        <f t="shared" ca="1" si="2"/>
        <v>#VALUE!</v>
      </c>
      <c r="K9" s="18" t="e">
        <f t="shared" ca="1" si="3"/>
        <v>#VALUE!</v>
      </c>
      <c r="L9" s="17" t="e">
        <f t="shared" ca="1" si="7"/>
        <v>#VALUE!</v>
      </c>
      <c r="M9" s="21" t="e">
        <f ca="1">VLOOKUP(A9,'[3]model1&amp;KDJ'!$A:$N,14)</f>
        <v>#VALUE!</v>
      </c>
      <c r="N9" s="21" t="e">
        <f ca="1">VLOOKUP(A9,'[3]model1&amp;KDJ'!$A:$O,15)</f>
        <v>#VALUE!</v>
      </c>
      <c r="O9" s="21" t="e">
        <f ca="1">VLOOKUP(A9,'[3]model1&amp;KDJ'!$A:$P,16)</f>
        <v>#VALUE!</v>
      </c>
      <c r="P9" s="21" t="e">
        <f ca="1">VLOOKUP(A9,'[3]model1&amp;KDJ'!$A:$Q,17)</f>
        <v>#VALUE!</v>
      </c>
      <c r="Q9" s="1" t="e">
        <f t="shared" ca="1" si="8"/>
        <v>#VALUE!</v>
      </c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31.02</v>
      </c>
      <c r="D10" s="17">
        <f>VLOOKUP(A10,[2]myPEPB!$B:$D,3,FALSE)</f>
        <v>37.709801928118821</v>
      </c>
      <c r="E10" s="17" t="e">
        <f t="shared" ca="1" si="4"/>
        <v>#VALUE!</v>
      </c>
      <c r="F10" s="18" t="e">
        <f t="shared" ca="1" si="0"/>
        <v>#VALUE!</v>
      </c>
      <c r="G10" s="18" t="e">
        <f t="shared" ca="1" si="5"/>
        <v>#VALUE!</v>
      </c>
      <c r="H10" s="18" t="e">
        <f t="shared" ca="1" si="1"/>
        <v>#VALUE!</v>
      </c>
      <c r="I10" s="18" t="e">
        <f t="shared" ca="1" si="6"/>
        <v>#VALUE!</v>
      </c>
      <c r="J10" s="18" t="e">
        <f t="shared" ca="1" si="2"/>
        <v>#VALUE!</v>
      </c>
      <c r="K10" s="18" t="e">
        <f t="shared" ca="1" si="3"/>
        <v>#VALUE!</v>
      </c>
      <c r="L10" s="17" t="e">
        <f t="shared" ca="1" si="7"/>
        <v>#VALUE!</v>
      </c>
      <c r="M10" s="21" t="e">
        <f ca="1">VLOOKUP(A10,'[3]model1&amp;KDJ'!$A:$N,14)</f>
        <v>#VALUE!</v>
      </c>
      <c r="N10" s="21" t="e">
        <f ca="1">VLOOKUP(A10,'[3]model1&amp;KDJ'!$A:$O,15)</f>
        <v>#VALUE!</v>
      </c>
      <c r="O10" s="21" t="e">
        <f ca="1">VLOOKUP(A10,'[3]model1&amp;KDJ'!$A:$P,16)</f>
        <v>#VALUE!</v>
      </c>
      <c r="P10" s="21" t="e">
        <f ca="1">VLOOKUP(A10,'[3]model1&amp;KDJ'!$A:$Q,17)</f>
        <v>#VALUE!</v>
      </c>
      <c r="Q10" s="1" t="e">
        <f t="shared" ca="1" si="8"/>
        <v>#VALUE!</v>
      </c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37.189128385091756</v>
      </c>
      <c r="E11" s="17" t="e">
        <f t="shared" ca="1" si="4"/>
        <v>#VALUE!</v>
      </c>
      <c r="F11" s="18" t="e">
        <f t="shared" ca="1" si="0"/>
        <v>#VALUE!</v>
      </c>
      <c r="G11" s="18" t="e">
        <f t="shared" ca="1" si="5"/>
        <v>#VALUE!</v>
      </c>
      <c r="H11" s="18" t="e">
        <f t="shared" ca="1" si="1"/>
        <v>#VALUE!</v>
      </c>
      <c r="I11" s="18" t="e">
        <f t="shared" ca="1" si="6"/>
        <v>#VALUE!</v>
      </c>
      <c r="J11" s="18" t="e">
        <f t="shared" ca="1" si="2"/>
        <v>#VALUE!</v>
      </c>
      <c r="K11" s="18" t="e">
        <f t="shared" ca="1" si="3"/>
        <v>#VALUE!</v>
      </c>
      <c r="L11" s="17" t="e">
        <f t="shared" ca="1" si="7"/>
        <v>#VALUE!</v>
      </c>
      <c r="M11" s="21" t="e">
        <f ca="1">VLOOKUP(A11,'[3]model1&amp;KDJ'!$A:$N,14)</f>
        <v>#VALUE!</v>
      </c>
      <c r="N11" s="21" t="e">
        <f ca="1">VLOOKUP(A11,'[3]model1&amp;KDJ'!$A:$O,15)</f>
        <v>#VALUE!</v>
      </c>
      <c r="O11" s="21" t="e">
        <f ca="1">VLOOKUP(A11,'[3]model1&amp;KDJ'!$A:$P,16)</f>
        <v>#VALUE!</v>
      </c>
      <c r="P11" s="21" t="e">
        <f ca="1">VLOOKUP(A11,'[3]model1&amp;KDJ'!$A:$Q,17)</f>
        <v>#VALUE!</v>
      </c>
      <c r="Q11" s="1" t="e">
        <f t="shared" ca="1" si="8"/>
        <v>#VALUE!</v>
      </c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36.340041456763494</v>
      </c>
      <c r="E12" s="17" t="e">
        <f t="shared" ca="1" si="4"/>
        <v>#VALUE!</v>
      </c>
      <c r="F12" s="18" t="e">
        <f t="shared" ca="1" si="0"/>
        <v>#VALUE!</v>
      </c>
      <c r="G12" s="18" t="e">
        <f t="shared" ca="1" si="5"/>
        <v>#VALUE!</v>
      </c>
      <c r="H12" s="18" t="e">
        <f t="shared" ca="1" si="1"/>
        <v>#VALUE!</v>
      </c>
      <c r="I12" s="18" t="e">
        <f t="shared" ca="1" si="6"/>
        <v>#VALUE!</v>
      </c>
      <c r="J12" s="18" t="e">
        <f t="shared" ca="1" si="2"/>
        <v>#VALUE!</v>
      </c>
      <c r="K12" s="18" t="e">
        <f t="shared" ca="1" si="3"/>
        <v>#VALUE!</v>
      </c>
      <c r="L12" s="17" t="e">
        <f t="shared" ca="1" si="7"/>
        <v>#VALUE!</v>
      </c>
      <c r="M12" s="21" t="e">
        <f ca="1">VLOOKUP(A12,'[3]model1&amp;KDJ'!$A:$N,14)</f>
        <v>#VALUE!</v>
      </c>
      <c r="N12" s="21" t="e">
        <f ca="1">VLOOKUP(A12,'[3]model1&amp;KDJ'!$A:$O,15)</f>
        <v>#VALUE!</v>
      </c>
      <c r="O12" s="21" t="e">
        <f ca="1">VLOOKUP(A12,'[3]model1&amp;KDJ'!$A:$P,16)</f>
        <v>#VALUE!</v>
      </c>
      <c r="P12" s="21" t="e">
        <f ca="1">VLOOKUP(A12,'[3]model1&amp;KDJ'!$A:$Q,17)</f>
        <v>#VALUE!</v>
      </c>
      <c r="Q12" s="1" t="e">
        <f t="shared" ca="1" si="8"/>
        <v>#VALUE!</v>
      </c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35.566115356769217</v>
      </c>
      <c r="E13" s="17" t="e">
        <f t="shared" ca="1" si="4"/>
        <v>#VALUE!</v>
      </c>
      <c r="F13" s="18" t="e">
        <f t="shared" ca="1" si="0"/>
        <v>#VALUE!</v>
      </c>
      <c r="G13" s="18" t="e">
        <f t="shared" ca="1" si="5"/>
        <v>#VALUE!</v>
      </c>
      <c r="H13" s="18" t="e">
        <f t="shared" ca="1" si="1"/>
        <v>#VALUE!</v>
      </c>
      <c r="I13" s="18" t="e">
        <f t="shared" ca="1" si="6"/>
        <v>#VALUE!</v>
      </c>
      <c r="J13" s="18" t="e">
        <f t="shared" ca="1" si="2"/>
        <v>#VALUE!</v>
      </c>
      <c r="K13" s="18" t="e">
        <f t="shared" ca="1" si="3"/>
        <v>#VALUE!</v>
      </c>
      <c r="L13" s="17" t="e">
        <f t="shared" ca="1" si="7"/>
        <v>#VALUE!</v>
      </c>
      <c r="M13" s="21" t="e">
        <f ca="1">VLOOKUP(A13,'[3]model1&amp;KDJ'!$A:$N,14)</f>
        <v>#VALUE!</v>
      </c>
      <c r="N13" s="21" t="e">
        <f ca="1">VLOOKUP(A13,'[3]model1&amp;KDJ'!$A:$O,15)</f>
        <v>#VALUE!</v>
      </c>
      <c r="O13" s="21" t="e">
        <f ca="1">VLOOKUP(A13,'[3]model1&amp;KDJ'!$A:$P,16)</f>
        <v>#VALUE!</v>
      </c>
      <c r="P13" s="21" t="e">
        <f ca="1">VLOOKUP(A13,'[3]model1&amp;KDJ'!$A:$Q,17)</f>
        <v>#VALUE!</v>
      </c>
      <c r="Q13" s="1" t="e">
        <f t="shared" ca="1" si="8"/>
        <v>#VALUE!</v>
      </c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34.740071647956981</v>
      </c>
      <c r="E14" s="17" t="e">
        <f t="shared" ca="1" si="4"/>
        <v>#VALUE!</v>
      </c>
      <c r="F14" s="18" t="e">
        <f t="shared" ca="1" si="0"/>
        <v>#VALUE!</v>
      </c>
      <c r="G14" s="18" t="e">
        <f t="shared" ca="1" si="5"/>
        <v>#VALUE!</v>
      </c>
      <c r="H14" s="18" t="e">
        <f t="shared" ca="1" si="1"/>
        <v>#VALUE!</v>
      </c>
      <c r="I14" s="18" t="e">
        <f t="shared" ca="1" si="6"/>
        <v>#VALUE!</v>
      </c>
      <c r="J14" s="18" t="e">
        <f t="shared" ca="1" si="2"/>
        <v>#VALUE!</v>
      </c>
      <c r="K14" s="18" t="e">
        <f t="shared" ca="1" si="3"/>
        <v>#VALUE!</v>
      </c>
      <c r="L14" s="17" t="e">
        <f t="shared" ca="1" si="7"/>
        <v>#VALUE!</v>
      </c>
      <c r="M14" s="21" t="e">
        <f ca="1">VLOOKUP(A14,'[3]model1&amp;KDJ'!$A:$N,14)</f>
        <v>#VALUE!</v>
      </c>
      <c r="N14" s="21" t="e">
        <f ca="1">VLOOKUP(A14,'[3]model1&amp;KDJ'!$A:$O,15)</f>
        <v>#VALUE!</v>
      </c>
      <c r="O14" s="21" t="e">
        <f ca="1">VLOOKUP(A14,'[3]model1&amp;KDJ'!$A:$P,16)</f>
        <v>#VALUE!</v>
      </c>
      <c r="P14" s="21" t="e">
        <f ca="1">VLOOKUP(A14,'[3]model1&amp;KDJ'!$A:$Q,17)</f>
        <v>#VALUE!</v>
      </c>
      <c r="Q14" s="1" t="e">
        <f t="shared" ca="1" si="8"/>
        <v>#VALUE!</v>
      </c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34.118899961366665</v>
      </c>
      <c r="E15" s="17" t="e">
        <f t="shared" ca="1" si="4"/>
        <v>#VALUE!</v>
      </c>
      <c r="F15" s="18" t="e">
        <f t="shared" ca="1" si="0"/>
        <v>#VALUE!</v>
      </c>
      <c r="G15" s="18" t="e">
        <f t="shared" ca="1" si="5"/>
        <v>#VALUE!</v>
      </c>
      <c r="H15" s="18" t="e">
        <f t="shared" ca="1" si="1"/>
        <v>#VALUE!</v>
      </c>
      <c r="I15" s="18" t="e">
        <f t="shared" ca="1" si="6"/>
        <v>#VALUE!</v>
      </c>
      <c r="J15" s="18" t="e">
        <f t="shared" ca="1" si="2"/>
        <v>#VALUE!</v>
      </c>
      <c r="K15" s="18" t="e">
        <f t="shared" ca="1" si="3"/>
        <v>#VALUE!</v>
      </c>
      <c r="L15" s="17" t="e">
        <f t="shared" ca="1" si="7"/>
        <v>#VALUE!</v>
      </c>
      <c r="M15" s="21" t="e">
        <f ca="1">VLOOKUP(A15,'[3]model1&amp;KDJ'!$A:$N,14)</f>
        <v>#VALUE!</v>
      </c>
      <c r="N15" s="21" t="e">
        <f ca="1">VLOOKUP(A15,'[3]model1&amp;KDJ'!$A:$O,15)</f>
        <v>#VALUE!</v>
      </c>
      <c r="O15" s="21" t="e">
        <f ca="1">VLOOKUP(A15,'[3]model1&amp;KDJ'!$A:$P,16)</f>
        <v>#VALUE!</v>
      </c>
      <c r="P15" s="21" t="e">
        <f ca="1">VLOOKUP(A15,'[3]model1&amp;KDJ'!$A:$Q,17)</f>
        <v>#VALUE!</v>
      </c>
      <c r="Q15" s="1" t="e">
        <f t="shared" ca="1" si="8"/>
        <v>#VALUE!</v>
      </c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33.665700887975071</v>
      </c>
      <c r="E16" s="17" t="e">
        <f t="shared" ca="1" si="4"/>
        <v>#VALUE!</v>
      </c>
      <c r="F16" s="18" t="e">
        <f t="shared" ca="1" si="0"/>
        <v>#VALUE!</v>
      </c>
      <c r="G16" s="18" t="e">
        <f t="shared" ca="1" si="5"/>
        <v>#VALUE!</v>
      </c>
      <c r="H16" s="18" t="e">
        <f t="shared" ca="1" si="1"/>
        <v>#VALUE!</v>
      </c>
      <c r="I16" s="18" t="e">
        <f t="shared" ca="1" si="6"/>
        <v>#VALUE!</v>
      </c>
      <c r="J16" s="18" t="e">
        <f t="shared" ca="1" si="2"/>
        <v>#VALUE!</v>
      </c>
      <c r="K16" s="18" t="e">
        <f t="shared" ca="1" si="3"/>
        <v>#VALUE!</v>
      </c>
      <c r="L16" s="17" t="e">
        <f t="shared" ca="1" si="7"/>
        <v>#VALUE!</v>
      </c>
      <c r="M16" s="21" t="e">
        <f ca="1">VLOOKUP(A16,'[3]model1&amp;KDJ'!$A:$N,14)</f>
        <v>#VALUE!</v>
      </c>
      <c r="N16" s="21" t="e">
        <f ca="1">VLOOKUP(A16,'[3]model1&amp;KDJ'!$A:$O,15)</f>
        <v>#VALUE!</v>
      </c>
      <c r="O16" s="21" t="e">
        <f ca="1">VLOOKUP(A16,'[3]model1&amp;KDJ'!$A:$P,16)</f>
        <v>#VALUE!</v>
      </c>
      <c r="P16" s="21" t="e">
        <f ca="1">VLOOKUP(A16,'[3]model1&amp;KDJ'!$A:$Q,17)</f>
        <v>#VALUE!</v>
      </c>
      <c r="Q16" s="1" t="e">
        <f t="shared" ca="1" si="8"/>
        <v>#VALUE!</v>
      </c>
    </row>
    <row r="17" spans="1:17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33.177209264156971</v>
      </c>
      <c r="E17" s="17" t="e">
        <f t="shared" ca="1" si="4"/>
        <v>#VALUE!</v>
      </c>
      <c r="F17" s="18" t="e">
        <f t="shared" ca="1" si="0"/>
        <v>#VALUE!</v>
      </c>
      <c r="G17" s="18" t="e">
        <f t="shared" ca="1" si="5"/>
        <v>#VALUE!</v>
      </c>
      <c r="H17" s="18" t="e">
        <f t="shared" ca="1" si="1"/>
        <v>#VALUE!</v>
      </c>
      <c r="I17" s="18" t="e">
        <f t="shared" ca="1" si="6"/>
        <v>#VALUE!</v>
      </c>
      <c r="J17" s="18" t="e">
        <f t="shared" ca="1" si="2"/>
        <v>#VALUE!</v>
      </c>
      <c r="K17" s="18" t="e">
        <f t="shared" ca="1" si="3"/>
        <v>#VALUE!</v>
      </c>
      <c r="L17" s="17" t="e">
        <f t="shared" ca="1" si="7"/>
        <v>#VALUE!</v>
      </c>
      <c r="M17" s="21" t="e">
        <f ca="1">VLOOKUP(A17,'[3]model1&amp;KDJ'!$A:$N,14)</f>
        <v>#VALUE!</v>
      </c>
      <c r="N17" s="21" t="e">
        <f ca="1">VLOOKUP(A17,'[3]model1&amp;KDJ'!$A:$O,15)</f>
        <v>#VALUE!</v>
      </c>
      <c r="O17" s="21" t="e">
        <f ca="1">VLOOKUP(A17,'[3]model1&amp;KDJ'!$A:$P,16)</f>
        <v>#VALUE!</v>
      </c>
      <c r="P17" s="21" t="e">
        <f ca="1">VLOOKUP(A17,'[3]model1&amp;KDJ'!$A:$Q,17)</f>
        <v>#VALUE!</v>
      </c>
      <c r="Q17" s="1" t="e">
        <f t="shared" ca="1" si="8"/>
        <v>#VALUE!</v>
      </c>
    </row>
    <row r="18" spans="1:17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32.639682710465742</v>
      </c>
      <c r="E18" s="17" t="e">
        <f t="shared" ca="1" si="4"/>
        <v>#VALUE!</v>
      </c>
      <c r="F18" s="18" t="e">
        <f t="shared" ca="1" si="0"/>
        <v>#VALUE!</v>
      </c>
      <c r="G18" s="18" t="e">
        <f t="shared" ca="1" si="5"/>
        <v>#VALUE!</v>
      </c>
      <c r="H18" s="18" t="e">
        <f t="shared" ca="1" si="1"/>
        <v>#VALUE!</v>
      </c>
      <c r="I18" s="18" t="e">
        <f t="shared" ca="1" si="6"/>
        <v>#VALUE!</v>
      </c>
      <c r="J18" s="18" t="e">
        <f t="shared" ca="1" si="2"/>
        <v>#VALUE!</v>
      </c>
      <c r="K18" s="18" t="e">
        <f t="shared" ca="1" si="3"/>
        <v>#VALUE!</v>
      </c>
      <c r="L18" s="17" t="e">
        <f t="shared" ca="1" si="7"/>
        <v>#VALUE!</v>
      </c>
      <c r="M18" s="21" t="e">
        <f ca="1">VLOOKUP(A18,'[3]model1&amp;KDJ'!$A:$N,14)</f>
        <v>#VALUE!</v>
      </c>
      <c r="N18" s="21" t="e">
        <f ca="1">VLOOKUP(A18,'[3]model1&amp;KDJ'!$A:$O,15)</f>
        <v>#VALUE!</v>
      </c>
      <c r="O18" s="21" t="e">
        <f ca="1">VLOOKUP(A18,'[3]model1&amp;KDJ'!$A:$P,16)</f>
        <v>#VALUE!</v>
      </c>
      <c r="P18" s="21" t="e">
        <f ca="1">VLOOKUP(A18,'[3]model1&amp;KDJ'!$A:$Q,17)</f>
        <v>#VALUE!</v>
      </c>
      <c r="Q18" s="1" t="e">
        <f t="shared" ca="1" si="8"/>
        <v>#VALUE!</v>
      </c>
    </row>
    <row r="19" spans="1:17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32.234052986719142</v>
      </c>
      <c r="E19" s="17" t="e">
        <f t="shared" ca="1" si="4"/>
        <v>#VALUE!</v>
      </c>
      <c r="F19" s="18" t="e">
        <f t="shared" ca="1" si="0"/>
        <v>#VALUE!</v>
      </c>
      <c r="G19" s="18" t="e">
        <f t="shared" ca="1" si="5"/>
        <v>#VALUE!</v>
      </c>
      <c r="H19" s="18" t="e">
        <f t="shared" ca="1" si="1"/>
        <v>#VALUE!</v>
      </c>
      <c r="I19" s="18" t="e">
        <f t="shared" ca="1" si="6"/>
        <v>#VALUE!</v>
      </c>
      <c r="J19" s="18" t="e">
        <f t="shared" ca="1" si="2"/>
        <v>#VALUE!</v>
      </c>
      <c r="K19" s="18" t="e">
        <f t="shared" ca="1" si="3"/>
        <v>#VALUE!</v>
      </c>
      <c r="L19" s="17" t="e">
        <f t="shared" ca="1" si="7"/>
        <v>#VALUE!</v>
      </c>
      <c r="M19" s="21" t="e">
        <f ca="1">VLOOKUP(A19,'[3]model1&amp;KDJ'!$A:$N,14)</f>
        <v>#VALUE!</v>
      </c>
      <c r="N19" s="21" t="e">
        <f ca="1">VLOOKUP(A19,'[3]model1&amp;KDJ'!$A:$O,15)</f>
        <v>#VALUE!</v>
      </c>
      <c r="O19" s="21" t="e">
        <f ca="1">VLOOKUP(A19,'[3]model1&amp;KDJ'!$A:$P,16)</f>
        <v>#VALUE!</v>
      </c>
      <c r="P19" s="21" t="e">
        <f ca="1">VLOOKUP(A19,'[3]model1&amp;KDJ'!$A:$Q,17)</f>
        <v>#VALUE!</v>
      </c>
      <c r="Q19" s="1" t="e">
        <f t="shared" ca="1" si="8"/>
        <v>#VALUE!</v>
      </c>
    </row>
    <row r="20" spans="1:17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31.717553830421821</v>
      </c>
      <c r="E20" s="17" t="e">
        <f t="shared" ca="1" si="4"/>
        <v>#VALUE!</v>
      </c>
      <c r="F20" s="18" t="e">
        <f t="shared" ca="1" si="0"/>
        <v>#VALUE!</v>
      </c>
      <c r="G20" s="18" t="e">
        <f t="shared" ca="1" si="5"/>
        <v>#VALUE!</v>
      </c>
      <c r="H20" s="18" t="e">
        <f t="shared" ca="1" si="1"/>
        <v>#VALUE!</v>
      </c>
      <c r="I20" s="18" t="e">
        <f t="shared" ca="1" si="6"/>
        <v>#VALUE!</v>
      </c>
      <c r="J20" s="18" t="e">
        <f t="shared" ca="1" si="2"/>
        <v>#VALUE!</v>
      </c>
      <c r="K20" s="18" t="e">
        <f t="shared" ca="1" si="3"/>
        <v>#VALUE!</v>
      </c>
      <c r="L20" s="17" t="e">
        <f t="shared" ca="1" si="7"/>
        <v>#VALUE!</v>
      </c>
      <c r="M20" s="21" t="e">
        <f ca="1">VLOOKUP(A20,'[3]model1&amp;KDJ'!$A:$N,14)</f>
        <v>#VALUE!</v>
      </c>
      <c r="N20" s="21" t="e">
        <f ca="1">VLOOKUP(A20,'[3]model1&amp;KDJ'!$A:$O,15)</f>
        <v>#VALUE!</v>
      </c>
      <c r="O20" s="21" t="e">
        <f ca="1">VLOOKUP(A20,'[3]model1&amp;KDJ'!$A:$P,16)</f>
        <v>#VALUE!</v>
      </c>
      <c r="P20" s="21" t="e">
        <f ca="1">VLOOKUP(A20,'[3]model1&amp;KDJ'!$A:$Q,17)</f>
        <v>#VALUE!</v>
      </c>
      <c r="Q20" s="1" t="e">
        <f t="shared" ca="1" si="8"/>
        <v>#VALUE!</v>
      </c>
    </row>
    <row r="21" spans="1:17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31.272103983435283</v>
      </c>
      <c r="E21" s="17" t="e">
        <f t="shared" ca="1" si="4"/>
        <v>#VALUE!</v>
      </c>
      <c r="F21" s="18" t="e">
        <f t="shared" ca="1" si="0"/>
        <v>#VALUE!</v>
      </c>
      <c r="G21" s="18" t="e">
        <f t="shared" ca="1" si="5"/>
        <v>#VALUE!</v>
      </c>
      <c r="H21" s="18" t="e">
        <f t="shared" ca="1" si="1"/>
        <v>#VALUE!</v>
      </c>
      <c r="I21" s="18" t="e">
        <f t="shared" ca="1" si="6"/>
        <v>#VALUE!</v>
      </c>
      <c r="J21" s="18" t="e">
        <f t="shared" ca="1" si="2"/>
        <v>#VALUE!</v>
      </c>
      <c r="K21" s="18" t="e">
        <f t="shared" ca="1" si="3"/>
        <v>#VALUE!</v>
      </c>
      <c r="L21" s="17" t="e">
        <f t="shared" ca="1" si="7"/>
        <v>#VALUE!</v>
      </c>
      <c r="M21" s="21" t="e">
        <f ca="1">VLOOKUP(A21,'[3]model1&amp;KDJ'!$A:$N,14)</f>
        <v>#VALUE!</v>
      </c>
      <c r="N21" s="21" t="e">
        <f ca="1">VLOOKUP(A21,'[3]model1&amp;KDJ'!$A:$O,15)</f>
        <v>#VALUE!</v>
      </c>
      <c r="O21" s="21" t="e">
        <f ca="1">VLOOKUP(A21,'[3]model1&amp;KDJ'!$A:$P,16)</f>
        <v>#VALUE!</v>
      </c>
      <c r="P21" s="21" t="e">
        <f ca="1">VLOOKUP(A21,'[3]model1&amp;KDJ'!$A:$Q,17)</f>
        <v>#VALUE!</v>
      </c>
      <c r="Q21" s="1" t="e">
        <f t="shared" ca="1" si="8"/>
        <v>#VALUE!</v>
      </c>
    </row>
    <row r="22" spans="1:17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24.899999618530273</v>
      </c>
      <c r="D22" s="17">
        <f>VLOOKUP(A22,[2]myPEPB!$B:$D,3,FALSE)</f>
        <v>31.009964160696924</v>
      </c>
      <c r="E22" s="17" t="e">
        <f t="shared" ca="1" si="4"/>
        <v>#VALUE!</v>
      </c>
      <c r="F22" s="18" t="e">
        <f t="shared" ca="1" si="0"/>
        <v>#VALUE!</v>
      </c>
      <c r="G22" s="18" t="e">
        <f t="shared" ca="1" si="5"/>
        <v>#VALUE!</v>
      </c>
      <c r="H22" s="18" t="e">
        <f t="shared" ca="1" si="1"/>
        <v>#VALUE!</v>
      </c>
      <c r="I22" s="18" t="e">
        <f t="shared" ca="1" si="6"/>
        <v>#VALUE!</v>
      </c>
      <c r="J22" s="18" t="e">
        <f t="shared" ca="1" si="2"/>
        <v>#VALUE!</v>
      </c>
      <c r="K22" s="18" t="e">
        <f t="shared" ca="1" si="3"/>
        <v>#VALUE!</v>
      </c>
      <c r="L22" s="17" t="e">
        <f t="shared" ca="1" si="7"/>
        <v>#VALUE!</v>
      </c>
      <c r="M22" s="21" t="e">
        <f ca="1">VLOOKUP(A22,'[3]model1&amp;KDJ'!$A:$N,14)</f>
        <v>#VALUE!</v>
      </c>
      <c r="N22" s="21" t="e">
        <f ca="1">VLOOKUP(A22,'[3]model1&amp;KDJ'!$A:$O,15)</f>
        <v>#VALUE!</v>
      </c>
      <c r="O22" s="21" t="e">
        <f ca="1">VLOOKUP(A22,'[3]model1&amp;KDJ'!$A:$P,16)</f>
        <v>#VALUE!</v>
      </c>
      <c r="P22" s="21" t="e">
        <f ca="1">VLOOKUP(A22,'[3]model1&amp;KDJ'!$A:$Q,17)</f>
        <v>#VALUE!</v>
      </c>
      <c r="Q22" s="1" t="e">
        <f t="shared" ca="1" si="8"/>
        <v>#VALUE!</v>
      </c>
    </row>
    <row r="23" spans="1:17" ht="12.75" x14ac:dyDescent="0.2">
      <c r="A23" s="15">
        <v>44985</v>
      </c>
      <c r="B23" s="31">
        <f>VLOOKUP(A23,[1]HwabaoWP_szse_innovation_100!$A:$E,5)</f>
        <v>0.7630000114440918</v>
      </c>
      <c r="C23" s="16">
        <f>VLOOKUP(A23,[2]myPEPB!$B:$C,2,FALSE)</f>
        <v>23.979999540000001</v>
      </c>
      <c r="D23" s="17">
        <f>VLOOKUP(A23,[2]myPEPB!$B:$D,3,FALSE)</f>
        <v>30.728425585070163</v>
      </c>
      <c r="E23" s="17" t="e">
        <f t="shared" ca="1" si="4"/>
        <v>#VALUE!</v>
      </c>
      <c r="F23" s="18" t="e">
        <f t="shared" ca="1" si="0"/>
        <v>#VALUE!</v>
      </c>
      <c r="G23" s="18" t="e">
        <f t="shared" ca="1" si="5"/>
        <v>#VALUE!</v>
      </c>
      <c r="H23" s="18" t="e">
        <f t="shared" ca="1" si="1"/>
        <v>#VALUE!</v>
      </c>
      <c r="I23" s="18" t="e">
        <f t="shared" ca="1" si="6"/>
        <v>#VALUE!</v>
      </c>
      <c r="J23" s="18" t="e">
        <f t="shared" ca="1" si="2"/>
        <v>#VALUE!</v>
      </c>
      <c r="K23" s="18" t="e">
        <f t="shared" ca="1" si="3"/>
        <v>#VALUE!</v>
      </c>
      <c r="L23" s="17" t="e">
        <f t="shared" ca="1" si="7"/>
        <v>#VALUE!</v>
      </c>
      <c r="M23" s="21" t="e">
        <f ca="1">VLOOKUP(A23,'[3]model1&amp;KDJ'!$A:$N,14)</f>
        <v>#VALUE!</v>
      </c>
      <c r="N23" s="21" t="e">
        <f ca="1">VLOOKUP(A23,'[3]model1&amp;KDJ'!$A:$O,15)</f>
        <v>#VALUE!</v>
      </c>
      <c r="O23" s="21" t="e">
        <f ca="1">VLOOKUP(A23,'[3]model1&amp;KDJ'!$A:$P,16)</f>
        <v>#VALUE!</v>
      </c>
      <c r="P23" s="21" t="e">
        <f ca="1">VLOOKUP(A23,'[3]model1&amp;KDJ'!$A:$Q,17)</f>
        <v>#VALUE!</v>
      </c>
      <c r="Q23" s="1" t="e">
        <f t="shared" ca="1" si="8"/>
        <v>#VALUE!</v>
      </c>
    </row>
    <row r="24" spans="1:17" ht="12.75" x14ac:dyDescent="0.2">
      <c r="A24" s="15">
        <v>45016</v>
      </c>
      <c r="B24" s="31">
        <f>VLOOKUP(A24,[1]HwabaoWP_szse_innovation_100!$A:$E,5)</f>
        <v>0.77100002765655518</v>
      </c>
      <c r="C24" s="16">
        <f>VLOOKUP(A24,[2]myPEPB!$B:$C,2,FALSE)</f>
        <v>24.159999849999998</v>
      </c>
      <c r="D24" s="17">
        <f>VLOOKUP(A24,[2]myPEPB!$B:$D,3,FALSE)</f>
        <v>30.393087180738309</v>
      </c>
      <c r="E24" s="17" t="e">
        <f t="shared" ca="1" si="4"/>
        <v>#VALUE!</v>
      </c>
      <c r="F24" s="18" t="e">
        <f t="shared" ca="1" si="0"/>
        <v>#VALUE!</v>
      </c>
      <c r="G24" s="18" t="e">
        <f t="shared" ca="1" si="5"/>
        <v>#VALUE!</v>
      </c>
      <c r="H24" s="18" t="e">
        <f t="shared" ca="1" si="1"/>
        <v>#VALUE!</v>
      </c>
      <c r="I24" s="18" t="e">
        <f t="shared" ca="1" si="6"/>
        <v>#VALUE!</v>
      </c>
      <c r="J24" s="18" t="e">
        <f t="shared" ca="1" si="2"/>
        <v>#VALUE!</v>
      </c>
      <c r="K24" s="18" t="e">
        <f t="shared" ca="1" si="3"/>
        <v>#VALUE!</v>
      </c>
      <c r="L24" s="17" t="e">
        <f t="shared" ca="1" si="7"/>
        <v>#VALUE!</v>
      </c>
      <c r="M24" s="21" t="e">
        <f ca="1">VLOOKUP(A24,'[3]model1&amp;KDJ'!$A:$N,14)</f>
        <v>#VALUE!</v>
      </c>
      <c r="N24" s="21" t="e">
        <f ca="1">VLOOKUP(A24,'[3]model1&amp;KDJ'!$A:$O,15)</f>
        <v>#VALUE!</v>
      </c>
      <c r="O24" s="21" t="e">
        <f ca="1">VLOOKUP(A24,'[3]model1&amp;KDJ'!$A:$P,16)</f>
        <v>#VALUE!</v>
      </c>
      <c r="P24" s="21" t="e">
        <f ca="1">VLOOKUP(A24,'[3]model1&amp;KDJ'!$A:$Q,17)</f>
        <v>#VALUE!</v>
      </c>
      <c r="Q24" s="1" t="e">
        <f t="shared" ca="1" si="8"/>
        <v>#VALUE!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f>VLOOKUP(A3,[1]HwabaoWP_szse_innovation_100!$A:$F,6)</f>
        <v>54671327</v>
      </c>
      <c r="F3" s="17">
        <f>VLOOKUP(A3,[1]HwabaoWP_szse_innovation_100!$A:$I,9)</f>
        <v>147407244.66666666</v>
      </c>
      <c r="G3" s="17">
        <v>0</v>
      </c>
      <c r="H3" s="18">
        <f t="shared" ref="H3:H24" si="0">G3/B3</f>
        <v>0</v>
      </c>
      <c r="I3" s="18">
        <f>I2+H3</f>
        <v>0</v>
      </c>
      <c r="J3" s="18">
        <f t="shared" ref="J3:J24" si="1">I3*B3</f>
        <v>0</v>
      </c>
      <c r="K3" s="18">
        <f>IF(G3&gt;0,K2+G3,K2)</f>
        <v>0</v>
      </c>
      <c r="L3" s="18">
        <f t="shared" ref="L3:L24" si="2">J3+N3</f>
        <v>0</v>
      </c>
      <c r="M3" s="18">
        <f t="shared" ref="M3:M24" si="3">L3-K3</f>
        <v>0</v>
      </c>
      <c r="N3" s="17">
        <f>IF(G3&lt;0,N2-G3,N2)</f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>VLOOKUP(A4,[1]HwabaoWP_szse_innovation_100!$A:$F,6)</f>
        <v>9153472</v>
      </c>
      <c r="F4" s="17">
        <f>VLOOKUP(A4,[1]HwabaoWP_szse_innovation_100!$A:$I,9)</f>
        <v>34298297.880000003</v>
      </c>
      <c r="G4" s="17">
        <f t="shared" ref="G4:G24" si="4">IF(C4&lt;D4,$G$2*(D4-C4)^3*E4/F4,$G$2*(D4-C4)^3*E4/F4)</f>
        <v>1055.7503809113296</v>
      </c>
      <c r="H4" s="18">
        <f t="shared" si="0"/>
        <v>1049.4536589575841</v>
      </c>
      <c r="I4" s="18">
        <f t="shared" ref="I4:I24" si="5">I3+H4</f>
        <v>1049.4536589575841</v>
      </c>
      <c r="J4" s="18">
        <f t="shared" si="1"/>
        <v>1055.7503809113296</v>
      </c>
      <c r="K4" s="18">
        <f t="shared" ref="K4:K24" si="6">IF(G4&gt;0,K3+G4,K3)</f>
        <v>1055.7503809113296</v>
      </c>
      <c r="L4" s="18">
        <f t="shared" si="2"/>
        <v>1055.7503809113296</v>
      </c>
      <c r="M4" s="18">
        <f t="shared" si="3"/>
        <v>0</v>
      </c>
      <c r="N4" s="17">
        <f t="shared" ref="N4:N24" si="7">IF(G4&lt;0,N3-G4,N3)</f>
        <v>0</v>
      </c>
      <c r="O4" s="7"/>
      <c r="S4" s="42">
        <v>44561</v>
      </c>
      <c r="T4" s="10">
        <f>U4</f>
        <v>178636.11802005771</v>
      </c>
      <c r="U4" s="4">
        <f>VLOOKUP(S4,A:K,11,)</f>
        <v>178636.11802005771</v>
      </c>
      <c r="V4" s="4">
        <f>VLOOKUP(S4,A:L,12,)</f>
        <v>180470.59515893529</v>
      </c>
      <c r="W4" s="4">
        <f>VLOOKUP(S4,A:M,13,)</f>
        <v>1834.4771388775844</v>
      </c>
      <c r="X4" s="4">
        <f>VLOOKUP(S4,A:N,14,)</f>
        <v>0</v>
      </c>
      <c r="Y4" s="9">
        <f t="shared" ref="Y4" si="8">(V4-U4)/U4</f>
        <v>1.0269351792964985E-2</v>
      </c>
      <c r="Z4" s="9">
        <f>Y4</f>
        <v>1.0269351792964985E-2</v>
      </c>
      <c r="AB4" s="42">
        <v>44925</v>
      </c>
      <c r="AC4" s="7">
        <v>10752398.792524347</v>
      </c>
      <c r="AD4" s="7">
        <f>-AC4</f>
        <v>-10752398.792524347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>VLOOKUP(A5,[1]HwabaoWP_szse_innovation_100!$A:$F,6)</f>
        <v>4459339</v>
      </c>
      <c r="F5" s="17">
        <f>VLOOKUP(A5,[1]HwabaoWP_szse_innovation_100!$A:$I,9)</f>
        <v>21490456.638297871</v>
      </c>
      <c r="G5" s="17">
        <f t="shared" si="4"/>
        <v>14153.22673255195</v>
      </c>
      <c r="H5" s="18">
        <f t="shared" si="0"/>
        <v>14651.373429142806</v>
      </c>
      <c r="I5" s="18">
        <f t="shared" si="5"/>
        <v>15700.82708810039</v>
      </c>
      <c r="J5" s="18">
        <f t="shared" si="1"/>
        <v>15166.998967104977</v>
      </c>
      <c r="K5" s="18">
        <f t="shared" si="6"/>
        <v>15208.977113463279</v>
      </c>
      <c r="L5" s="18">
        <f t="shared" si="2"/>
        <v>15166.998967104977</v>
      </c>
      <c r="M5" s="18">
        <f t="shared" si="3"/>
        <v>-41.978146358302183</v>
      </c>
      <c r="N5" s="17">
        <f t="shared" si="7"/>
        <v>0</v>
      </c>
      <c r="O5" s="7"/>
      <c r="S5" s="42">
        <v>44925</v>
      </c>
      <c r="T5" s="10">
        <f>U5-U4</f>
        <v>10768225.868522482</v>
      </c>
      <c r="U5" s="4">
        <f>VLOOKUP(S5,A:K,11,)</f>
        <v>10946861.98654254</v>
      </c>
      <c r="V5" s="4">
        <f>VLOOKUP(S5,A:L,12,)</f>
        <v>10836771.20417548</v>
      </c>
      <c r="W5" s="4">
        <f>VLOOKUP(S5,A:M,13,)</f>
        <v>-110090.78236705996</v>
      </c>
      <c r="X5" s="4">
        <f>VLOOKUP(S5,A:N,14,)</f>
        <v>0</v>
      </c>
      <c r="Y5" s="9">
        <f t="shared" ref="Y5" si="9">(V5-U5)/U5</f>
        <v>-1.0056834780816586E-2</v>
      </c>
      <c r="Z5" s="9">
        <v>-9.6197799803419137E-3</v>
      </c>
      <c r="AB5" s="42">
        <v>44925</v>
      </c>
      <c r="AC5" s="7"/>
      <c r="AD5" s="7">
        <v>10824178.850611808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>VLOOKUP(A6,[1]HwabaoWP_szse_innovation_100!$A:$F,6)</f>
        <v>2614711</v>
      </c>
      <c r="F6" s="17">
        <f>VLOOKUP(A6,[1]HwabaoWP_szse_innovation_100!$A:$I,9)</f>
        <v>16286261.656716418</v>
      </c>
      <c r="G6" s="17">
        <f t="shared" si="4"/>
        <v>66296.209001915733</v>
      </c>
      <c r="H6" s="18">
        <f t="shared" si="0"/>
        <v>68986.689908341039</v>
      </c>
      <c r="I6" s="18">
        <f t="shared" si="5"/>
        <v>84687.516996441424</v>
      </c>
      <c r="J6" s="18">
        <f t="shared" si="1"/>
        <v>81384.703833580206</v>
      </c>
      <c r="K6" s="18">
        <f t="shared" si="6"/>
        <v>81505.186115379009</v>
      </c>
      <c r="L6" s="18">
        <f t="shared" si="2"/>
        <v>81384.703833580206</v>
      </c>
      <c r="M6" s="18">
        <f t="shared" si="3"/>
        <v>-120.48228179880243</v>
      </c>
      <c r="N6" s="17">
        <f t="shared" si="7"/>
        <v>0</v>
      </c>
      <c r="O6" s="7"/>
      <c r="AB6" s="7"/>
      <c r="AC6" s="7"/>
      <c r="AD6" s="8">
        <f>IRR(AD3:AD5)</f>
        <v>-9.6197799803419137E-3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>VLOOKUP(A7,[1]HwabaoWP_szse_innovation_100!$A:$F,6)</f>
        <v>3805620</v>
      </c>
      <c r="F7" s="17">
        <f>VLOOKUP(A7,[1]HwabaoWP_szse_innovation_100!$A:$I,9)</f>
        <v>13885339.653614458</v>
      </c>
      <c r="G7" s="17">
        <f t="shared" si="4"/>
        <v>27895.335364311264</v>
      </c>
      <c r="H7" s="18">
        <f t="shared" si="0"/>
        <v>28091.980041716575</v>
      </c>
      <c r="I7" s="18">
        <f t="shared" si="5"/>
        <v>112779.49703815801</v>
      </c>
      <c r="J7" s="18">
        <f t="shared" si="1"/>
        <v>111990.03727846616</v>
      </c>
      <c r="K7" s="18">
        <f t="shared" si="6"/>
        <v>109400.52147969027</v>
      </c>
      <c r="L7" s="18">
        <f t="shared" si="2"/>
        <v>111990.03727846616</v>
      </c>
      <c r="M7" s="18">
        <f t="shared" si="3"/>
        <v>2589.5157987758867</v>
      </c>
      <c r="N7" s="17">
        <f t="shared" si="7"/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>VLOOKUP(A8,[1]HwabaoWP_szse_innovation_100!$A:$F,6)</f>
        <v>3040778</v>
      </c>
      <c r="F8" s="17">
        <f>VLOOKUP(A8,[1]HwabaoWP_szse_innovation_100!$A:$I,9)</f>
        <v>12014868.042857142</v>
      </c>
      <c r="G8" s="17">
        <f t="shared" si="4"/>
        <v>34174.930545493</v>
      </c>
      <c r="H8" s="18">
        <f t="shared" si="0"/>
        <v>33803.095240597817</v>
      </c>
      <c r="I8" s="18">
        <f t="shared" si="5"/>
        <v>146582.59227875582</v>
      </c>
      <c r="J8" s="18">
        <f t="shared" si="1"/>
        <v>148195.00624571223</v>
      </c>
      <c r="K8" s="18">
        <f t="shared" si="6"/>
        <v>143575.45202518327</v>
      </c>
      <c r="L8" s="18">
        <f t="shared" si="2"/>
        <v>148195.00624571223</v>
      </c>
      <c r="M8" s="18">
        <f t="shared" si="3"/>
        <v>4619.554220528953</v>
      </c>
      <c r="N8" s="17">
        <f t="shared" si="7"/>
        <v>0</v>
      </c>
      <c r="O8" s="7"/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>VLOOKUP(A9,[1]HwabaoWP_szse_innovation_100!$A:$F,6)</f>
        <v>1988017</v>
      </c>
      <c r="F9" s="17">
        <f>VLOOKUP(A9,[1]HwabaoWP_szse_innovation_100!$A:$I,9)</f>
        <v>10437349.492675781</v>
      </c>
      <c r="G9" s="17">
        <f t="shared" si="4"/>
        <v>35060.665994874435</v>
      </c>
      <c r="H9" s="18">
        <f t="shared" si="0"/>
        <v>35343.413878909516</v>
      </c>
      <c r="I9" s="18">
        <f t="shared" si="5"/>
        <v>181926.00615766534</v>
      </c>
      <c r="J9" s="18">
        <f t="shared" si="1"/>
        <v>180470.59515893529</v>
      </c>
      <c r="K9" s="18">
        <f t="shared" si="6"/>
        <v>178636.11802005771</v>
      </c>
      <c r="L9" s="18">
        <f t="shared" si="2"/>
        <v>180470.59515893529</v>
      </c>
      <c r="M9" s="18">
        <f t="shared" si="3"/>
        <v>1834.4771388775844</v>
      </c>
      <c r="N9" s="17">
        <f t="shared" si="7"/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31.02</v>
      </c>
      <c r="D10" s="17">
        <f>VLOOKUP(A10,[2]myPEPB!$B:$D,3,FALSE)</f>
        <v>37.709801928118821</v>
      </c>
      <c r="E10" s="17">
        <f>VLOOKUP(A10,[1]HwabaoWP_szse_innovation_100!$A:$F,6)</f>
        <v>2257005</v>
      </c>
      <c r="F10" s="17">
        <f>VLOOKUP(A10,[1]HwabaoWP_szse_innovation_100!$A:$I,9)</f>
        <v>9461572.5990646258</v>
      </c>
      <c r="G10" s="17">
        <f t="shared" si="4"/>
        <v>282101.93740362354</v>
      </c>
      <c r="H10" s="18">
        <f t="shared" si="0"/>
        <v>316612.73401691177</v>
      </c>
      <c r="I10" s="18">
        <f t="shared" si="5"/>
        <v>498538.74017457711</v>
      </c>
      <c r="J10" s="18">
        <f t="shared" si="1"/>
        <v>444198.00394540583</v>
      </c>
      <c r="K10" s="18">
        <f t="shared" si="6"/>
        <v>460738.05542368127</v>
      </c>
      <c r="L10" s="18">
        <f t="shared" si="2"/>
        <v>444198.00394540583</v>
      </c>
      <c r="M10" s="18">
        <f t="shared" si="3"/>
        <v>-16540.051478275447</v>
      </c>
      <c r="N10" s="17">
        <f t="shared" si="7"/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37.189128385091756</v>
      </c>
      <c r="E11" s="17">
        <f>VLOOKUP(A11,[1]HwabaoWP_szse_innovation_100!$A:$F,6)</f>
        <v>906904</v>
      </c>
      <c r="F11" s="17">
        <f>VLOOKUP(A11,[1]HwabaoWP_szse_innovation_100!$A:$I,9)</f>
        <v>8699501.0544478521</v>
      </c>
      <c r="G11" s="17">
        <f t="shared" si="4"/>
        <v>99049.61217090048</v>
      </c>
      <c r="H11" s="18">
        <f t="shared" si="0"/>
        <v>112301.14388252792</v>
      </c>
      <c r="I11" s="18">
        <f t="shared" si="5"/>
        <v>610839.88405710505</v>
      </c>
      <c r="J11" s="18">
        <f t="shared" si="1"/>
        <v>538760.79550590704</v>
      </c>
      <c r="K11" s="18">
        <f t="shared" si="6"/>
        <v>559787.66759458173</v>
      </c>
      <c r="L11" s="18">
        <f t="shared" si="2"/>
        <v>538760.79550590704</v>
      </c>
      <c r="M11" s="18">
        <f t="shared" si="3"/>
        <v>-21026.872088674689</v>
      </c>
      <c r="N11" s="17">
        <f t="shared" si="7"/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36.340041456763494</v>
      </c>
      <c r="E12" s="17">
        <f>VLOOKUP(A12,[1]HwabaoWP_szse_innovation_100!$A:$F,6)</f>
        <v>1401901</v>
      </c>
      <c r="F12" s="17">
        <f>VLOOKUP(A12,[1]HwabaoWP_szse_innovation_100!$A:$I,9)</f>
        <v>7836928.591733871</v>
      </c>
      <c r="G12" s="17">
        <f t="shared" si="4"/>
        <v>465299.52500052168</v>
      </c>
      <c r="H12" s="18">
        <f t="shared" si="0"/>
        <v>587499.40343661059</v>
      </c>
      <c r="I12" s="18">
        <f t="shared" si="5"/>
        <v>1198339.2874937155</v>
      </c>
      <c r="J12" s="18">
        <f t="shared" si="1"/>
        <v>949084.71055230836</v>
      </c>
      <c r="K12" s="18">
        <f t="shared" si="6"/>
        <v>1025087.1925951034</v>
      </c>
      <c r="L12" s="18">
        <f t="shared" si="2"/>
        <v>949084.71055230836</v>
      </c>
      <c r="M12" s="18">
        <f t="shared" si="3"/>
        <v>-76002.482042795047</v>
      </c>
      <c r="N12" s="17">
        <f t="shared" si="7"/>
        <v>0</v>
      </c>
      <c r="O12" s="7"/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35.566115356769217</v>
      </c>
      <c r="E13" s="17">
        <f>VLOOKUP(A13,[1]HwabaoWP_szse_innovation_100!$A:$F,6)</f>
        <v>2631500</v>
      </c>
      <c r="F13" s="17">
        <f>VLOOKUP(A13,[1]HwabaoWP_szse_innovation_100!$A:$I,9)</f>
        <v>7310293.186280488</v>
      </c>
      <c r="G13" s="17">
        <f t="shared" si="4"/>
        <v>1616152.7021422465</v>
      </c>
      <c r="H13" s="18">
        <f t="shared" si="0"/>
        <v>2247778.5019076085</v>
      </c>
      <c r="I13" s="18">
        <f t="shared" si="5"/>
        <v>3446117.789401324</v>
      </c>
      <c r="J13" s="18">
        <f t="shared" si="1"/>
        <v>2477758.6281365454</v>
      </c>
      <c r="K13" s="18">
        <f t="shared" si="6"/>
        <v>2641239.8947373498</v>
      </c>
      <c r="L13" s="18">
        <f t="shared" si="2"/>
        <v>2477758.6281365454</v>
      </c>
      <c r="M13" s="18">
        <f t="shared" si="3"/>
        <v>-163481.2666008044</v>
      </c>
      <c r="N13" s="17">
        <f t="shared" si="7"/>
        <v>0</v>
      </c>
      <c r="O13" s="7"/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34.740071647956981</v>
      </c>
      <c r="E14" s="17">
        <f>VLOOKUP(A14,[1]HwabaoWP_szse_innovation_100!$A:$F,6)</f>
        <v>1147010</v>
      </c>
      <c r="F14" s="17">
        <f>VLOOKUP(A14,[1]HwabaoWP_szse_innovation_100!$A:$I,9)</f>
        <v>6847440.4204799104</v>
      </c>
      <c r="G14" s="17">
        <f t="shared" si="4"/>
        <v>790298.37825611304</v>
      </c>
      <c r="H14" s="18">
        <f t="shared" si="0"/>
        <v>1057963.052815343</v>
      </c>
      <c r="I14" s="18">
        <f t="shared" si="5"/>
        <v>4504080.8422166668</v>
      </c>
      <c r="J14" s="18">
        <f t="shared" si="1"/>
        <v>3364548.2946364731</v>
      </c>
      <c r="K14" s="18">
        <f t="shared" si="6"/>
        <v>3431538.2729934631</v>
      </c>
      <c r="L14" s="18">
        <f t="shared" si="2"/>
        <v>3364548.2946364731</v>
      </c>
      <c r="M14" s="18">
        <f t="shared" si="3"/>
        <v>-66989.978356990032</v>
      </c>
      <c r="N14" s="17">
        <f t="shared" si="7"/>
        <v>0</v>
      </c>
      <c r="O14" s="7"/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34.118899961366665</v>
      </c>
      <c r="E15" s="17">
        <f>VLOOKUP(A15,[1]HwabaoWP_szse_innovation_100!$A:$F,6)</f>
        <v>2764909</v>
      </c>
      <c r="F15" s="17">
        <f>VLOOKUP(A15,[1]HwabaoWP_szse_innovation_100!$A:$I,9)</f>
        <v>6486059.213010204</v>
      </c>
      <c r="G15" s="17">
        <f t="shared" si="4"/>
        <v>422822.47202923073</v>
      </c>
      <c r="H15" s="18">
        <f t="shared" si="0"/>
        <v>500381.6067611812</v>
      </c>
      <c r="I15" s="18">
        <f t="shared" si="5"/>
        <v>5004462.4489778476</v>
      </c>
      <c r="J15" s="18">
        <f t="shared" si="1"/>
        <v>4228770.9125651</v>
      </c>
      <c r="K15" s="18">
        <f t="shared" si="6"/>
        <v>3854360.7450226936</v>
      </c>
      <c r="L15" s="18">
        <f t="shared" si="2"/>
        <v>4228770.9125651</v>
      </c>
      <c r="M15" s="18">
        <f t="shared" si="3"/>
        <v>374410.16754240636</v>
      </c>
      <c r="N15" s="17">
        <f t="shared" si="7"/>
        <v>0</v>
      </c>
      <c r="O15" s="7"/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33.665700887975071</v>
      </c>
      <c r="E16" s="17">
        <f>VLOOKUP(A16,[1]HwabaoWP_szse_innovation_100!$A:$F,6)</f>
        <v>2184000</v>
      </c>
      <c r="F16" s="17">
        <f>VLOOKUP(A16,[1]HwabaoWP_szse_innovation_100!$A:$I,9)</f>
        <v>6139372.2173402254</v>
      </c>
      <c r="G16" s="17">
        <f t="shared" si="4"/>
        <v>554690.36665908841</v>
      </c>
      <c r="H16" s="18">
        <f t="shared" si="0"/>
        <v>692497.33747753478</v>
      </c>
      <c r="I16" s="18">
        <f t="shared" si="5"/>
        <v>5696959.7864553826</v>
      </c>
      <c r="J16" s="18">
        <f t="shared" si="1"/>
        <v>4563264.7835177174</v>
      </c>
      <c r="K16" s="18">
        <f t="shared" si="6"/>
        <v>4409051.1116817817</v>
      </c>
      <c r="L16" s="18">
        <f t="shared" si="2"/>
        <v>4563264.7835177174</v>
      </c>
      <c r="M16" s="18">
        <f t="shared" si="3"/>
        <v>154213.67183593567</v>
      </c>
      <c r="N16" s="17">
        <f t="shared" si="7"/>
        <v>0</v>
      </c>
      <c r="O16" s="7"/>
    </row>
    <row r="17" spans="1:15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33.177209264156971</v>
      </c>
      <c r="E17" s="17">
        <f>VLOOKUP(A17,[1]HwabaoWP_szse_innovation_100!$A:$F,6)</f>
        <v>719700</v>
      </c>
      <c r="F17" s="17">
        <f>VLOOKUP(A17,[1]HwabaoWP_szse_innovation_100!$A:$I,9)</f>
        <v>5816280.4526384082</v>
      </c>
      <c r="G17" s="17">
        <f t="shared" si="4"/>
        <v>249987.67051978459</v>
      </c>
      <c r="H17" s="18">
        <f t="shared" si="0"/>
        <v>326781.27476395847</v>
      </c>
      <c r="I17" s="18">
        <f t="shared" si="5"/>
        <v>6023741.0612193411</v>
      </c>
      <c r="J17" s="18">
        <f t="shared" si="1"/>
        <v>4608161.825662489</v>
      </c>
      <c r="K17" s="18">
        <f t="shared" si="6"/>
        <v>4659038.7822015667</v>
      </c>
      <c r="L17" s="18">
        <f t="shared" si="2"/>
        <v>4608161.825662489</v>
      </c>
      <c r="M17" s="18">
        <f t="shared" si="3"/>
        <v>-50876.956539077684</v>
      </c>
      <c r="N17" s="17">
        <f t="shared" si="7"/>
        <v>0</v>
      </c>
      <c r="O17" s="7"/>
    </row>
    <row r="18" spans="1:15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32.639682710465742</v>
      </c>
      <c r="E18" s="17">
        <f>VLOOKUP(A18,[1]HwabaoWP_szse_innovation_100!$A:$F,6)</f>
        <v>2128200</v>
      </c>
      <c r="F18" s="17">
        <f>VLOOKUP(A18,[1]HwabaoWP_szse_innovation_100!$A:$I,9)</f>
        <v>5555987.6610887097</v>
      </c>
      <c r="G18" s="17">
        <f t="shared" si="4"/>
        <v>1526545.8215877463</v>
      </c>
      <c r="H18" s="18">
        <f t="shared" si="0"/>
        <v>2193313.0251631876</v>
      </c>
      <c r="I18" s="18">
        <f t="shared" si="5"/>
        <v>8217054.0863825288</v>
      </c>
      <c r="J18" s="18">
        <f t="shared" si="1"/>
        <v>5719069.479557978</v>
      </c>
      <c r="K18" s="18">
        <f t="shared" si="6"/>
        <v>6185584.6037893128</v>
      </c>
      <c r="L18" s="18">
        <f t="shared" si="2"/>
        <v>5719069.479557978</v>
      </c>
      <c r="M18" s="18">
        <f t="shared" si="3"/>
        <v>-466515.12423133478</v>
      </c>
      <c r="N18" s="17">
        <f t="shared" si="7"/>
        <v>0</v>
      </c>
      <c r="O18" s="7"/>
    </row>
    <row r="19" spans="1:15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32.234052986719142</v>
      </c>
      <c r="E19" s="17">
        <f>VLOOKUP(A19,[1]HwabaoWP_szse_innovation_100!$A:$F,6)</f>
        <v>3400007.75</v>
      </c>
      <c r="F19" s="17">
        <f>VLOOKUP(A19,[1]HwabaoWP_szse_innovation_100!$A:$I,9)</f>
        <v>5444602.8119248468</v>
      </c>
      <c r="G19" s="17">
        <f t="shared" si="4"/>
        <v>2462270.5597812156</v>
      </c>
      <c r="H19" s="18">
        <f t="shared" si="0"/>
        <v>3584091.1841682396</v>
      </c>
      <c r="I19" s="18">
        <f t="shared" si="5"/>
        <v>11801145.270550769</v>
      </c>
      <c r="J19" s="18">
        <f t="shared" si="1"/>
        <v>8107386.5251343744</v>
      </c>
      <c r="K19" s="18">
        <f t="shared" si="6"/>
        <v>8647855.1635705288</v>
      </c>
      <c r="L19" s="18">
        <f t="shared" si="2"/>
        <v>8107386.5251343744</v>
      </c>
      <c r="M19" s="18">
        <f t="shared" si="3"/>
        <v>-540468.63843615446</v>
      </c>
      <c r="N19" s="17">
        <f t="shared" si="7"/>
        <v>0</v>
      </c>
    </row>
    <row r="20" spans="1:15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31.717553830421821</v>
      </c>
      <c r="E20" s="17">
        <f>VLOOKUP(A20,[1]HwabaoWP_szse_innovation_100!$A:$F,6)</f>
        <v>2516800</v>
      </c>
      <c r="F20" s="17">
        <f>VLOOKUP(A20,[1]HwabaoWP_szse_innovation_100!$A:$I,9)</f>
        <v>5287757.6291307472</v>
      </c>
      <c r="G20" s="17">
        <f t="shared" si="4"/>
        <v>1328769.664256817</v>
      </c>
      <c r="H20" s="18">
        <f t="shared" si="0"/>
        <v>1845513.3492448006</v>
      </c>
      <c r="I20" s="18">
        <f t="shared" si="5"/>
        <v>13646658.61979557</v>
      </c>
      <c r="J20" s="18">
        <f t="shared" si="1"/>
        <v>9825594.5966868456</v>
      </c>
      <c r="K20" s="18">
        <f t="shared" si="6"/>
        <v>9976624.8278273456</v>
      </c>
      <c r="L20" s="18">
        <f t="shared" si="2"/>
        <v>9825594.5966868456</v>
      </c>
      <c r="M20" s="18">
        <f t="shared" si="3"/>
        <v>-151030.23114049993</v>
      </c>
      <c r="N20" s="17">
        <f t="shared" si="7"/>
        <v>0</v>
      </c>
    </row>
    <row r="21" spans="1:15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31.272103983435283</v>
      </c>
      <c r="E21" s="17">
        <f>VLOOKUP(A21,[1]HwabaoWP_szse_innovation_100!$A:$F,6)</f>
        <v>2041800</v>
      </c>
      <c r="F21" s="17">
        <f>VLOOKUP(A21,[1]HwabaoWP_szse_innovation_100!$A:$I,9)</f>
        <v>5162984.7923986483</v>
      </c>
      <c r="G21" s="17">
        <f t="shared" si="4"/>
        <v>970237.15871519432</v>
      </c>
      <c r="H21" s="18">
        <f t="shared" si="0"/>
        <v>1341960.1274592252</v>
      </c>
      <c r="I21" s="18">
        <f t="shared" si="5"/>
        <v>14988618.747254796</v>
      </c>
      <c r="J21" s="18">
        <f t="shared" si="1"/>
        <v>10836771.20417548</v>
      </c>
      <c r="K21" s="18">
        <f t="shared" si="6"/>
        <v>10946861.98654254</v>
      </c>
      <c r="L21" s="18">
        <f t="shared" si="2"/>
        <v>10836771.20417548</v>
      </c>
      <c r="M21" s="18">
        <f t="shared" si="3"/>
        <v>-110090.78236705996</v>
      </c>
      <c r="N21" s="17">
        <f t="shared" si="7"/>
        <v>0</v>
      </c>
    </row>
    <row r="22" spans="1:15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24.899999618530273</v>
      </c>
      <c r="D22" s="17">
        <f>VLOOKUP(A22,[2]myPEPB!$B:$D,3,FALSE)</f>
        <v>31.009964160696924</v>
      </c>
      <c r="E22" s="17">
        <f>VLOOKUP(A22,[1]HwabaoWP_szse_innovation_100!$A:$F,6)</f>
        <v>2396100</v>
      </c>
      <c r="F22" s="17">
        <f>VLOOKUP(A22,[1]HwabaoWP_szse_innovation_100!$A:$I,9)</f>
        <v>5058906.2336463733</v>
      </c>
      <c r="G22" s="17">
        <f t="shared" si="4"/>
        <v>426738.15445262822</v>
      </c>
      <c r="H22" s="18">
        <f t="shared" si="0"/>
        <v>540859.52867101401</v>
      </c>
      <c r="I22" s="18">
        <f t="shared" si="5"/>
        <v>15529478.27592581</v>
      </c>
      <c r="J22" s="18">
        <f t="shared" si="1"/>
        <v>12252757.967238752</v>
      </c>
      <c r="K22" s="18">
        <f t="shared" si="6"/>
        <v>11373600.140995167</v>
      </c>
      <c r="L22" s="18">
        <f t="shared" si="2"/>
        <v>12252757.967238752</v>
      </c>
      <c r="M22" s="18">
        <f t="shared" si="3"/>
        <v>879157.82624358498</v>
      </c>
      <c r="N22" s="17">
        <f t="shared" si="7"/>
        <v>0</v>
      </c>
    </row>
    <row r="23" spans="1:15" ht="12.75" x14ac:dyDescent="0.2">
      <c r="A23" s="15">
        <v>44985</v>
      </c>
      <c r="B23" s="31">
        <f>VLOOKUP(A23,[1]HwabaoWP_szse_innovation_100!$A:$E,5)</f>
        <v>0.7630000114440918</v>
      </c>
      <c r="C23" s="16">
        <f>VLOOKUP(A23,[2]myPEPB!$B:$C,2,FALSE)</f>
        <v>23.979999540000001</v>
      </c>
      <c r="D23" s="17">
        <f>VLOOKUP(A23,[2]myPEPB!$B:$D,3,FALSE)</f>
        <v>30.728425585070163</v>
      </c>
      <c r="E23" s="17">
        <f>VLOOKUP(A23,[1]HwabaoWP_szse_innovation_100!$A:$F,6)</f>
        <v>699600</v>
      </c>
      <c r="F23" s="17">
        <f>VLOOKUP(A23,[1]HwabaoWP_szse_innovation_100!$A:$I,9)</f>
        <v>4885493.1924261088</v>
      </c>
      <c r="G23" s="17">
        <f t="shared" si="4"/>
        <v>173838.49867348265</v>
      </c>
      <c r="H23" s="18">
        <f t="shared" si="0"/>
        <v>227835.51253749951</v>
      </c>
      <c r="I23" s="18">
        <f t="shared" si="5"/>
        <v>15757313.788463309</v>
      </c>
      <c r="J23" s="18">
        <f t="shared" si="1"/>
        <v>12022830.60092565</v>
      </c>
      <c r="K23" s="18">
        <f t="shared" si="6"/>
        <v>11547438.639668649</v>
      </c>
      <c r="L23" s="18">
        <f t="shared" si="2"/>
        <v>12022830.60092565</v>
      </c>
      <c r="M23" s="18">
        <f t="shared" si="3"/>
        <v>475391.96125700139</v>
      </c>
      <c r="N23" s="17">
        <f t="shared" si="7"/>
        <v>0</v>
      </c>
    </row>
    <row r="24" spans="1:15" ht="12.75" x14ac:dyDescent="0.2">
      <c r="A24" s="15">
        <v>45016</v>
      </c>
      <c r="B24" s="31">
        <f>VLOOKUP(A24,[1]HwabaoWP_szse_innovation_100!$A:$E,5)</f>
        <v>0.77100002765655518</v>
      </c>
      <c r="C24" s="16">
        <f>VLOOKUP(A24,[2]myPEPB!$B:$C,2,FALSE)</f>
        <v>24.159999849999998</v>
      </c>
      <c r="D24" s="17">
        <f>VLOOKUP(A24,[2]myPEPB!$B:$D,3,FALSE)</f>
        <v>30.393087180738309</v>
      </c>
      <c r="E24" s="17">
        <f>VLOOKUP(A24,[1]HwabaoWP_szse_innovation_100!$A:$F,6)</f>
        <v>1673001</v>
      </c>
      <c r="F24" s="17">
        <f>VLOOKUP(A24,[1]HwabaoWP_szse_innovation_100!$A:$I,9)</f>
        <v>4738143.9705710951</v>
      </c>
      <c r="G24" s="17">
        <f t="shared" si="4"/>
        <v>337749.47190853907</v>
      </c>
      <c r="H24" s="18">
        <f t="shared" si="0"/>
        <v>438066.74421935406</v>
      </c>
      <c r="I24" s="18">
        <f t="shared" si="5"/>
        <v>16195380.532682663</v>
      </c>
      <c r="J24" s="18">
        <f t="shared" si="1"/>
        <v>12486638.838606769</v>
      </c>
      <c r="K24" s="18">
        <f t="shared" si="6"/>
        <v>11885188.111577189</v>
      </c>
      <c r="L24" s="18">
        <f t="shared" si="2"/>
        <v>12486638.838606769</v>
      </c>
      <c r="M24" s="18">
        <f t="shared" si="3"/>
        <v>601450.72702958062</v>
      </c>
      <c r="N24" s="17">
        <f t="shared" si="7"/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v>0</v>
      </c>
      <c r="F3" s="18">
        <f t="shared" ref="F3:F24" si="0">E3/B3</f>
        <v>0</v>
      </c>
      <c r="G3" s="18">
        <f>G2+F3</f>
        <v>0</v>
      </c>
      <c r="H3" s="18">
        <f t="shared" ref="H3:H24" si="1">G3*B3</f>
        <v>0</v>
      </c>
      <c r="I3" s="18">
        <f>IF(E3&gt;0,I2+E3,I2)</f>
        <v>0</v>
      </c>
      <c r="J3" s="18">
        <f t="shared" ref="J3:J24" si="2">H3+L3</f>
        <v>0</v>
      </c>
      <c r="K3" s="18">
        <f t="shared" ref="K3:K24" si="3">J3-I3</f>
        <v>0</v>
      </c>
      <c r="L3" s="17">
        <f>IF(E3&lt;0,L2-E3,L2)</f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 t="shared" ref="E4:E24" si="4">IF(C4&lt;D4,$E$2*(D4-C4)^3,$E$2*(D4-C4)^3)</f>
        <v>3955.9241620469529</v>
      </c>
      <c r="F4" s="18">
        <f t="shared" si="0"/>
        <v>3932.3301809611858</v>
      </c>
      <c r="G4" s="18">
        <f t="shared" ref="G4:G24" si="5">G3+F4</f>
        <v>3932.3301809611858</v>
      </c>
      <c r="H4" s="18">
        <f t="shared" si="1"/>
        <v>3955.9241620469529</v>
      </c>
      <c r="I4" s="18">
        <f t="shared" ref="I4:I24" si="6">IF(E4&gt;0,I3+E4,I3)</f>
        <v>3955.9241620469529</v>
      </c>
      <c r="J4" s="18">
        <f t="shared" si="2"/>
        <v>3955.9241620469529</v>
      </c>
      <c r="K4" s="18">
        <f t="shared" si="3"/>
        <v>0</v>
      </c>
      <c r="L4" s="17">
        <f t="shared" ref="L4:L24" si="7">IF(E4&lt;0,L3-E4,L3)</f>
        <v>0</v>
      </c>
      <c r="M4" s="7"/>
      <c r="P4" s="42">
        <v>44561</v>
      </c>
      <c r="Q4" s="10">
        <f>R4</f>
        <v>905989.43478514929</v>
      </c>
      <c r="R4" s="4">
        <f>VLOOKUP(P4,A:I,9,)</f>
        <v>905989.43478514929</v>
      </c>
      <c r="S4" s="4">
        <f>VLOOKUP(P4,A:J,10,)</f>
        <v>918450.58148294676</v>
      </c>
      <c r="T4" s="4">
        <f>VLOOKUP(P4,A:K,11,)</f>
        <v>12461.146697797463</v>
      </c>
      <c r="U4" s="4">
        <f>VLOOKUP(P4,A:L,12,)</f>
        <v>0</v>
      </c>
      <c r="V4" s="9">
        <f t="shared" ref="V4" si="8">(S4-R4)/R4</f>
        <v>1.3754185445609043E-2</v>
      </c>
      <c r="W4" s="9">
        <f>V4</f>
        <v>1.3754185445609043E-2</v>
      </c>
      <c r="Y4" s="42">
        <v>44925</v>
      </c>
      <c r="Z4" s="7">
        <v>31618375.975981474</v>
      </c>
      <c r="AA4" s="7">
        <f>-Z4</f>
        <v>-31618375.975981474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 t="shared" si="4"/>
        <v>68207.262418915881</v>
      </c>
      <c r="F5" s="18">
        <f t="shared" si="0"/>
        <v>70607.932110678972</v>
      </c>
      <c r="G5" s="18">
        <f t="shared" si="5"/>
        <v>74540.26229164016</v>
      </c>
      <c r="H5" s="18">
        <f t="shared" si="1"/>
        <v>72005.893373724393</v>
      </c>
      <c r="I5" s="18">
        <f t="shared" si="6"/>
        <v>72163.186580962836</v>
      </c>
      <c r="J5" s="18">
        <f t="shared" si="2"/>
        <v>72005.893373724393</v>
      </c>
      <c r="K5" s="18">
        <f t="shared" si="3"/>
        <v>-157.29320723844285</v>
      </c>
      <c r="L5" s="17">
        <f t="shared" si="7"/>
        <v>0</v>
      </c>
      <c r="M5" s="7"/>
      <c r="P5" s="42">
        <v>44925</v>
      </c>
      <c r="Q5" s="10">
        <f>R5-R4</f>
        <v>31686237.028773796</v>
      </c>
      <c r="R5" s="4">
        <f>VLOOKUP(P5,A:I,9,)</f>
        <v>32592226.463558946</v>
      </c>
      <c r="S5" s="4">
        <f>VLOOKUP(P5,A:J,10,)</f>
        <v>31575040.017907716</v>
      </c>
      <c r="T5" s="4">
        <f>VLOOKUP(P5,A:K,11,)</f>
        <v>-1017186.4456512295</v>
      </c>
      <c r="U5" s="4">
        <f>VLOOKUP(P5,A:L,12,)</f>
        <v>0</v>
      </c>
      <c r="V5" s="9">
        <f t="shared" ref="V5" si="9">(S5-R5)/R5</f>
        <v>-3.1209480174315057E-2</v>
      </c>
      <c r="W5" s="9">
        <v>-3.0047919023080905E-2</v>
      </c>
      <c r="Y5" s="42">
        <v>44925</v>
      </c>
      <c r="Z5" s="7"/>
      <c r="AA5" s="7">
        <v>31520670.812874004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 t="shared" si="4"/>
        <v>412939.48228066432</v>
      </c>
      <c r="F6" s="18">
        <f t="shared" si="0"/>
        <v>429697.69227956748</v>
      </c>
      <c r="G6" s="18">
        <f t="shared" si="5"/>
        <v>504237.95457120764</v>
      </c>
      <c r="H6" s="18">
        <f t="shared" si="1"/>
        <v>484572.67434293055</v>
      </c>
      <c r="I6" s="18">
        <f t="shared" si="6"/>
        <v>485102.66886162717</v>
      </c>
      <c r="J6" s="18">
        <f t="shared" si="2"/>
        <v>484572.67434293055</v>
      </c>
      <c r="K6" s="18">
        <f t="shared" si="3"/>
        <v>-529.99451869662153</v>
      </c>
      <c r="L6" s="17">
        <f t="shared" si="7"/>
        <v>0</v>
      </c>
      <c r="M6" s="7"/>
      <c r="Y6" s="7"/>
      <c r="Z6" s="7"/>
      <c r="AA6" s="8">
        <f>IRR(AA3:AA5)</f>
        <v>-3.0047919023080905E-2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 t="shared" si="4"/>
        <v>101780.05325937558</v>
      </c>
      <c r="F7" s="18">
        <f t="shared" si="0"/>
        <v>102497.53901382511</v>
      </c>
      <c r="G7" s="18">
        <f t="shared" si="5"/>
        <v>606735.49358503276</v>
      </c>
      <c r="H7" s="18">
        <f t="shared" si="1"/>
        <v>602488.32748178183</v>
      </c>
      <c r="I7" s="18">
        <f t="shared" si="6"/>
        <v>586882.72212100273</v>
      </c>
      <c r="J7" s="18">
        <f t="shared" si="2"/>
        <v>602488.32748178183</v>
      </c>
      <c r="K7" s="18">
        <f t="shared" si="3"/>
        <v>15605.605360779096</v>
      </c>
      <c r="L7" s="17">
        <f t="shared" si="7"/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 t="shared" si="4"/>
        <v>135033.62655146356</v>
      </c>
      <c r="F8" s="18">
        <f t="shared" si="0"/>
        <v>133564.41304031899</v>
      </c>
      <c r="G8" s="18">
        <f t="shared" si="5"/>
        <v>740299.90662535175</v>
      </c>
      <c r="H8" s="18">
        <f t="shared" si="1"/>
        <v>748443.23313242593</v>
      </c>
      <c r="I8" s="18">
        <f t="shared" si="6"/>
        <v>721916.34867246635</v>
      </c>
      <c r="J8" s="18">
        <f t="shared" si="2"/>
        <v>748443.23313242593</v>
      </c>
      <c r="K8" s="18">
        <f t="shared" si="3"/>
        <v>26526.884459959576</v>
      </c>
      <c r="L8" s="17">
        <f t="shared" si="7"/>
        <v>0</v>
      </c>
      <c r="M8" s="7"/>
    </row>
    <row r="9" spans="1:33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 t="shared" si="4"/>
        <v>184073.086112683</v>
      </c>
      <c r="F9" s="18">
        <f t="shared" si="0"/>
        <v>185557.54951716529</v>
      </c>
      <c r="G9" s="18">
        <f t="shared" si="5"/>
        <v>925857.45614251704</v>
      </c>
      <c r="H9" s="18">
        <f t="shared" si="1"/>
        <v>918450.58148294676</v>
      </c>
      <c r="I9" s="18">
        <f t="shared" si="6"/>
        <v>905989.43478514929</v>
      </c>
      <c r="J9" s="18">
        <f t="shared" si="2"/>
        <v>918450.58148294676</v>
      </c>
      <c r="K9" s="18">
        <f t="shared" si="3"/>
        <v>12461.146697797463</v>
      </c>
      <c r="L9" s="17">
        <f t="shared" si="7"/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31.02</v>
      </c>
      <c r="D10" s="17">
        <f>VLOOKUP(A10,[2]myPEPB!$B:$D,3,FALSE)</f>
        <v>37.709801928118821</v>
      </c>
      <c r="E10" s="17">
        <f t="shared" si="4"/>
        <v>1182597.2742998661</v>
      </c>
      <c r="F10" s="18">
        <f t="shared" si="0"/>
        <v>1327269.7086135605</v>
      </c>
      <c r="G10" s="18">
        <f t="shared" si="5"/>
        <v>2253127.1647560773</v>
      </c>
      <c r="H10" s="18">
        <f t="shared" si="1"/>
        <v>2007536.242558304</v>
      </c>
      <c r="I10" s="18">
        <f t="shared" si="6"/>
        <v>2088586.7090850153</v>
      </c>
      <c r="J10" s="18">
        <f t="shared" si="2"/>
        <v>2007536.242558304</v>
      </c>
      <c r="K10" s="18">
        <f t="shared" si="3"/>
        <v>-81050.46652671136</v>
      </c>
      <c r="L10" s="17">
        <f t="shared" si="7"/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37.189128385091756</v>
      </c>
      <c r="E11" s="17">
        <f t="shared" si="4"/>
        <v>950136.0734139441</v>
      </c>
      <c r="F11" s="18">
        <f t="shared" si="0"/>
        <v>1077251.7483898534</v>
      </c>
      <c r="G11" s="18">
        <f t="shared" si="5"/>
        <v>3330378.9131459305</v>
      </c>
      <c r="H11" s="18">
        <f t="shared" si="1"/>
        <v>2937394.2982656639</v>
      </c>
      <c r="I11" s="18">
        <f t="shared" si="6"/>
        <v>3038722.7824989595</v>
      </c>
      <c r="J11" s="18">
        <f t="shared" si="2"/>
        <v>2937394.2982656639</v>
      </c>
      <c r="K11" s="18">
        <f t="shared" si="3"/>
        <v>-101328.48423329554</v>
      </c>
      <c r="L11" s="17">
        <f t="shared" si="7"/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36.340041456763494</v>
      </c>
      <c r="E12" s="17">
        <f t="shared" si="4"/>
        <v>2601124.5809773854</v>
      </c>
      <c r="F12" s="18">
        <f t="shared" si="0"/>
        <v>3284248.2261008201</v>
      </c>
      <c r="G12" s="18">
        <f t="shared" si="5"/>
        <v>6614627.1392467506</v>
      </c>
      <c r="H12" s="18">
        <f t="shared" si="1"/>
        <v>5238784.6658965265</v>
      </c>
      <c r="I12" s="18">
        <f t="shared" si="6"/>
        <v>5639847.3634763453</v>
      </c>
      <c r="J12" s="18">
        <f t="shared" si="2"/>
        <v>5238784.6658965265</v>
      </c>
      <c r="K12" s="18">
        <f t="shared" si="3"/>
        <v>-401062.69757981878</v>
      </c>
      <c r="L12" s="17">
        <f t="shared" si="7"/>
        <v>0</v>
      </c>
      <c r="M12" s="7"/>
      <c r="Y12" s="19"/>
    </row>
    <row r="13" spans="1:33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35.566115356769217</v>
      </c>
      <c r="E13" s="17">
        <f t="shared" si="4"/>
        <v>4489663.7227662029</v>
      </c>
      <c r="F13" s="18">
        <f t="shared" si="0"/>
        <v>6244316.8788762875</v>
      </c>
      <c r="G13" s="18">
        <f t="shared" si="5"/>
        <v>12858944.018123038</v>
      </c>
      <c r="H13" s="18">
        <f t="shared" si="1"/>
        <v>9245580.5160288159</v>
      </c>
      <c r="I13" s="18">
        <f t="shared" si="6"/>
        <v>10129511.086242549</v>
      </c>
      <c r="J13" s="18">
        <f t="shared" si="2"/>
        <v>9245580.5160288159</v>
      </c>
      <c r="K13" s="18">
        <f t="shared" si="3"/>
        <v>-883930.57021373324</v>
      </c>
      <c r="L13" s="17">
        <f t="shared" si="7"/>
        <v>0</v>
      </c>
      <c r="M13" s="7"/>
      <c r="AA13" s="2"/>
    </row>
    <row r="14" spans="1:33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34.740071647956981</v>
      </c>
      <c r="E14" s="17">
        <f t="shared" si="4"/>
        <v>4717937.1230509151</v>
      </c>
      <c r="F14" s="18">
        <f t="shared" si="0"/>
        <v>6315846.3929888168</v>
      </c>
      <c r="G14" s="18">
        <f t="shared" si="5"/>
        <v>19174790.411111854</v>
      </c>
      <c r="H14" s="18">
        <f t="shared" si="1"/>
        <v>14323568.034797441</v>
      </c>
      <c r="I14" s="18">
        <f t="shared" si="6"/>
        <v>14847448.209293464</v>
      </c>
      <c r="J14" s="18">
        <f t="shared" si="2"/>
        <v>14323568.034797441</v>
      </c>
      <c r="K14" s="18">
        <f t="shared" si="3"/>
        <v>-523880.17449602298</v>
      </c>
      <c r="L14" s="17">
        <f t="shared" si="7"/>
        <v>0</v>
      </c>
      <c r="M14" s="7"/>
    </row>
    <row r="15" spans="1:33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34.118899961366665</v>
      </c>
      <c r="E15" s="17">
        <f t="shared" si="4"/>
        <v>991877.7038133773</v>
      </c>
      <c r="F15" s="18">
        <f t="shared" si="0"/>
        <v>1173819.7280829886</v>
      </c>
      <c r="G15" s="18">
        <f t="shared" si="5"/>
        <v>20348610.139194842</v>
      </c>
      <c r="H15" s="18">
        <f t="shared" si="1"/>
        <v>17194576.149798047</v>
      </c>
      <c r="I15" s="18">
        <f t="shared" si="6"/>
        <v>15839325.913106842</v>
      </c>
      <c r="J15" s="18">
        <f t="shared" si="2"/>
        <v>17194576.149798047</v>
      </c>
      <c r="K15" s="18">
        <f t="shared" si="3"/>
        <v>1355250.2366912048</v>
      </c>
      <c r="L15" s="17">
        <f t="shared" si="7"/>
        <v>0</v>
      </c>
      <c r="M15" s="7"/>
    </row>
    <row r="16" spans="1:33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33.665700887975071</v>
      </c>
      <c r="E16" s="17">
        <f t="shared" si="4"/>
        <v>1559272.2647862043</v>
      </c>
      <c r="F16" s="18">
        <f t="shared" si="0"/>
        <v>1946657.0120383035</v>
      </c>
      <c r="G16" s="18">
        <f t="shared" si="5"/>
        <v>22295267.151233144</v>
      </c>
      <c r="H16" s="18">
        <f t="shared" si="1"/>
        <v>17858508.966875326</v>
      </c>
      <c r="I16" s="18">
        <f t="shared" si="6"/>
        <v>17398598.177893046</v>
      </c>
      <c r="J16" s="18">
        <f t="shared" si="2"/>
        <v>17858508.966875326</v>
      </c>
      <c r="K16" s="18">
        <f t="shared" si="3"/>
        <v>459910.7889822796</v>
      </c>
      <c r="L16" s="17">
        <f t="shared" si="7"/>
        <v>0</v>
      </c>
      <c r="M16" s="7"/>
    </row>
    <row r="17" spans="1:13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33.177209264156971</v>
      </c>
      <c r="E17" s="17">
        <f t="shared" si="4"/>
        <v>2020284.0092327832</v>
      </c>
      <c r="F17" s="18">
        <f t="shared" si="0"/>
        <v>2640894.1790994476</v>
      </c>
      <c r="G17" s="18">
        <f t="shared" si="5"/>
        <v>24936161.330332592</v>
      </c>
      <c r="H17" s="18">
        <f t="shared" si="1"/>
        <v>19076163.060989782</v>
      </c>
      <c r="I17" s="18">
        <f t="shared" si="6"/>
        <v>19418882.187125828</v>
      </c>
      <c r="J17" s="18">
        <f t="shared" si="2"/>
        <v>19076163.060989782</v>
      </c>
      <c r="K17" s="18">
        <f t="shared" si="3"/>
        <v>-342719.1261360459</v>
      </c>
      <c r="L17" s="17">
        <f t="shared" si="7"/>
        <v>0</v>
      </c>
      <c r="M17" s="7"/>
    </row>
    <row r="18" spans="1:13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32.639682710465742</v>
      </c>
      <c r="E18" s="17">
        <f t="shared" si="4"/>
        <v>3985278.5212047952</v>
      </c>
      <c r="F18" s="18">
        <f t="shared" si="0"/>
        <v>5725975.0515514622</v>
      </c>
      <c r="G18" s="18">
        <f t="shared" si="5"/>
        <v>30662136.381884053</v>
      </c>
      <c r="H18" s="18">
        <f t="shared" si="1"/>
        <v>21340846.30771577</v>
      </c>
      <c r="I18" s="18">
        <f t="shared" si="6"/>
        <v>23404160.708330624</v>
      </c>
      <c r="J18" s="18">
        <f t="shared" si="2"/>
        <v>21340846.30771577</v>
      </c>
      <c r="K18" s="18">
        <f t="shared" si="3"/>
        <v>-2063314.4006148539</v>
      </c>
      <c r="L18" s="17">
        <f t="shared" si="7"/>
        <v>0</v>
      </c>
      <c r="M18" s="7"/>
    </row>
    <row r="19" spans="1:13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32.234052986719142</v>
      </c>
      <c r="E19" s="17">
        <f t="shared" si="4"/>
        <v>3942957.2516429038</v>
      </c>
      <c r="F19" s="18">
        <f t="shared" si="0"/>
        <v>5739384.8409661567</v>
      </c>
      <c r="G19" s="18">
        <f t="shared" si="5"/>
        <v>36401521.222850211</v>
      </c>
      <c r="H19" s="18">
        <f t="shared" si="1"/>
        <v>25007844.229575798</v>
      </c>
      <c r="I19" s="18">
        <f t="shared" si="6"/>
        <v>27347117.959973529</v>
      </c>
      <c r="J19" s="18">
        <f t="shared" si="2"/>
        <v>25007844.229575798</v>
      </c>
      <c r="K19" s="18">
        <f t="shared" si="3"/>
        <v>-2339273.7303977311</v>
      </c>
      <c r="L19" s="17">
        <f t="shared" si="7"/>
        <v>0</v>
      </c>
    </row>
    <row r="20" spans="1:13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31.717553830421821</v>
      </c>
      <c r="E20" s="17">
        <f t="shared" si="4"/>
        <v>2791724.3839524337</v>
      </c>
      <c r="F20" s="18">
        <f t="shared" si="0"/>
        <v>3877394.823637886</v>
      </c>
      <c r="G20" s="18">
        <f t="shared" si="5"/>
        <v>40278916.046488099</v>
      </c>
      <c r="H20" s="18">
        <f t="shared" si="1"/>
        <v>29000820.705860462</v>
      </c>
      <c r="I20" s="18">
        <f t="shared" si="6"/>
        <v>30138842.343925964</v>
      </c>
      <c r="J20" s="18">
        <f t="shared" si="2"/>
        <v>29000820.705860462</v>
      </c>
      <c r="K20" s="18">
        <f t="shared" si="3"/>
        <v>-1138021.638065502</v>
      </c>
      <c r="L20" s="17">
        <f t="shared" si="7"/>
        <v>0</v>
      </c>
    </row>
    <row r="21" spans="1:13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31.272103983435283</v>
      </c>
      <c r="E21" s="17">
        <f t="shared" si="4"/>
        <v>2453384.1196329817</v>
      </c>
      <c r="F21" s="18">
        <f t="shared" si="0"/>
        <v>3393339.0783021511</v>
      </c>
      <c r="G21" s="18">
        <f t="shared" si="5"/>
        <v>43672255.124790251</v>
      </c>
      <c r="H21" s="18">
        <f t="shared" si="1"/>
        <v>31575040.017907716</v>
      </c>
      <c r="I21" s="18">
        <f t="shared" si="6"/>
        <v>32592226.463558946</v>
      </c>
      <c r="J21" s="18">
        <f t="shared" si="2"/>
        <v>31575040.017907716</v>
      </c>
      <c r="K21" s="18">
        <f t="shared" si="3"/>
        <v>-1017186.4456512295</v>
      </c>
      <c r="L21" s="17">
        <f t="shared" si="7"/>
        <v>0</v>
      </c>
    </row>
    <row r="22" spans="1:13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24.899999618530273</v>
      </c>
      <c r="D22" s="17">
        <f>VLOOKUP(A22,[2]myPEPB!$B:$D,3,FALSE)</f>
        <v>31.009964160696924</v>
      </c>
      <c r="E22" s="17">
        <f t="shared" si="4"/>
        <v>900975.8815137723</v>
      </c>
      <c r="F22" s="18">
        <f t="shared" si="0"/>
        <v>1141921.3059224708</v>
      </c>
      <c r="G22" s="18">
        <f t="shared" si="5"/>
        <v>44814176.430712722</v>
      </c>
      <c r="H22" s="18">
        <f t="shared" si="1"/>
        <v>35358384.071271919</v>
      </c>
      <c r="I22" s="18">
        <f t="shared" si="6"/>
        <v>33493202.345072716</v>
      </c>
      <c r="J22" s="18">
        <f t="shared" si="2"/>
        <v>35358384.071271919</v>
      </c>
      <c r="K22" s="18">
        <f t="shared" si="3"/>
        <v>1865181.7261992022</v>
      </c>
      <c r="L22" s="17">
        <f t="shared" si="7"/>
        <v>0</v>
      </c>
    </row>
    <row r="23" spans="1:13" ht="12.75" x14ac:dyDescent="0.2">
      <c r="A23" s="15">
        <v>44985</v>
      </c>
      <c r="B23" s="31">
        <f>VLOOKUP(A23,[1]HwabaoWP_szse_innovation_100!$A:$E,5)</f>
        <v>0.7630000114440918</v>
      </c>
      <c r="C23" s="16">
        <f>VLOOKUP(A23,[2]myPEPB!$B:$C,2,FALSE)</f>
        <v>23.979999540000001</v>
      </c>
      <c r="D23" s="17">
        <f>VLOOKUP(A23,[2]myPEPB!$B:$D,3,FALSE)</f>
        <v>30.728425585070163</v>
      </c>
      <c r="E23" s="17">
        <f t="shared" si="4"/>
        <v>1213960.5515306955</v>
      </c>
      <c r="F23" s="18">
        <f t="shared" si="0"/>
        <v>1591036.0856130177</v>
      </c>
      <c r="G23" s="18">
        <f t="shared" si="5"/>
        <v>46405212.516325742</v>
      </c>
      <c r="H23" s="18">
        <f t="shared" si="1"/>
        <v>35407177.681022055</v>
      </c>
      <c r="I23" s="18">
        <f t="shared" si="6"/>
        <v>34707162.896603413</v>
      </c>
      <c r="J23" s="18">
        <f t="shared" si="2"/>
        <v>35407177.681022055</v>
      </c>
      <c r="K23" s="18">
        <f t="shared" si="3"/>
        <v>700014.78441864252</v>
      </c>
      <c r="L23" s="17">
        <f t="shared" si="7"/>
        <v>0</v>
      </c>
    </row>
    <row r="24" spans="1:13" ht="12.75" x14ac:dyDescent="0.2">
      <c r="A24" s="15">
        <v>45016</v>
      </c>
      <c r="B24" s="31">
        <f>VLOOKUP(A24,[1]HwabaoWP_szse_innovation_100!$A:$E,5)</f>
        <v>0.77100002765655518</v>
      </c>
      <c r="C24" s="16">
        <f>VLOOKUP(A24,[2]myPEPB!$B:$C,2,FALSE)</f>
        <v>24.159999849999998</v>
      </c>
      <c r="D24" s="17">
        <f>VLOOKUP(A24,[2]myPEPB!$B:$D,3,FALSE)</f>
        <v>30.393087180738309</v>
      </c>
      <c r="E24" s="17">
        <f t="shared" si="4"/>
        <v>956547.91831386578</v>
      </c>
      <c r="F24" s="18">
        <f t="shared" si="0"/>
        <v>1240658.7341135137</v>
      </c>
      <c r="G24" s="18">
        <f t="shared" si="5"/>
        <v>47645871.250439256</v>
      </c>
      <c r="H24" s="18">
        <f t="shared" si="1"/>
        <v>36734968.051809333</v>
      </c>
      <c r="I24" s="18">
        <f t="shared" si="6"/>
        <v>35663710.814917281</v>
      </c>
      <c r="J24" s="18">
        <f t="shared" si="2"/>
        <v>36734968.051809333</v>
      </c>
      <c r="K24" s="18">
        <f t="shared" si="3"/>
        <v>1071257.236892052</v>
      </c>
      <c r="L24" s="17">
        <f t="shared" si="7"/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model4(3)turnover&amp;RSI</vt:lpstr>
      <vt:lpstr>model4(1)&amp;KDJ</vt:lpstr>
      <vt:lpstr>model4(3)turnover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2006-09-16T00:00:00Z</dcterms:created>
  <dcterms:modified xsi:type="dcterms:W3CDTF">2023-04-29T08:08:29Z</dcterms:modified>
</cp:coreProperties>
</file>