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3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externalReferences>
    <externalReference r:id="rId6"/>
    <externalReference r:id="rId7"/>
  </externalReferences>
  <definedNames>
    <definedName name="_xlnm._FilterDatabase" localSheetId="0" hidden="1">'model4(1)'!$P$1:$P$187</definedName>
    <definedName name="_xlnm._FilterDatabase" localSheetId="2" hidden="1">'model4(1)&amp;CCI_per_day'!$P$1:$P$187</definedName>
    <definedName name="_xlnm._FilterDatabase" localSheetId="1" hidden="1">'model4(1)&amp;CCI_per_month'!$V$1:$V$187</definedName>
    <definedName name="_xlnm._FilterDatabase" localSheetId="3" hidden="1">'model4(3)&amp;CCI_per_day'!$P$1:$P$187</definedName>
    <definedName name="_xlnm._FilterDatabase" localSheetId="4" hidden="1">'model4(3)turnover&amp;CCI_per_day'!$R$1:$R$187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O18" i="8" l="1"/>
  <c r="F18" i="8"/>
  <c r="E18" i="8"/>
  <c r="D18" i="8"/>
  <c r="C18" i="8"/>
  <c r="B18" i="8"/>
  <c r="M18" i="7"/>
  <c r="D18" i="7"/>
  <c r="C18" i="7"/>
  <c r="B18" i="7"/>
  <c r="M18" i="5"/>
  <c r="D18" i="5"/>
  <c r="C18" i="5"/>
  <c r="B18" i="5"/>
  <c r="N18" i="6"/>
  <c r="M18" i="6"/>
  <c r="D18" i="6"/>
  <c r="C18" i="6"/>
  <c r="B18" i="6"/>
  <c r="D18" i="9"/>
  <c r="C18" i="9"/>
  <c r="E18" i="9" s="1"/>
  <c r="B18" i="9"/>
  <c r="F18" i="9" l="1"/>
  <c r="N18" i="5"/>
  <c r="E18" i="5" s="1"/>
  <c r="N18" i="7"/>
  <c r="E18" i="7" s="1"/>
  <c r="F18" i="7" s="1"/>
  <c r="P18" i="8"/>
  <c r="G18" i="8" s="1"/>
  <c r="H18" i="8"/>
  <c r="F18" i="5"/>
  <c r="O18" i="6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F17" i="8"/>
  <c r="E17" i="8"/>
  <c r="B17" i="8"/>
  <c r="F16" i="8"/>
  <c r="E16" i="8"/>
  <c r="B16" i="8"/>
  <c r="F15" i="8"/>
  <c r="E15" i="8"/>
  <c r="B15" i="8"/>
  <c r="F14" i="8"/>
  <c r="E14" i="8"/>
  <c r="B14" i="8"/>
  <c r="F13" i="8"/>
  <c r="E13" i="8"/>
  <c r="B13" i="8"/>
  <c r="F12" i="8"/>
  <c r="E12" i="8"/>
  <c r="B12" i="8"/>
  <c r="F11" i="8"/>
  <c r="E11" i="8"/>
  <c r="B11" i="8"/>
  <c r="F10" i="8"/>
  <c r="E10" i="8"/>
  <c r="B10" i="8"/>
  <c r="F9" i="8"/>
  <c r="E9" i="8"/>
  <c r="B9" i="8"/>
  <c r="F8" i="8"/>
  <c r="E8" i="8"/>
  <c r="B8" i="8"/>
  <c r="F7" i="8"/>
  <c r="E7" i="8"/>
  <c r="B7" i="8"/>
  <c r="F6" i="8"/>
  <c r="E6" i="8"/>
  <c r="B6" i="8"/>
  <c r="F5" i="8"/>
  <c r="E5" i="8"/>
  <c r="B5" i="8"/>
  <c r="F4" i="8"/>
  <c r="E4" i="8"/>
  <c r="B4" i="8"/>
  <c r="F3" i="8"/>
  <c r="E3" i="8"/>
  <c r="B3" i="8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O17" i="6" l="1"/>
  <c r="E17" i="9" l="1"/>
  <c r="F17" i="9" s="1"/>
  <c r="N17" i="5"/>
  <c r="E17" i="5" s="1"/>
  <c r="F17" i="5" s="1"/>
  <c r="N17" i="7"/>
  <c r="E17" i="7" s="1"/>
  <c r="F17" i="7" s="1"/>
  <c r="P17" i="8"/>
  <c r="G17" i="8" s="1"/>
  <c r="H17" i="8" s="1"/>
  <c r="E16" i="9"/>
  <c r="N16" i="5" l="1"/>
  <c r="E16" i="5" s="1"/>
  <c r="F16" i="5" s="1"/>
  <c r="N16" i="7"/>
  <c r="E16" i="7" s="1"/>
  <c r="F16" i="7" s="1"/>
  <c r="P16" i="8"/>
  <c r="F16" i="9"/>
  <c r="G16" i="8"/>
  <c r="H16" i="8" s="1"/>
  <c r="N15" i="7"/>
  <c r="E15" i="7" s="1"/>
  <c r="E15" i="9" l="1"/>
  <c r="F15" i="9" s="1"/>
  <c r="P15" i="8"/>
  <c r="G15" i="8" s="1"/>
  <c r="H15" i="8" s="1"/>
  <c r="N15" i="5"/>
  <c r="E15" i="5" s="1"/>
  <c r="F15" i="5" s="1"/>
  <c r="F15" i="7"/>
  <c r="E14" i="9"/>
  <c r="N14" i="5" l="1"/>
  <c r="E14" i="5" s="1"/>
  <c r="F14" i="5" s="1"/>
  <c r="N14" i="7"/>
  <c r="E14" i="7" s="1"/>
  <c r="F14" i="7" s="1"/>
  <c r="F14" i="9"/>
  <c r="P14" i="8"/>
  <c r="G14" i="8" s="1"/>
  <c r="H14" i="8" s="1"/>
  <c r="E13" i="9" l="1"/>
  <c r="N13" i="5"/>
  <c r="E13" i="5" s="1"/>
  <c r="F13" i="5" s="1"/>
  <c r="N13" i="7"/>
  <c r="E13" i="7" s="1"/>
  <c r="F13" i="7" s="1"/>
  <c r="P13" i="8"/>
  <c r="G13" i="8" s="1"/>
  <c r="H13" i="8" s="1"/>
  <c r="F13" i="9"/>
  <c r="E12" i="9" l="1"/>
  <c r="F12" i="9" l="1"/>
  <c r="N12" i="5"/>
  <c r="E12" i="5" s="1"/>
  <c r="F12" i="5" s="1"/>
  <c r="N12" i="7"/>
  <c r="E12" i="7" s="1"/>
  <c r="F12" i="7" s="1"/>
  <c r="P12" i="8"/>
  <c r="G12" i="8" s="1"/>
  <c r="H12" i="8" s="1"/>
  <c r="E11" i="9" l="1"/>
  <c r="F11" i="9" s="1"/>
  <c r="N11" i="5"/>
  <c r="E11" i="5" s="1"/>
  <c r="F11" i="5" s="1"/>
  <c r="N11" i="7"/>
  <c r="E11" i="7" s="1"/>
  <c r="F11" i="7" s="1"/>
  <c r="P11" i="8"/>
  <c r="G11" i="8" s="1"/>
  <c r="H11" i="8" s="1"/>
  <c r="E10" i="9" l="1"/>
  <c r="N10" i="7"/>
  <c r="E10" i="7" s="1"/>
  <c r="F10" i="7" s="1"/>
  <c r="N10" i="5"/>
  <c r="E10" i="5" s="1"/>
  <c r="F10" i="5" s="1"/>
  <c r="P10" i="8"/>
  <c r="G10" i="8" s="1"/>
  <c r="H10" i="8" s="1"/>
  <c r="F10" i="9"/>
  <c r="E9" i="9"/>
  <c r="N9" i="5" l="1"/>
  <c r="E9" i="5" s="1"/>
  <c r="F9" i="5" s="1"/>
  <c r="N9" i="7"/>
  <c r="E9" i="7" s="1"/>
  <c r="F9" i="7" s="1"/>
  <c r="P9" i="8"/>
  <c r="G9" i="8" s="1"/>
  <c r="H9" i="8" s="1"/>
  <c r="F9" i="9"/>
  <c r="E8" i="9" l="1"/>
  <c r="N8" i="7"/>
  <c r="E8" i="7" s="1"/>
  <c r="F8" i="7" s="1"/>
  <c r="P8" i="8"/>
  <c r="G8" i="8" s="1"/>
  <c r="H8" i="8" s="1"/>
  <c r="N8" i="5"/>
  <c r="E8" i="5" s="1"/>
  <c r="F8" i="5" s="1"/>
  <c r="F8" i="9"/>
  <c r="N7" i="5" l="1"/>
  <c r="E7" i="5" s="1"/>
  <c r="F7" i="5" s="1"/>
  <c r="N7" i="7"/>
  <c r="E7" i="7" s="1"/>
  <c r="F7" i="7" s="1"/>
  <c r="E7" i="9"/>
  <c r="P7" i="8"/>
  <c r="G7" i="8" s="1"/>
  <c r="H7" i="8" s="1"/>
  <c r="F7" i="9"/>
  <c r="L3" i="9"/>
  <c r="I3" i="9"/>
  <c r="F3" i="9"/>
  <c r="G3" i="9" s="1"/>
  <c r="E4" i="9" l="1"/>
  <c r="E6" i="9"/>
  <c r="E5" i="9"/>
  <c r="F6" i="9"/>
  <c r="H3" i="9"/>
  <c r="J3" i="9" s="1"/>
  <c r="K3" i="9" s="1"/>
  <c r="I4" i="9"/>
  <c r="I5" i="9" s="1"/>
  <c r="I6" i="9" s="1"/>
  <c r="I7" i="9" s="1"/>
  <c r="I8" i="9" s="1"/>
  <c r="I9" i="9" s="1"/>
  <c r="L4" i="9"/>
  <c r="L5" i="9" s="1"/>
  <c r="F4" i="9"/>
  <c r="G4" i="9" s="1"/>
  <c r="F5" i="9"/>
  <c r="N4" i="5"/>
  <c r="E4" i="5" s="1"/>
  <c r="N5" i="5"/>
  <c r="E5" i="5" s="1"/>
  <c r="N6" i="5"/>
  <c r="E6" i="5" s="1"/>
  <c r="N4" i="7"/>
  <c r="E4" i="7" s="1"/>
  <c r="N5" i="7"/>
  <c r="E5" i="7" s="1"/>
  <c r="L6" i="9" l="1"/>
  <c r="L7" i="9" s="1"/>
  <c r="I10" i="9"/>
  <c r="I11" i="9" s="1"/>
  <c r="I12" i="9" s="1"/>
  <c r="I13" i="9" s="1"/>
  <c r="I14" i="9" s="1"/>
  <c r="I15" i="9" s="1"/>
  <c r="I16" i="9" s="1"/>
  <c r="I17" i="9" s="1"/>
  <c r="I18" i="9" s="1"/>
  <c r="R4" i="9"/>
  <c r="Q4" i="9" s="1"/>
  <c r="L8" i="9"/>
  <c r="G5" i="9"/>
  <c r="H4" i="9"/>
  <c r="J4" i="9" s="1"/>
  <c r="K4" i="9" s="1"/>
  <c r="N6" i="7"/>
  <c r="E6" i="7" s="1"/>
  <c r="N3" i="5"/>
  <c r="N3" i="7"/>
  <c r="P4" i="8"/>
  <c r="P5" i="8"/>
  <c r="L9" i="9" l="1"/>
  <c r="U4" i="9" s="1"/>
  <c r="P6" i="8"/>
  <c r="G6" i="8" s="1"/>
  <c r="G6" i="9"/>
  <c r="G7" i="9" s="1"/>
  <c r="H5" i="9"/>
  <c r="J5" i="9" s="1"/>
  <c r="K5" i="9" s="1"/>
  <c r="G5" i="8"/>
  <c r="G4" i="8"/>
  <c r="P3" i="8"/>
  <c r="G8" i="9" l="1"/>
  <c r="H7" i="9"/>
  <c r="J7" i="9" s="1"/>
  <c r="K7" i="9" s="1"/>
  <c r="L10" i="9"/>
  <c r="L11" i="9" s="1"/>
  <c r="L12" i="9" s="1"/>
  <c r="L13" i="9" s="1"/>
  <c r="L14" i="9" s="1"/>
  <c r="L15" i="9" s="1"/>
  <c r="L16" i="9" s="1"/>
  <c r="L17" i="9" s="1"/>
  <c r="L18" i="9" s="1"/>
  <c r="H6" i="9"/>
  <c r="J6" i="9" s="1"/>
  <c r="K6" i="9" s="1"/>
  <c r="G9" i="9" l="1"/>
  <c r="H8" i="9"/>
  <c r="J8" i="9" s="1"/>
  <c r="K8" i="9" s="1"/>
  <c r="H6" i="8"/>
  <c r="F6" i="7"/>
  <c r="F6" i="5"/>
  <c r="G10" i="9" l="1"/>
  <c r="H9" i="9"/>
  <c r="J9" i="9" s="1"/>
  <c r="F5" i="7"/>
  <c r="F5" i="5"/>
  <c r="H5" i="8"/>
  <c r="K9" i="9" l="1"/>
  <c r="T4" i="9" s="1"/>
  <c r="S4" i="9"/>
  <c r="H10" i="9"/>
  <c r="J10" i="9" s="1"/>
  <c r="K10" i="9" s="1"/>
  <c r="G11" i="9"/>
  <c r="G12" i="9" s="1"/>
  <c r="H4" i="8"/>
  <c r="F4" i="7"/>
  <c r="F4" i="5"/>
  <c r="H12" i="9" l="1"/>
  <c r="J12" i="9" s="1"/>
  <c r="K12" i="9" s="1"/>
  <c r="G13" i="9"/>
  <c r="H11" i="9"/>
  <c r="J11" i="9" s="1"/>
  <c r="K11" i="9" s="1"/>
  <c r="V4" i="9"/>
  <c r="W4" i="9" s="1"/>
  <c r="F3" i="5"/>
  <c r="G3" i="5" s="1"/>
  <c r="G14" i="9" l="1"/>
  <c r="G15" i="9" s="1"/>
  <c r="H13" i="9"/>
  <c r="J13" i="9" s="1"/>
  <c r="K13" i="9" s="1"/>
  <c r="L3" i="5"/>
  <c r="L4" i="5" s="1"/>
  <c r="L5" i="5" s="1"/>
  <c r="L6" i="5" s="1"/>
  <c r="L7" i="5" s="1"/>
  <c r="L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F3" i="7"/>
  <c r="G3" i="7" s="1"/>
  <c r="I3" i="7"/>
  <c r="L3" i="7"/>
  <c r="H3" i="8"/>
  <c r="I3" i="8" s="1"/>
  <c r="N3" i="8"/>
  <c r="K3" i="8"/>
  <c r="G16" i="9" l="1"/>
  <c r="H15" i="9"/>
  <c r="J15" i="9" s="1"/>
  <c r="K15" i="9" s="1"/>
  <c r="H14" i="9"/>
  <c r="J14" i="9" s="1"/>
  <c r="K14" i="9" s="1"/>
  <c r="L9" i="5"/>
  <c r="G17" i="9" l="1"/>
  <c r="G18" i="9" s="1"/>
  <c r="H18" i="9" s="1"/>
  <c r="J18" i="9" s="1"/>
  <c r="K18" i="9" s="1"/>
  <c r="H16" i="9"/>
  <c r="J16" i="9" s="1"/>
  <c r="K16" i="9" s="1"/>
  <c r="L10" i="5"/>
  <c r="L11" i="5" s="1"/>
  <c r="L12" i="5" s="1"/>
  <c r="L13" i="5" s="1"/>
  <c r="L14" i="5" s="1"/>
  <c r="L15" i="5" s="1"/>
  <c r="L16" i="5" s="1"/>
  <c r="L17" i="5" s="1"/>
  <c r="L18" i="5" s="1"/>
  <c r="H17" i="9" l="1"/>
  <c r="J17" i="9" s="1"/>
  <c r="K17" i="9" s="1"/>
  <c r="H2" i="9"/>
  <c r="E9" i="6"/>
  <c r="F9" i="6" s="1"/>
  <c r="F3" i="6"/>
  <c r="G3" i="6" s="1"/>
  <c r="E7" i="6"/>
  <c r="F7" i="6" s="1"/>
  <c r="E11" i="6"/>
  <c r="F11" i="6" s="1"/>
  <c r="E15" i="6"/>
  <c r="E6" i="6"/>
  <c r="F6" i="6" s="1"/>
  <c r="E14" i="6"/>
  <c r="F14" i="6" s="1"/>
  <c r="O7" i="6"/>
  <c r="O11" i="6"/>
  <c r="O15" i="6"/>
  <c r="E8" i="6"/>
  <c r="O16" i="6"/>
  <c r="O12" i="6"/>
  <c r="O8" i="6"/>
  <c r="O4" i="6"/>
  <c r="O14" i="6"/>
  <c r="O10" i="6"/>
  <c r="O6" i="6"/>
  <c r="O13" i="6"/>
  <c r="O9" i="6"/>
  <c r="O5" i="6"/>
  <c r="O3" i="6"/>
  <c r="E5" i="6"/>
  <c r="F5" i="6" s="1"/>
  <c r="E10" i="6"/>
  <c r="F10" i="6" s="1"/>
  <c r="E12" i="6"/>
  <c r="F12" i="6" s="1"/>
  <c r="F15" i="6"/>
  <c r="E4" i="6"/>
  <c r="F4" i="6" s="1"/>
  <c r="E13" i="6"/>
  <c r="F13" i="6" s="1"/>
  <c r="I3" i="6"/>
  <c r="F8" i="6"/>
  <c r="P18" i="6" l="1"/>
  <c r="Q18" i="6" s="1"/>
  <c r="R18" i="6"/>
  <c r="S18" i="6" s="1"/>
  <c r="P17" i="6"/>
  <c r="Q17" i="6" s="1"/>
  <c r="R17" i="6"/>
  <c r="S17" i="6" s="1"/>
  <c r="L3" i="6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L4" i="7"/>
  <c r="L5" i="7" s="1"/>
  <c r="L6" i="7" s="1"/>
  <c r="L7" i="7" s="1"/>
  <c r="L8" i="7" s="1"/>
  <c r="R16" i="6"/>
  <c r="S16" i="6" s="1"/>
  <c r="P16" i="6"/>
  <c r="Q16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X4" i="6" s="1"/>
  <c r="W4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G4" i="6"/>
  <c r="H3" i="6"/>
  <c r="J3" i="6" s="1"/>
  <c r="K3" i="6" s="1"/>
  <c r="T18" i="6" l="1"/>
  <c r="U18" i="6" s="1"/>
  <c r="E18" i="6" s="1"/>
  <c r="F18" i="6" s="1"/>
  <c r="T17" i="6"/>
  <c r="U17" i="6" s="1"/>
  <c r="E17" i="6" s="1"/>
  <c r="T4" i="8"/>
  <c r="R4" i="7"/>
  <c r="Q4" i="7" s="1"/>
  <c r="L9" i="7"/>
  <c r="I15" i="6"/>
  <c r="N4" i="8"/>
  <c r="N5" i="8" s="1"/>
  <c r="N6" i="8" s="1"/>
  <c r="N7" i="8" s="1"/>
  <c r="N8" i="8" s="1"/>
  <c r="N9" i="8" s="1"/>
  <c r="W4" i="8" s="1"/>
  <c r="T16" i="6"/>
  <c r="U16" i="6" s="1"/>
  <c r="E16" i="6" s="1"/>
  <c r="F16" i="6" s="1"/>
  <c r="R4" i="5"/>
  <c r="Q4" i="5" s="1"/>
  <c r="AA4" i="6"/>
  <c r="G5" i="6"/>
  <c r="H4" i="6"/>
  <c r="J4" i="6" s="1"/>
  <c r="K4" i="6" s="1"/>
  <c r="F17" i="6" l="1"/>
  <c r="L10" i="7"/>
  <c r="L11" i="7" s="1"/>
  <c r="L12" i="7" s="1"/>
  <c r="L13" i="7" s="1"/>
  <c r="L14" i="7" s="1"/>
  <c r="L15" i="7" s="1"/>
  <c r="L16" i="7" s="1"/>
  <c r="U4" i="7"/>
  <c r="N10" i="8"/>
  <c r="N11" i="8" s="1"/>
  <c r="N12" i="8" s="1"/>
  <c r="N13" i="8" s="1"/>
  <c r="L16" i="6"/>
  <c r="L17" i="6" s="1"/>
  <c r="L18" i="6" s="1"/>
  <c r="I16" i="6"/>
  <c r="I17" i="6" s="1"/>
  <c r="I18" i="6" s="1"/>
  <c r="U4" i="5"/>
  <c r="H5" i="6"/>
  <c r="J5" i="6" s="1"/>
  <c r="K5" i="6" s="1"/>
  <c r="G6" i="6"/>
  <c r="L17" i="7" l="1"/>
  <c r="L18" i="7" s="1"/>
  <c r="N14" i="8"/>
  <c r="N15" i="8" s="1"/>
  <c r="N16" i="8" s="1"/>
  <c r="G7" i="6"/>
  <c r="H6" i="6"/>
  <c r="J6" i="6" s="1"/>
  <c r="K6" i="6" s="1"/>
  <c r="N17" i="8" l="1"/>
  <c r="N18" i="8" s="1"/>
  <c r="G8" i="6"/>
  <c r="H7" i="6"/>
  <c r="J7" i="6" s="1"/>
  <c r="K7" i="6" s="1"/>
  <c r="H8" i="6" l="1"/>
  <c r="J8" i="6" s="1"/>
  <c r="K8" i="6" s="1"/>
  <c r="G9" i="6"/>
  <c r="H9" i="6" l="1"/>
  <c r="J9" i="6" s="1"/>
  <c r="K9" i="6" s="1"/>
  <c r="G10" i="6"/>
  <c r="G11" i="6" l="1"/>
  <c r="H10" i="6"/>
  <c r="J10" i="6" s="1"/>
  <c r="K10" i="6" s="1"/>
  <c r="G12" i="6" l="1"/>
  <c r="H11" i="6"/>
  <c r="J11" i="6" s="1"/>
  <c r="K11" i="6" s="1"/>
  <c r="S4" i="8" l="1"/>
  <c r="H12" i="6"/>
  <c r="J12" i="6" s="1"/>
  <c r="K12" i="6" s="1"/>
  <c r="G13" i="6"/>
  <c r="H13" i="6" l="1"/>
  <c r="J13" i="6" s="1"/>
  <c r="K13" i="6" s="1"/>
  <c r="G14" i="6"/>
  <c r="G15" i="6" l="1"/>
  <c r="H14" i="6"/>
  <c r="J14" i="6" s="1"/>
  <c r="Y4" i="8" l="1"/>
  <c r="Y4" i="6"/>
  <c r="K14" i="6"/>
  <c r="Z4" i="6" s="1"/>
  <c r="G16" i="6"/>
  <c r="G17" i="6" s="1"/>
  <c r="H15" i="6"/>
  <c r="J15" i="6" s="1"/>
  <c r="K15" i="6" s="1"/>
  <c r="H17" i="6" l="1"/>
  <c r="J17" i="6" s="1"/>
  <c r="K17" i="6" s="1"/>
  <c r="G18" i="6"/>
  <c r="H18" i="6" s="1"/>
  <c r="J18" i="6" s="1"/>
  <c r="K18" i="6" s="1"/>
  <c r="W4" i="7"/>
  <c r="H16" i="6"/>
  <c r="J16" i="6" s="1"/>
  <c r="K16" i="6" s="1"/>
  <c r="AC4" i="6"/>
  <c r="AB4" i="6"/>
  <c r="J3" i="8" l="1"/>
  <c r="L3" i="8" s="1"/>
  <c r="M3" i="8" s="1"/>
  <c r="I4" i="8"/>
  <c r="J4" i="8" l="1"/>
  <c r="L4" i="8" s="1"/>
  <c r="M4" i="8" s="1"/>
  <c r="I5" i="8"/>
  <c r="I6" i="8" s="1"/>
  <c r="H3" i="7"/>
  <c r="J3" i="7" s="1"/>
  <c r="K3" i="7" s="1"/>
  <c r="G4" i="7"/>
  <c r="J6" i="8" l="1"/>
  <c r="L6" i="8" s="1"/>
  <c r="M6" i="8" s="1"/>
  <c r="I7" i="8"/>
  <c r="H4" i="7"/>
  <c r="J4" i="7" s="1"/>
  <c r="K4" i="7" s="1"/>
  <c r="G5" i="7"/>
  <c r="G6" i="7" s="1"/>
  <c r="J5" i="8"/>
  <c r="L5" i="8" s="1"/>
  <c r="M5" i="8" s="1"/>
  <c r="H3" i="5"/>
  <c r="J3" i="5" s="1"/>
  <c r="K3" i="5" s="1"/>
  <c r="G4" i="5"/>
  <c r="H6" i="7" l="1"/>
  <c r="J6" i="7" s="1"/>
  <c r="K6" i="7" s="1"/>
  <c r="G7" i="7"/>
  <c r="J7" i="8"/>
  <c r="L7" i="8" s="1"/>
  <c r="M7" i="8" s="1"/>
  <c r="I8" i="8"/>
  <c r="H4" i="5"/>
  <c r="J4" i="5" s="1"/>
  <c r="K4" i="5" s="1"/>
  <c r="G5" i="5"/>
  <c r="G6" i="5" s="1"/>
  <c r="H5" i="7"/>
  <c r="J5" i="7" s="1"/>
  <c r="K5" i="7" s="1"/>
  <c r="H6" i="5" l="1"/>
  <c r="J6" i="5" s="1"/>
  <c r="K6" i="5" s="1"/>
  <c r="G7" i="5"/>
  <c r="J8" i="8"/>
  <c r="L8" i="8" s="1"/>
  <c r="M8" i="8" s="1"/>
  <c r="I9" i="8"/>
  <c r="H7" i="7"/>
  <c r="J7" i="7" s="1"/>
  <c r="K7" i="7" s="1"/>
  <c r="G8" i="7"/>
  <c r="H5" i="5"/>
  <c r="J5" i="5" s="1"/>
  <c r="K5" i="5" s="1"/>
  <c r="J9" i="8" l="1"/>
  <c r="L9" i="8" s="1"/>
  <c r="I10" i="8"/>
  <c r="I11" i="8" s="1"/>
  <c r="H7" i="5"/>
  <c r="J7" i="5" s="1"/>
  <c r="K7" i="5" s="1"/>
  <c r="G8" i="5"/>
  <c r="H8" i="7"/>
  <c r="J8" i="7" s="1"/>
  <c r="K8" i="7" s="1"/>
  <c r="G9" i="7"/>
  <c r="J11" i="8" l="1"/>
  <c r="L11" i="8" s="1"/>
  <c r="M11" i="8" s="1"/>
  <c r="I12" i="8"/>
  <c r="M9" i="8"/>
  <c r="V4" i="8" s="1"/>
  <c r="U4" i="8"/>
  <c r="X4" i="8" s="1"/>
  <c r="H9" i="7"/>
  <c r="J9" i="7" s="1"/>
  <c r="G10" i="7"/>
  <c r="G11" i="7" s="1"/>
  <c r="H8" i="5"/>
  <c r="J8" i="5" s="1"/>
  <c r="K8" i="5" s="1"/>
  <c r="G9" i="5"/>
  <c r="J10" i="8"/>
  <c r="L10" i="8" s="1"/>
  <c r="M10" i="8" s="1"/>
  <c r="H2" i="6"/>
  <c r="J12" i="8" l="1"/>
  <c r="L12" i="8" s="1"/>
  <c r="M12" i="8" s="1"/>
  <c r="I13" i="8"/>
  <c r="H11" i="7"/>
  <c r="J11" i="7" s="1"/>
  <c r="K11" i="7" s="1"/>
  <c r="G12" i="7"/>
  <c r="K9" i="7"/>
  <c r="T4" i="7" s="1"/>
  <c r="S4" i="7"/>
  <c r="V4" i="7" s="1"/>
  <c r="H9" i="5"/>
  <c r="J9" i="5" s="1"/>
  <c r="G10" i="5"/>
  <c r="G11" i="5" s="1"/>
  <c r="H10" i="7"/>
  <c r="J10" i="7" s="1"/>
  <c r="K10" i="7" s="1"/>
  <c r="H12" i="7" l="1"/>
  <c r="J12" i="7" s="1"/>
  <c r="K12" i="7" s="1"/>
  <c r="G13" i="7"/>
  <c r="J13" i="8"/>
  <c r="L13" i="8" s="1"/>
  <c r="M13" i="8" s="1"/>
  <c r="I14" i="8"/>
  <c r="H11" i="5"/>
  <c r="J11" i="5" s="1"/>
  <c r="K11" i="5" s="1"/>
  <c r="G12" i="5"/>
  <c r="K9" i="5"/>
  <c r="T4" i="5" s="1"/>
  <c r="S4" i="5"/>
  <c r="V4" i="5" s="1"/>
  <c r="W4" i="5" s="1"/>
  <c r="H10" i="5"/>
  <c r="J10" i="5" s="1"/>
  <c r="K10" i="5" s="1"/>
  <c r="J14" i="8" l="1"/>
  <c r="L14" i="8" s="1"/>
  <c r="M14" i="8" s="1"/>
  <c r="I15" i="8"/>
  <c r="H13" i="7"/>
  <c r="J13" i="7" s="1"/>
  <c r="K13" i="7" s="1"/>
  <c r="G14" i="7"/>
  <c r="H12" i="5"/>
  <c r="J12" i="5" s="1"/>
  <c r="K12" i="5" s="1"/>
  <c r="G13" i="5"/>
  <c r="H14" i="7" l="1"/>
  <c r="J14" i="7" s="1"/>
  <c r="K14" i="7" s="1"/>
  <c r="G15" i="7"/>
  <c r="J15" i="8"/>
  <c r="L15" i="8" s="1"/>
  <c r="M15" i="8" s="1"/>
  <c r="I16" i="8"/>
  <c r="H13" i="5"/>
  <c r="J13" i="5" s="1"/>
  <c r="K13" i="5" s="1"/>
  <c r="G14" i="5"/>
  <c r="H14" i="5" l="1"/>
  <c r="J14" i="5" s="1"/>
  <c r="K14" i="5" s="1"/>
  <c r="G15" i="5"/>
  <c r="J16" i="8"/>
  <c r="L16" i="8" s="1"/>
  <c r="M16" i="8" s="1"/>
  <c r="I17" i="8"/>
  <c r="H15" i="7"/>
  <c r="J15" i="7" s="1"/>
  <c r="K15" i="7" s="1"/>
  <c r="G16" i="7"/>
  <c r="J17" i="8" l="1"/>
  <c r="L17" i="8" s="1"/>
  <c r="M17" i="8" s="1"/>
  <c r="I18" i="8"/>
  <c r="J18" i="8" s="1"/>
  <c r="L18" i="8" s="1"/>
  <c r="M18" i="8" s="1"/>
  <c r="J2" i="8"/>
  <c r="H16" i="7"/>
  <c r="J16" i="7" s="1"/>
  <c r="K16" i="7" s="1"/>
  <c r="G17" i="7"/>
  <c r="H15" i="5"/>
  <c r="J15" i="5" s="1"/>
  <c r="K15" i="5" s="1"/>
  <c r="G16" i="5"/>
  <c r="H17" i="7" l="1"/>
  <c r="J17" i="7" s="1"/>
  <c r="K17" i="7" s="1"/>
  <c r="G18" i="7"/>
  <c r="H18" i="7" s="1"/>
  <c r="J18" i="7" s="1"/>
  <c r="K18" i="7" s="1"/>
  <c r="H2" i="7"/>
  <c r="H16" i="5"/>
  <c r="J16" i="5" s="1"/>
  <c r="K16" i="5" s="1"/>
  <c r="G17" i="5"/>
  <c r="H17" i="5" l="1"/>
  <c r="J17" i="5" s="1"/>
  <c r="K17" i="5" s="1"/>
  <c r="G18" i="5"/>
  <c r="H18" i="5" s="1"/>
  <c r="J18" i="5" s="1"/>
  <c r="K18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<sst xmlns="http://schemas.openxmlformats.org/spreadsheetml/2006/main" count="117" uniqueCount="29">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</sst>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2702774.6770976437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2403405.8214305816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4992"/>
        <c:axId val="604939008"/>
      </c:lineChart>
      <c:dateAx>
        <c:axId val="526964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939008"/>
        <c:crosses val="autoZero"/>
        <c:auto val="1"/>
        <c:lblOffset val="100"/>
        <c:baseTimeUnit val="months"/>
      </c:dateAx>
      <c:valAx>
        <c:axId val="6049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17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1442324.1532089238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176960"/>
        <c:axId val="647175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72096"/>
        <c:axId val="647173632"/>
      </c:lineChart>
      <c:dateAx>
        <c:axId val="647172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73632"/>
        <c:crosses val="autoZero"/>
        <c:auto val="1"/>
        <c:lblOffset val="100"/>
        <c:baseTimeUnit val="months"/>
      </c:dateAx>
      <c:valAx>
        <c:axId val="6471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72096"/>
        <c:crosses val="autoZero"/>
        <c:crossBetween val="between"/>
      </c:valAx>
      <c:valAx>
        <c:axId val="647175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76960"/>
        <c:crosses val="max"/>
        <c:crossBetween val="between"/>
      </c:valAx>
      <c:catAx>
        <c:axId val="64717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64717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181312"/>
        <c:axId val="635179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97856"/>
        <c:axId val="635099776"/>
      </c:lineChart>
      <c:dateAx>
        <c:axId val="635097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9776"/>
        <c:crosses val="autoZero"/>
        <c:auto val="1"/>
        <c:lblOffset val="100"/>
        <c:baseTimeUnit val="months"/>
      </c:dateAx>
      <c:valAx>
        <c:axId val="6350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7856"/>
        <c:crosses val="autoZero"/>
        <c:crossBetween val="between"/>
      </c:valAx>
      <c:valAx>
        <c:axId val="635179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81312"/>
        <c:crosses val="max"/>
        <c:crossBetween val="between"/>
      </c:valAx>
      <c:catAx>
        <c:axId val="635181312"/>
        <c:scaling>
          <c:orientation val="minMax"/>
        </c:scaling>
        <c:delete val="1"/>
        <c:axPos val="b"/>
        <c:majorTickMark val="out"/>
        <c:minorTickMark val="none"/>
        <c:tickLblPos val="nextTo"/>
        <c:crossAx val="63517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2770536.1238928479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2471167.2682257858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25984"/>
        <c:axId val="642319488"/>
      </c:lineChart>
      <c:dateAx>
        <c:axId val="637225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19488"/>
        <c:crosses val="autoZero"/>
        <c:auto val="1"/>
        <c:lblOffset val="100"/>
        <c:baseTimeUnit val="months"/>
      </c:dateAx>
      <c:valAx>
        <c:axId val="6423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2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406568.68077122449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698432"/>
        <c:axId val="703696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263680"/>
        <c:axId val="702265600"/>
      </c:lineChart>
      <c:dateAx>
        <c:axId val="702263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65600"/>
        <c:crosses val="autoZero"/>
        <c:auto val="1"/>
        <c:lblOffset val="100"/>
        <c:baseTimeUnit val="months"/>
      </c:dateAx>
      <c:valAx>
        <c:axId val="702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63680"/>
        <c:crosses val="autoZero"/>
        <c:crossBetween val="between"/>
      </c:valAx>
      <c:valAx>
        <c:axId val="703696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698432"/>
        <c:crosses val="max"/>
        <c:crossBetween val="between"/>
      </c:valAx>
      <c:catAx>
        <c:axId val="70369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70369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2902758.7878328301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2584365.0276401606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79520"/>
        <c:axId val="641981056"/>
      </c:lineChart>
      <c:dateAx>
        <c:axId val="641979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981056"/>
        <c:crosses val="autoZero"/>
        <c:auto val="1"/>
        <c:lblOffset val="100"/>
        <c:baseTimeUnit val="months"/>
      </c:dateAx>
      <c:valAx>
        <c:axId val="6419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9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406568.68077122449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336640"/>
        <c:axId val="642335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31776"/>
        <c:axId val="642333312"/>
      </c:lineChart>
      <c:dateAx>
        <c:axId val="642331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33312"/>
        <c:crosses val="autoZero"/>
        <c:auto val="1"/>
        <c:lblOffset val="100"/>
        <c:baseTimeUnit val="months"/>
      </c:dateAx>
      <c:valAx>
        <c:axId val="6423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31776"/>
        <c:crosses val="autoZero"/>
        <c:crossBetween val="between"/>
      </c:valAx>
      <c:valAx>
        <c:axId val="642335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36640"/>
        <c:crosses val="max"/>
        <c:crossBetween val="between"/>
      </c:valAx>
      <c:catAx>
        <c:axId val="64233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64233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24066642.634684995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21889119.782806464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68256"/>
        <c:axId val="642369792"/>
      </c:lineChart>
      <c:dateAx>
        <c:axId val="642368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69792"/>
        <c:crosses val="autoZero"/>
        <c:auto val="1"/>
        <c:lblOffset val="100"/>
        <c:baseTimeUnit val="months"/>
      </c:dateAx>
      <c:valAx>
        <c:axId val="6423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16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31449885.650371231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770048"/>
        <c:axId val="642383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80160"/>
        <c:axId val="642381696"/>
      </c:lineChart>
      <c:dateAx>
        <c:axId val="642380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81696"/>
        <c:crosses val="autoZero"/>
        <c:auto val="1"/>
        <c:lblOffset val="100"/>
        <c:baseTimeUnit val="months"/>
      </c:dateAx>
      <c:valAx>
        <c:axId val="6423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80160"/>
        <c:crosses val="autoZero"/>
        <c:crossBetween val="between"/>
      </c:valAx>
      <c:valAx>
        <c:axId val="642383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770048"/>
        <c:crosses val="max"/>
        <c:crossBetween val="between"/>
      </c:valAx>
      <c:catAx>
        <c:axId val="64277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64238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16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6301583.5549640199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16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5807340.2836938016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84672"/>
        <c:axId val="643086208"/>
      </c:lineChart>
      <c:dateAx>
        <c:axId val="643084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86208"/>
        <c:crosses val="autoZero"/>
        <c:auto val="1"/>
        <c:lblOffset val="100"/>
        <c:baseTimeUnit val="months"/>
      </c:dateAx>
      <c:valAx>
        <c:axId val="6430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23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20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23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20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23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21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23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20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23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20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</v>
          </cell>
          <cell r="O312">
            <v>0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/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18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6" t="s">
        <v>4</v>
      </c>
      <c r="B1" s="26" t="s">
        <v>5</v>
      </c>
      <c r="C1" s="26" t="s">
        <v>6</v>
      </c>
      <c r="D1" s="27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8" t="s">
        <v>14</v>
      </c>
      <c r="L1" s="29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8" si="0">E3/B3</f>
        <v>0</v>
      </c>
      <c r="G3" s="15">
        <f t="shared" ref="G3:G18" si="1">G2+F3</f>
        <v>0</v>
      </c>
      <c r="H3" s="15">
        <f t="shared" ref="H3:H18" si="2">G3*B3</f>
        <v>0</v>
      </c>
      <c r="I3" s="15">
        <f t="shared" ref="I3:I18" si="3">IF(E3&gt;0,I2+E3,I2)</f>
        <v>0</v>
      </c>
      <c r="J3" s="15">
        <f t="shared" ref="J3:J18" si="4">H3+L3</f>
        <v>0</v>
      </c>
      <c r="K3" s="15">
        <f t="shared" ref="K3:K18" si="5">J3-I3</f>
        <v>0</v>
      </c>
      <c r="L3" s="14">
        <f t="shared" ref="L3:L18" si="6">IF(E3&lt;0,L2-E3,L2)</f>
        <v>0</v>
      </c>
      <c r="M3" s="9"/>
      <c r="P3" s="30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1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8" si="7">IF(C4&lt;D4,$E$2*(D4-C4)^2,-$E$2*(D4-C4)^2)</f>
        <v>3953.9484548014116</v>
      </c>
      <c r="F4" s="15">
        <f t="shared" si="0"/>
        <v>3930.3662572578642</v>
      </c>
      <c r="G4" s="15">
        <f t="shared" si="1"/>
        <v>3930.3662572578642</v>
      </c>
      <c r="H4" s="15">
        <f t="shared" si="2"/>
        <v>3953.9484548014116</v>
      </c>
      <c r="I4" s="15">
        <f t="shared" si="3"/>
        <v>3953.9484548014116</v>
      </c>
      <c r="J4" s="15">
        <f t="shared" si="4"/>
        <v>3953.9484548014116</v>
      </c>
      <c r="K4" s="15">
        <f t="shared" si="5"/>
        <v>0</v>
      </c>
      <c r="L4" s="14">
        <f t="shared" si="6"/>
        <v>0</v>
      </c>
      <c r="M4" s="9"/>
      <c r="P4" s="25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7"/>
        <v>26388.788022123525</v>
      </c>
      <c r="F5" s="15">
        <f t="shared" si="0"/>
        <v>27317.585944227252</v>
      </c>
      <c r="G5" s="15">
        <f t="shared" si="1"/>
        <v>31247.952201485117</v>
      </c>
      <c r="H5" s="15">
        <f t="shared" si="2"/>
        <v>30185.521826634624</v>
      </c>
      <c r="I5" s="15">
        <f t="shared" si="3"/>
        <v>30342.736476924936</v>
      </c>
      <c r="J5" s="15">
        <f t="shared" si="4"/>
        <v>30185.521826634624</v>
      </c>
      <c r="K5" s="15">
        <f t="shared" si="5"/>
        <v>-157.21465029031242</v>
      </c>
      <c r="L5" s="14">
        <f t="shared" si="6"/>
        <v>0</v>
      </c>
      <c r="M5" s="9"/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7"/>
        <v>87657.679798291982</v>
      </c>
      <c r="F6" s="15">
        <f t="shared" si="0"/>
        <v>91215.067427983333</v>
      </c>
      <c r="G6" s="15">
        <f t="shared" si="1"/>
        <v>122463.01962946844</v>
      </c>
      <c r="H6" s="15">
        <f t="shared" si="2"/>
        <v>117686.96186391918</v>
      </c>
      <c r="I6" s="15">
        <f t="shared" si="3"/>
        <v>118000.41627521692</v>
      </c>
      <c r="J6" s="15">
        <f t="shared" si="4"/>
        <v>117686.96186391918</v>
      </c>
      <c r="K6" s="15">
        <f t="shared" si="5"/>
        <v>-313.45441129774554</v>
      </c>
      <c r="L6" s="14">
        <f t="shared" si="6"/>
        <v>0</v>
      </c>
      <c r="M6" s="9"/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7"/>
        <v>34459.381729895649</v>
      </c>
      <c r="F7" s="15">
        <f t="shared" si="0"/>
        <v>34702.298831101441</v>
      </c>
      <c r="G7" s="15">
        <f t="shared" si="1"/>
        <v>157165.31846056989</v>
      </c>
      <c r="H7" s="15">
        <f t="shared" si="2"/>
        <v>156065.15665986782</v>
      </c>
      <c r="I7" s="15">
        <f t="shared" si="3"/>
        <v>152459.79800511256</v>
      </c>
      <c r="J7" s="15">
        <f t="shared" si="4"/>
        <v>156065.15665986782</v>
      </c>
      <c r="K7" s="15">
        <f t="shared" si="5"/>
        <v>3605.358654755255</v>
      </c>
      <c r="L7" s="14">
        <f t="shared" si="6"/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7"/>
        <v>41606.417199055955</v>
      </c>
      <c r="F8" s="15">
        <f t="shared" si="0"/>
        <v>41153.724696748955</v>
      </c>
      <c r="G8" s="15">
        <f t="shared" si="1"/>
        <v>198319.04315731884</v>
      </c>
      <c r="H8" s="15">
        <f t="shared" si="2"/>
        <v>200500.56000818868</v>
      </c>
      <c r="I8" s="15">
        <f t="shared" si="3"/>
        <v>194066.21520416852</v>
      </c>
      <c r="J8" s="15">
        <f t="shared" si="4"/>
        <v>200500.56000818868</v>
      </c>
      <c r="K8" s="15">
        <f t="shared" si="5"/>
        <v>6434.344804020162</v>
      </c>
      <c r="L8" s="14">
        <f t="shared" si="6"/>
        <v>0</v>
      </c>
      <c r="M8" s="9"/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7"/>
        <v>51151.60056778443</v>
      </c>
      <c r="F9" s="15">
        <f t="shared" si="0"/>
        <v>51564.11431831224</v>
      </c>
      <c r="G9" s="15">
        <f t="shared" si="1"/>
        <v>249883.15747563107</v>
      </c>
      <c r="H9" s="15">
        <f t="shared" si="2"/>
        <v>247884.08816460447</v>
      </c>
      <c r="I9" s="15">
        <f t="shared" si="3"/>
        <v>245217.81577195294</v>
      </c>
      <c r="J9" s="15">
        <f t="shared" si="4"/>
        <v>247884.08816460447</v>
      </c>
      <c r="K9" s="15">
        <f t="shared" si="5"/>
        <v>2666.2723926515318</v>
      </c>
      <c r="L9" s="14">
        <f t="shared" si="6"/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7"/>
        <v>169490.49733354338</v>
      </c>
      <c r="F10" s="15">
        <f t="shared" si="0"/>
        <v>190225.03086846921</v>
      </c>
      <c r="G10" s="15">
        <f t="shared" si="1"/>
        <v>440108.18834410026</v>
      </c>
      <c r="H10" s="15">
        <f t="shared" si="2"/>
        <v>392136.3838525769</v>
      </c>
      <c r="I10" s="15">
        <f t="shared" si="3"/>
        <v>414708.31310549635</v>
      </c>
      <c r="J10" s="15">
        <f t="shared" si="4"/>
        <v>392136.3838525769</v>
      </c>
      <c r="K10" s="15">
        <f t="shared" si="5"/>
        <v>-22571.92925291945</v>
      </c>
      <c r="L10" s="14">
        <f t="shared" si="6"/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7"/>
        <v>152807.94117845185</v>
      </c>
      <c r="F11" s="15">
        <f t="shared" si="0"/>
        <v>173251.62827558978</v>
      </c>
      <c r="G11" s="15">
        <f t="shared" si="1"/>
        <v>613359.81661969004</v>
      </c>
      <c r="H11" s="15">
        <f t="shared" si="2"/>
        <v>540983.37609940453</v>
      </c>
      <c r="I11" s="15">
        <f t="shared" si="3"/>
        <v>567516.25428394822</v>
      </c>
      <c r="J11" s="15">
        <f t="shared" si="4"/>
        <v>540983.37609940453</v>
      </c>
      <c r="K11" s="15">
        <f t="shared" si="5"/>
        <v>-26532.87818454369</v>
      </c>
      <c r="L11" s="14">
        <f t="shared" si="6"/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7"/>
        <v>299018.3188799615</v>
      </c>
      <c r="F12" s="15">
        <f t="shared" si="0"/>
        <v>377548.38446997904</v>
      </c>
      <c r="G12" s="15">
        <f t="shared" si="1"/>
        <v>990908.20108966902</v>
      </c>
      <c r="H12" s="15">
        <f t="shared" si="2"/>
        <v>784799.29101050121</v>
      </c>
      <c r="I12" s="15">
        <f t="shared" si="3"/>
        <v>866534.57316390972</v>
      </c>
      <c r="J12" s="15">
        <f t="shared" si="4"/>
        <v>784799.29101050121</v>
      </c>
      <c r="K12" s="15">
        <f t="shared" si="5"/>
        <v>-81735.282153408509</v>
      </c>
      <c r="L12" s="14">
        <f t="shared" si="6"/>
        <v>0</v>
      </c>
      <c r="M12" s="9"/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7"/>
        <v>430248.85375669535</v>
      </c>
      <c r="F13" s="15">
        <f t="shared" si="0"/>
        <v>598398.97718994762</v>
      </c>
      <c r="G13" s="15">
        <f t="shared" si="1"/>
        <v>1589307.1782796166</v>
      </c>
      <c r="H13" s="15">
        <f t="shared" si="2"/>
        <v>1142711.8323850972</v>
      </c>
      <c r="I13" s="15">
        <f t="shared" si="3"/>
        <v>1296783.4269206051</v>
      </c>
      <c r="J13" s="15">
        <f t="shared" si="4"/>
        <v>1142711.8323850972</v>
      </c>
      <c r="K13" s="15">
        <f t="shared" si="5"/>
        <v>-154071.59453550796</v>
      </c>
      <c r="L13" s="14">
        <f t="shared" si="6"/>
        <v>0</v>
      </c>
      <c r="M13" s="9"/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7"/>
        <v>444707.93183896161</v>
      </c>
      <c r="F14" s="15">
        <f t="shared" si="0"/>
        <v>595325.22667922615</v>
      </c>
      <c r="G14" s="15">
        <f t="shared" si="1"/>
        <v>2184632.4049588428</v>
      </c>
      <c r="H14" s="15">
        <f t="shared" si="2"/>
        <v>1631920.3606688436</v>
      </c>
      <c r="I14" s="15">
        <f t="shared" si="3"/>
        <v>1741491.3587595667</v>
      </c>
      <c r="J14" s="15">
        <f t="shared" si="4"/>
        <v>1631920.3606688436</v>
      </c>
      <c r="K14" s="15">
        <f t="shared" si="5"/>
        <v>-109570.99809072306</v>
      </c>
      <c r="L14" s="14">
        <f t="shared" si="6"/>
        <v>0</v>
      </c>
      <c r="M14" s="9"/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7"/>
        <v>157242.05001781249</v>
      </c>
      <c r="F15" s="15">
        <f t="shared" si="0"/>
        <v>186085.25999274614</v>
      </c>
      <c r="G15" s="15">
        <f t="shared" si="1"/>
        <v>2370717.664951589</v>
      </c>
      <c r="H15" s="15">
        <f t="shared" si="2"/>
        <v>2003256.4947108692</v>
      </c>
      <c r="I15" s="15">
        <f t="shared" si="3"/>
        <v>1898733.4087773792</v>
      </c>
      <c r="J15" s="15">
        <f t="shared" si="4"/>
        <v>2003256.4947108692</v>
      </c>
      <c r="K15" s="15">
        <f t="shared" si="5"/>
        <v>104523.08593348996</v>
      </c>
      <c r="L15" s="14">
        <f t="shared" si="6"/>
        <v>0</v>
      </c>
      <c r="M15" s="9"/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7"/>
        <v>212584.68508788882</v>
      </c>
      <c r="F16" s="15">
        <f t="shared" si="0"/>
        <v>265399.10779150203</v>
      </c>
      <c r="G16" s="15">
        <f t="shared" si="1"/>
        <v>2636116.772743091</v>
      </c>
      <c r="H16" s="15">
        <f t="shared" si="2"/>
        <v>2111529.5324532189</v>
      </c>
      <c r="I16" s="15">
        <f t="shared" si="3"/>
        <v>2111318.0938652679</v>
      </c>
      <c r="J16" s="15">
        <f t="shared" si="4"/>
        <v>2111529.5324532189</v>
      </c>
      <c r="K16" s="15">
        <f t="shared" si="5"/>
        <v>211.43858795100823</v>
      </c>
      <c r="L16" s="14">
        <f t="shared" si="6"/>
        <v>0</v>
      </c>
      <c r="M16" s="9"/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7"/>
        <v>252649.34925635549</v>
      </c>
      <c r="F17" s="15">
        <f t="shared" si="0"/>
        <v>330260.59343891655</v>
      </c>
      <c r="G17" s="15">
        <f t="shared" si="1"/>
        <v>2966377.3661820074</v>
      </c>
      <c r="H17" s="15">
        <f t="shared" si="2"/>
        <v>2269278.6426948672</v>
      </c>
      <c r="I17" s="15">
        <f t="shared" si="3"/>
        <v>2363967.4431216232</v>
      </c>
      <c r="J17" s="15">
        <f t="shared" si="4"/>
        <v>2269278.6426948672</v>
      </c>
      <c r="K17" s="15">
        <f t="shared" si="5"/>
        <v>-94688.800426756032</v>
      </c>
      <c r="L17" s="14">
        <f t="shared" si="6"/>
        <v>0</v>
      </c>
      <c r="M17" s="9"/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7"/>
        <v>338807.23397602042</v>
      </c>
      <c r="F18" s="15">
        <f t="shared" si="0"/>
        <v>486792.0168463827</v>
      </c>
      <c r="G18" s="15">
        <f t="shared" si="1"/>
        <v>3453169.3830283899</v>
      </c>
      <c r="H18" s="15">
        <f t="shared" si="2"/>
        <v>2403405.8214305816</v>
      </c>
      <c r="I18" s="15">
        <f t="shared" si="3"/>
        <v>2702774.6770976437</v>
      </c>
      <c r="J18" s="15">
        <f t="shared" si="4"/>
        <v>2403405.8214305816</v>
      </c>
      <c r="K18" s="15">
        <f t="shared" si="5"/>
        <v>-299368.8556670621</v>
      </c>
      <c r="L18" s="14">
        <f t="shared" si="6"/>
        <v>0</v>
      </c>
      <c r="M18" s="9"/>
    </row>
    <row r="19" spans="1:16" ht="14.1" customHeight="1">
      <c r="M19" s="9"/>
    </row>
    <row r="20" spans="1:16" ht="14.1" customHeight="1">
      <c r="M20" s="20"/>
    </row>
    <row r="21" spans="1:16" ht="14.1" customHeight="1">
      <c r="M21" s="9"/>
    </row>
    <row r="22" spans="1:16" ht="14.1" customHeight="1">
      <c r="M22" s="9"/>
      <c r="P22" s="21"/>
    </row>
    <row r="23" spans="1:16" ht="14.1" customHeight="1">
      <c r="M23" s="9"/>
    </row>
    <row r="24" spans="1:16" ht="14.1" customHeight="1">
      <c r="M24" s="9"/>
    </row>
    <row r="25" spans="1:16" ht="14.1" customHeight="1">
      <c r="M25" s="9"/>
    </row>
    <row r="26" spans="1:16" ht="14.1" customHeight="1">
      <c r="M26" s="9"/>
    </row>
    <row r="27" spans="1:16" ht="14.1" customHeight="1">
      <c r="M27" s="9"/>
    </row>
    <row r="28" spans="1:16" ht="14.1" customHeight="1">
      <c r="M28" s="9"/>
    </row>
    <row r="29" spans="1:16" ht="14.1" customHeight="1">
      <c r="M29" s="9"/>
    </row>
    <row r="30" spans="1:16" ht="14.1" customHeight="1">
      <c r="M30" s="9"/>
    </row>
    <row r="31" spans="1:16" ht="14.1" customHeight="1">
      <c r="M31" s="9"/>
    </row>
    <row r="32" spans="1:16" ht="14.1" customHeight="1">
      <c r="M32" s="9"/>
    </row>
    <row r="33" spans="13:16" ht="14.1" customHeight="1">
      <c r="M33" s="9"/>
      <c r="P33" s="21"/>
    </row>
    <row r="34" spans="13:16" ht="14.1" customHeight="1">
      <c r="M34" s="9"/>
    </row>
    <row r="35" spans="13:16" ht="14.1" customHeight="1">
      <c r="M35" s="9"/>
    </row>
    <row r="36" spans="13:16" ht="14.1" customHeight="1">
      <c r="M36" s="9"/>
    </row>
    <row r="37" spans="13:16" ht="14.1" customHeight="1">
      <c r="M37" s="9"/>
    </row>
    <row r="38" spans="13:16" ht="14.1" customHeight="1">
      <c r="M38" s="9"/>
    </row>
    <row r="39" spans="13:16" ht="14.1" customHeight="1">
      <c r="M39" s="9"/>
    </row>
    <row r="40" spans="13:16" ht="14.1" customHeight="1">
      <c r="M40" s="9"/>
    </row>
    <row r="41" spans="13:16" ht="14.1" customHeight="1">
      <c r="M41" s="9"/>
    </row>
    <row r="42" spans="13:16" ht="14.1" customHeight="1">
      <c r="M42" s="9"/>
    </row>
    <row r="43" spans="13:16" ht="14.1" customHeight="1">
      <c r="M43" s="9"/>
    </row>
    <row r="44" spans="13:16" ht="14.1" customHeight="1">
      <c r="M44" s="9"/>
    </row>
    <row r="45" spans="13:16" ht="14.1" customHeight="1">
      <c r="M45" s="9"/>
    </row>
    <row r="46" spans="13:16" ht="14.1" customHeight="1">
      <c r="M46" s="9"/>
    </row>
    <row r="47" spans="13:16" ht="14.1" customHeight="1"/>
    <row r="48" spans="13:16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  <row r="63" ht="14.1" customHeight="1"/>
    <row r="64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spans="13:16" ht="14.1" customHeight="1"/>
    <row r="82" spans="13:16" ht="14.1" customHeight="1"/>
    <row r="83" spans="13:16" ht="14.1" customHeight="1"/>
    <row r="84" spans="13:16" ht="14.1" customHeight="1"/>
    <row r="85" spans="13:16" ht="14.1" customHeight="1"/>
    <row r="86" spans="13:16" ht="14.1" customHeight="1"/>
    <row r="87" spans="13:16" ht="14.1" customHeight="1"/>
    <row r="88" spans="13:16" ht="14.1" customHeight="1"/>
    <row r="89" spans="13:16" ht="14.1" customHeight="1"/>
    <row r="90" spans="13:16" ht="14.1" customHeight="1"/>
    <row r="91" spans="13:16" ht="14.1" customHeight="1"/>
    <row r="92" spans="13:16" ht="14.1" customHeight="1">
      <c r="P92" s="21"/>
    </row>
    <row r="93" spans="13:16" ht="14.1" customHeight="1">
      <c r="M93" s="9"/>
    </row>
    <row r="94" spans="13:16" ht="14.1" customHeight="1">
      <c r="M94" s="9"/>
    </row>
    <row r="95" spans="13:16" ht="14.1" customHeight="1">
      <c r="M95" s="9"/>
    </row>
    <row r="96" spans="13:16" ht="14.1" customHeight="1">
      <c r="M96" s="9"/>
    </row>
    <row r="97" spans="13:16" ht="14.1" customHeight="1">
      <c r="M97" s="9"/>
    </row>
    <row r="98" spans="13:16" ht="14.1" customHeight="1">
      <c r="M98" s="9"/>
    </row>
    <row r="99" spans="13:16" ht="14.1" customHeight="1">
      <c r="M99" s="9"/>
    </row>
    <row r="100" spans="13:16" ht="14.1" customHeight="1">
      <c r="M100" s="9"/>
    </row>
    <row r="101" spans="13:16" ht="14.1" customHeight="1">
      <c r="M101" s="9"/>
    </row>
    <row r="102" spans="13:16" ht="14.1" customHeight="1">
      <c r="M102" s="9"/>
    </row>
    <row r="103" spans="13:16" ht="14.1" customHeight="1">
      <c r="M103" s="9"/>
    </row>
    <row r="104" spans="13:16" ht="14.1" customHeight="1">
      <c r="M104" s="9"/>
      <c r="P104" s="21"/>
    </row>
    <row r="105" spans="13:16" ht="14.1" customHeight="1">
      <c r="M105" s="9"/>
    </row>
    <row r="106" spans="13:16" ht="14.1" customHeight="1">
      <c r="M106" s="9"/>
    </row>
    <row r="107" spans="13:16" ht="14.1" customHeight="1">
      <c r="M107" s="9"/>
    </row>
    <row r="108" spans="13:16" ht="14.1" customHeight="1">
      <c r="M108" s="9"/>
    </row>
    <row r="109" spans="13:16" ht="14.1" customHeight="1">
      <c r="M109" s="9"/>
    </row>
    <row r="110" spans="13:16" ht="14.1" customHeight="1">
      <c r="M110" s="9"/>
    </row>
    <row r="111" spans="13:16" ht="14.1" customHeight="1">
      <c r="M111" s="9"/>
    </row>
    <row r="112" spans="13:16" ht="14.1" customHeight="1">
      <c r="M112" s="9"/>
    </row>
    <row r="113" spans="13:16" ht="14.1" customHeight="1">
      <c r="M113" s="9"/>
    </row>
    <row r="114" spans="13:16" ht="14.1" customHeight="1">
      <c r="M114" s="9"/>
    </row>
    <row r="115" spans="13:16" ht="14.1" customHeight="1">
      <c r="M115" s="9"/>
    </row>
    <row r="116" spans="13:16" ht="14.1" customHeight="1">
      <c r="M116" s="9"/>
      <c r="P116" s="21"/>
    </row>
    <row r="117" spans="13:16" ht="14.1" customHeight="1">
      <c r="M117" s="9"/>
    </row>
    <row r="118" spans="13:16" ht="14.1" customHeight="1">
      <c r="M118" s="9"/>
    </row>
    <row r="119" spans="13:16" ht="14.1" customHeight="1">
      <c r="M119" s="9"/>
    </row>
    <row r="120" spans="13:16" ht="14.1" customHeight="1">
      <c r="M120" s="9"/>
    </row>
    <row r="121" spans="13:16" ht="14.1" customHeight="1">
      <c r="M121" s="9"/>
    </row>
    <row r="122" spans="13:16" ht="14.1" customHeight="1">
      <c r="M122" s="9"/>
    </row>
    <row r="123" spans="13:16" ht="14.1" customHeight="1">
      <c r="M123" s="9"/>
    </row>
    <row r="124" spans="13:16" ht="14.1" customHeight="1">
      <c r="M124" s="9"/>
    </row>
    <row r="125" spans="13:16" ht="14.1" customHeight="1">
      <c r="M125" s="9"/>
    </row>
    <row r="126" spans="13:16" ht="14.1" customHeight="1">
      <c r="M126" s="9"/>
    </row>
    <row r="127" spans="13:16" ht="14.1" customHeight="1">
      <c r="M127" s="9"/>
    </row>
    <row r="128" spans="13:16" ht="14.1" customHeight="1">
      <c r="M128" s="9"/>
      <c r="P128" s="21"/>
    </row>
    <row r="129" spans="13:16" ht="14.1" customHeight="1">
      <c r="M129" s="9"/>
    </row>
    <row r="130" spans="13:16" ht="14.1" customHeight="1">
      <c r="M130" s="9"/>
    </row>
    <row r="131" spans="13:16" ht="14.1" customHeight="1">
      <c r="M131" s="9"/>
    </row>
    <row r="132" spans="13:16" ht="14.1" customHeight="1">
      <c r="M132" s="9"/>
    </row>
    <row r="133" spans="13:16" ht="14.1" customHeight="1">
      <c r="M133" s="9"/>
    </row>
    <row r="134" spans="13:16" ht="14.1" customHeight="1">
      <c r="M134" s="9"/>
    </row>
    <row r="135" spans="13:16" ht="14.1" customHeight="1">
      <c r="M135" s="9"/>
    </row>
    <row r="136" spans="13:16" ht="14.1" customHeight="1">
      <c r="M136" s="9"/>
    </row>
    <row r="137" spans="13:16" ht="14.1" customHeight="1">
      <c r="M137" s="9"/>
    </row>
    <row r="138" spans="13:16" ht="14.1" customHeight="1">
      <c r="M138" s="9"/>
    </row>
    <row r="139" spans="13:16" ht="14.1" customHeight="1">
      <c r="M139" s="9"/>
    </row>
    <row r="140" spans="13:16" ht="14.1" customHeight="1">
      <c r="M140" s="9"/>
      <c r="P140" s="21"/>
    </row>
    <row r="141" spans="13:16" ht="14.1" customHeight="1">
      <c r="M141" s="9"/>
    </row>
    <row r="142" spans="13:16" ht="14.1" customHeight="1">
      <c r="M142" s="9"/>
    </row>
    <row r="143" spans="13:16" ht="14.1" customHeight="1">
      <c r="M143" s="9"/>
    </row>
    <row r="144" spans="13:16" ht="14.1" customHeight="1">
      <c r="M144" s="9"/>
    </row>
    <row r="145" spans="13:16" ht="14.1" customHeight="1">
      <c r="M145" s="9"/>
    </row>
    <row r="146" spans="13:16" ht="14.1" customHeight="1">
      <c r="M146" s="9"/>
    </row>
    <row r="147" spans="13:16" ht="14.1" customHeight="1">
      <c r="M147" s="9"/>
    </row>
    <row r="148" spans="13:16" ht="14.1" customHeight="1">
      <c r="M148" s="9"/>
    </row>
    <row r="149" spans="13:16" ht="14.1" customHeight="1">
      <c r="M149" s="9"/>
    </row>
    <row r="150" spans="13:16" ht="14.1" customHeight="1">
      <c r="M150" s="9"/>
    </row>
    <row r="151" spans="13:16" ht="14.1" customHeight="1">
      <c r="M151" s="9"/>
    </row>
    <row r="152" spans="13:16" ht="14.1" customHeight="1">
      <c r="M152" s="9"/>
      <c r="P152" s="21"/>
    </row>
    <row r="153" spans="13:16" ht="14.1" customHeight="1">
      <c r="M153" s="9"/>
    </row>
    <row r="154" spans="13:16" ht="14.1" customHeight="1">
      <c r="M154" s="9"/>
    </row>
    <row r="155" spans="13:16" ht="14.1" customHeight="1">
      <c r="M155" s="9"/>
    </row>
    <row r="156" spans="13:16" ht="14.1" customHeight="1">
      <c r="M156" s="9"/>
    </row>
    <row r="157" spans="13:16" ht="14.1" customHeight="1">
      <c r="M157" s="9"/>
    </row>
    <row r="158" spans="13:16" ht="14.1" customHeight="1">
      <c r="M158" s="9"/>
    </row>
    <row r="159" spans="13:16" ht="14.1" customHeight="1">
      <c r="M159" s="9"/>
    </row>
    <row r="160" spans="13:16" ht="14.1" customHeight="1">
      <c r="M160" s="9"/>
    </row>
    <row r="161" spans="13:16" ht="14.1" customHeight="1">
      <c r="M161" s="9"/>
    </row>
    <row r="162" spans="13:16" ht="14.1" customHeight="1">
      <c r="M162" s="9"/>
    </row>
    <row r="163" spans="13:16" ht="14.1" customHeight="1">
      <c r="M163" s="9"/>
    </row>
    <row r="164" spans="13:16" ht="14.1" customHeight="1">
      <c r="M164" s="9"/>
      <c r="P164" s="21"/>
    </row>
    <row r="165" spans="13:16" ht="14.1" customHeight="1">
      <c r="M165" s="9"/>
    </row>
    <row r="166" spans="13:16" ht="14.1" customHeight="1">
      <c r="M166" s="9"/>
    </row>
    <row r="167" spans="13:16" ht="14.1" customHeight="1">
      <c r="M167" s="9"/>
    </row>
    <row r="168" spans="13:16" ht="14.1" customHeight="1">
      <c r="M168" s="22"/>
    </row>
    <row r="169" spans="13:16" ht="14.1" customHeight="1">
      <c r="M169" s="22"/>
    </row>
    <row r="170" spans="13:16" ht="14.1" customHeight="1">
      <c r="M170" s="22"/>
    </row>
    <row r="171" spans="13:16" ht="14.1" customHeight="1">
      <c r="M171" s="22"/>
    </row>
    <row r="172" spans="13:16" ht="14.1" customHeight="1">
      <c r="M172" s="22"/>
    </row>
    <row r="173" spans="13:16" ht="14.1" customHeight="1">
      <c r="M173" s="22"/>
    </row>
    <row r="174" spans="13:16" ht="14.1" customHeight="1">
      <c r="M174" s="22"/>
    </row>
    <row r="175" spans="13:16" ht="14.1" customHeight="1">
      <c r="M175" s="22"/>
    </row>
    <row r="176" spans="13:16" ht="14.1" customHeight="1">
      <c r="M176" s="22"/>
    </row>
    <row r="177" spans="13:13" ht="14.1" customHeight="1">
      <c r="M177" s="22"/>
    </row>
    <row r="178" spans="13:13" ht="14.1" customHeight="1">
      <c r="M178" s="22"/>
    </row>
    <row r="179" spans="13:13" ht="14.1" customHeight="1">
      <c r="M179" s="22"/>
    </row>
    <row r="180" spans="13:13" ht="14.1" customHeight="1">
      <c r="M180" s="22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18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6" t="s">
        <v>4</v>
      </c>
      <c r="B1" s="26" t="s">
        <v>5</v>
      </c>
      <c r="C1" s="26" t="s">
        <v>6</v>
      </c>
      <c r="D1" s="27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8" t="s">
        <v>14</v>
      </c>
      <c r="L1" s="29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 ca="1">MIN(G:G)</f>
        <v>0</v>
      </c>
      <c r="I2" s="8"/>
      <c r="J2" s="7"/>
      <c r="K2" s="7"/>
      <c r="L2" s="8"/>
      <c r="M2" s="23"/>
      <c r="N2" s="23"/>
      <c r="O2" s="23"/>
      <c r="P2" s="23"/>
      <c r="Q2" s="23"/>
      <c r="R2" s="23"/>
      <c r="S2" s="9"/>
    </row>
    <row r="3" spans="1:39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6" si="0">E3/B3</f>
        <v>0</v>
      </c>
      <c r="G3" s="15">
        <f>G2+F3</f>
        <v>0</v>
      </c>
      <c r="H3" s="15">
        <f t="shared" ref="H3:H16" si="1">G3*B3</f>
        <v>0</v>
      </c>
      <c r="I3" s="15">
        <f>IF(E3&gt;0,I2+E3,I2)</f>
        <v>0</v>
      </c>
      <c r="J3" s="15">
        <f t="shared" ref="J3:J16" si="2">H3+L3</f>
        <v>0</v>
      </c>
      <c r="K3" s="15">
        <f t="shared" ref="K3:K16" si="3">J3-I3</f>
        <v>0</v>
      </c>
      <c r="L3" s="14">
        <f>IF(E3&lt;0,L2-E3,L2)</f>
        <v>0</v>
      </c>
      <c r="M3" s="24">
        <f ca="1">MAX(VLOOKUP(A3,[1]HwabaoWP_szse_innovation_100!$A:$C,3),OFFSET([1]HwabaoWP_szse_innovation_100!$N$1,(MATCH(A3,[1]HwabaoWP_szse_innovation_100!$A:$A)-2),))</f>
        <v>1.034</v>
      </c>
      <c r="N3" s="24">
        <f ca="1">MIN(VLOOKUP(A3,[1]HwabaoWP_szse_innovation_100!$A:$D,4),OFFSET([1]HwabaoWP_szse_innovation_100!$O$1,(MATCH(A3,[1]HwabaoWP_szse_innovation_100!$A:$A)-2),))</f>
        <v>1.012</v>
      </c>
      <c r="O3" s="24">
        <f ca="1">(B3+M3+N3)/3</f>
        <v>1.0256666666666667</v>
      </c>
      <c r="P3" s="24"/>
      <c r="Q3" s="24"/>
      <c r="R3" s="24"/>
      <c r="S3" s="9"/>
      <c r="V3" s="30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1" t="s">
        <v>15</v>
      </c>
      <c r="AB3" s="16" t="s">
        <v>19</v>
      </c>
      <c r="AC3" s="16" t="s">
        <v>20</v>
      </c>
    </row>
    <row r="4" spans="1:39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5" si="4">IF(C4&lt;D4,$E$2*(D4-C4)^2,-$E$2*(D4-C4)^2)</f>
        <v>3953.9484548014116</v>
      </c>
      <c r="F4" s="15">
        <f t="shared" si="0"/>
        <v>3930.3662572578642</v>
      </c>
      <c r="G4" s="15">
        <f t="shared" ref="G4:G16" si="5">G3+F4</f>
        <v>3930.3662572578642</v>
      </c>
      <c r="H4" s="15">
        <f t="shared" si="1"/>
        <v>3953.9484548014116</v>
      </c>
      <c r="I4" s="15">
        <f t="shared" ref="I4:I16" si="6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6" si="7">IF(E4&lt;0,L3-E4,L3)</f>
        <v>0</v>
      </c>
      <c r="M4" s="24">
        <f ca="1">MAX(VLOOKUP(A4,[1]HwabaoWP_szse_innovation_100!$A:$C,3),OFFSET([1]HwabaoWP_szse_innovation_100!$N$1,(MATCH(A4,[1]HwabaoWP_szse_innovation_100!$A:$A)-2),))</f>
        <v>1.054</v>
      </c>
      <c r="N4" s="24">
        <f ca="1">MIN(VLOOKUP(A4,[1]HwabaoWP_szse_innovation_100!$A:$D,4),OFFSET([1]HwabaoWP_szse_innovation_100!$O$1,(MATCH(A4,[1]HwabaoWP_szse_innovation_100!$A:$A)-2),))</f>
        <v>0.94</v>
      </c>
      <c r="O4" s="24">
        <f t="shared" ref="O4:O16" ca="1" si="8">(B4+M4+N4)/3</f>
        <v>1</v>
      </c>
      <c r="P4" s="24"/>
      <c r="Q4" s="24"/>
      <c r="R4" s="24"/>
      <c r="S4" s="9"/>
      <c r="V4" s="25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9">(Y4-X4)/X4</f>
        <v>1.0873077815565837E-2</v>
      </c>
      <c r="AC4" s="19">
        <f>AG13</f>
        <v>0</v>
      </c>
      <c r="AE4" s="17"/>
      <c r="AF4" s="9"/>
      <c r="AG4" s="9"/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4"/>
        <v>26388.788022123525</v>
      </c>
      <c r="F5" s="15">
        <f t="shared" si="0"/>
        <v>27317.585944227252</v>
      </c>
      <c r="G5" s="15">
        <f t="shared" si="5"/>
        <v>31247.952201485117</v>
      </c>
      <c r="H5" s="15">
        <f t="shared" si="1"/>
        <v>30185.521826634624</v>
      </c>
      <c r="I5" s="15">
        <f t="shared" si="6"/>
        <v>30342.736476924936</v>
      </c>
      <c r="J5" s="15">
        <f t="shared" si="2"/>
        <v>30185.521826634624</v>
      </c>
      <c r="K5" s="15">
        <f t="shared" si="3"/>
        <v>-157.21465029031242</v>
      </c>
      <c r="L5" s="14">
        <f t="shared" si="7"/>
        <v>0</v>
      </c>
      <c r="M5" s="24">
        <f ca="1">MAX(VLOOKUP(A5,[1]HwabaoWP_szse_innovation_100!$A:$C,3),OFFSET([1]HwabaoWP_szse_innovation_100!$N$1,(MATCH(A5,[1]HwabaoWP_szse_innovation_100!$A:$A)-2),))</f>
        <v>1.0469999999999999</v>
      </c>
      <c r="N5" s="24">
        <f ca="1">MIN(VLOOKUP(A5,[1]HwabaoWP_szse_innovation_100!$A:$D,4),OFFSET([1]HwabaoWP_szse_innovation_100!$O$1,(MATCH(A5,[1]HwabaoWP_szse_innovation_100!$A:$A)-2),))</f>
        <v>0.95699999999999996</v>
      </c>
      <c r="O5" s="24">
        <f t="shared" ca="1" si="8"/>
        <v>0.98999999999999988</v>
      </c>
      <c r="P5" s="24"/>
      <c r="Q5" s="24"/>
      <c r="R5" s="24"/>
      <c r="S5" s="9"/>
      <c r="AE5" s="17"/>
      <c r="AF5" s="9"/>
      <c r="AG5" s="9"/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4"/>
        <v>87657.679798291982</v>
      </c>
      <c r="F6" s="15">
        <f t="shared" si="0"/>
        <v>91215.067427983333</v>
      </c>
      <c r="G6" s="15">
        <f t="shared" si="5"/>
        <v>122463.01962946844</v>
      </c>
      <c r="H6" s="15">
        <f t="shared" si="1"/>
        <v>117686.96186391918</v>
      </c>
      <c r="I6" s="15">
        <f t="shared" si="6"/>
        <v>118000.41627521692</v>
      </c>
      <c r="J6" s="15">
        <f t="shared" si="2"/>
        <v>117686.96186391918</v>
      </c>
      <c r="K6" s="15">
        <f t="shared" si="3"/>
        <v>-313.45441129774554</v>
      </c>
      <c r="L6" s="14">
        <f t="shared" si="7"/>
        <v>0</v>
      </c>
      <c r="M6" s="24">
        <f ca="1">MAX(VLOOKUP(A6,[1]HwabaoWP_szse_innovation_100!$A:$C,3),OFFSET([1]HwabaoWP_szse_innovation_100!$N$1,(MATCH(A6,[1]HwabaoWP_szse_innovation_100!$A:$A)-2),))</f>
        <v>0.98799999999999999</v>
      </c>
      <c r="N6" s="24">
        <f ca="1">MIN(VLOOKUP(A6,[1]HwabaoWP_szse_innovation_100!$A:$D,4),OFFSET([1]HwabaoWP_szse_innovation_100!$O$1,(MATCH(A6,[1]HwabaoWP_szse_innovation_100!$A:$A)-2),))</f>
        <v>0.93700000000000006</v>
      </c>
      <c r="O6" s="24">
        <f t="shared" ca="1" si="8"/>
        <v>0.96200000000000008</v>
      </c>
      <c r="P6" s="24"/>
      <c r="Q6" s="24"/>
      <c r="R6" s="24"/>
      <c r="S6" s="9"/>
      <c r="AE6" s="9"/>
      <c r="AF6" s="9"/>
      <c r="AG6" s="20"/>
      <c r="AH6" s="9"/>
      <c r="AI6" s="9"/>
      <c r="AJ6" s="20"/>
      <c r="AK6" s="17"/>
    </row>
    <row r="7" spans="1:39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4"/>
        <v>34459.381729895649</v>
      </c>
      <c r="F7" s="15">
        <f t="shared" si="0"/>
        <v>34702.298831101441</v>
      </c>
      <c r="G7" s="15">
        <f t="shared" si="5"/>
        <v>157165.31846056989</v>
      </c>
      <c r="H7" s="15">
        <f t="shared" si="1"/>
        <v>156065.15665986782</v>
      </c>
      <c r="I7" s="15">
        <f t="shared" si="6"/>
        <v>152459.79800511256</v>
      </c>
      <c r="J7" s="15">
        <f t="shared" si="2"/>
        <v>156065.15665986782</v>
      </c>
      <c r="K7" s="15">
        <f t="shared" si="3"/>
        <v>3605.358654755255</v>
      </c>
      <c r="L7" s="14">
        <f t="shared" si="7"/>
        <v>0</v>
      </c>
      <c r="M7" s="24">
        <f ca="1">MAX(VLOOKUP(A7,[1]HwabaoWP_szse_innovation_100!$A:$C,3),OFFSET([1]HwabaoWP_szse_innovation_100!$N$1,(MATCH(A7,[1]HwabaoWP_szse_innovation_100!$A:$A)-2),))</f>
        <v>1.0049999952316284</v>
      </c>
      <c r="N7" s="24">
        <f ca="1">MIN(VLOOKUP(A7,[1]HwabaoWP_szse_innovation_100!$A:$D,4),OFFSET([1]HwabaoWP_szse_innovation_100!$O$1,(MATCH(A7,[1]HwabaoWP_szse_innovation_100!$A:$A)-2),))</f>
        <v>0.93900001049041748</v>
      </c>
      <c r="O7" s="24">
        <f t="shared" ca="1" si="8"/>
        <v>0.97899999221165979</v>
      </c>
      <c r="P7" s="24"/>
      <c r="Q7" s="24"/>
      <c r="R7" s="24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4"/>
        <v>41606.417199055955</v>
      </c>
      <c r="F8" s="15">
        <f t="shared" si="0"/>
        <v>41153.724696748955</v>
      </c>
      <c r="G8" s="15">
        <f t="shared" si="5"/>
        <v>198319.04315731884</v>
      </c>
      <c r="H8" s="15">
        <f t="shared" si="1"/>
        <v>200500.56000818868</v>
      </c>
      <c r="I8" s="15">
        <f t="shared" si="6"/>
        <v>194066.21520416852</v>
      </c>
      <c r="J8" s="15">
        <f t="shared" si="2"/>
        <v>200500.56000818868</v>
      </c>
      <c r="K8" s="15">
        <f t="shared" si="3"/>
        <v>6434.344804020162</v>
      </c>
      <c r="L8" s="14">
        <f t="shared" si="7"/>
        <v>0</v>
      </c>
      <c r="M8" s="24">
        <f ca="1">MAX(VLOOKUP(A8,[1]HwabaoWP_szse_innovation_100!$A:$C,3),OFFSET([1]HwabaoWP_szse_innovation_100!$N$1,(MATCH(A8,[1]HwabaoWP_szse_innovation_100!$A:$A)-2),))</f>
        <v>1.0219999551773071</v>
      </c>
      <c r="N8" s="24">
        <f ca="1">MIN(VLOOKUP(A8,[1]HwabaoWP_szse_innovation_100!$A:$D,4),OFFSET([1]HwabaoWP_szse_innovation_100!$O$1,(MATCH(A8,[1]HwabaoWP_szse_innovation_100!$A:$A)-2),))</f>
        <v>0.98100000619888306</v>
      </c>
      <c r="O8" s="24">
        <f t="shared" ca="1" si="8"/>
        <v>1.0046666661898296</v>
      </c>
      <c r="P8" s="24"/>
      <c r="Q8" s="24"/>
      <c r="R8" s="24"/>
      <c r="S8" s="9"/>
    </row>
    <row r="9" spans="1:39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4"/>
        <v>51151.60056778443</v>
      </c>
      <c r="F9" s="15">
        <f t="shared" si="0"/>
        <v>51564.11431831224</v>
      </c>
      <c r="G9" s="15">
        <f t="shared" si="5"/>
        <v>249883.15747563107</v>
      </c>
      <c r="H9" s="15">
        <f t="shared" si="1"/>
        <v>247884.08816460447</v>
      </c>
      <c r="I9" s="15">
        <f t="shared" si="6"/>
        <v>245217.81577195294</v>
      </c>
      <c r="J9" s="15">
        <f t="shared" si="2"/>
        <v>247884.08816460447</v>
      </c>
      <c r="K9" s="15">
        <f t="shared" si="3"/>
        <v>2666.2723926515318</v>
      </c>
      <c r="L9" s="14">
        <f t="shared" si="7"/>
        <v>0</v>
      </c>
      <c r="M9" s="24">
        <f ca="1">MAX(VLOOKUP(A9,[1]HwabaoWP_szse_innovation_100!$A:$C,3),OFFSET([1]HwabaoWP_szse_innovation_100!$N$1,(MATCH(A9,[1]HwabaoWP_szse_innovation_100!$A:$A)-2),))</f>
        <v>1.034000039100647</v>
      </c>
      <c r="N9" s="24">
        <f ca="1">MIN(VLOOKUP(A9,[1]HwabaoWP_szse_innovation_100!$A:$D,4),OFFSET([1]HwabaoWP_szse_innovation_100!$O$1,(MATCH(A9,[1]HwabaoWP_szse_innovation_100!$A:$A)-2),))</f>
        <v>0.97600001096725464</v>
      </c>
      <c r="O9" s="24">
        <f t="shared" ca="1" si="8"/>
        <v>1.0006666779518127</v>
      </c>
      <c r="P9" s="24"/>
      <c r="Q9" s="24"/>
      <c r="R9" s="24"/>
      <c r="S9" s="9"/>
      <c r="AE9" s="17"/>
      <c r="AF9" s="9"/>
      <c r="AG9" s="9"/>
    </row>
    <row r="10" spans="1:39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4"/>
        <v>169490.49733354338</v>
      </c>
      <c r="F10" s="15">
        <f t="shared" si="0"/>
        <v>190225.03086846921</v>
      </c>
      <c r="G10" s="15">
        <f t="shared" si="5"/>
        <v>440108.18834410026</v>
      </c>
      <c r="H10" s="15">
        <f t="shared" si="1"/>
        <v>392136.3838525769</v>
      </c>
      <c r="I10" s="15">
        <f t="shared" si="6"/>
        <v>414708.31310549635</v>
      </c>
      <c r="J10" s="15">
        <f t="shared" si="2"/>
        <v>392136.3838525769</v>
      </c>
      <c r="K10" s="15">
        <f t="shared" si="3"/>
        <v>-22571.92925291945</v>
      </c>
      <c r="L10" s="14">
        <f t="shared" si="7"/>
        <v>0</v>
      </c>
      <c r="M10" s="24">
        <f ca="1">MAX(VLOOKUP(A10,[1]HwabaoWP_szse_innovation_100!$A:$C,3),OFFSET([1]HwabaoWP_szse_innovation_100!$N$1,(MATCH(A10,[1]HwabaoWP_szse_innovation_100!$A:$A)-2),))</f>
        <v>0.99599999189376831</v>
      </c>
      <c r="N10" s="24">
        <f ca="1">MIN(VLOOKUP(A10,[1]HwabaoWP_szse_innovation_100!$A:$D,4),OFFSET([1]HwabaoWP_szse_innovation_100!$O$1,(MATCH(A10,[1]HwabaoWP_szse_innovation_100!$A:$A)-2),))</f>
        <v>0.88499999046325684</v>
      </c>
      <c r="O10" s="24">
        <f t="shared" ca="1" si="8"/>
        <v>0.92399998505910241</v>
      </c>
      <c r="P10" s="24"/>
      <c r="Q10" s="24"/>
      <c r="R10" s="24"/>
      <c r="S10" s="9"/>
      <c r="AE10" s="17"/>
      <c r="AF10" s="9"/>
      <c r="AG10" s="9"/>
    </row>
    <row r="11" spans="1:39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4"/>
        <v>152807.94117845185</v>
      </c>
      <c r="F11" s="15">
        <f t="shared" si="0"/>
        <v>173251.62827558978</v>
      </c>
      <c r="G11" s="15">
        <f t="shared" si="5"/>
        <v>613359.81661969004</v>
      </c>
      <c r="H11" s="15">
        <f t="shared" si="1"/>
        <v>540983.37609940453</v>
      </c>
      <c r="I11" s="15">
        <f t="shared" si="6"/>
        <v>567516.25428394822</v>
      </c>
      <c r="J11" s="15">
        <f t="shared" si="2"/>
        <v>540983.37609940453</v>
      </c>
      <c r="K11" s="15">
        <f t="shared" si="3"/>
        <v>-26532.87818454369</v>
      </c>
      <c r="L11" s="14">
        <f t="shared" si="7"/>
        <v>0</v>
      </c>
      <c r="M11" s="24">
        <f ca="1">MAX(VLOOKUP(A11,[1]HwabaoWP_szse_innovation_100!$A:$C,3),OFFSET([1]HwabaoWP_szse_innovation_100!$N$1,(MATCH(A11,[1]HwabaoWP_szse_innovation_100!$A:$A)-2),))</f>
        <v>0.91100001335144043</v>
      </c>
      <c r="N11" s="24">
        <f ca="1">MIN(VLOOKUP(A11,[1]HwabaoWP_szse_innovation_100!$A:$D,4),OFFSET([1]HwabaoWP_szse_innovation_100!$O$1,(MATCH(A11,[1]HwabaoWP_szse_innovation_100!$A:$A)-2),))</f>
        <v>0.85000002384185791</v>
      </c>
      <c r="O11" s="24">
        <f t="shared" ca="1" si="8"/>
        <v>0.88100002209345496</v>
      </c>
      <c r="P11" s="24"/>
      <c r="Q11" s="24"/>
      <c r="R11" s="24"/>
      <c r="S11" s="9"/>
      <c r="AE11" s="17"/>
      <c r="AF11" s="9"/>
      <c r="AG11" s="9"/>
    </row>
    <row r="12" spans="1:39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4"/>
        <v>299018.3188799615</v>
      </c>
      <c r="F12" s="15">
        <f t="shared" si="0"/>
        <v>377548.38446997904</v>
      </c>
      <c r="G12" s="15">
        <f t="shared" si="5"/>
        <v>990908.20108966902</v>
      </c>
      <c r="H12" s="15">
        <f t="shared" si="1"/>
        <v>784799.29101050121</v>
      </c>
      <c r="I12" s="15">
        <f t="shared" si="6"/>
        <v>866534.57316390972</v>
      </c>
      <c r="J12" s="15">
        <f t="shared" si="2"/>
        <v>784799.29101050121</v>
      </c>
      <c r="K12" s="15">
        <f t="shared" si="3"/>
        <v>-81735.282153408509</v>
      </c>
      <c r="L12" s="14">
        <f t="shared" si="7"/>
        <v>0</v>
      </c>
      <c r="M12" s="24">
        <f ca="1">MAX(VLOOKUP(A12,[1]HwabaoWP_szse_innovation_100!$A:$C,3),OFFSET([1]HwabaoWP_szse_innovation_100!$N$1,(MATCH(A12,[1]HwabaoWP_szse_innovation_100!$A:$A)-2),))</f>
        <v>0.88599997758865356</v>
      </c>
      <c r="N12" s="24">
        <f ca="1">MIN(VLOOKUP(A12,[1]HwabaoWP_szse_innovation_100!$A:$D,4),OFFSET([1]HwabaoWP_szse_innovation_100!$O$1,(MATCH(A12,[1]HwabaoWP_szse_innovation_100!$A:$A)-2),))</f>
        <v>0.75</v>
      </c>
      <c r="O12" s="24">
        <f t="shared" ca="1" si="8"/>
        <v>0.80933332443237305</v>
      </c>
      <c r="P12" s="24"/>
      <c r="Q12" s="24"/>
      <c r="R12" s="24"/>
      <c r="S12" s="9"/>
      <c r="AE12" s="17"/>
    </row>
    <row r="13" spans="1:39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4"/>
        <v>430248.85375669535</v>
      </c>
      <c r="F13" s="15">
        <f t="shared" si="0"/>
        <v>598398.97718994762</v>
      </c>
      <c r="G13" s="15">
        <f t="shared" si="5"/>
        <v>1589307.1782796166</v>
      </c>
      <c r="H13" s="15">
        <f t="shared" si="1"/>
        <v>1142711.8323850972</v>
      </c>
      <c r="I13" s="15">
        <f t="shared" si="6"/>
        <v>1296783.4269206051</v>
      </c>
      <c r="J13" s="15">
        <f t="shared" si="2"/>
        <v>1142711.8323850972</v>
      </c>
      <c r="K13" s="15">
        <f t="shared" si="3"/>
        <v>-154071.59453550796</v>
      </c>
      <c r="L13" s="14">
        <f t="shared" si="7"/>
        <v>0</v>
      </c>
      <c r="M13" s="24">
        <f ca="1">MAX(VLOOKUP(A13,[1]HwabaoWP_szse_innovation_100!$A:$C,3),OFFSET([1]HwabaoWP_szse_innovation_100!$N$1,(MATCH(A13,[1]HwabaoWP_szse_innovation_100!$A:$A)-2),))</f>
        <v>0.80199998617172241</v>
      </c>
      <c r="N13" s="24">
        <f ca="1">MIN(VLOOKUP(A13,[1]HwabaoWP_szse_innovation_100!$A:$D,4),OFFSET([1]HwabaoWP_szse_innovation_100!$O$1,(MATCH(A13,[1]HwabaoWP_szse_innovation_100!$A:$A)-2),))</f>
        <v>0.65399998426437378</v>
      </c>
      <c r="O13" s="24">
        <f t="shared" ca="1" si="8"/>
        <v>0.7249999841054281</v>
      </c>
      <c r="P13" s="24"/>
      <c r="Q13" s="24"/>
      <c r="R13" s="24"/>
      <c r="S13" s="9"/>
      <c r="AG13" s="10"/>
    </row>
    <row r="14" spans="1:39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4"/>
        <v>444707.93183896161</v>
      </c>
      <c r="F14" s="15">
        <f t="shared" si="0"/>
        <v>595325.22667922615</v>
      </c>
      <c r="G14" s="15">
        <f t="shared" si="5"/>
        <v>2184632.4049588428</v>
      </c>
      <c r="H14" s="15">
        <f t="shared" si="1"/>
        <v>1631920.3606688436</v>
      </c>
      <c r="I14" s="15">
        <f t="shared" si="6"/>
        <v>1741491.3587595667</v>
      </c>
      <c r="J14" s="15">
        <f t="shared" si="2"/>
        <v>1631920.3606688436</v>
      </c>
      <c r="K14" s="15">
        <f t="shared" si="3"/>
        <v>-109570.99809072306</v>
      </c>
      <c r="L14" s="14">
        <f t="shared" si="7"/>
        <v>0</v>
      </c>
      <c r="M14" s="24">
        <f ca="1">MAX(VLOOKUP(A14,[1]HwabaoWP_szse_innovation_100!$A:$C,3),OFFSET([1]HwabaoWP_szse_innovation_100!$N$1,(MATCH(A14,[1]HwabaoWP_szse_innovation_100!$A:$A)-2),))</f>
        <v>0.74800002574920654</v>
      </c>
      <c r="N14" s="24">
        <f ca="1">MIN(VLOOKUP(A14,[1]HwabaoWP_szse_innovation_100!$A:$D,4),OFFSET([1]HwabaoWP_szse_innovation_100!$O$1,(MATCH(A14,[1]HwabaoWP_szse_innovation_100!$A:$A)-2),))</f>
        <v>0.68199998140335083</v>
      </c>
      <c r="O14" s="24">
        <f t="shared" ca="1" si="8"/>
        <v>0.72566666205724084</v>
      </c>
      <c r="P14" s="24"/>
      <c r="Q14" s="24"/>
      <c r="R14" s="24"/>
      <c r="S14" s="9"/>
    </row>
    <row r="15" spans="1:39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4"/>
        <v>157242.05001781249</v>
      </c>
      <c r="F15" s="15">
        <f t="shared" si="0"/>
        <v>186085.25999274614</v>
      </c>
      <c r="G15" s="15">
        <f t="shared" si="5"/>
        <v>2370717.664951589</v>
      </c>
      <c r="H15" s="15">
        <f t="shared" si="1"/>
        <v>2003256.4947108692</v>
      </c>
      <c r="I15" s="15">
        <f t="shared" si="6"/>
        <v>1898733.4087773792</v>
      </c>
      <c r="J15" s="15">
        <f t="shared" si="2"/>
        <v>2003256.4947108692</v>
      </c>
      <c r="K15" s="15">
        <f t="shared" si="3"/>
        <v>104523.08593348996</v>
      </c>
      <c r="L15" s="14">
        <f t="shared" si="7"/>
        <v>0</v>
      </c>
      <c r="M15" s="24">
        <f ca="1">MAX(VLOOKUP(A15,[1]HwabaoWP_szse_innovation_100!$A:$C,3),OFFSET([1]HwabaoWP_szse_innovation_100!$N$1,(MATCH(A15,[1]HwabaoWP_szse_innovation_100!$A:$A)-2),))</f>
        <v>0.86000001430511475</v>
      </c>
      <c r="N15" s="24">
        <f ca="1">MIN(VLOOKUP(A15,[1]HwabaoWP_szse_innovation_100!$A:$D,4),OFFSET([1]HwabaoWP_szse_innovation_100!$O$1,(MATCH(A15,[1]HwabaoWP_szse_innovation_100!$A:$A)-2),))</f>
        <v>0.74400001764297485</v>
      </c>
      <c r="O15" s="24">
        <f t="shared" ca="1" si="8"/>
        <v>0.8163333535194397</v>
      </c>
      <c r="P15" s="24"/>
      <c r="Q15" s="24"/>
      <c r="R15" s="24"/>
      <c r="S15" s="9"/>
    </row>
    <row r="16" spans="1:39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ca="1">IF(C16&lt;D16,$E$2*(D16-C16)^2*U16,-$E$2*(D16-C16)^2*U16)</f>
        <v>212584.68508788882</v>
      </c>
      <c r="F16" s="15">
        <f t="shared" ca="1" si="0"/>
        <v>265399.10779150203</v>
      </c>
      <c r="G16" s="15">
        <f t="shared" ca="1" si="5"/>
        <v>2636116.772743091</v>
      </c>
      <c r="H16" s="15">
        <f t="shared" ca="1" si="1"/>
        <v>2111529.5324532189</v>
      </c>
      <c r="I16" s="15">
        <f t="shared" ca="1" si="6"/>
        <v>2111318.0938652679</v>
      </c>
      <c r="J16" s="15">
        <f t="shared" ca="1" si="2"/>
        <v>2111529.5324532189</v>
      </c>
      <c r="K16" s="15">
        <f t="shared" ca="1" si="3"/>
        <v>211.43858795100823</v>
      </c>
      <c r="L16" s="14">
        <f t="shared" ca="1" si="7"/>
        <v>0</v>
      </c>
      <c r="M16" s="24">
        <f ca="1">MAX(VLOOKUP(A16,[1]HwabaoWP_szse_innovation_100!$A:$C,3),OFFSET([1]HwabaoWP_szse_innovation_100!$N$1,(MATCH(A16,[1]HwabaoWP_szse_innovation_100!$A:$A)-2),))</f>
        <v>0.85799998044967651</v>
      </c>
      <c r="N16" s="24">
        <f ca="1">MIN(VLOOKUP(A16,[1]HwabaoWP_szse_innovation_100!$A:$D,4),OFFSET([1]HwabaoWP_szse_innovation_100!$O$1,(MATCH(A16,[1]HwabaoWP_szse_innovation_100!$A:$A)-2),))</f>
        <v>0.79900002479553223</v>
      </c>
      <c r="O16" s="24">
        <f t="shared" ca="1" si="8"/>
        <v>0.81933333476384484</v>
      </c>
      <c r="P16" s="24">
        <f ca="1">SUM(O3:O16)/14</f>
        <v>0.90447619064648954</v>
      </c>
      <c r="Q16" s="24">
        <f ca="1">O16-P16</f>
        <v>-8.5142855882644697E-2</v>
      </c>
      <c r="R16" s="24">
        <f ca="1">AVEDEV(O3:O16)</f>
        <v>9.2884351843879331E-2</v>
      </c>
      <c r="S16" s="9">
        <f ca="1">0.015*R16</f>
        <v>1.3932652776581899E-3</v>
      </c>
      <c r="T16" s="9">
        <f ca="1">Q16/S16</f>
        <v>-61.110297692736168</v>
      </c>
      <c r="U16" s="11">
        <f ca="1">IF(AND(T16&gt;100,C16&gt;D16),1.2,IF(AND(T16&lt;-100,C16&lt;D16),1.2,1))</f>
        <v>1</v>
      </c>
    </row>
    <row r="17" spans="1:22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ca="1">IF(C17&lt;D17,$E$2*(D17-C17)^2*U17,-$E$2*(D17-C17)^2*U17)</f>
        <v>252649.34925635549</v>
      </c>
      <c r="F17" s="15">
        <f t="shared" ref="F17:F18" ca="1" si="10">E17/B17</f>
        <v>330260.59343891655</v>
      </c>
      <c r="G17" s="15">
        <f t="shared" ref="G17:G18" ca="1" si="11">G16+F17</f>
        <v>2966377.3661820074</v>
      </c>
      <c r="H17" s="15">
        <f t="shared" ref="H17:H18" ca="1" si="12">G17*B17</f>
        <v>2269278.6426948672</v>
      </c>
      <c r="I17" s="15">
        <f t="shared" ref="I17:I18" ca="1" si="13">IF(E17&gt;0,I16+E17,I16)</f>
        <v>2363967.4431216232</v>
      </c>
      <c r="J17" s="15">
        <f t="shared" ref="J17:J18" ca="1" si="14">H17+L17</f>
        <v>2269278.6426948672</v>
      </c>
      <c r="K17" s="15">
        <f t="shared" ref="K17:K18" ca="1" si="15">J17-I17</f>
        <v>-94688.800426756032</v>
      </c>
      <c r="L17" s="14">
        <f t="shared" ref="L17:L18" ca="1" si="16">IF(E17&lt;0,L16-E17,L16)</f>
        <v>0</v>
      </c>
      <c r="M17" s="24">
        <f ca="1">MAX(VLOOKUP(A17,[1]HwabaoWP_szse_innovation_100!$A:$C,3),OFFSET([1]HwabaoWP_szse_innovation_100!$N$1,(MATCH(A17,[1]HwabaoWP_szse_innovation_100!$A:$A)-2),))</f>
        <v>0.82700002193450928</v>
      </c>
      <c r="N17" s="24">
        <f ca="1">MIN(VLOOKUP(A17,[1]HwabaoWP_szse_innovation_100!$A:$D,4),OFFSET([1]HwabaoWP_szse_innovation_100!$O$1,(MATCH(A17,[1]HwabaoWP_szse_innovation_100!$A:$A)-2),))</f>
        <v>0.7630000114440918</v>
      </c>
      <c r="O17" s="24">
        <f t="shared" ref="O17:O18" ca="1" si="17">(B17+M17+N17)/3</f>
        <v>0.78500000635782874</v>
      </c>
      <c r="P17" s="24">
        <f ca="1">SUM(O4:O17)/14</f>
        <v>0.88728571491014396</v>
      </c>
      <c r="Q17" s="24">
        <f ca="1">O17-P17</f>
        <v>-0.10228570855231522</v>
      </c>
      <c r="R17" s="24">
        <f ca="1">AVEDEV(O4:O17)</f>
        <v>9.2761902434485316E-2</v>
      </c>
      <c r="S17" s="9">
        <f ca="1">0.015*R17</f>
        <v>1.3914285365172797E-3</v>
      </c>
      <c r="T17" s="9">
        <f ca="1">Q17/S17</f>
        <v>-73.511291358400982</v>
      </c>
      <c r="U17" s="11">
        <f ca="1">IF(AND(T17&gt;100,C17&gt;D17),1.2,IF(AND(T17&lt;-100,C17&lt;D17),1.2,1))</f>
        <v>1</v>
      </c>
    </row>
    <row r="18" spans="1:22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ca="1">IF(C18&lt;D18,$E$2*(D18-C18)^2*U18,-$E$2*(D18-C18)^2*U18)</f>
        <v>406568.68077122449</v>
      </c>
      <c r="F18" s="15">
        <f t="shared" ca="1" si="10"/>
        <v>584150.42021565919</v>
      </c>
      <c r="G18" s="15">
        <f t="shared" ca="1" si="11"/>
        <v>3550527.7863976667</v>
      </c>
      <c r="H18" s="15">
        <f t="shared" ca="1" si="12"/>
        <v>2471167.2682257858</v>
      </c>
      <c r="I18" s="15">
        <f t="shared" ca="1" si="13"/>
        <v>2770536.1238928479</v>
      </c>
      <c r="J18" s="15">
        <f t="shared" ca="1" si="14"/>
        <v>2471167.2682257858</v>
      </c>
      <c r="K18" s="15">
        <f t="shared" ca="1" si="15"/>
        <v>-299368.8556670621</v>
      </c>
      <c r="L18" s="14">
        <f t="shared" ca="1" si="16"/>
        <v>0</v>
      </c>
      <c r="M18" s="24">
        <f ca="1">MAX(VLOOKUP(A18,[1]HwabaoWP_szse_innovation_100!$A:$C,3),OFFSET([1]HwabaoWP_szse_innovation_100!$N$1,(MATCH(A18,[1]HwabaoWP_szse_innovation_100!$A:$A)-2),))</f>
        <v>0.77399998903274536</v>
      </c>
      <c r="N18" s="24">
        <f ca="1">MIN(VLOOKUP(A18,[1]HwabaoWP_szse_innovation_100!$A:$D,4),OFFSET([1]HwabaoWP_szse_innovation_100!$O$1,(MATCH(A18,[1]HwabaoWP_szse_innovation_100!$A:$A)-2),))</f>
        <v>0.69599997997283936</v>
      </c>
      <c r="O18" s="24">
        <f t="shared" ca="1" si="17"/>
        <v>0.72199998299280799</v>
      </c>
      <c r="P18" s="24">
        <f ca="1">SUM(O5:O18)/14</f>
        <v>0.86742857083820168</v>
      </c>
      <c r="Q18" s="24">
        <f ca="1">O18-P18</f>
        <v>-0.1454285878453937</v>
      </c>
      <c r="R18" s="24">
        <f ca="1">AVEDEV(O5:O18)</f>
        <v>9.561904966263543E-2</v>
      </c>
      <c r="S18" s="9">
        <f ca="1">0.015*R18</f>
        <v>1.4342857449395315E-3</v>
      </c>
      <c r="T18" s="9">
        <f ca="1">Q18/S18</f>
        <v>-101.39443158972821</v>
      </c>
      <c r="U18" s="11">
        <f ca="1">IF(AND(T18&gt;100,C18&gt;D18),1.2,IF(AND(T18&lt;-100,C18&lt;D18),1.2,1))</f>
        <v>1.2</v>
      </c>
    </row>
    <row r="19" spans="1:22" ht="14.1" customHeight="1"/>
    <row r="20" spans="1:22" ht="14.1" customHeight="1"/>
    <row r="21" spans="1:22" ht="14.1" customHeight="1"/>
    <row r="22" spans="1:22" ht="14.1" customHeight="1">
      <c r="V22" s="21"/>
    </row>
    <row r="23" spans="1:22" ht="14.1" customHeight="1"/>
    <row r="24" spans="1:22" ht="14.1" customHeight="1"/>
    <row r="25" spans="1:22" ht="14.1" customHeight="1"/>
    <row r="26" spans="1:22" ht="14.1" customHeight="1"/>
    <row r="27" spans="1:22" ht="14.1" customHeight="1"/>
    <row r="28" spans="1:22" ht="14.1" customHeight="1"/>
    <row r="29" spans="1:22" ht="14.1" customHeight="1"/>
    <row r="30" spans="1:22" ht="14.1" customHeight="1"/>
    <row r="31" spans="1:22" ht="14.1" customHeight="1"/>
    <row r="32" spans="1:22" ht="14.1" customHeight="1"/>
    <row r="33" spans="22:22" ht="14.1" customHeight="1">
      <c r="V33" s="21"/>
    </row>
    <row r="34" spans="22:22" ht="14.1" customHeight="1"/>
    <row r="35" spans="22:22" ht="14.1" customHeight="1"/>
    <row r="36" spans="22:22" ht="14.1" customHeight="1"/>
    <row r="37" spans="22:22" ht="14.1" customHeight="1"/>
    <row r="38" spans="22:22" ht="14.1" customHeight="1"/>
    <row r="39" spans="22:22" ht="14.1" customHeight="1"/>
    <row r="40" spans="22:22" ht="14.1" customHeight="1"/>
    <row r="41" spans="22:22" ht="14.1" customHeight="1"/>
    <row r="42" spans="22:22" ht="14.1" customHeight="1"/>
    <row r="43" spans="22:22" ht="14.1" customHeight="1"/>
    <row r="44" spans="22:22" ht="14.1" customHeight="1"/>
    <row r="45" spans="22:22" ht="14.1" customHeight="1"/>
    <row r="46" spans="22:22" ht="14.1" customHeight="1"/>
    <row r="47" spans="22:22" ht="14.1" customHeight="1"/>
    <row r="48" spans="22:22" ht="14.1" customHeight="1"/>
    <row r="49" spans="19:19" ht="14.1" customHeight="1"/>
    <row r="50" spans="19:19" ht="14.1" customHeight="1"/>
    <row r="51" spans="19:19" ht="14.1" customHeight="1"/>
    <row r="52" spans="19:19" ht="14.1" customHeight="1"/>
    <row r="53" spans="19:19" ht="14.1" customHeight="1"/>
    <row r="54" spans="19:19" ht="14.1" customHeight="1"/>
    <row r="55" spans="19:19" ht="14.1" customHeight="1"/>
    <row r="56" spans="19:19" ht="14.1" customHeight="1"/>
    <row r="57" spans="19:19" ht="14.1" customHeight="1"/>
    <row r="58" spans="19:19" ht="14.1" customHeight="1"/>
    <row r="59" spans="19:19" ht="14.1" customHeight="1"/>
    <row r="60" spans="19:19" ht="14.1" customHeight="1"/>
    <row r="61" spans="19:19" ht="14.1" customHeight="1"/>
    <row r="62" spans="19:19" ht="14.1" customHeight="1">
      <c r="S62" s="9"/>
    </row>
    <row r="63" spans="19:19" ht="14.1" customHeight="1">
      <c r="S63" s="9"/>
    </row>
    <row r="64" spans="19:19" ht="14.1" customHeight="1">
      <c r="S64" s="9"/>
    </row>
    <row r="65" spans="19:19" ht="14.1" customHeight="1">
      <c r="S65" s="9"/>
    </row>
    <row r="66" spans="19:19" ht="14.1" customHeight="1">
      <c r="S66" s="9"/>
    </row>
    <row r="67" spans="19:19" ht="14.1" customHeight="1">
      <c r="S67" s="9"/>
    </row>
    <row r="68" spans="19:19" ht="14.1" customHeight="1">
      <c r="S68" s="9"/>
    </row>
    <row r="69" spans="19:19" ht="14.1" customHeight="1">
      <c r="S69" s="9"/>
    </row>
    <row r="70" spans="19:19" ht="14.1" customHeight="1">
      <c r="S70" s="9"/>
    </row>
    <row r="71" spans="19:19" ht="14.1" customHeight="1">
      <c r="S71" s="9"/>
    </row>
    <row r="72" spans="19:19" ht="14.1" customHeight="1">
      <c r="S72" s="9"/>
    </row>
    <row r="73" spans="19:19" ht="14.1" customHeight="1">
      <c r="S73" s="9"/>
    </row>
    <row r="74" spans="19:19" ht="14.1" customHeight="1">
      <c r="S74" s="9"/>
    </row>
    <row r="75" spans="19:19" ht="14.1" customHeight="1">
      <c r="S75" s="9"/>
    </row>
    <row r="76" spans="19:19" ht="14.1" customHeight="1">
      <c r="S76" s="9"/>
    </row>
    <row r="77" spans="19:19" ht="14.1" customHeight="1">
      <c r="S77" s="9"/>
    </row>
    <row r="78" spans="19:19" ht="14.1" customHeight="1">
      <c r="S78" s="9"/>
    </row>
    <row r="79" spans="19:19" ht="14.1" customHeight="1">
      <c r="S79" s="9"/>
    </row>
    <row r="80" spans="19:19" ht="14.1" customHeight="1">
      <c r="S80" s="9"/>
    </row>
    <row r="81" spans="19:22" ht="14.1" customHeight="1">
      <c r="S81" s="9"/>
    </row>
    <row r="82" spans="19:22" ht="14.1" customHeight="1">
      <c r="S82" s="9"/>
    </row>
    <row r="83" spans="19:22" ht="14.1" customHeight="1">
      <c r="S83" s="9"/>
    </row>
    <row r="84" spans="19:22" ht="14.1" customHeight="1">
      <c r="S84" s="9"/>
    </row>
    <row r="85" spans="19:22" ht="14.1" customHeight="1">
      <c r="S85" s="9"/>
    </row>
    <row r="86" spans="19:22" ht="14.1" customHeight="1">
      <c r="S86" s="9"/>
    </row>
    <row r="87" spans="19:22" ht="14.1" customHeight="1">
      <c r="S87" s="9"/>
    </row>
    <row r="88" spans="19:22" ht="14.1" customHeight="1">
      <c r="S88" s="9"/>
    </row>
    <row r="89" spans="19:22" ht="14.1" customHeight="1">
      <c r="S89" s="9"/>
    </row>
    <row r="90" spans="19:22" ht="14.1" customHeight="1">
      <c r="S90" s="9"/>
    </row>
    <row r="91" spans="19:22" ht="14.1" customHeight="1">
      <c r="S91" s="9"/>
    </row>
    <row r="92" spans="19:22" ht="14.1" customHeight="1">
      <c r="S92" s="9"/>
      <c r="V92" s="21"/>
    </row>
    <row r="93" spans="19:22" ht="14.1" customHeight="1">
      <c r="S93" s="9"/>
    </row>
    <row r="94" spans="19:22" ht="14.1" customHeight="1">
      <c r="S94" s="9"/>
    </row>
    <row r="95" spans="19:22" ht="14.1" customHeight="1">
      <c r="S95" s="9"/>
    </row>
    <row r="96" spans="19:22" ht="14.1" customHeight="1">
      <c r="S96" s="9"/>
    </row>
    <row r="97" spans="19:22" ht="14.1" customHeight="1">
      <c r="S97" s="9"/>
    </row>
    <row r="98" spans="19:22" ht="14.1" customHeight="1">
      <c r="S98" s="9"/>
    </row>
    <row r="99" spans="19:22" ht="14.1" customHeight="1">
      <c r="S99" s="9"/>
    </row>
    <row r="100" spans="19:22" ht="14.1" customHeight="1">
      <c r="S100" s="9"/>
    </row>
    <row r="101" spans="19:22" ht="14.1" customHeight="1">
      <c r="S101" s="9"/>
    </row>
    <row r="102" spans="19:22" ht="14.1" customHeight="1">
      <c r="S102" s="9"/>
    </row>
    <row r="103" spans="19:22" ht="14.1" customHeight="1">
      <c r="S103" s="9"/>
    </row>
    <row r="104" spans="19:22" ht="14.1" customHeight="1">
      <c r="S104" s="9"/>
      <c r="V104" s="21"/>
    </row>
    <row r="105" spans="19:22" ht="14.1" customHeight="1">
      <c r="S105" s="9"/>
    </row>
    <row r="106" spans="19:22" ht="14.1" customHeight="1">
      <c r="S106" s="9"/>
    </row>
    <row r="107" spans="19:22" ht="14.1" customHeight="1">
      <c r="S107" s="9"/>
    </row>
    <row r="108" spans="19:22" ht="14.1" customHeight="1">
      <c r="S108" s="9"/>
    </row>
    <row r="109" spans="19:22" ht="14.1" customHeight="1">
      <c r="S109" s="9"/>
    </row>
    <row r="110" spans="19:22" ht="14.1" customHeight="1">
      <c r="S110" s="9"/>
    </row>
    <row r="111" spans="19:22" ht="14.1" customHeight="1">
      <c r="S111" s="9"/>
    </row>
    <row r="112" spans="19:22" ht="14.1" customHeight="1">
      <c r="S112" s="9"/>
    </row>
    <row r="113" spans="19:22" ht="14.1" customHeight="1">
      <c r="S113" s="9"/>
    </row>
    <row r="114" spans="19:22" ht="14.1" customHeight="1">
      <c r="S114" s="9"/>
    </row>
    <row r="115" spans="19:22" ht="14.1" customHeight="1">
      <c r="S115" s="9"/>
    </row>
    <row r="116" spans="19:22" ht="14.1" customHeight="1">
      <c r="S116" s="9"/>
      <c r="V116" s="21"/>
    </row>
    <row r="117" spans="19:22" ht="14.1" customHeight="1">
      <c r="S117" s="9"/>
    </row>
    <row r="118" spans="19:22" ht="14.1" customHeight="1">
      <c r="S118" s="9"/>
    </row>
    <row r="119" spans="19:22" ht="14.1" customHeight="1">
      <c r="S119" s="9"/>
    </row>
    <row r="120" spans="19:22" ht="14.1" customHeight="1">
      <c r="S120" s="9"/>
    </row>
    <row r="121" spans="19:22" ht="14.1" customHeight="1">
      <c r="S121" s="9"/>
    </row>
    <row r="122" spans="19:22" ht="14.1" customHeight="1">
      <c r="S122" s="9"/>
    </row>
    <row r="123" spans="19:22" ht="14.1" customHeight="1">
      <c r="S123" s="9"/>
    </row>
    <row r="124" spans="19:22" ht="14.1" customHeight="1">
      <c r="S124" s="9"/>
    </row>
    <row r="125" spans="19:22" ht="14.1" customHeight="1">
      <c r="S125" s="9"/>
    </row>
    <row r="126" spans="19:22" ht="14.1" customHeight="1">
      <c r="S126" s="9"/>
    </row>
    <row r="127" spans="19:22" ht="14.1" customHeight="1">
      <c r="S127" s="9"/>
    </row>
    <row r="128" spans="19:22" ht="14.1" customHeight="1">
      <c r="S128" s="9"/>
      <c r="V128" s="21"/>
    </row>
    <row r="129" spans="19:22" ht="14.1" customHeight="1">
      <c r="S129" s="9"/>
    </row>
    <row r="130" spans="19:22" ht="14.1" customHeight="1">
      <c r="S130" s="9"/>
    </row>
    <row r="131" spans="19:22" ht="14.1" customHeight="1">
      <c r="S131" s="9"/>
    </row>
    <row r="132" spans="19:22" ht="14.1" customHeight="1">
      <c r="S132" s="9"/>
    </row>
    <row r="133" spans="19:22" ht="14.1" customHeight="1">
      <c r="S133" s="9"/>
    </row>
    <row r="134" spans="19:22" ht="14.1" customHeight="1">
      <c r="S134" s="9"/>
    </row>
    <row r="135" spans="19:22" ht="14.1" customHeight="1">
      <c r="S135" s="9"/>
    </row>
    <row r="136" spans="19:22" ht="14.1" customHeight="1">
      <c r="S136" s="9"/>
    </row>
    <row r="137" spans="19:22" ht="14.1" customHeight="1">
      <c r="S137" s="22"/>
    </row>
    <row r="138" spans="19:22" ht="14.1" customHeight="1">
      <c r="S138" s="22"/>
    </row>
    <row r="139" spans="19:22" ht="14.1" customHeight="1">
      <c r="S139" s="22"/>
    </row>
    <row r="140" spans="19:22" ht="14.1" customHeight="1">
      <c r="S140" s="22"/>
      <c r="V140" s="21"/>
    </row>
    <row r="141" spans="19:22" ht="14.1" customHeight="1">
      <c r="S141" s="22"/>
    </row>
    <row r="142" spans="19:22" ht="14.1" customHeight="1">
      <c r="S142" s="22"/>
    </row>
    <row r="143" spans="19:22" ht="14.1" customHeight="1">
      <c r="S143" s="22"/>
    </row>
    <row r="144" spans="19:22" ht="14.1" customHeight="1">
      <c r="S144" s="22"/>
    </row>
    <row r="145" spans="19:22" ht="14.1" customHeight="1">
      <c r="S145" s="22"/>
    </row>
    <row r="146" spans="19:22" ht="14.1" customHeight="1">
      <c r="S146" s="22"/>
    </row>
    <row r="147" spans="19:22" ht="14.1" customHeight="1">
      <c r="S147" s="22"/>
    </row>
    <row r="148" spans="19:22" ht="14.1" customHeight="1">
      <c r="S148" s="22"/>
    </row>
    <row r="149" spans="19:22" ht="14.1" customHeight="1">
      <c r="S149" s="22"/>
    </row>
    <row r="150" spans="19:22" ht="14.1" customHeight="1"/>
    <row r="151" spans="19:22" ht="14.1" customHeight="1"/>
    <row r="152" spans="19:22" ht="14.1" customHeight="1">
      <c r="V152" s="21"/>
    </row>
    <row r="153" spans="19:22" ht="14.1" customHeight="1"/>
    <row r="154" spans="19:22" ht="14.1" customHeight="1"/>
    <row r="155" spans="19:22" ht="14.1" customHeight="1"/>
    <row r="156" spans="19:22" ht="14.1" customHeight="1"/>
    <row r="157" spans="19:22" ht="14.1" customHeight="1"/>
    <row r="158" spans="19:22" ht="14.1" customHeight="1"/>
    <row r="159" spans="19:22" ht="14.1" customHeight="1"/>
    <row r="160" spans="19:22" ht="14.1" customHeight="1"/>
    <row r="161" spans="22:22" ht="14.1" customHeight="1"/>
    <row r="162" spans="22:22" ht="14.1" customHeight="1"/>
    <row r="163" spans="22:22" ht="14.1" customHeight="1"/>
    <row r="164" spans="22:22" ht="14.1" customHeight="1">
      <c r="V164" s="21"/>
    </row>
    <row r="165" spans="22:22" ht="14.1" customHeight="1"/>
    <row r="166" spans="22:22" ht="14.1" customHeight="1"/>
    <row r="167" spans="22:22" ht="14.1" customHeight="1"/>
    <row r="168" spans="22:22" ht="14.1" customHeight="1"/>
    <row r="169" spans="22:22" ht="14.1" customHeight="1"/>
    <row r="170" spans="22:22" ht="14.1" customHeight="1"/>
    <row r="171" spans="22:22" ht="14.1" customHeight="1"/>
    <row r="172" spans="22:22" ht="14.1" customHeight="1"/>
    <row r="173" spans="22:22" ht="14.1" customHeight="1"/>
    <row r="174" spans="22:22" ht="14.1" customHeight="1"/>
    <row r="175" spans="22:22" ht="14.1" customHeight="1"/>
    <row r="176" spans="22:22" ht="14.1" customHeight="1"/>
    <row r="177" ht="14.1" customHeight="1"/>
    <row r="178" ht="14.1" customHeight="1"/>
    <row r="179" ht="14.1" customHeight="1"/>
    <row r="180" ht="14.1" customHeight="1"/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18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6" t="s">
        <v>4</v>
      </c>
      <c r="B1" s="26" t="s">
        <v>5</v>
      </c>
      <c r="C1" s="26" t="s">
        <v>6</v>
      </c>
      <c r="D1" s="27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8" t="s">
        <v>14</v>
      </c>
      <c r="L1" s="29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8" si="0">E3/B3</f>
        <v>0</v>
      </c>
      <c r="G3" s="15">
        <f>G2+F3</f>
        <v>0</v>
      </c>
      <c r="H3" s="15">
        <f t="shared" ref="H3:H18" si="1">G3*B3</f>
        <v>0</v>
      </c>
      <c r="I3" s="15">
        <f>IF(E3&gt;0,I2+E3,I2)</f>
        <v>0</v>
      </c>
      <c r="J3" s="15">
        <f t="shared" ref="J3:J18" si="2">H3+L3</f>
        <v>0</v>
      </c>
      <c r="K3" s="15">
        <f t="shared" ref="K3:K18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30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1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IF(C4&lt;D4,$E$2*(D4-C4)^2*N4,-$E$2*(D4-C4)^2*N4)</f>
        <v>3953.9484548014116</v>
      </c>
      <c r="F4" s="15">
        <f t="shared" si="0"/>
        <v>3930.3662572578642</v>
      </c>
      <c r="G4" s="15">
        <f t="shared" ref="G4:G18" si="4">G3+F4</f>
        <v>3930.3662572578642</v>
      </c>
      <c r="H4" s="15">
        <f t="shared" si="1"/>
        <v>3953.9484548014116</v>
      </c>
      <c r="I4" s="15">
        <f t="shared" ref="I4:I18" si="5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8" si="6">IF(E4&lt;0,L3-E4,L3)</f>
        <v>0</v>
      </c>
      <c r="M4" s="9">
        <f>VLOOKUP(A4,[1]HwabaoWP_szse_innovation_100!$A:$U,21)</f>
        <v>-53.501214932625707</v>
      </c>
      <c r="N4" s="9">
        <f t="shared" ref="N4:N18" si="7">IF(AND(M4&gt;100,C4&gt;D4),1.2,IF(AND(M4&lt;-100,C4&lt;D4),1.2,1))</f>
        <v>1</v>
      </c>
      <c r="P4" s="25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8">(S4-R4)/R4</f>
        <v>1.1211071369971281E-2</v>
      </c>
      <c r="W4" s="19">
        <f>V4</f>
        <v>1.1211071369971281E-2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18" si="9">IF(C5&lt;D5,$E$2*(D5-C5)^2*N5,-$E$2*(D5-C5)^2*N5)</f>
        <v>31666.545626548228</v>
      </c>
      <c r="F5" s="15">
        <f t="shared" si="0"/>
        <v>32781.103133072698</v>
      </c>
      <c r="G5" s="15">
        <f t="shared" si="4"/>
        <v>36711.46939033056</v>
      </c>
      <c r="H5" s="15">
        <f t="shared" si="1"/>
        <v>35463.279431059316</v>
      </c>
      <c r="I5" s="15">
        <f t="shared" si="5"/>
        <v>35620.494081349636</v>
      </c>
      <c r="J5" s="15">
        <f t="shared" si="2"/>
        <v>35463.279431059316</v>
      </c>
      <c r="K5" s="15">
        <f t="shared" si="3"/>
        <v>-157.2146502903197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87657.679798291982</v>
      </c>
      <c r="F6" s="15">
        <f t="shared" si="0"/>
        <v>91215.067427983333</v>
      </c>
      <c r="G6" s="15">
        <f t="shared" si="4"/>
        <v>127926.53681831389</v>
      </c>
      <c r="H6" s="15">
        <f t="shared" si="1"/>
        <v>122937.40188239964</v>
      </c>
      <c r="I6" s="15">
        <f t="shared" si="5"/>
        <v>123278.17387964162</v>
      </c>
      <c r="J6" s="15">
        <f t="shared" si="2"/>
        <v>122937.40188239964</v>
      </c>
      <c r="K6" s="15">
        <f t="shared" si="3"/>
        <v>-340.77199724197271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34459.381729895649</v>
      </c>
      <c r="F7" s="15">
        <f t="shared" si="0"/>
        <v>34702.298831101441</v>
      </c>
      <c r="G7" s="15">
        <f t="shared" si="4"/>
        <v>162628.83564941533</v>
      </c>
      <c r="H7" s="15">
        <f t="shared" si="1"/>
        <v>161490.42906947364</v>
      </c>
      <c r="I7" s="15">
        <f t="shared" si="5"/>
        <v>157737.55560953726</v>
      </c>
      <c r="J7" s="15">
        <f t="shared" si="2"/>
        <v>161490.42906947364</v>
      </c>
      <c r="K7" s="15">
        <f t="shared" si="3"/>
        <v>3752.8734599363816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41606.417199055955</v>
      </c>
      <c r="F8" s="15">
        <f t="shared" si="0"/>
        <v>41153.724696748955</v>
      </c>
      <c r="G8" s="15">
        <f t="shared" si="4"/>
        <v>203782.56034616427</v>
      </c>
      <c r="H8" s="15">
        <f t="shared" si="1"/>
        <v>206024.17608931765</v>
      </c>
      <c r="I8" s="15">
        <f t="shared" si="5"/>
        <v>199343.97280859321</v>
      </c>
      <c r="J8" s="15">
        <f t="shared" si="2"/>
        <v>206024.17608931765</v>
      </c>
      <c r="K8" s="15">
        <f t="shared" si="3"/>
        <v>6680.2032807244395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51151.60056778443</v>
      </c>
      <c r="F9" s="15">
        <f t="shared" si="0"/>
        <v>51564.11431831224</v>
      </c>
      <c r="G9" s="15">
        <f t="shared" si="4"/>
        <v>255346.67466447651</v>
      </c>
      <c r="H9" s="15">
        <f t="shared" si="1"/>
        <v>253303.89712736208</v>
      </c>
      <c r="I9" s="15">
        <f t="shared" si="5"/>
        <v>250495.57337637764</v>
      </c>
      <c r="J9" s="15">
        <f t="shared" si="2"/>
        <v>253303.89712736208</v>
      </c>
      <c r="K9" s="15">
        <f t="shared" si="3"/>
        <v>2808.3237509844475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203388.59680025204</v>
      </c>
      <c r="F10" s="15">
        <f t="shared" si="0"/>
        <v>228270.03704216305</v>
      </c>
      <c r="G10" s="15">
        <f t="shared" si="4"/>
        <v>483616.71170663956</v>
      </c>
      <c r="H10" s="15">
        <f t="shared" si="1"/>
        <v>430902.47698604997</v>
      </c>
      <c r="I10" s="15">
        <f t="shared" si="5"/>
        <v>453884.17017662968</v>
      </c>
      <c r="J10" s="15">
        <f t="shared" si="2"/>
        <v>430902.47698604997</v>
      </c>
      <c r="K10" s="15">
        <f t="shared" si="3"/>
        <v>-22981.69319057971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152807.94117845185</v>
      </c>
      <c r="F11" s="15">
        <f t="shared" si="0"/>
        <v>173251.62827558978</v>
      </c>
      <c r="G11" s="15">
        <f t="shared" si="4"/>
        <v>656868.33998222928</v>
      </c>
      <c r="H11" s="15">
        <f t="shared" si="1"/>
        <v>579357.89497069945</v>
      </c>
      <c r="I11" s="15">
        <f t="shared" si="5"/>
        <v>606692.11135508155</v>
      </c>
      <c r="J11" s="15">
        <f t="shared" si="2"/>
        <v>579357.89497069945</v>
      </c>
      <c r="K11" s="15">
        <f t="shared" si="3"/>
        <v>-27334.216384382104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299018.3188799615</v>
      </c>
      <c r="F12" s="15">
        <f t="shared" si="0"/>
        <v>377548.38446997904</v>
      </c>
      <c r="G12" s="15">
        <f t="shared" si="4"/>
        <v>1034416.7244522083</v>
      </c>
      <c r="H12" s="15">
        <f t="shared" si="1"/>
        <v>819258.04132691398</v>
      </c>
      <c r="I12" s="15">
        <f t="shared" si="5"/>
        <v>905710.43023504305</v>
      </c>
      <c r="J12" s="15">
        <f t="shared" si="2"/>
        <v>819258.04132691398</v>
      </c>
      <c r="K12" s="15">
        <f t="shared" si="3"/>
        <v>-86452.388908129069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430248.85375669535</v>
      </c>
      <c r="F13" s="15">
        <f t="shared" si="0"/>
        <v>598398.97718994762</v>
      </c>
      <c r="G13" s="15">
        <f t="shared" si="4"/>
        <v>1632815.7016421559</v>
      </c>
      <c r="H13" s="15">
        <f t="shared" si="1"/>
        <v>1173994.4598943966</v>
      </c>
      <c r="I13" s="15">
        <f t="shared" si="5"/>
        <v>1335959.2839917385</v>
      </c>
      <c r="J13" s="15">
        <f t="shared" si="2"/>
        <v>1173994.4598943966</v>
      </c>
      <c r="K13" s="15">
        <f t="shared" si="3"/>
        <v>-161964.82409734186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444707.93183896161</v>
      </c>
      <c r="F14" s="15">
        <f t="shared" si="0"/>
        <v>595325.22667922615</v>
      </c>
      <c r="G14" s="15">
        <f t="shared" si="4"/>
        <v>2228140.928321382</v>
      </c>
      <c r="H14" s="15">
        <f t="shared" si="1"/>
        <v>1664421.2267078152</v>
      </c>
      <c r="I14" s="15">
        <f t="shared" si="5"/>
        <v>1780667.2158307</v>
      </c>
      <c r="J14" s="15">
        <f t="shared" si="2"/>
        <v>1664421.2267078152</v>
      </c>
      <c r="K14" s="15">
        <f t="shared" si="3"/>
        <v>-116245.98912288481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157242.05001781249</v>
      </c>
      <c r="F15" s="15">
        <f t="shared" si="0"/>
        <v>186085.25999274614</v>
      </c>
      <c r="G15" s="15">
        <f t="shared" si="4"/>
        <v>2414226.1883141282</v>
      </c>
      <c r="H15" s="15">
        <f t="shared" si="1"/>
        <v>2040021.1981970037</v>
      </c>
      <c r="I15" s="15">
        <f t="shared" si="5"/>
        <v>1937909.2658485125</v>
      </c>
      <c r="J15" s="15">
        <f t="shared" si="2"/>
        <v>2040021.1981970037</v>
      </c>
      <c r="K15" s="15">
        <f t="shared" si="3"/>
        <v>102111.93234849116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255101.62210546658</v>
      </c>
      <c r="F16" s="15">
        <f t="shared" si="0"/>
        <v>318478.92934980243</v>
      </c>
      <c r="G16" s="15">
        <f t="shared" si="4"/>
        <v>2732705.1176639306</v>
      </c>
      <c r="H16" s="15">
        <f t="shared" si="1"/>
        <v>2188896.7966426979</v>
      </c>
      <c r="I16" s="15">
        <f t="shared" si="5"/>
        <v>2193010.887953979</v>
      </c>
      <c r="J16" s="15">
        <f t="shared" si="2"/>
        <v>2188896.7966426979</v>
      </c>
      <c r="K16" s="15">
        <f t="shared" si="3"/>
        <v>-4114.0913112810813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303179.21910762659</v>
      </c>
      <c r="F17" s="15">
        <f t="shared" si="0"/>
        <v>396312.71212669986</v>
      </c>
      <c r="G17" s="15">
        <f t="shared" si="4"/>
        <v>3129017.8297906304</v>
      </c>
      <c r="H17" s="15">
        <f t="shared" si="1"/>
        <v>2393698.5950288731</v>
      </c>
      <c r="I17" s="15">
        <f t="shared" si="5"/>
        <v>2496190.1070616054</v>
      </c>
      <c r="J17" s="15">
        <f t="shared" si="2"/>
        <v>2393698.5950288731</v>
      </c>
      <c r="K17" s="15">
        <f t="shared" si="3"/>
        <v>-102491.51203273237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406568.68077122449</v>
      </c>
      <c r="F18" s="15">
        <f t="shared" si="0"/>
        <v>584150.42021565919</v>
      </c>
      <c r="G18" s="15">
        <f t="shared" si="4"/>
        <v>3713168.2500062897</v>
      </c>
      <c r="H18" s="15">
        <f t="shared" si="1"/>
        <v>2584365.0276401606</v>
      </c>
      <c r="I18" s="15">
        <f t="shared" si="5"/>
        <v>2902758.7878328301</v>
      </c>
      <c r="J18" s="15">
        <f t="shared" si="2"/>
        <v>2584365.0276401606</v>
      </c>
      <c r="K18" s="15">
        <f t="shared" si="3"/>
        <v>-318393.76019266946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6" ht="14.1" customHeight="1">
      <c r="N19" s="9"/>
    </row>
    <row r="20" spans="1:16" ht="14.1" customHeight="1">
      <c r="N20" s="9"/>
    </row>
    <row r="21" spans="1:16" ht="14.1" customHeight="1">
      <c r="N21" s="9"/>
    </row>
    <row r="22" spans="1:16" ht="14.1" customHeight="1">
      <c r="N22" s="9"/>
      <c r="P22" s="21"/>
    </row>
    <row r="23" spans="1:16" ht="14.1" customHeight="1">
      <c r="N23" s="9"/>
    </row>
    <row r="24" spans="1:16" ht="14.1" customHeight="1">
      <c r="N24" s="9"/>
    </row>
    <row r="25" spans="1:16" ht="14.1" customHeight="1">
      <c r="N25" s="9"/>
    </row>
    <row r="26" spans="1:16" ht="14.1" customHeight="1">
      <c r="N26" s="9"/>
    </row>
    <row r="27" spans="1:16" ht="14.1" customHeight="1">
      <c r="N27" s="9"/>
    </row>
    <row r="28" spans="1:16" ht="14.1" customHeight="1">
      <c r="N28" s="9"/>
    </row>
    <row r="29" spans="1:16" ht="14.1" customHeight="1">
      <c r="N29" s="9"/>
    </row>
    <row r="30" spans="1:16" ht="14.1" customHeight="1">
      <c r="N30" s="9"/>
    </row>
    <row r="31" spans="1:16" ht="14.1" customHeight="1">
      <c r="N31" s="9"/>
    </row>
    <row r="32" spans="1:16" ht="14.1" customHeight="1">
      <c r="N32" s="9"/>
    </row>
    <row r="33" spans="14:16" ht="14.1" customHeight="1">
      <c r="N33" s="9"/>
      <c r="P33" s="21"/>
    </row>
    <row r="34" spans="14:16" ht="14.1" customHeight="1">
      <c r="N34" s="9"/>
    </row>
    <row r="35" spans="14:16" ht="14.1" customHeight="1">
      <c r="N35" s="9"/>
    </row>
    <row r="36" spans="14:16" ht="14.1" customHeight="1">
      <c r="N36" s="9"/>
    </row>
    <row r="37" spans="14:16" ht="14.1" customHeight="1">
      <c r="N37" s="9"/>
    </row>
    <row r="38" spans="14:16" ht="14.1" customHeight="1">
      <c r="N38" s="9"/>
    </row>
    <row r="39" spans="14:16" ht="14.1" customHeight="1">
      <c r="N39" s="9"/>
    </row>
    <row r="40" spans="14:16" ht="14.1" customHeight="1">
      <c r="N40" s="9"/>
    </row>
    <row r="41" spans="14:16" ht="14.1" customHeight="1">
      <c r="N41" s="9"/>
    </row>
    <row r="42" spans="14:16" ht="14.1" customHeight="1">
      <c r="N42" s="9"/>
    </row>
    <row r="43" spans="14:16" ht="14.1" customHeight="1">
      <c r="N43" s="9"/>
    </row>
    <row r="44" spans="14:16" ht="14.1" customHeight="1">
      <c r="N44" s="9"/>
    </row>
    <row r="45" spans="14:16" ht="14.1" customHeight="1">
      <c r="N45" s="9"/>
    </row>
    <row r="46" spans="14:16" ht="14.1" customHeight="1">
      <c r="N46" s="9"/>
    </row>
    <row r="47" spans="14:16" ht="14.1" customHeight="1">
      <c r="N47" s="9"/>
    </row>
    <row r="48" spans="14:16" ht="14.1" customHeight="1"/>
    <row r="49" spans="13:13" ht="14.1" customHeight="1"/>
    <row r="50" spans="13:13" ht="14.1" customHeight="1"/>
    <row r="51" spans="13:13" ht="14.1" customHeight="1"/>
    <row r="52" spans="13:13" ht="14.1" customHeight="1">
      <c r="M52" s="9"/>
    </row>
    <row r="53" spans="13:13" ht="14.1" customHeight="1">
      <c r="M53" s="9"/>
    </row>
    <row r="54" spans="13:13" ht="14.1" customHeight="1">
      <c r="M54" s="9"/>
    </row>
    <row r="55" spans="13:13" ht="14.1" customHeight="1">
      <c r="M55" s="9"/>
    </row>
    <row r="56" spans="13:13" ht="14.1" customHeight="1">
      <c r="M56" s="9"/>
    </row>
    <row r="57" spans="13:13" ht="14.1" customHeight="1">
      <c r="M57" s="9"/>
    </row>
    <row r="58" spans="13:13" ht="14.1" customHeight="1">
      <c r="M58" s="9"/>
    </row>
    <row r="59" spans="13:13" ht="14.1" customHeight="1">
      <c r="M59" s="9"/>
    </row>
    <row r="60" spans="13:13" ht="14.1" customHeight="1">
      <c r="M60" s="9"/>
    </row>
    <row r="61" spans="13:13" ht="14.1" customHeight="1">
      <c r="M61" s="9"/>
    </row>
    <row r="62" spans="13:13" ht="14.1" customHeight="1">
      <c r="M62" s="9"/>
    </row>
    <row r="63" spans="13:13" ht="14.1" customHeight="1">
      <c r="M63" s="9"/>
    </row>
    <row r="64" spans="13:13" ht="14.1" customHeight="1">
      <c r="M64" s="9"/>
    </row>
    <row r="65" spans="13:13" ht="14.1" customHeight="1">
      <c r="M65" s="9"/>
    </row>
    <row r="66" spans="13:13" ht="14.1" customHeight="1">
      <c r="M66" s="9"/>
    </row>
    <row r="67" spans="13:13" ht="14.1" customHeight="1">
      <c r="M67" s="9"/>
    </row>
    <row r="68" spans="13:13" ht="14.1" customHeight="1">
      <c r="M68" s="9"/>
    </row>
    <row r="69" spans="13:13" ht="14.1" customHeight="1">
      <c r="M69" s="9"/>
    </row>
    <row r="70" spans="13:13" ht="14.1" customHeight="1">
      <c r="M70" s="9"/>
    </row>
    <row r="71" spans="13:13" ht="14.1" customHeight="1">
      <c r="M71" s="9"/>
    </row>
    <row r="72" spans="13:13" ht="14.1" customHeight="1">
      <c r="M72" s="9"/>
    </row>
    <row r="73" spans="13:13" ht="14.1" customHeight="1">
      <c r="M73" s="9"/>
    </row>
    <row r="74" spans="13:13" ht="14.1" customHeight="1">
      <c r="M74" s="9"/>
    </row>
    <row r="75" spans="13:13" ht="14.1" customHeight="1">
      <c r="M75" s="9"/>
    </row>
    <row r="76" spans="13:13" ht="14.1" customHeight="1">
      <c r="M76" s="9"/>
    </row>
    <row r="77" spans="13:13" ht="14.1" customHeight="1">
      <c r="M77" s="9"/>
    </row>
    <row r="78" spans="13:13" ht="14.1" customHeight="1">
      <c r="M78" s="9"/>
    </row>
    <row r="79" spans="13:13" ht="14.1" customHeight="1">
      <c r="M79" s="9"/>
    </row>
    <row r="80" spans="13:13" ht="14.1" customHeight="1">
      <c r="M80" s="9"/>
    </row>
    <row r="81" spans="13:16" ht="14.1" customHeight="1">
      <c r="M81" s="9"/>
    </row>
    <row r="82" spans="13:16" ht="14.1" customHeight="1">
      <c r="M82" s="9"/>
    </row>
    <row r="83" spans="13:16" ht="14.1" customHeight="1">
      <c r="M83" s="9"/>
    </row>
    <row r="84" spans="13:16" ht="14.1" customHeight="1">
      <c r="M84" s="9"/>
    </row>
    <row r="85" spans="13:16" ht="14.1" customHeight="1">
      <c r="M85" s="9"/>
    </row>
    <row r="86" spans="13:16" ht="14.1" customHeight="1">
      <c r="M86" s="9"/>
    </row>
    <row r="87" spans="13:16" ht="14.1" customHeight="1">
      <c r="M87" s="9"/>
    </row>
    <row r="88" spans="13:16" ht="14.1" customHeight="1">
      <c r="M88" s="9"/>
    </row>
    <row r="89" spans="13:16" ht="14.1" customHeight="1">
      <c r="M89" s="9"/>
    </row>
    <row r="90" spans="13:16" ht="14.1" customHeight="1">
      <c r="M90" s="9"/>
    </row>
    <row r="91" spans="13:16" ht="14.1" customHeight="1">
      <c r="M91" s="9"/>
    </row>
    <row r="92" spans="13:16" ht="14.1" customHeight="1">
      <c r="M92" s="9"/>
      <c r="P92" s="21"/>
    </row>
    <row r="93" spans="13:16" ht="14.1" customHeight="1">
      <c r="M93" s="9"/>
    </row>
    <row r="94" spans="13:16" ht="14.1" customHeight="1">
      <c r="M94" s="9"/>
    </row>
    <row r="95" spans="13:16" ht="14.1" customHeight="1">
      <c r="M95" s="9"/>
    </row>
    <row r="96" spans="13:16" ht="14.1" customHeight="1">
      <c r="M96" s="9"/>
    </row>
    <row r="97" spans="13:16" ht="14.1" customHeight="1">
      <c r="M97" s="9"/>
    </row>
    <row r="98" spans="13:16" ht="14.1" customHeight="1">
      <c r="M98" s="9"/>
    </row>
    <row r="99" spans="13:16" ht="14.1" customHeight="1">
      <c r="M99" s="9"/>
    </row>
    <row r="100" spans="13:16" ht="14.1" customHeight="1">
      <c r="M100" s="9"/>
    </row>
    <row r="101" spans="13:16" ht="14.1" customHeight="1">
      <c r="M101" s="9"/>
    </row>
    <row r="102" spans="13:16" ht="14.1" customHeight="1">
      <c r="M102" s="9"/>
    </row>
    <row r="103" spans="13:16" ht="14.1" customHeight="1">
      <c r="M103" s="9"/>
    </row>
    <row r="104" spans="13:16" ht="14.1" customHeight="1">
      <c r="M104" s="9"/>
      <c r="P104" s="21"/>
    </row>
    <row r="105" spans="13:16" ht="14.1" customHeight="1">
      <c r="M105" s="9"/>
    </row>
    <row r="106" spans="13:16" ht="14.1" customHeight="1">
      <c r="M106" s="9"/>
    </row>
    <row r="107" spans="13:16" ht="14.1" customHeight="1">
      <c r="M107" s="9"/>
    </row>
    <row r="108" spans="13:16" ht="14.1" customHeight="1">
      <c r="M108" s="9"/>
    </row>
    <row r="109" spans="13:16" ht="14.1" customHeight="1">
      <c r="M109" s="9"/>
    </row>
    <row r="110" spans="13:16" ht="14.1" customHeight="1">
      <c r="M110" s="9"/>
    </row>
    <row r="111" spans="13:16" ht="14.1" customHeight="1">
      <c r="M111" s="9"/>
    </row>
    <row r="112" spans="13:16" ht="14.1" customHeight="1">
      <c r="M112" s="9"/>
    </row>
    <row r="113" spans="13:16" ht="14.1" customHeight="1">
      <c r="M113" s="9"/>
    </row>
    <row r="114" spans="13:16" ht="14.1" customHeight="1">
      <c r="M114" s="9"/>
    </row>
    <row r="115" spans="13:16" ht="14.1" customHeight="1">
      <c r="M115" s="9"/>
    </row>
    <row r="116" spans="13:16" ht="14.1" customHeight="1">
      <c r="M116" s="9"/>
      <c r="P116" s="21"/>
    </row>
    <row r="117" spans="13:16" ht="14.1" customHeight="1">
      <c r="M117" s="9"/>
    </row>
    <row r="118" spans="13:16" ht="14.1" customHeight="1">
      <c r="M118" s="9"/>
    </row>
    <row r="119" spans="13:16" ht="14.1" customHeight="1">
      <c r="M119" s="9"/>
    </row>
    <row r="120" spans="13:16" ht="14.1" customHeight="1">
      <c r="M120" s="9"/>
    </row>
    <row r="121" spans="13:16" ht="14.1" customHeight="1">
      <c r="M121" s="9"/>
    </row>
    <row r="122" spans="13:16" ht="14.1" customHeight="1">
      <c r="M122" s="9"/>
    </row>
    <row r="123" spans="13:16" ht="14.1" customHeight="1">
      <c r="M123" s="9"/>
    </row>
    <row r="124" spans="13:16" ht="14.1" customHeight="1">
      <c r="M124" s="9"/>
    </row>
    <row r="125" spans="13:16" ht="14.1" customHeight="1">
      <c r="M125" s="9"/>
    </row>
    <row r="126" spans="13:16" ht="14.1" customHeight="1">
      <c r="M126" s="9"/>
    </row>
    <row r="127" spans="13:16" ht="14.1" customHeight="1">
      <c r="M127" s="22"/>
    </row>
    <row r="128" spans="13:16" ht="14.1" customHeight="1">
      <c r="M128" s="22"/>
      <c r="P128" s="21"/>
    </row>
    <row r="129" spans="13:16" ht="14.1" customHeight="1">
      <c r="M129" s="22"/>
    </row>
    <row r="130" spans="13:16" ht="14.1" customHeight="1">
      <c r="M130" s="22"/>
    </row>
    <row r="131" spans="13:16" ht="14.1" customHeight="1">
      <c r="M131" s="22"/>
    </row>
    <row r="132" spans="13:16" ht="14.1" customHeight="1">
      <c r="M132" s="22"/>
    </row>
    <row r="133" spans="13:16" ht="14.1" customHeight="1">
      <c r="M133" s="22"/>
    </row>
    <row r="134" spans="13:16" ht="14.1" customHeight="1">
      <c r="M134" s="22"/>
    </row>
    <row r="135" spans="13:16" ht="14.1" customHeight="1">
      <c r="M135" s="22"/>
    </row>
    <row r="136" spans="13:16" ht="14.1" customHeight="1">
      <c r="M136" s="22"/>
    </row>
    <row r="137" spans="13:16" ht="14.1" customHeight="1">
      <c r="M137" s="22"/>
    </row>
    <row r="138" spans="13:16" ht="14.1" customHeight="1">
      <c r="M138" s="22"/>
    </row>
    <row r="139" spans="13:16" ht="14.1" customHeight="1">
      <c r="M139" s="22"/>
    </row>
    <row r="140" spans="13:16" ht="14.1" customHeight="1">
      <c r="P140" s="21"/>
    </row>
    <row r="141" spans="13:16" ht="14.1" customHeight="1"/>
    <row r="142" spans="13:16" ht="14.1" customHeight="1"/>
    <row r="143" spans="13:16" ht="14.1" customHeight="1"/>
    <row r="144" spans="13:16" ht="14.1" customHeight="1"/>
    <row r="145" spans="16:16" ht="14.1" customHeight="1"/>
    <row r="146" spans="16:16" ht="14.1" customHeight="1"/>
    <row r="147" spans="16:16" ht="14.1" customHeight="1"/>
    <row r="148" spans="16:16" ht="14.1" customHeight="1"/>
    <row r="149" spans="16:16" ht="14.1" customHeight="1"/>
    <row r="150" spans="16:16" ht="14.1" customHeight="1"/>
    <row r="151" spans="16:16" ht="14.1" customHeight="1"/>
    <row r="152" spans="16:16" ht="14.1" customHeight="1">
      <c r="P152" s="21"/>
    </row>
    <row r="153" spans="16:16" ht="14.1" customHeight="1"/>
    <row r="154" spans="16:16" ht="14.1" customHeight="1"/>
    <row r="155" spans="16:16" ht="14.1" customHeight="1"/>
    <row r="156" spans="16:16" ht="14.1" customHeight="1"/>
    <row r="157" spans="16:16" ht="14.1" customHeight="1"/>
    <row r="158" spans="16:16" ht="14.1" customHeight="1"/>
    <row r="159" spans="16:16" ht="14.1" customHeight="1"/>
    <row r="160" spans="16:16" ht="14.1" customHeight="1"/>
    <row r="161" spans="16:16" ht="14.1" customHeight="1"/>
    <row r="162" spans="16:16" ht="14.1" customHeight="1"/>
    <row r="163" spans="16:16" ht="14.1" customHeight="1"/>
    <row r="164" spans="16:16" ht="14.1" customHeight="1">
      <c r="P164" s="21"/>
    </row>
    <row r="165" spans="16:16" ht="14.1" customHeight="1"/>
    <row r="166" spans="16:16" ht="14.1" customHeight="1"/>
    <row r="167" spans="16:16" ht="14.1" customHeight="1"/>
    <row r="168" spans="16:16" ht="14.1" customHeight="1"/>
    <row r="169" spans="16:16" ht="14.1" customHeight="1"/>
    <row r="170" spans="16:16" ht="14.1" customHeight="1"/>
    <row r="171" spans="16:16" ht="14.1" customHeight="1"/>
    <row r="172" spans="16:16" ht="14.1" customHeight="1"/>
    <row r="173" spans="16:16" ht="14.1" customHeight="1"/>
    <row r="174" spans="16:16" ht="14.1" customHeight="1"/>
    <row r="175" spans="16:16" ht="14.1" customHeight="1"/>
    <row r="176" spans="16:16" ht="14.1" customHeight="1"/>
    <row r="177" ht="14.1" customHeight="1"/>
    <row r="178" ht="14.1" customHeight="1"/>
    <row r="179" ht="14.1" customHeight="1"/>
    <row r="180" ht="14.1" customHeight="1"/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8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6" t="s">
        <v>4</v>
      </c>
      <c r="B1" s="26" t="s">
        <v>5</v>
      </c>
      <c r="C1" s="26" t="s">
        <v>6</v>
      </c>
      <c r="D1" s="27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8" t="s">
        <v>14</v>
      </c>
      <c r="L1" s="29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8" si="0">E3/B3</f>
        <v>0</v>
      </c>
      <c r="G3" s="15">
        <f>G2+F3</f>
        <v>0</v>
      </c>
      <c r="H3" s="15">
        <f t="shared" ref="H3:H18" si="1">G3*B3</f>
        <v>0</v>
      </c>
      <c r="I3" s="15">
        <f>IF(E3&gt;0,I2+E3,I2)</f>
        <v>0</v>
      </c>
      <c r="J3" s="15">
        <f t="shared" ref="J3:J18" si="2">H3+L3</f>
        <v>0</v>
      </c>
      <c r="K3" s="15">
        <f t="shared" ref="K3:K18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30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1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IF(C4&lt;D4,$E$2*(D4-C4)^3*N4,$E$2*(D4-C4)^3*N4)</f>
        <v>3955.9241620469529</v>
      </c>
      <c r="F4" s="15">
        <f t="shared" si="0"/>
        <v>3932.3301809611858</v>
      </c>
      <c r="G4" s="15">
        <f t="shared" ref="G4:G18" si="4">G3+F4</f>
        <v>3932.3301809611858</v>
      </c>
      <c r="H4" s="15">
        <f t="shared" si="1"/>
        <v>3955.9241620469529</v>
      </c>
      <c r="I4" s="15">
        <f t="shared" ref="I4:I18" si="5">IF(E4&gt;0,I3+E4,I3)</f>
        <v>3955.9241620469529</v>
      </c>
      <c r="J4" s="15">
        <f t="shared" si="2"/>
        <v>3955.9241620469529</v>
      </c>
      <c r="K4" s="15">
        <f t="shared" si="3"/>
        <v>0</v>
      </c>
      <c r="L4" s="14">
        <f t="shared" ref="L4:L18" si="6">IF(E4&lt;0,L3-E4,L3)</f>
        <v>0</v>
      </c>
      <c r="M4" s="9">
        <f>VLOOKUP(A4,[1]HwabaoWP_szse_innovation_100!$A:$U,21)</f>
        <v>-53.501214932625707</v>
      </c>
      <c r="N4" s="9">
        <f t="shared" ref="N4:N18" si="7">IF(AND(M4&gt;100,C4&gt;D4),1.2,IF(AND(M4&lt;-100,C4&lt;D4),1.2,1))</f>
        <v>1</v>
      </c>
      <c r="P4" s="25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8">(S4-R4)/R4</f>
        <v>1.3949409370017912E-2</v>
      </c>
      <c r="W4" s="19">
        <f>AA13</f>
        <v>0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18" si="9">IF(C5&lt;D5,$E$2*(D5-C5)^3*N5,$E$2*(D5-C5)^3*N5)</f>
        <v>81848.714902699052</v>
      </c>
      <c r="F5" s="15">
        <f t="shared" si="0"/>
        <v>84729.518532814749</v>
      </c>
      <c r="G5" s="15">
        <f t="shared" si="4"/>
        <v>88661.848713775937</v>
      </c>
      <c r="H5" s="15">
        <f t="shared" si="1"/>
        <v>85647.345857507549</v>
      </c>
      <c r="I5" s="15">
        <f t="shared" si="5"/>
        <v>85804.639064746007</v>
      </c>
      <c r="J5" s="15">
        <f t="shared" si="2"/>
        <v>85647.345857507549</v>
      </c>
      <c r="K5" s="15">
        <f t="shared" si="3"/>
        <v>-157.2932072384574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412939.48228066432</v>
      </c>
      <c r="F6" s="15">
        <f t="shared" si="0"/>
        <v>429697.69227956748</v>
      </c>
      <c r="G6" s="15">
        <f t="shared" si="4"/>
        <v>518359.5409933434</v>
      </c>
      <c r="H6" s="15">
        <f t="shared" si="1"/>
        <v>498143.51889460301</v>
      </c>
      <c r="I6" s="15">
        <f t="shared" si="5"/>
        <v>498744.12134541036</v>
      </c>
      <c r="J6" s="15">
        <f t="shared" si="2"/>
        <v>498143.51889460301</v>
      </c>
      <c r="K6" s="15">
        <f t="shared" si="3"/>
        <v>-600.60245080734603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101780.05325937558</v>
      </c>
      <c r="F7" s="15">
        <f t="shared" si="0"/>
        <v>102497.53901382511</v>
      </c>
      <c r="G7" s="15">
        <f t="shared" si="4"/>
        <v>620857.08000716846</v>
      </c>
      <c r="H7" s="15">
        <f t="shared" si="1"/>
        <v>616511.06238820706</v>
      </c>
      <c r="I7" s="15">
        <f t="shared" si="5"/>
        <v>600524.17460478598</v>
      </c>
      <c r="J7" s="15">
        <f t="shared" si="2"/>
        <v>616511.06238820706</v>
      </c>
      <c r="K7" s="15">
        <f t="shared" si="3"/>
        <v>15986.887783421087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135033.62655146356</v>
      </c>
      <c r="F8" s="15">
        <f t="shared" si="0"/>
        <v>133564.41304031899</v>
      </c>
      <c r="G8" s="15">
        <f t="shared" si="4"/>
        <v>754421.49304748746</v>
      </c>
      <c r="H8" s="15">
        <f t="shared" si="1"/>
        <v>762720.1575304335</v>
      </c>
      <c r="I8" s="15">
        <f t="shared" si="5"/>
        <v>735557.8011562496</v>
      </c>
      <c r="J8" s="15">
        <f t="shared" si="2"/>
        <v>762720.1575304335</v>
      </c>
      <c r="K8" s="15">
        <f t="shared" si="3"/>
        <v>27162.356374183903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184073.086112683</v>
      </c>
      <c r="F9" s="15">
        <f t="shared" si="0"/>
        <v>185557.54951716529</v>
      </c>
      <c r="G9" s="15">
        <f t="shared" si="4"/>
        <v>939979.04256465274</v>
      </c>
      <c r="H9" s="15">
        <f t="shared" si="1"/>
        <v>932459.19498475967</v>
      </c>
      <c r="I9" s="15">
        <f t="shared" si="5"/>
        <v>919630.88726893254</v>
      </c>
      <c r="J9" s="15">
        <f t="shared" si="2"/>
        <v>932459.19498475967</v>
      </c>
      <c r="K9" s="15">
        <f t="shared" si="3"/>
        <v>12828.307715827134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1332296.016230752</v>
      </c>
      <c r="F10" s="15">
        <f t="shared" si="0"/>
        <v>1495281.7697778775</v>
      </c>
      <c r="G10" s="15">
        <f t="shared" si="4"/>
        <v>2435260.8123425301</v>
      </c>
      <c r="H10" s="15">
        <f t="shared" si="1"/>
        <v>2169817.3176074922</v>
      </c>
      <c r="I10" s="15">
        <f t="shared" si="5"/>
        <v>2251926.9034996843</v>
      </c>
      <c r="J10" s="15">
        <f t="shared" si="2"/>
        <v>2169817.3176074922</v>
      </c>
      <c r="K10" s="15">
        <f t="shared" si="3"/>
        <v>-82109.585892192088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950430.4433228831</v>
      </c>
      <c r="F11" s="15">
        <f t="shared" si="0"/>
        <v>1077585.5011100702</v>
      </c>
      <c r="G11" s="15">
        <f t="shared" si="4"/>
        <v>3512846.3134526005</v>
      </c>
      <c r="H11" s="15">
        <f t="shared" si="1"/>
        <v>3098330.5506435884</v>
      </c>
      <c r="I11" s="15">
        <f t="shared" si="5"/>
        <v>3202357.3468225673</v>
      </c>
      <c r="J11" s="15">
        <f t="shared" si="2"/>
        <v>3098330.5506435884</v>
      </c>
      <c r="K11" s="15">
        <f t="shared" si="3"/>
        <v>-104026.79617897887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2601645.6563901841</v>
      </c>
      <c r="F12" s="15">
        <f t="shared" si="0"/>
        <v>3284906.1496053939</v>
      </c>
      <c r="G12" s="15">
        <f t="shared" si="4"/>
        <v>6797752.4630579948</v>
      </c>
      <c r="H12" s="15">
        <f t="shared" si="1"/>
        <v>5383819.9215691434</v>
      </c>
      <c r="I12" s="15">
        <f t="shared" si="5"/>
        <v>5804003.0032127518</v>
      </c>
      <c r="J12" s="15">
        <f t="shared" si="2"/>
        <v>5383819.9215691434</v>
      </c>
      <c r="K12" s="15">
        <f t="shared" si="3"/>
        <v>-420183.0816436084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4490358.7035431322</v>
      </c>
      <c r="F13" s="15">
        <f t="shared" si="0"/>
        <v>6245283.4724707855</v>
      </c>
      <c r="G13" s="15">
        <f t="shared" si="4"/>
        <v>13043035.935528781</v>
      </c>
      <c r="H13" s="15">
        <f t="shared" si="1"/>
        <v>9377942.6013078354</v>
      </c>
      <c r="I13" s="15">
        <f t="shared" si="5"/>
        <v>10294361.706755884</v>
      </c>
      <c r="J13" s="15">
        <f t="shared" si="2"/>
        <v>9377942.6013078354</v>
      </c>
      <c r="K13" s="15">
        <f t="shared" si="3"/>
        <v>-916419.10544804856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4718606.5434752619</v>
      </c>
      <c r="F14" s="15">
        <f t="shared" si="0"/>
        <v>6316742.5381603679</v>
      </c>
      <c r="G14" s="15">
        <f t="shared" si="4"/>
        <v>19359778.47368915</v>
      </c>
      <c r="H14" s="15">
        <f t="shared" si="1"/>
        <v>14461754.113661477</v>
      </c>
      <c r="I14" s="15">
        <f t="shared" si="5"/>
        <v>15012968.250231147</v>
      </c>
      <c r="J14" s="15">
        <f t="shared" si="2"/>
        <v>14461754.113661477</v>
      </c>
      <c r="K14" s="15">
        <f t="shared" si="3"/>
        <v>-551214.13656966947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992097.82616559835</v>
      </c>
      <c r="F15" s="15">
        <f t="shared" si="0"/>
        <v>1174080.2278992822</v>
      </c>
      <c r="G15" s="15">
        <f t="shared" si="4"/>
        <v>20533858.701588433</v>
      </c>
      <c r="H15" s="15">
        <f t="shared" si="1"/>
        <v>17351111.190320637</v>
      </c>
      <c r="I15" s="15">
        <f t="shared" si="5"/>
        <v>16005066.076396745</v>
      </c>
      <c r="J15" s="15">
        <f t="shared" si="2"/>
        <v>17351111.190320637</v>
      </c>
      <c r="K15" s="15">
        <f t="shared" si="3"/>
        <v>1346045.1139238924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1871460.4753663132</v>
      </c>
      <c r="F16" s="15">
        <f t="shared" si="0"/>
        <v>2336405.0906298161</v>
      </c>
      <c r="G16" s="15">
        <f t="shared" si="4"/>
        <v>22870263.792218249</v>
      </c>
      <c r="H16" s="15">
        <f t="shared" si="1"/>
        <v>18319081.275756035</v>
      </c>
      <c r="I16" s="15">
        <f t="shared" si="5"/>
        <v>17876526.551763058</v>
      </c>
      <c r="J16" s="15">
        <f t="shared" si="2"/>
        <v>18319081.275756035</v>
      </c>
      <c r="K16" s="15">
        <f t="shared" si="3"/>
        <v>442554.72399297729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2424710.9525211253</v>
      </c>
      <c r="F17" s="15">
        <f t="shared" si="0"/>
        <v>3169556.8599503268</v>
      </c>
      <c r="G17" s="15">
        <f t="shared" si="4"/>
        <v>26039820.652168576</v>
      </c>
      <c r="H17" s="15">
        <f t="shared" si="1"/>
        <v>19920462.426406339</v>
      </c>
      <c r="I17" s="15">
        <f t="shared" si="5"/>
        <v>20301237.504284184</v>
      </c>
      <c r="J17" s="15">
        <f t="shared" si="2"/>
        <v>19920462.426406339</v>
      </c>
      <c r="K17" s="15">
        <f t="shared" si="3"/>
        <v>-380775.07787784562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3765405.130400809</v>
      </c>
      <c r="F18" s="15">
        <f t="shared" si="0"/>
        <v>5410064.9982026573</v>
      </c>
      <c r="G18" s="15">
        <f t="shared" si="4"/>
        <v>31449885.650371231</v>
      </c>
      <c r="H18" s="15">
        <f t="shared" si="1"/>
        <v>21889119.782806464</v>
      </c>
      <c r="I18" s="15">
        <f t="shared" si="5"/>
        <v>24066642.634684995</v>
      </c>
      <c r="J18" s="15">
        <f t="shared" si="2"/>
        <v>21889119.782806464</v>
      </c>
      <c r="K18" s="15">
        <f t="shared" si="3"/>
        <v>-2177522.8518785313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6" ht="14.1" customHeight="1">
      <c r="N19" s="9"/>
    </row>
    <row r="20" spans="1:16" ht="14.1" customHeight="1">
      <c r="N20" s="9"/>
    </row>
    <row r="21" spans="1:16" ht="14.1" customHeight="1">
      <c r="N21" s="9"/>
    </row>
    <row r="22" spans="1:16" ht="14.1" customHeight="1">
      <c r="N22" s="9"/>
      <c r="P22" s="21"/>
    </row>
    <row r="23" spans="1:16" ht="14.1" customHeight="1">
      <c r="N23" s="9"/>
    </row>
    <row r="24" spans="1:16" ht="14.1" customHeight="1">
      <c r="N24" s="9"/>
    </row>
    <row r="25" spans="1:16" ht="14.1" customHeight="1">
      <c r="N25" s="9"/>
    </row>
    <row r="26" spans="1:16" ht="14.1" customHeight="1">
      <c r="N26" s="9"/>
    </row>
    <row r="27" spans="1:16" ht="14.1" customHeight="1">
      <c r="N27" s="9"/>
    </row>
    <row r="28" spans="1:16" ht="14.1" customHeight="1">
      <c r="N28" s="9"/>
    </row>
    <row r="29" spans="1:16" ht="14.1" customHeight="1">
      <c r="N29" s="9"/>
    </row>
    <row r="30" spans="1:16" ht="14.1" customHeight="1">
      <c r="N30" s="9"/>
    </row>
    <row r="31" spans="1:16" ht="14.1" customHeight="1">
      <c r="N31" s="9"/>
    </row>
    <row r="32" spans="1:16" ht="14.1" customHeight="1">
      <c r="N32" s="9"/>
    </row>
    <row r="33" spans="14:16" ht="14.1" customHeight="1">
      <c r="N33" s="9"/>
      <c r="P33" s="21"/>
    </row>
    <row r="34" spans="14:16" ht="14.1" customHeight="1">
      <c r="N34" s="9"/>
    </row>
    <row r="35" spans="14:16" ht="14.1" customHeight="1">
      <c r="N35" s="9"/>
    </row>
    <row r="36" spans="14:16" ht="14.1" customHeight="1">
      <c r="N36" s="9"/>
    </row>
    <row r="37" spans="14:16" ht="14.1" customHeight="1">
      <c r="N37" s="9"/>
    </row>
    <row r="38" spans="14:16" ht="14.1" customHeight="1">
      <c r="N38" s="9"/>
    </row>
    <row r="39" spans="14:16" ht="14.1" customHeight="1">
      <c r="N39" s="9"/>
    </row>
    <row r="40" spans="14:16" ht="14.1" customHeight="1">
      <c r="N40" s="9"/>
    </row>
    <row r="41" spans="14:16" ht="14.1" customHeight="1">
      <c r="N41" s="9"/>
    </row>
    <row r="42" spans="14:16" ht="14.1" customHeight="1">
      <c r="N42" s="9"/>
    </row>
    <row r="43" spans="14:16" ht="14.1" customHeight="1">
      <c r="N43" s="9"/>
    </row>
    <row r="44" spans="14:16" ht="14.1" customHeight="1">
      <c r="N44" s="9"/>
    </row>
    <row r="45" spans="14:16" ht="14.1" customHeight="1">
      <c r="N45" s="9"/>
    </row>
    <row r="46" spans="14:16" ht="14.1" customHeight="1">
      <c r="N46" s="9"/>
    </row>
    <row r="47" spans="14:16" ht="14.1" customHeight="1">
      <c r="N47" s="9"/>
    </row>
    <row r="48" spans="14:16" ht="14.1" customHeight="1"/>
    <row r="49" spans="13:13" ht="14.1" customHeight="1"/>
    <row r="50" spans="13:13" ht="14.1" customHeight="1"/>
    <row r="51" spans="13:13" ht="14.1" customHeight="1"/>
    <row r="52" spans="13:13" ht="14.1" customHeight="1">
      <c r="M52" s="9"/>
    </row>
    <row r="53" spans="13:13" ht="14.1" customHeight="1">
      <c r="M53" s="9"/>
    </row>
    <row r="54" spans="13:13" ht="14.1" customHeight="1">
      <c r="M54" s="9"/>
    </row>
    <row r="55" spans="13:13" ht="14.1" customHeight="1">
      <c r="M55" s="9"/>
    </row>
    <row r="56" spans="13:13" ht="14.1" customHeight="1">
      <c r="M56" s="9"/>
    </row>
    <row r="57" spans="13:13" ht="14.1" customHeight="1">
      <c r="M57" s="9"/>
    </row>
    <row r="58" spans="13:13" ht="14.1" customHeight="1">
      <c r="M58" s="9"/>
    </row>
    <row r="59" spans="13:13" ht="14.1" customHeight="1">
      <c r="M59" s="9"/>
    </row>
    <row r="60" spans="13:13" ht="14.1" customHeight="1">
      <c r="M60" s="9"/>
    </row>
    <row r="61" spans="13:13" ht="14.1" customHeight="1">
      <c r="M61" s="9"/>
    </row>
    <row r="62" spans="13:13" ht="14.1" customHeight="1">
      <c r="M62" s="9"/>
    </row>
    <row r="63" spans="13:13" ht="14.1" customHeight="1">
      <c r="M63" s="9"/>
    </row>
    <row r="64" spans="13:13" ht="14.1" customHeight="1">
      <c r="M64" s="9"/>
    </row>
    <row r="65" spans="13:13" ht="14.1" customHeight="1">
      <c r="M65" s="9"/>
    </row>
    <row r="66" spans="13:13" ht="14.1" customHeight="1">
      <c r="M66" s="9"/>
    </row>
    <row r="67" spans="13:13" ht="14.1" customHeight="1">
      <c r="M67" s="9"/>
    </row>
    <row r="68" spans="13:13" ht="14.1" customHeight="1">
      <c r="M68" s="9"/>
    </row>
    <row r="69" spans="13:13" ht="14.1" customHeight="1">
      <c r="M69" s="9"/>
    </row>
    <row r="70" spans="13:13" ht="14.1" customHeight="1">
      <c r="M70" s="9"/>
    </row>
    <row r="71" spans="13:13" ht="14.1" customHeight="1">
      <c r="M71" s="9"/>
    </row>
    <row r="72" spans="13:13" ht="14.1" customHeight="1">
      <c r="M72" s="9"/>
    </row>
    <row r="73" spans="13:13" ht="14.1" customHeight="1">
      <c r="M73" s="9"/>
    </row>
    <row r="74" spans="13:13" ht="14.1" customHeight="1">
      <c r="M74" s="9"/>
    </row>
    <row r="75" spans="13:13" ht="14.1" customHeight="1">
      <c r="M75" s="9"/>
    </row>
    <row r="76" spans="13:13" ht="14.1" customHeight="1">
      <c r="M76" s="9"/>
    </row>
    <row r="77" spans="13:13" ht="14.1" customHeight="1">
      <c r="M77" s="9"/>
    </row>
    <row r="78" spans="13:13" ht="14.1" customHeight="1">
      <c r="M78" s="9"/>
    </row>
    <row r="79" spans="13:13" ht="14.1" customHeight="1">
      <c r="M79" s="9"/>
    </row>
    <row r="80" spans="13:13" ht="14.1" customHeight="1">
      <c r="M80" s="9"/>
    </row>
    <row r="81" spans="13:16" ht="14.1" customHeight="1">
      <c r="M81" s="9"/>
    </row>
    <row r="82" spans="13:16" ht="14.1" customHeight="1">
      <c r="M82" s="9"/>
    </row>
    <row r="83" spans="13:16" ht="14.1" customHeight="1">
      <c r="M83" s="9"/>
    </row>
    <row r="84" spans="13:16" ht="14.1" customHeight="1">
      <c r="M84" s="9"/>
    </row>
    <row r="85" spans="13:16" ht="14.1" customHeight="1">
      <c r="M85" s="9"/>
    </row>
    <row r="86" spans="13:16" ht="14.1" customHeight="1">
      <c r="M86" s="9"/>
    </row>
    <row r="87" spans="13:16" ht="14.1" customHeight="1">
      <c r="M87" s="9"/>
    </row>
    <row r="88" spans="13:16" ht="14.1" customHeight="1">
      <c r="M88" s="9"/>
    </row>
    <row r="89" spans="13:16" ht="14.1" customHeight="1">
      <c r="M89" s="9"/>
    </row>
    <row r="90" spans="13:16" ht="14.1" customHeight="1">
      <c r="M90" s="9"/>
    </row>
    <row r="91" spans="13:16" ht="14.1" customHeight="1">
      <c r="M91" s="9"/>
    </row>
    <row r="92" spans="13:16" ht="14.1" customHeight="1">
      <c r="M92" s="9"/>
      <c r="P92" s="21"/>
    </row>
    <row r="93" spans="13:16" ht="14.1" customHeight="1">
      <c r="M93" s="9"/>
    </row>
    <row r="94" spans="13:16" ht="14.1" customHeight="1">
      <c r="M94" s="9"/>
    </row>
    <row r="95" spans="13:16" ht="14.1" customHeight="1">
      <c r="M95" s="9"/>
    </row>
    <row r="96" spans="13:16" ht="14.1" customHeight="1">
      <c r="M96" s="9"/>
    </row>
    <row r="97" spans="13:16" ht="14.1" customHeight="1">
      <c r="M97" s="9"/>
    </row>
    <row r="98" spans="13:16" ht="14.1" customHeight="1">
      <c r="M98" s="9"/>
    </row>
    <row r="99" spans="13:16" ht="14.1" customHeight="1">
      <c r="M99" s="9"/>
    </row>
    <row r="100" spans="13:16" ht="14.1" customHeight="1">
      <c r="M100" s="9"/>
    </row>
    <row r="101" spans="13:16" ht="14.1" customHeight="1">
      <c r="M101" s="9"/>
    </row>
    <row r="102" spans="13:16" ht="14.1" customHeight="1">
      <c r="M102" s="9"/>
    </row>
    <row r="103" spans="13:16" ht="14.1" customHeight="1">
      <c r="M103" s="9"/>
    </row>
    <row r="104" spans="13:16" ht="14.1" customHeight="1">
      <c r="M104" s="9"/>
      <c r="P104" s="21"/>
    </row>
    <row r="105" spans="13:16" ht="14.1" customHeight="1">
      <c r="M105" s="9"/>
    </row>
    <row r="106" spans="13:16" ht="14.1" customHeight="1">
      <c r="M106" s="9"/>
    </row>
    <row r="107" spans="13:16" ht="14.1" customHeight="1">
      <c r="M107" s="9"/>
    </row>
    <row r="108" spans="13:16" ht="14.1" customHeight="1">
      <c r="M108" s="9"/>
    </row>
    <row r="109" spans="13:16" ht="14.1" customHeight="1">
      <c r="M109" s="9"/>
    </row>
    <row r="110" spans="13:16" ht="14.1" customHeight="1">
      <c r="M110" s="9"/>
    </row>
    <row r="111" spans="13:16" ht="14.1" customHeight="1">
      <c r="M111" s="9"/>
    </row>
    <row r="112" spans="13:16" ht="14.1" customHeight="1">
      <c r="M112" s="9"/>
    </row>
    <row r="113" spans="13:16" ht="14.1" customHeight="1">
      <c r="M113" s="9"/>
    </row>
    <row r="114" spans="13:16" ht="14.1" customHeight="1">
      <c r="M114" s="9"/>
    </row>
    <row r="115" spans="13:16" ht="14.1" customHeight="1">
      <c r="M115" s="9"/>
    </row>
    <row r="116" spans="13:16" ht="14.1" customHeight="1">
      <c r="M116" s="9"/>
      <c r="P116" s="21"/>
    </row>
    <row r="117" spans="13:16" ht="14.1" customHeight="1">
      <c r="M117" s="9"/>
    </row>
    <row r="118" spans="13:16" ht="14.1" customHeight="1">
      <c r="M118" s="9"/>
    </row>
    <row r="119" spans="13:16" ht="14.1" customHeight="1">
      <c r="M119" s="9"/>
    </row>
    <row r="120" spans="13:16" ht="14.1" customHeight="1">
      <c r="M120" s="9"/>
    </row>
    <row r="121" spans="13:16" ht="14.1" customHeight="1">
      <c r="M121" s="9"/>
    </row>
    <row r="122" spans="13:16" ht="14.1" customHeight="1">
      <c r="M122" s="9"/>
    </row>
    <row r="123" spans="13:16" ht="14.1" customHeight="1">
      <c r="M123" s="9"/>
    </row>
    <row r="124" spans="13:16" ht="14.1" customHeight="1">
      <c r="M124" s="9"/>
    </row>
    <row r="125" spans="13:16" ht="14.1" customHeight="1">
      <c r="M125" s="9"/>
    </row>
    <row r="126" spans="13:16" ht="14.1" customHeight="1">
      <c r="M126" s="9"/>
    </row>
    <row r="127" spans="13:16" ht="14.1" customHeight="1">
      <c r="M127" s="22"/>
    </row>
    <row r="128" spans="13:16" ht="14.1" customHeight="1">
      <c r="M128" s="22"/>
      <c r="P128" s="21"/>
    </row>
    <row r="129" spans="13:16" ht="14.1" customHeight="1">
      <c r="M129" s="22"/>
    </row>
    <row r="130" spans="13:16" ht="14.1" customHeight="1">
      <c r="M130" s="22"/>
    </row>
    <row r="131" spans="13:16" ht="14.1" customHeight="1">
      <c r="M131" s="22"/>
    </row>
    <row r="132" spans="13:16" ht="14.1" customHeight="1">
      <c r="M132" s="22"/>
    </row>
    <row r="133" spans="13:16" ht="14.1" customHeight="1">
      <c r="M133" s="22"/>
    </row>
    <row r="134" spans="13:16" ht="14.1" customHeight="1">
      <c r="M134" s="22"/>
    </row>
    <row r="135" spans="13:16" ht="14.1" customHeight="1">
      <c r="M135" s="22"/>
    </row>
    <row r="136" spans="13:16" ht="14.1" customHeight="1">
      <c r="M136" s="22"/>
    </row>
    <row r="137" spans="13:16" ht="14.1" customHeight="1">
      <c r="M137" s="22"/>
    </row>
    <row r="138" spans="13:16" ht="14.1" customHeight="1">
      <c r="M138" s="22"/>
    </row>
    <row r="139" spans="13:16" ht="14.1" customHeight="1">
      <c r="M139" s="22"/>
    </row>
    <row r="140" spans="13:16" ht="14.1" customHeight="1">
      <c r="P140" s="21"/>
    </row>
    <row r="141" spans="13:16" ht="14.1" customHeight="1"/>
    <row r="142" spans="13:16" ht="14.1" customHeight="1"/>
    <row r="143" spans="13:16" ht="14.1" customHeight="1"/>
    <row r="144" spans="13:16" ht="14.1" customHeight="1"/>
    <row r="145" spans="16:16" ht="14.1" customHeight="1"/>
    <row r="146" spans="16:16" ht="14.1" customHeight="1"/>
    <row r="147" spans="16:16" ht="14.1" customHeight="1"/>
    <row r="148" spans="16:16" ht="14.1" customHeight="1"/>
    <row r="149" spans="16:16" ht="14.1" customHeight="1"/>
    <row r="150" spans="16:16" ht="14.1" customHeight="1"/>
    <row r="151" spans="16:16" ht="14.1" customHeight="1"/>
    <row r="152" spans="16:16" ht="14.1" customHeight="1">
      <c r="P152" s="21"/>
    </row>
    <row r="153" spans="16:16" ht="14.1" customHeight="1"/>
    <row r="154" spans="16:16" ht="14.1" customHeight="1"/>
    <row r="155" spans="16:16" ht="14.1" customHeight="1"/>
    <row r="156" spans="16:16" ht="14.1" customHeight="1"/>
    <row r="157" spans="16:16" ht="14.1" customHeight="1"/>
    <row r="158" spans="16:16" ht="14.1" customHeight="1"/>
    <row r="159" spans="16:16" ht="14.1" customHeight="1"/>
    <row r="160" spans="16:16" ht="14.1" customHeight="1"/>
    <row r="161" spans="16:16" ht="14.1" customHeight="1"/>
    <row r="162" spans="16:16" ht="14.1" customHeight="1"/>
    <row r="163" spans="16:16" ht="14.1" customHeight="1"/>
    <row r="164" spans="16:16" ht="14.1" customHeight="1">
      <c r="P164" s="21"/>
    </row>
    <row r="165" spans="16:16" ht="14.1" customHeight="1"/>
    <row r="166" spans="16:16" ht="14.1" customHeight="1"/>
    <row r="167" spans="16:16" ht="14.1" customHeight="1"/>
    <row r="168" spans="16:16" ht="14.1" customHeight="1"/>
    <row r="169" spans="16:16" ht="14.1" customHeight="1"/>
    <row r="170" spans="16:16" ht="14.1" customHeight="1"/>
    <row r="171" spans="16:16" ht="14.1" customHeight="1"/>
    <row r="172" spans="16:16" ht="14.1" customHeight="1"/>
    <row r="173" spans="16:16" ht="14.1" customHeight="1"/>
    <row r="174" spans="16:16" ht="14.1" customHeight="1"/>
    <row r="175" spans="16:16" ht="14.1" customHeight="1"/>
    <row r="176" spans="16:16" ht="14.1" customHeight="1"/>
    <row r="177" ht="14.1" customHeight="1"/>
    <row r="178" ht="14.1" customHeight="1"/>
    <row r="179" ht="14.1" customHeight="1"/>
    <row r="180" ht="14.1" customHeight="1"/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18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6" t="s">
        <v>4</v>
      </c>
      <c r="B1" s="26" t="s">
        <v>5</v>
      </c>
      <c r="C1" s="26" t="s">
        <v>6</v>
      </c>
      <c r="D1" s="27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8" t="s">
        <v>14</v>
      </c>
      <c r="N1" s="29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f>VLOOKUP(A3,[1]HwabaoWP_szse_innovation_100!$A:$F,6)</f>
        <v>54671327</v>
      </c>
      <c r="F3" s="14">
        <f>VLOOKUP(A3,[1]HwabaoWP_szse_innovation_100!$A:$I,9)</f>
        <v>147407244.66666666</v>
      </c>
      <c r="G3" s="14">
        <v>0</v>
      </c>
      <c r="H3" s="15">
        <f t="shared" ref="H3:H18" si="0">G3/B3</f>
        <v>0</v>
      </c>
      <c r="I3" s="15">
        <f>I2+H3</f>
        <v>0</v>
      </c>
      <c r="J3" s="15">
        <f t="shared" ref="J3:J18" si="1">I3*B3</f>
        <v>0</v>
      </c>
      <c r="K3" s="15">
        <f>IF(G3&gt;0,K2+G3,K2)</f>
        <v>0</v>
      </c>
      <c r="L3" s="15">
        <f t="shared" ref="L3:L18" si="2">J3+N3</f>
        <v>0</v>
      </c>
      <c r="M3" s="15">
        <f t="shared" ref="M3:M18" si="3">L3-K3</f>
        <v>0</v>
      </c>
      <c r="N3" s="14">
        <f>IF(G3&lt;0,N2-G3,N2)</f>
        <v>0</v>
      </c>
      <c r="O3" s="9">
        <f>VLOOKUP(A3,[1]HwabaoWP_szse_innovation_100!$A:$U,21)</f>
        <v>0</v>
      </c>
      <c r="P3" s="9">
        <f>IF(AND(O3&gt;100,C3&gt;D3),1.2,IF(AND(O3&lt;-100,C3&lt;D3),1.2,1))</f>
        <v>1</v>
      </c>
      <c r="R3" s="30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1" t="s">
        <v>15</v>
      </c>
      <c r="X3" s="16" t="s">
        <v>19</v>
      </c>
      <c r="Y3" s="16" t="s">
        <v>20</v>
      </c>
    </row>
    <row r="4" spans="1:35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VLOOKUP(A4,[1]HwabaoWP_szse_innovation_100!$A:$F,6)</f>
        <v>9153472</v>
      </c>
      <c r="F4" s="14">
        <f>VLOOKUP(A4,[1]HwabaoWP_szse_innovation_100!$A:$I,9)</f>
        <v>34298297.880000003</v>
      </c>
      <c r="G4" s="14">
        <f>IF(C4&lt;D4,$G$2*(D4-C4)^3*P4*E4/F4,$G$2*(D4-C4)^3*P4*E4/F4)</f>
        <v>1055.7503809113296</v>
      </c>
      <c r="H4" s="15">
        <f t="shared" si="0"/>
        <v>1049.4536589575841</v>
      </c>
      <c r="I4" s="15">
        <f t="shared" ref="I4:I18" si="4">I3+H4</f>
        <v>1049.4536589575841</v>
      </c>
      <c r="J4" s="15">
        <f t="shared" si="1"/>
        <v>1055.7503809113296</v>
      </c>
      <c r="K4" s="15">
        <f t="shared" ref="K4:K18" si="5">IF(G4&gt;0,K3+G4,K3)</f>
        <v>1055.7503809113296</v>
      </c>
      <c r="L4" s="15">
        <f t="shared" si="2"/>
        <v>1055.7503809113296</v>
      </c>
      <c r="M4" s="15">
        <f t="shared" si="3"/>
        <v>0</v>
      </c>
      <c r="N4" s="14">
        <f t="shared" ref="N4:N18" si="6">IF(G4&lt;0,N3-G4,N3)</f>
        <v>0</v>
      </c>
      <c r="O4" s="9">
        <f>VLOOKUP(A4,[1]HwabaoWP_szse_innovation_100!$A:$U,21)</f>
        <v>-53.501214932625707</v>
      </c>
      <c r="P4" s="9">
        <f t="shared" ref="P4:P18" si="7">IF(AND(O4&gt;100,C4&gt;D4),1.2,IF(AND(O4&lt;-100,C4&lt;D4),1.2,1))</f>
        <v>1</v>
      </c>
      <c r="R4" s="25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8">(U4-T4)/T4</f>
        <v>1.0529003756696624E-2</v>
      </c>
      <c r="Y4" s="19">
        <f>AC13</f>
        <v>0</v>
      </c>
      <c r="AA4" s="17"/>
      <c r="AB4" s="9"/>
      <c r="AC4" s="9"/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>VLOOKUP(A5,[1]HwabaoWP_szse_innovation_100!$A:$F,6)</f>
        <v>4459339</v>
      </c>
      <c r="F5" s="14">
        <f>VLOOKUP(A5,[1]HwabaoWP_szse_innovation_100!$A:$I,9)</f>
        <v>21490456.638297871</v>
      </c>
      <c r="G5" s="14">
        <f t="shared" ref="G5:G18" si="9">IF(C5&lt;D5,$G$2*(D5-C5)^3*P5*E5/F5,$G$2*(D5-C5)^3*P5*E5/F5)</f>
        <v>16983.872079062337</v>
      </c>
      <c r="H5" s="15">
        <f t="shared" si="0"/>
        <v>17581.648114971365</v>
      </c>
      <c r="I5" s="15">
        <f t="shared" si="4"/>
        <v>18631.101773928949</v>
      </c>
      <c r="J5" s="15">
        <f t="shared" si="1"/>
        <v>17997.644313615365</v>
      </c>
      <c r="K5" s="15">
        <f t="shared" si="5"/>
        <v>18039.622459973667</v>
      </c>
      <c r="L5" s="15">
        <f t="shared" si="2"/>
        <v>17997.644313615365</v>
      </c>
      <c r="M5" s="15">
        <f t="shared" si="3"/>
        <v>-41.978146358302183</v>
      </c>
      <c r="N5" s="14">
        <f t="shared" si="6"/>
        <v>0</v>
      </c>
      <c r="O5" s="9">
        <f>VLOOKUP(A5,[1]HwabaoWP_szse_innovation_100!$A:$U,21)</f>
        <v>-120.73806658644138</v>
      </c>
      <c r="P5" s="9">
        <f t="shared" si="7"/>
        <v>1.2</v>
      </c>
      <c r="AA5" s="17"/>
      <c r="AB5" s="9"/>
      <c r="AC5" s="9"/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>VLOOKUP(A6,[1]HwabaoWP_szse_innovation_100!$A:$F,6)</f>
        <v>2614711</v>
      </c>
      <c r="F6" s="14">
        <f>VLOOKUP(A6,[1]HwabaoWP_szse_innovation_100!$A:$I,9)</f>
        <v>16286261.656716418</v>
      </c>
      <c r="G6" s="14">
        <f t="shared" si="9"/>
        <v>66296.209001915733</v>
      </c>
      <c r="H6" s="15">
        <f t="shared" si="0"/>
        <v>68986.689908341039</v>
      </c>
      <c r="I6" s="15">
        <f t="shared" si="4"/>
        <v>87617.791682269992</v>
      </c>
      <c r="J6" s="15">
        <f t="shared" si="1"/>
        <v>84200.697806661454</v>
      </c>
      <c r="K6" s="15">
        <f t="shared" si="5"/>
        <v>84335.831461889407</v>
      </c>
      <c r="L6" s="15">
        <f t="shared" si="2"/>
        <v>84200.697806661454</v>
      </c>
      <c r="M6" s="15">
        <f t="shared" si="3"/>
        <v>-135.13365522795357</v>
      </c>
      <c r="N6" s="14">
        <f t="shared" si="6"/>
        <v>0</v>
      </c>
      <c r="O6" s="9">
        <f>VLOOKUP(A6,[1]HwabaoWP_szse_innovation_100!$A:$U,21)</f>
        <v>-30.243784697079619</v>
      </c>
      <c r="P6" s="9">
        <f t="shared" si="7"/>
        <v>1</v>
      </c>
      <c r="AA6" s="9"/>
      <c r="AB6" s="9"/>
      <c r="AC6" s="20"/>
      <c r="AD6" s="9"/>
      <c r="AE6" s="9"/>
      <c r="AF6" s="20"/>
      <c r="AG6" s="17"/>
    </row>
    <row r="7" spans="1:35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>VLOOKUP(A7,[1]HwabaoWP_szse_innovation_100!$A:$F,6)</f>
        <v>3805620</v>
      </c>
      <c r="F7" s="14">
        <f>VLOOKUP(A7,[1]HwabaoWP_szse_innovation_100!$A:$I,9)</f>
        <v>13885339.653614458</v>
      </c>
      <c r="G7" s="14">
        <f t="shared" si="9"/>
        <v>27895.335364311264</v>
      </c>
      <c r="H7" s="15">
        <f t="shared" si="0"/>
        <v>28091.980041716575</v>
      </c>
      <c r="I7" s="15">
        <f t="shared" si="4"/>
        <v>115709.77172398657</v>
      </c>
      <c r="J7" s="15">
        <f t="shared" si="1"/>
        <v>114899.79995626083</v>
      </c>
      <c r="K7" s="15">
        <f t="shared" si="5"/>
        <v>112231.16682620067</v>
      </c>
      <c r="L7" s="15">
        <f t="shared" si="2"/>
        <v>114899.79995626083</v>
      </c>
      <c r="M7" s="15">
        <f t="shared" si="3"/>
        <v>2668.6331300601596</v>
      </c>
      <c r="N7" s="14">
        <f t="shared" si="6"/>
        <v>0</v>
      </c>
      <c r="O7" s="9">
        <f>VLOOKUP(A7,[1]HwabaoWP_szse_innovation_100!$A:$U,21)</f>
        <v>67.867888185983432</v>
      </c>
      <c r="P7" s="9">
        <f t="shared" si="7"/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>VLOOKUP(A8,[1]HwabaoWP_szse_innovation_100!$A:$F,6)</f>
        <v>3040778</v>
      </c>
      <c r="F8" s="14">
        <f>VLOOKUP(A8,[1]HwabaoWP_szse_innovation_100!$A:$I,9)</f>
        <v>12014868.042857142</v>
      </c>
      <c r="G8" s="14">
        <f t="shared" si="9"/>
        <v>34174.930545493</v>
      </c>
      <c r="H8" s="15">
        <f t="shared" si="0"/>
        <v>33803.095240597817</v>
      </c>
      <c r="I8" s="15">
        <f t="shared" si="4"/>
        <v>149512.86696458439</v>
      </c>
      <c r="J8" s="15">
        <f t="shared" si="1"/>
        <v>151157.51406207148</v>
      </c>
      <c r="K8" s="15">
        <f t="shared" si="5"/>
        <v>146406.09737169367</v>
      </c>
      <c r="L8" s="15">
        <f t="shared" si="2"/>
        <v>151157.51406207148</v>
      </c>
      <c r="M8" s="15">
        <f t="shared" si="3"/>
        <v>4751.4166903778096</v>
      </c>
      <c r="N8" s="14">
        <f t="shared" si="6"/>
        <v>0</v>
      </c>
      <c r="O8" s="9">
        <f>VLOOKUP(A8,[1]HwabaoWP_szse_innovation_100!$A:$U,21)</f>
        <v>63.430477831424852</v>
      </c>
      <c r="P8" s="9">
        <f t="shared" si="7"/>
        <v>1</v>
      </c>
    </row>
    <row r="9" spans="1:35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>VLOOKUP(A9,[1]HwabaoWP_szse_innovation_100!$A:$F,6)</f>
        <v>1988017</v>
      </c>
      <c r="F9" s="14">
        <f>VLOOKUP(A9,[1]HwabaoWP_szse_innovation_100!$A:$I,9)</f>
        <v>10437349.492675781</v>
      </c>
      <c r="G9" s="14">
        <f t="shared" si="9"/>
        <v>35060.665994874435</v>
      </c>
      <c r="H9" s="15">
        <f t="shared" si="0"/>
        <v>35343.413878909516</v>
      </c>
      <c r="I9" s="15">
        <f t="shared" si="4"/>
        <v>184856.28084349391</v>
      </c>
      <c r="J9" s="15">
        <f t="shared" si="1"/>
        <v>183377.42759977028</v>
      </c>
      <c r="K9" s="15">
        <f t="shared" si="5"/>
        <v>181466.76336656811</v>
      </c>
      <c r="L9" s="15">
        <f t="shared" si="2"/>
        <v>183377.42759977028</v>
      </c>
      <c r="M9" s="15">
        <f t="shared" si="3"/>
        <v>1910.6642332021729</v>
      </c>
      <c r="N9" s="14">
        <f t="shared" si="6"/>
        <v>0</v>
      </c>
      <c r="O9" s="9">
        <f>VLOOKUP(A9,[1]HwabaoWP_szse_innovation_100!$A:$U,21)</f>
        <v>-25.534304137796351</v>
      </c>
      <c r="P9" s="9">
        <f t="shared" si="7"/>
        <v>1</v>
      </c>
      <c r="AA9" s="17"/>
      <c r="AB9" s="9"/>
      <c r="AC9" s="9"/>
    </row>
    <row r="10" spans="1:35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>VLOOKUP(A10,[1]HwabaoWP_szse_innovation_100!$A:$F,6)</f>
        <v>2257005</v>
      </c>
      <c r="F10" s="14">
        <f>VLOOKUP(A10,[1]HwabaoWP_szse_innovation_100!$A:$I,9)</f>
        <v>9461572.5990646258</v>
      </c>
      <c r="G10" s="14">
        <f t="shared" si="9"/>
        <v>317811.73146736313</v>
      </c>
      <c r="H10" s="15">
        <f t="shared" si="0"/>
        <v>356691.06752202666</v>
      </c>
      <c r="I10" s="15">
        <f t="shared" si="4"/>
        <v>541547.34836552059</v>
      </c>
      <c r="J10" s="15">
        <f t="shared" si="1"/>
        <v>482518.6726745746</v>
      </c>
      <c r="K10" s="15">
        <f t="shared" si="5"/>
        <v>499278.49483393121</v>
      </c>
      <c r="L10" s="15">
        <f t="shared" si="2"/>
        <v>482518.6726745746</v>
      </c>
      <c r="M10" s="15">
        <f t="shared" si="3"/>
        <v>-16759.822159356612</v>
      </c>
      <c r="N10" s="14">
        <f t="shared" si="6"/>
        <v>0</v>
      </c>
      <c r="O10" s="9">
        <f>VLOOKUP(A10,[1]HwabaoWP_szse_innovation_100!$A:$U,21)</f>
        <v>-185.45991285326798</v>
      </c>
      <c r="P10" s="9">
        <f t="shared" si="7"/>
        <v>1.2</v>
      </c>
      <c r="AA10" s="17"/>
      <c r="AB10" s="9"/>
      <c r="AC10" s="9"/>
    </row>
    <row r="11" spans="1:35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>VLOOKUP(A11,[1]HwabaoWP_szse_innovation_100!$A:$F,6)</f>
        <v>906904</v>
      </c>
      <c r="F11" s="14">
        <f>VLOOKUP(A11,[1]HwabaoWP_szse_innovation_100!$A:$I,9)</f>
        <v>8699501.0544478521</v>
      </c>
      <c r="G11" s="14">
        <f t="shared" si="9"/>
        <v>99080.299591503761</v>
      </c>
      <c r="H11" s="15">
        <f t="shared" si="0"/>
        <v>112335.93687526176</v>
      </c>
      <c r="I11" s="15">
        <f t="shared" si="4"/>
        <v>653883.28524078231</v>
      </c>
      <c r="J11" s="15">
        <f t="shared" si="1"/>
        <v>576725.07660191669</v>
      </c>
      <c r="K11" s="15">
        <f t="shared" si="5"/>
        <v>598358.79442543502</v>
      </c>
      <c r="L11" s="15">
        <f t="shared" si="2"/>
        <v>576725.07660191669</v>
      </c>
      <c r="M11" s="15">
        <f t="shared" si="3"/>
        <v>-21633.717823518324</v>
      </c>
      <c r="N11" s="14">
        <f t="shared" si="6"/>
        <v>0</v>
      </c>
      <c r="O11" s="9">
        <f>VLOOKUP(A11,[1]HwabaoWP_szse_innovation_100!$A:$U,21)</f>
        <v>53.846247309070314</v>
      </c>
      <c r="P11" s="9">
        <f t="shared" si="7"/>
        <v>1</v>
      </c>
      <c r="AA11" s="17"/>
      <c r="AB11" s="9"/>
      <c r="AC11" s="9"/>
    </row>
    <row r="12" spans="1:35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>VLOOKUP(A12,[1]HwabaoWP_szse_innovation_100!$A:$F,6)</f>
        <v>1401901</v>
      </c>
      <c r="F12" s="14">
        <f>VLOOKUP(A12,[1]HwabaoWP_szse_innovation_100!$A:$I,9)</f>
        <v>7836928.591733871</v>
      </c>
      <c r="G12" s="14">
        <f t="shared" si="9"/>
        <v>465392.73704574164</v>
      </c>
      <c r="H12" s="15">
        <f t="shared" si="0"/>
        <v>587617.09541353618</v>
      </c>
      <c r="I12" s="15">
        <f t="shared" si="4"/>
        <v>1241500.3806543185</v>
      </c>
      <c r="J12" s="15">
        <f t="shared" si="1"/>
        <v>983268.29615027865</v>
      </c>
      <c r="K12" s="15">
        <f t="shared" si="5"/>
        <v>1063751.5314711765</v>
      </c>
      <c r="L12" s="15">
        <f t="shared" si="2"/>
        <v>983268.29615027865</v>
      </c>
      <c r="M12" s="15">
        <f t="shared" si="3"/>
        <v>-80483.235320897889</v>
      </c>
      <c r="N12" s="14">
        <f t="shared" si="6"/>
        <v>0</v>
      </c>
      <c r="O12" s="9">
        <f>VLOOKUP(A12,[1]HwabaoWP_szse_innovation_100!$A:$U,21)</f>
        <v>-13.27465112839349</v>
      </c>
      <c r="P12" s="9">
        <f t="shared" si="7"/>
        <v>1</v>
      </c>
      <c r="AA12" s="17"/>
    </row>
    <row r="13" spans="1:35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>VLOOKUP(A13,[1]HwabaoWP_szse_innovation_100!$A:$F,6)</f>
        <v>2631500</v>
      </c>
      <c r="F13" s="14">
        <f>VLOOKUP(A13,[1]HwabaoWP_szse_innovation_100!$A:$I,9)</f>
        <v>7310293.186280488</v>
      </c>
      <c r="G13" s="14">
        <f t="shared" si="9"/>
        <v>1616402.8756808292</v>
      </c>
      <c r="H13" s="15">
        <f t="shared" si="0"/>
        <v>2248126.4484234462</v>
      </c>
      <c r="I13" s="15">
        <f t="shared" si="4"/>
        <v>3489626.8290777644</v>
      </c>
      <c r="J13" s="15">
        <f t="shared" si="1"/>
        <v>2509041.6268755305</v>
      </c>
      <c r="K13" s="15">
        <f t="shared" si="5"/>
        <v>2680154.4071520055</v>
      </c>
      <c r="L13" s="15">
        <f t="shared" si="2"/>
        <v>2509041.6268755305</v>
      </c>
      <c r="M13" s="15">
        <f t="shared" si="3"/>
        <v>-171112.78027647501</v>
      </c>
      <c r="N13" s="14">
        <f t="shared" si="6"/>
        <v>0</v>
      </c>
      <c r="O13" s="9">
        <f>VLOOKUP(A13,[1]HwabaoWP_szse_innovation_100!$A:$U,21)</f>
        <v>-29.745409510831923</v>
      </c>
      <c r="P13" s="9">
        <f t="shared" si="7"/>
        <v>1</v>
      </c>
      <c r="AC13" s="10"/>
    </row>
    <row r="14" spans="1:35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>VLOOKUP(A14,[1]HwabaoWP_szse_innovation_100!$A:$F,6)</f>
        <v>1147010</v>
      </c>
      <c r="F14" s="14">
        <f>VLOOKUP(A14,[1]HwabaoWP_szse_innovation_100!$A:$I,9)</f>
        <v>6847440.4204799104</v>
      </c>
      <c r="G14" s="14">
        <f t="shared" si="9"/>
        <v>790410.51240753022</v>
      </c>
      <c r="H14" s="15">
        <f t="shared" si="0"/>
        <v>1058113.1654720588</v>
      </c>
      <c r="I14" s="15">
        <f t="shared" si="4"/>
        <v>4547739.994549823</v>
      </c>
      <c r="J14" s="15">
        <f t="shared" si="1"/>
        <v>3397161.6805133354</v>
      </c>
      <c r="K14" s="15">
        <f t="shared" si="5"/>
        <v>3470564.9195595356</v>
      </c>
      <c r="L14" s="15">
        <f t="shared" si="2"/>
        <v>3397161.6805133354</v>
      </c>
      <c r="M14" s="15">
        <f t="shared" si="3"/>
        <v>-73403.239046200179</v>
      </c>
      <c r="N14" s="14">
        <f t="shared" si="6"/>
        <v>0</v>
      </c>
      <c r="O14" s="9">
        <f>VLOOKUP(A14,[1]HwabaoWP_szse_innovation_100!$A:$U,21)</f>
        <v>121.48316506417596</v>
      </c>
      <c r="P14" s="9">
        <f t="shared" si="7"/>
        <v>1</v>
      </c>
    </row>
    <row r="15" spans="1:35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>VLOOKUP(A15,[1]HwabaoWP_szse_innovation_100!$A:$F,6)</f>
        <v>2764909</v>
      </c>
      <c r="F15" s="14">
        <f>VLOOKUP(A15,[1]HwabaoWP_szse_innovation_100!$A:$I,9)</f>
        <v>6486059.213010204</v>
      </c>
      <c r="G15" s="14">
        <f t="shared" si="9"/>
        <v>422916.30686063902</v>
      </c>
      <c r="H15" s="15">
        <f t="shared" si="0"/>
        <v>500492.65389518265</v>
      </c>
      <c r="I15" s="15">
        <f t="shared" si="4"/>
        <v>5048232.6484450055</v>
      </c>
      <c r="J15" s="15">
        <f t="shared" si="1"/>
        <v>4265756.7323671244</v>
      </c>
      <c r="K15" s="15">
        <f t="shared" si="5"/>
        <v>3893481.2264201744</v>
      </c>
      <c r="L15" s="15">
        <f t="shared" si="2"/>
        <v>4265756.7323671244</v>
      </c>
      <c r="M15" s="15">
        <f t="shared" si="3"/>
        <v>372275.50594695006</v>
      </c>
      <c r="N15" s="14">
        <f t="shared" si="6"/>
        <v>0</v>
      </c>
      <c r="O15" s="9">
        <f>VLOOKUP(A15,[1]HwabaoWP_szse_innovation_100!$A:$U,21)</f>
        <v>82.073682168853153</v>
      </c>
      <c r="P15" s="9">
        <f t="shared" si="7"/>
        <v>1</v>
      </c>
    </row>
    <row r="16" spans="1:35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>VLOOKUP(A16,[1]HwabaoWP_szse_innovation_100!$A:$F,6)</f>
        <v>2184000</v>
      </c>
      <c r="F16" s="14">
        <f>VLOOKUP(A16,[1]HwabaoWP_szse_innovation_100!$A:$I,9)</f>
        <v>6139372.2173402254</v>
      </c>
      <c r="G16" s="14">
        <f t="shared" si="9"/>
        <v>665747.16982557636</v>
      </c>
      <c r="H16" s="15">
        <f t="shared" si="0"/>
        <v>831145.03198279405</v>
      </c>
      <c r="I16" s="15">
        <f t="shared" si="4"/>
        <v>5879377.6804277999</v>
      </c>
      <c r="J16" s="15">
        <f t="shared" si="1"/>
        <v>4709381.5164156565</v>
      </c>
      <c r="K16" s="15">
        <f t="shared" si="5"/>
        <v>4559228.3962457506</v>
      </c>
      <c r="L16" s="15">
        <f t="shared" si="2"/>
        <v>4709381.5164156565</v>
      </c>
      <c r="M16" s="15">
        <f t="shared" si="3"/>
        <v>150153.12016990595</v>
      </c>
      <c r="N16" s="14">
        <f t="shared" si="6"/>
        <v>0</v>
      </c>
      <c r="O16" s="9">
        <f>VLOOKUP(A16,[1]HwabaoWP_szse_innovation_100!$A:$U,21)</f>
        <v>-127.3183196634585</v>
      </c>
      <c r="P16" s="9">
        <f t="shared" si="7"/>
        <v>1.2</v>
      </c>
    </row>
    <row r="17" spans="1:18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>VLOOKUP(A17,[1]HwabaoWP_szse_innovation_100!$A:$F,6)</f>
        <v>719700</v>
      </c>
      <c r="F17" s="14">
        <f>VLOOKUP(A17,[1]HwabaoWP_szse_innovation_100!$A:$I,9)</f>
        <v>5816280.4526384082</v>
      </c>
      <c r="G17" s="14">
        <f t="shared" si="9"/>
        <v>300031.00550934568</v>
      </c>
      <c r="H17" s="15">
        <f t="shared" si="0"/>
        <v>392197.40015656798</v>
      </c>
      <c r="I17" s="15">
        <f t="shared" si="4"/>
        <v>6271575.0805843677</v>
      </c>
      <c r="J17" s="15">
        <f t="shared" si="1"/>
        <v>4797754.8469314398</v>
      </c>
      <c r="K17" s="15">
        <f t="shared" si="5"/>
        <v>4859259.4017550964</v>
      </c>
      <c r="L17" s="15">
        <f t="shared" si="2"/>
        <v>4797754.8469314398</v>
      </c>
      <c r="M17" s="15">
        <f t="shared" si="3"/>
        <v>-61504.554823656566</v>
      </c>
      <c r="N17" s="14">
        <f t="shared" si="6"/>
        <v>0</v>
      </c>
      <c r="O17" s="9">
        <f>VLOOKUP(A17,[1]HwabaoWP_szse_innovation_100!$A:$U,21)</f>
        <v>-140.34722331220857</v>
      </c>
      <c r="P17" s="9">
        <f t="shared" si="7"/>
        <v>1.2</v>
      </c>
    </row>
    <row r="18" spans="1:18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>VLOOKUP(A18,[1]HwabaoWP_szse_innovation_100!$A:$F,6)</f>
        <v>2128200</v>
      </c>
      <c r="F18" s="14">
        <f>VLOOKUP(A18,[1]HwabaoWP_szse_innovation_100!$A:$I,9)</f>
        <v>5555987.6610887097</v>
      </c>
      <c r="G18" s="14">
        <f t="shared" si="9"/>
        <v>1442324.1532089238</v>
      </c>
      <c r="H18" s="15">
        <f t="shared" si="0"/>
        <v>2072304.8774587736</v>
      </c>
      <c r="I18" s="15">
        <f t="shared" si="4"/>
        <v>8343879.9580431413</v>
      </c>
      <c r="J18" s="15">
        <f t="shared" si="1"/>
        <v>5807340.2836938016</v>
      </c>
      <c r="K18" s="15">
        <f t="shared" si="5"/>
        <v>6301583.5549640199</v>
      </c>
      <c r="L18" s="15">
        <f t="shared" si="2"/>
        <v>5807340.2836938016</v>
      </c>
      <c r="M18" s="15">
        <f t="shared" si="3"/>
        <v>-494243.27127021831</v>
      </c>
      <c r="N18" s="14">
        <f t="shared" si="6"/>
        <v>0</v>
      </c>
      <c r="O18" s="9">
        <f>VLOOKUP(A18,[1]HwabaoWP_szse_innovation_100!$A:$U,21)</f>
        <v>-112.42427728939072</v>
      </c>
      <c r="P18" s="9">
        <f t="shared" si="7"/>
        <v>1.2</v>
      </c>
    </row>
    <row r="19" spans="1:18" ht="14.1" customHeight="1">
      <c r="P19" s="9"/>
    </row>
    <row r="20" spans="1:18" ht="14.1" customHeight="1">
      <c r="P20" s="9"/>
    </row>
    <row r="21" spans="1:18" ht="14.1" customHeight="1">
      <c r="P21" s="9"/>
    </row>
    <row r="22" spans="1:18" ht="14.1" customHeight="1">
      <c r="P22" s="9"/>
      <c r="R22" s="21"/>
    </row>
    <row r="23" spans="1:18" ht="14.1" customHeight="1">
      <c r="P23" s="9"/>
    </row>
    <row r="24" spans="1:18" ht="14.1" customHeight="1">
      <c r="P24" s="9"/>
    </row>
    <row r="25" spans="1:18" ht="14.1" customHeight="1">
      <c r="P25" s="9"/>
    </row>
    <row r="26" spans="1:18" ht="14.1" customHeight="1">
      <c r="P26" s="9"/>
    </row>
    <row r="27" spans="1:18" ht="14.1" customHeight="1">
      <c r="P27" s="9"/>
    </row>
    <row r="28" spans="1:18" ht="14.1" customHeight="1">
      <c r="P28" s="9"/>
    </row>
    <row r="29" spans="1:18" ht="14.1" customHeight="1">
      <c r="P29" s="9"/>
    </row>
    <row r="30" spans="1:18" ht="14.1" customHeight="1">
      <c r="P30" s="9"/>
    </row>
    <row r="31" spans="1:18" ht="14.1" customHeight="1">
      <c r="P31" s="9"/>
    </row>
    <row r="32" spans="1:18" ht="14.1" customHeight="1">
      <c r="P32" s="9"/>
    </row>
    <row r="33" spans="16:18" ht="14.1" customHeight="1">
      <c r="P33" s="9"/>
      <c r="R33" s="21"/>
    </row>
    <row r="34" spans="16:18" ht="14.1" customHeight="1">
      <c r="P34" s="9"/>
    </row>
    <row r="35" spans="16:18" ht="14.1" customHeight="1">
      <c r="P35" s="9"/>
    </row>
    <row r="36" spans="16:18" ht="14.1" customHeight="1">
      <c r="P36" s="9"/>
    </row>
    <row r="37" spans="16:18" ht="14.1" customHeight="1">
      <c r="P37" s="9"/>
    </row>
    <row r="38" spans="16:18" ht="14.1" customHeight="1">
      <c r="P38" s="9"/>
    </row>
    <row r="39" spans="16:18" ht="14.1" customHeight="1">
      <c r="P39" s="9"/>
    </row>
    <row r="40" spans="16:18" ht="14.1" customHeight="1">
      <c r="P40" s="9"/>
    </row>
    <row r="41" spans="16:18" ht="14.1" customHeight="1">
      <c r="P41" s="9"/>
    </row>
    <row r="42" spans="16:18" ht="14.1" customHeight="1">
      <c r="P42" s="9"/>
    </row>
    <row r="43" spans="16:18" ht="14.1" customHeight="1">
      <c r="P43" s="9"/>
    </row>
    <row r="44" spans="16:18" ht="14.1" customHeight="1">
      <c r="P44" s="9"/>
    </row>
    <row r="45" spans="16:18" ht="14.1" customHeight="1">
      <c r="P45" s="9"/>
    </row>
    <row r="46" spans="16:18" ht="14.1" customHeight="1">
      <c r="P46" s="9"/>
    </row>
    <row r="47" spans="16:18" ht="14.1" customHeight="1">
      <c r="P47" s="9"/>
    </row>
    <row r="48" spans="16:18" ht="14.1" customHeight="1"/>
    <row r="49" spans="15:15" ht="14.1" customHeight="1"/>
    <row r="50" spans="15:15" ht="14.1" customHeight="1"/>
    <row r="51" spans="15:15" ht="14.1" customHeight="1"/>
    <row r="52" spans="15:15" ht="14.1" customHeight="1">
      <c r="O52" s="9"/>
    </row>
    <row r="53" spans="15:15" ht="14.1" customHeight="1">
      <c r="O53" s="9"/>
    </row>
    <row r="54" spans="15:15" ht="14.1" customHeight="1">
      <c r="O54" s="9"/>
    </row>
    <row r="55" spans="15:15" ht="14.1" customHeight="1">
      <c r="O55" s="9"/>
    </row>
    <row r="56" spans="15:15" ht="14.1" customHeight="1">
      <c r="O56" s="9"/>
    </row>
    <row r="57" spans="15:15" ht="14.1" customHeight="1">
      <c r="O57" s="9"/>
    </row>
    <row r="58" spans="15:15" ht="14.1" customHeight="1">
      <c r="O58" s="9"/>
    </row>
    <row r="59" spans="15:15" ht="14.1" customHeight="1">
      <c r="O59" s="9"/>
    </row>
    <row r="60" spans="15:15" ht="14.1" customHeight="1">
      <c r="O60" s="9"/>
    </row>
    <row r="61" spans="15:15" ht="14.1" customHeight="1">
      <c r="O61" s="9"/>
    </row>
    <row r="62" spans="15:15" ht="14.1" customHeight="1">
      <c r="O62" s="9"/>
    </row>
    <row r="63" spans="15:15" ht="14.1" customHeight="1">
      <c r="O63" s="9"/>
    </row>
    <row r="64" spans="15:15" ht="14.1" customHeight="1">
      <c r="O64" s="9"/>
    </row>
    <row r="65" spans="15:15" ht="14.1" customHeight="1">
      <c r="O65" s="9"/>
    </row>
    <row r="66" spans="15:15" ht="14.1" customHeight="1">
      <c r="O66" s="9"/>
    </row>
    <row r="67" spans="15:15" ht="14.1" customHeight="1">
      <c r="O67" s="9"/>
    </row>
    <row r="68" spans="15:15" ht="14.1" customHeight="1">
      <c r="O68" s="9"/>
    </row>
    <row r="69" spans="15:15" ht="14.1" customHeight="1">
      <c r="O69" s="9"/>
    </row>
    <row r="70" spans="15:15" ht="14.1" customHeight="1">
      <c r="O70" s="9"/>
    </row>
    <row r="71" spans="15:15" ht="14.1" customHeight="1">
      <c r="O71" s="9"/>
    </row>
    <row r="72" spans="15:15" ht="14.1" customHeight="1">
      <c r="O72" s="9"/>
    </row>
    <row r="73" spans="15:15" ht="14.1" customHeight="1">
      <c r="O73" s="9"/>
    </row>
    <row r="74" spans="15:15" ht="14.1" customHeight="1">
      <c r="O74" s="9"/>
    </row>
    <row r="75" spans="15:15" ht="14.1" customHeight="1">
      <c r="O75" s="9"/>
    </row>
    <row r="76" spans="15:15" ht="14.1" customHeight="1">
      <c r="O76" s="9"/>
    </row>
    <row r="77" spans="15:15" ht="14.1" customHeight="1">
      <c r="O77" s="9"/>
    </row>
    <row r="78" spans="15:15" ht="14.1" customHeight="1">
      <c r="O78" s="9"/>
    </row>
    <row r="79" spans="15:15" ht="14.1" customHeight="1">
      <c r="O79" s="9"/>
    </row>
    <row r="80" spans="15:15" ht="14.1" customHeight="1">
      <c r="O80" s="9"/>
    </row>
    <row r="81" spans="15:18" ht="14.1" customHeight="1">
      <c r="O81" s="9"/>
    </row>
    <row r="82" spans="15:18" ht="14.1" customHeight="1">
      <c r="O82" s="9"/>
    </row>
    <row r="83" spans="15:18" ht="14.1" customHeight="1">
      <c r="O83" s="9"/>
    </row>
    <row r="84" spans="15:18" ht="14.1" customHeight="1">
      <c r="O84" s="9"/>
    </row>
    <row r="85" spans="15:18" ht="14.1" customHeight="1">
      <c r="O85" s="9"/>
    </row>
    <row r="86" spans="15:18" ht="14.1" customHeight="1">
      <c r="O86" s="9"/>
    </row>
    <row r="87" spans="15:18" ht="14.1" customHeight="1">
      <c r="O87" s="9"/>
    </row>
    <row r="88" spans="15:18" ht="14.1" customHeight="1">
      <c r="O88" s="9"/>
    </row>
    <row r="89" spans="15:18" ht="14.1" customHeight="1">
      <c r="O89" s="9"/>
    </row>
    <row r="90" spans="15:18" ht="14.1" customHeight="1">
      <c r="O90" s="9"/>
    </row>
    <row r="91" spans="15:18" ht="14.1" customHeight="1">
      <c r="O91" s="9"/>
    </row>
    <row r="92" spans="15:18" ht="14.1" customHeight="1">
      <c r="O92" s="9"/>
      <c r="R92" s="21"/>
    </row>
    <row r="93" spans="15:18" ht="14.1" customHeight="1">
      <c r="O93" s="9"/>
    </row>
    <row r="94" spans="15:18" ht="14.1" customHeight="1">
      <c r="O94" s="9"/>
    </row>
    <row r="95" spans="15:18" ht="14.1" customHeight="1">
      <c r="O95" s="9"/>
    </row>
    <row r="96" spans="15:18" ht="14.1" customHeight="1">
      <c r="O96" s="9"/>
    </row>
    <row r="97" spans="15:18" ht="14.1" customHeight="1">
      <c r="O97" s="9"/>
    </row>
    <row r="98" spans="15:18" ht="14.1" customHeight="1">
      <c r="O98" s="9"/>
    </row>
    <row r="99" spans="15:18" ht="14.1" customHeight="1">
      <c r="O99" s="9"/>
    </row>
    <row r="100" spans="15:18" ht="14.1" customHeight="1">
      <c r="O100" s="9"/>
    </row>
    <row r="101" spans="15:18" ht="14.1" customHeight="1">
      <c r="O101" s="9"/>
    </row>
    <row r="102" spans="15:18" ht="14.1" customHeight="1">
      <c r="O102" s="9"/>
    </row>
    <row r="103" spans="15:18" ht="14.1" customHeight="1">
      <c r="O103" s="9"/>
    </row>
    <row r="104" spans="15:18" ht="14.1" customHeight="1">
      <c r="O104" s="9"/>
      <c r="R104" s="21"/>
    </row>
    <row r="105" spans="15:18" ht="14.1" customHeight="1">
      <c r="O105" s="9"/>
    </row>
    <row r="106" spans="15:18" ht="14.1" customHeight="1">
      <c r="O106" s="9"/>
    </row>
    <row r="107" spans="15:18" ht="14.1" customHeight="1">
      <c r="O107" s="9"/>
    </row>
    <row r="108" spans="15:18" ht="14.1" customHeight="1">
      <c r="O108" s="9"/>
    </row>
    <row r="109" spans="15:18" ht="14.1" customHeight="1">
      <c r="O109" s="9"/>
    </row>
    <row r="110" spans="15:18" ht="14.1" customHeight="1">
      <c r="O110" s="9"/>
    </row>
    <row r="111" spans="15:18" ht="14.1" customHeight="1">
      <c r="O111" s="9"/>
    </row>
    <row r="112" spans="15:18" ht="14.1" customHeight="1">
      <c r="O112" s="9"/>
    </row>
    <row r="113" spans="15:18" ht="14.1" customHeight="1">
      <c r="O113" s="9"/>
    </row>
    <row r="114" spans="15:18" ht="14.1" customHeight="1">
      <c r="O114" s="9"/>
    </row>
    <row r="115" spans="15:18" ht="14.1" customHeight="1">
      <c r="O115" s="9"/>
    </row>
    <row r="116" spans="15:18" ht="14.1" customHeight="1">
      <c r="O116" s="9"/>
      <c r="R116" s="21"/>
    </row>
    <row r="117" spans="15:18" ht="14.1" customHeight="1">
      <c r="O117" s="9"/>
    </row>
    <row r="118" spans="15:18" ht="14.1" customHeight="1">
      <c r="O118" s="9"/>
    </row>
    <row r="119" spans="15:18" ht="14.1" customHeight="1">
      <c r="O119" s="9"/>
    </row>
    <row r="120" spans="15:18" ht="14.1" customHeight="1">
      <c r="O120" s="9"/>
    </row>
    <row r="121" spans="15:18" ht="14.1" customHeight="1">
      <c r="O121" s="9"/>
    </row>
    <row r="122" spans="15:18" ht="14.1" customHeight="1">
      <c r="O122" s="9"/>
    </row>
    <row r="123" spans="15:18" ht="14.1" customHeight="1">
      <c r="O123" s="9"/>
    </row>
    <row r="124" spans="15:18" ht="14.1" customHeight="1">
      <c r="O124" s="9"/>
    </row>
    <row r="125" spans="15:18" ht="14.1" customHeight="1">
      <c r="O125" s="9"/>
    </row>
    <row r="126" spans="15:18" ht="14.1" customHeight="1">
      <c r="O126" s="9"/>
    </row>
    <row r="127" spans="15:18" ht="14.1" customHeight="1">
      <c r="O127" s="22"/>
    </row>
    <row r="128" spans="15:18" ht="14.1" customHeight="1">
      <c r="O128" s="22"/>
      <c r="R128" s="21"/>
    </row>
    <row r="129" spans="15:18" ht="14.1" customHeight="1">
      <c r="O129" s="22"/>
    </row>
    <row r="130" spans="15:18" ht="14.1" customHeight="1">
      <c r="O130" s="22"/>
    </row>
    <row r="131" spans="15:18" ht="14.1" customHeight="1">
      <c r="O131" s="22"/>
    </row>
    <row r="132" spans="15:18" ht="14.1" customHeight="1">
      <c r="O132" s="22"/>
    </row>
    <row r="133" spans="15:18" ht="14.1" customHeight="1">
      <c r="O133" s="22"/>
    </row>
    <row r="134" spans="15:18" ht="14.1" customHeight="1">
      <c r="O134" s="22"/>
    </row>
    <row r="135" spans="15:18" ht="14.1" customHeight="1">
      <c r="O135" s="22"/>
    </row>
    <row r="136" spans="15:18" ht="14.1" customHeight="1">
      <c r="O136" s="22"/>
    </row>
    <row r="137" spans="15:18" ht="14.1" customHeight="1">
      <c r="O137" s="22"/>
    </row>
    <row r="138" spans="15:18" ht="14.1" customHeight="1">
      <c r="O138" s="22"/>
    </row>
    <row r="139" spans="15:18" ht="14.1" customHeight="1">
      <c r="O139" s="22"/>
    </row>
    <row r="140" spans="15:18" ht="14.1" customHeight="1">
      <c r="R140" s="21"/>
    </row>
    <row r="141" spans="15:18" ht="14.1" customHeight="1"/>
    <row r="142" spans="15:18" ht="14.1" customHeight="1"/>
    <row r="143" spans="15:18" ht="14.1" customHeight="1"/>
    <row r="144" spans="15:18" ht="14.1" customHeight="1"/>
    <row r="145" spans="18:18" ht="14.1" customHeight="1"/>
    <row r="146" spans="18:18" ht="14.1" customHeight="1"/>
    <row r="147" spans="18:18" ht="14.1" customHeight="1"/>
    <row r="148" spans="18:18" ht="14.1" customHeight="1"/>
    <row r="149" spans="18:18" ht="14.1" customHeight="1"/>
    <row r="150" spans="18:18" ht="14.1" customHeight="1"/>
    <row r="151" spans="18:18" ht="14.1" customHeight="1"/>
    <row r="152" spans="18:18" ht="14.1" customHeight="1">
      <c r="R152" s="21"/>
    </row>
    <row r="153" spans="18:18" ht="14.1" customHeight="1"/>
    <row r="154" spans="18:18" ht="14.1" customHeight="1"/>
    <row r="155" spans="18:18" ht="14.1" customHeight="1"/>
    <row r="156" spans="18:18" ht="14.1" customHeight="1"/>
    <row r="157" spans="18:18" ht="14.1" customHeight="1"/>
    <row r="158" spans="18:18" ht="14.1" customHeight="1"/>
    <row r="159" spans="18:18" ht="14.1" customHeight="1"/>
    <row r="160" spans="18:18" ht="14.1" customHeight="1"/>
    <row r="161" spans="18:18" ht="14.1" customHeight="1"/>
    <row r="162" spans="18:18" ht="14.1" customHeight="1"/>
    <row r="163" spans="18:18" ht="14.1" customHeight="1"/>
    <row r="164" spans="18:18" ht="14.1" customHeight="1">
      <c r="R164" s="21"/>
    </row>
    <row r="165" spans="18:18" ht="14.1" customHeight="1"/>
    <row r="166" spans="18:18" ht="14.1" customHeight="1"/>
    <row r="167" spans="18:18" ht="14.1" customHeight="1"/>
    <row r="168" spans="18:18" ht="14.1" customHeight="1"/>
    <row r="169" spans="18:18" ht="14.1" customHeight="1"/>
    <row r="170" spans="18:18" ht="14.1" customHeight="1"/>
    <row r="171" spans="18:18" ht="14.1" customHeight="1"/>
    <row r="172" spans="18:18" ht="14.1" customHeight="1"/>
    <row r="173" spans="18:18" ht="14.1" customHeight="1"/>
    <row r="174" spans="18:18" ht="14.1" customHeight="1"/>
    <row r="175" spans="18:18" ht="14.1" customHeight="1"/>
    <row r="176" spans="18:18" ht="14.1" customHeight="1"/>
    <row r="177" ht="14.1" customHeight="1"/>
    <row r="178" ht="14.1" customHeight="1"/>
    <row r="179" ht="14.1" customHeight="1"/>
    <row r="180" ht="14.1" customHeight="1"/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2022-10-29T06:51:28Z</dcterms:modified>
</cp:coreProperties>
</file>