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turnover&amp;RSI" sheetId="13" r:id="rId4"/>
    <sheet name="model4(1)&amp;KDJ" sheetId="10" r:id="rId5"/>
    <sheet name="model4(3)turnover" sheetId="9" r:id="rId6"/>
    <sheet name="model4(3)" sheetId="8" r:id="rId7"/>
  </sheets>
  <externalReferences>
    <externalReference r:id="rId8"/>
    <externalReference r:id="rId9"/>
    <externalReference r:id="rId10"/>
  </externalReferences>
  <definedNames>
    <definedName name="_xlnm._FilterDatabase" localSheetId="0" hidden="1">'model4(1)'!$P$1:$P$187</definedName>
    <definedName name="_xlnm._FilterDatabase" localSheetId="4" hidden="1">'model4(1)&amp;KDJ'!$S$1:$S$187</definedName>
    <definedName name="_xlnm._FilterDatabase" localSheetId="1" hidden="1">'model4(1)&amp;RSI'!$Q$1:$Q$188</definedName>
    <definedName name="_xlnm._FilterDatabase" localSheetId="6" hidden="1">'model4(3)'!$P$1:$P$188</definedName>
    <definedName name="_xlnm._FilterDatabase" localSheetId="2" hidden="1">'model4(3)&amp;RSI'!$Q$1:$Q$188</definedName>
    <definedName name="_xlnm._FilterDatabase" localSheetId="5" hidden="1">'model4(3)turnover'!$S$1:$S$188</definedName>
    <definedName name="_xlnm._FilterDatabase" localSheetId="3" hidden="1">'model4(3)turnover&amp;RSI'!$S$1:$S$187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OFFSET('model4(3)turnover'!M1,0,0,COUNTA('model4(3)turnover'!M:M)-1)</definedName>
    <definedName name="金额" localSheetId="3">OFFSET('model4(3)turnover&amp;RSI'!M1,0,0,COUNTA('model4(3)turnover&amp;RSI'!M:M)-1)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OFFSET('model4(3)turnover'!G1,0,0,COUNTA('model4(3)turnover'!G:G)-2)</definedName>
    <definedName name="买卖" localSheetId="3">OFFSET('model4(3)turnover&amp;RSI'!G1,0,0,COUNTA('model4(3)turnover&amp;RSI'!G:G)-2)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OFFSET('model4(3)turnover'!A1,0,0,COUNTA('model4(3)turnover'!A:A)-1)</definedName>
    <definedName name="时间" localSheetId="3">OFFSET('model4(3)turnover&amp;RSI'!A1,0,0,COUNTA('model4(3)turnover&amp;RSI'!A:A)-1)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OFFSET('model4(3)turnover'!B1,0,0,COUNTA('model4(3)turnover'!B:B)-1)</definedName>
    <definedName name="指数" localSheetId="3">OFFSET('model4(3)turnover&amp;RSI'!B1,0,0,COUNTA('model4(3)turnover&amp;RSI'!B:B)-1)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OFFSET('model4(3)turnover'!L1,0,0,COUNTA('model4(3)turnover'!L:L)-1)</definedName>
    <definedName name="资产" localSheetId="3">OFFSET('model4(3)turnover&amp;RSI'!L1,0,0,COUNTA('model4(3)turnover&amp;RSI'!L:L)-1)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OFFSET('model4(3)turnover'!K1,0,0,COUNTA('model4(3)turnover'!K:K)-1)</definedName>
    <definedName name="资金" localSheetId="3">OFFSET('model4(3)turnover&amp;RSI'!K1,0,0,COUNTA('model4(3)turnover&amp;RSI'!K:K)-1)</definedName>
  </definedNames>
  <calcPr calcId="145621"/>
</workbook>
</file>

<file path=xl/calcChain.xml><?xml version="1.0" encoding="utf-8"?>
<calcChain xmlns="http://schemas.openxmlformats.org/spreadsheetml/2006/main">
  <c r="D18" i="8" l="1"/>
  <c r="C18" i="8"/>
  <c r="E18" i="8" s="1"/>
  <c r="B18" i="8"/>
  <c r="F18" i="9"/>
  <c r="E18" i="9"/>
  <c r="D18" i="9"/>
  <c r="C18" i="9"/>
  <c r="B18" i="9"/>
  <c r="P18" i="10"/>
  <c r="Q18" i="10" s="1"/>
  <c r="O18" i="10"/>
  <c r="N18" i="10"/>
  <c r="M18" i="10"/>
  <c r="D18" i="10"/>
  <c r="C18" i="10"/>
  <c r="B18" i="10"/>
  <c r="Q18" i="13"/>
  <c r="P18" i="13"/>
  <c r="O18" i="13"/>
  <c r="F18" i="13"/>
  <c r="E18" i="13"/>
  <c r="D18" i="13"/>
  <c r="C18" i="13"/>
  <c r="B18" i="13"/>
  <c r="O18" i="15"/>
  <c r="N18" i="15"/>
  <c r="M18" i="15"/>
  <c r="D18" i="15"/>
  <c r="C18" i="15"/>
  <c r="B18" i="15"/>
  <c r="O18" i="11"/>
  <c r="N18" i="11"/>
  <c r="M18" i="11"/>
  <c r="D18" i="11"/>
  <c r="C18" i="11"/>
  <c r="B18" i="11"/>
  <c r="D18" i="14"/>
  <c r="C18" i="14"/>
  <c r="E18" i="14" s="1"/>
  <c r="B18" i="14"/>
  <c r="F18" i="14" l="1"/>
  <c r="E18" i="10"/>
  <c r="F18" i="10" s="1"/>
  <c r="G18" i="9"/>
  <c r="H18" i="9" s="1"/>
  <c r="F18" i="8"/>
  <c r="M4" i="11"/>
  <c r="P17" i="10" l="1"/>
  <c r="O17" i="10"/>
  <c r="N17" i="10"/>
  <c r="M17" i="10"/>
  <c r="P16" i="10"/>
  <c r="O16" i="10"/>
  <c r="N16" i="10"/>
  <c r="M16" i="10"/>
  <c r="P15" i="10"/>
  <c r="O15" i="10"/>
  <c r="N15" i="10"/>
  <c r="M15" i="10"/>
  <c r="P14" i="10"/>
  <c r="O14" i="10"/>
  <c r="N14" i="10"/>
  <c r="M14" i="10"/>
  <c r="P13" i="10"/>
  <c r="O13" i="10"/>
  <c r="N13" i="10"/>
  <c r="M13" i="10"/>
  <c r="P12" i="10"/>
  <c r="O12" i="10"/>
  <c r="N12" i="10"/>
  <c r="M12" i="10"/>
  <c r="P11" i="10"/>
  <c r="O11" i="10"/>
  <c r="N11" i="10"/>
  <c r="M11" i="10"/>
  <c r="P10" i="10"/>
  <c r="O10" i="10"/>
  <c r="N10" i="10"/>
  <c r="M10" i="10"/>
  <c r="P9" i="10"/>
  <c r="O9" i="10"/>
  <c r="N9" i="10"/>
  <c r="M9" i="10"/>
  <c r="P8" i="10"/>
  <c r="O8" i="10"/>
  <c r="N8" i="10"/>
  <c r="M8" i="10"/>
  <c r="P7" i="10"/>
  <c r="O7" i="10"/>
  <c r="N7" i="10"/>
  <c r="M7" i="10"/>
  <c r="P6" i="10"/>
  <c r="O6" i="10"/>
  <c r="N6" i="10"/>
  <c r="M6" i="10"/>
  <c r="P5" i="10"/>
  <c r="O5" i="10"/>
  <c r="N5" i="10"/>
  <c r="M5" i="10"/>
  <c r="P4" i="10"/>
  <c r="O4" i="10"/>
  <c r="N4" i="10"/>
  <c r="M4" i="10"/>
  <c r="P3" i="10"/>
  <c r="O3" i="10"/>
  <c r="N3" i="10"/>
  <c r="M3" i="10"/>
  <c r="Q17" i="13"/>
  <c r="R18" i="13" s="1"/>
  <c r="G18" i="13" s="1"/>
  <c r="H18" i="13" s="1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Q4" i="13"/>
  <c r="P4" i="13"/>
  <c r="O4" i="13"/>
  <c r="O17" i="15"/>
  <c r="P18" i="15" s="1"/>
  <c r="E18" i="15" s="1"/>
  <c r="N17" i="15"/>
  <c r="M17" i="15"/>
  <c r="O16" i="15"/>
  <c r="N16" i="15"/>
  <c r="M16" i="15"/>
  <c r="O15" i="15"/>
  <c r="N15" i="15"/>
  <c r="M15" i="15"/>
  <c r="O14" i="15"/>
  <c r="N14" i="15"/>
  <c r="M14" i="15"/>
  <c r="O13" i="15"/>
  <c r="N13" i="15"/>
  <c r="M13" i="15"/>
  <c r="O12" i="15"/>
  <c r="N12" i="15"/>
  <c r="M12" i="15"/>
  <c r="O11" i="15"/>
  <c r="N11" i="15"/>
  <c r="M11" i="15"/>
  <c r="O10" i="15"/>
  <c r="N10" i="15"/>
  <c r="M10" i="15"/>
  <c r="O9" i="15"/>
  <c r="N9" i="15"/>
  <c r="M9" i="15"/>
  <c r="O8" i="15"/>
  <c r="N8" i="15"/>
  <c r="M8" i="15"/>
  <c r="O7" i="15"/>
  <c r="N7" i="15"/>
  <c r="M7" i="15"/>
  <c r="O6" i="15"/>
  <c r="N6" i="15"/>
  <c r="M6" i="15"/>
  <c r="O5" i="15"/>
  <c r="N5" i="15"/>
  <c r="M5" i="15"/>
  <c r="O4" i="15"/>
  <c r="N4" i="15"/>
  <c r="M4" i="15"/>
  <c r="O17" i="11"/>
  <c r="P18" i="11" s="1"/>
  <c r="E18" i="11" s="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O8" i="11"/>
  <c r="N8" i="11"/>
  <c r="M8" i="11"/>
  <c r="O7" i="11"/>
  <c r="N7" i="11"/>
  <c r="M7" i="11"/>
  <c r="O6" i="11"/>
  <c r="N6" i="11"/>
  <c r="M6" i="11"/>
  <c r="O5" i="11"/>
  <c r="N5" i="11"/>
  <c r="M5" i="11"/>
  <c r="O4" i="11"/>
  <c r="N4" i="11"/>
  <c r="F18" i="11" l="1"/>
  <c r="F18" i="15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F17" i="9"/>
  <c r="E17" i="9"/>
  <c r="B17" i="9"/>
  <c r="F16" i="9"/>
  <c r="E16" i="9"/>
  <c r="B16" i="9"/>
  <c r="F15" i="9"/>
  <c r="E15" i="9"/>
  <c r="B15" i="9"/>
  <c r="F14" i="9"/>
  <c r="E14" i="9"/>
  <c r="B14" i="9"/>
  <c r="F13" i="9"/>
  <c r="E13" i="9"/>
  <c r="B13" i="9"/>
  <c r="F12" i="9"/>
  <c r="E12" i="9"/>
  <c r="B12" i="9"/>
  <c r="F11" i="9"/>
  <c r="E11" i="9"/>
  <c r="B11" i="9"/>
  <c r="F10" i="9"/>
  <c r="E10" i="9"/>
  <c r="B10" i="9"/>
  <c r="F9" i="9"/>
  <c r="E9" i="9"/>
  <c r="B9" i="9"/>
  <c r="F8" i="9"/>
  <c r="E8" i="9"/>
  <c r="B8" i="9"/>
  <c r="F7" i="9"/>
  <c r="E7" i="9"/>
  <c r="B7" i="9"/>
  <c r="F6" i="9"/>
  <c r="E6" i="9"/>
  <c r="B6" i="9"/>
  <c r="F5" i="9"/>
  <c r="E5" i="9"/>
  <c r="B5" i="9"/>
  <c r="F4" i="9"/>
  <c r="E4" i="9"/>
  <c r="B4" i="9"/>
  <c r="F3" i="9"/>
  <c r="E3" i="9"/>
  <c r="B3" i="9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F17" i="13"/>
  <c r="E17" i="13"/>
  <c r="B17" i="13"/>
  <c r="F16" i="13"/>
  <c r="E16" i="13"/>
  <c r="B16" i="13"/>
  <c r="F15" i="13"/>
  <c r="E15" i="13"/>
  <c r="B15" i="13"/>
  <c r="F14" i="13"/>
  <c r="E14" i="13"/>
  <c r="B14" i="13"/>
  <c r="F13" i="13"/>
  <c r="E13" i="13"/>
  <c r="B13" i="13"/>
  <c r="F12" i="13"/>
  <c r="E12" i="13"/>
  <c r="B12" i="13"/>
  <c r="F11" i="13"/>
  <c r="E11" i="13"/>
  <c r="B11" i="13"/>
  <c r="F10" i="13"/>
  <c r="E10" i="13"/>
  <c r="B10" i="13"/>
  <c r="F9" i="13"/>
  <c r="E9" i="13"/>
  <c r="B9" i="13"/>
  <c r="F8" i="13"/>
  <c r="E8" i="13"/>
  <c r="B8" i="13"/>
  <c r="F7" i="13"/>
  <c r="E7" i="13"/>
  <c r="B7" i="13"/>
  <c r="F6" i="13"/>
  <c r="E6" i="13"/>
  <c r="B6" i="13"/>
  <c r="F5" i="13"/>
  <c r="E5" i="13"/>
  <c r="B5" i="13"/>
  <c r="F4" i="13"/>
  <c r="E4" i="13"/>
  <c r="B4" i="13"/>
  <c r="F3" i="13"/>
  <c r="E3" i="13"/>
  <c r="B3" i="13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G17" i="9" l="1"/>
  <c r="Q17" i="10"/>
  <c r="E17" i="8"/>
  <c r="E17" i="14"/>
  <c r="F17" i="14" l="1"/>
  <c r="E17" i="10"/>
  <c r="F17" i="8"/>
  <c r="H17" i="9"/>
  <c r="R17" i="13"/>
  <c r="G17" i="13" s="1"/>
  <c r="H17" i="13" s="1"/>
  <c r="P17" i="15"/>
  <c r="E17" i="15" s="1"/>
  <c r="F17" i="15" s="1"/>
  <c r="P17" i="11"/>
  <c r="E17" i="11" s="1"/>
  <c r="F17" i="11" s="1"/>
  <c r="Q16" i="10"/>
  <c r="E16" i="8"/>
  <c r="E16" i="14"/>
  <c r="G16" i="9" l="1"/>
  <c r="H16" i="9" s="1"/>
  <c r="F17" i="10"/>
  <c r="E16" i="10"/>
  <c r="F16" i="10" s="1"/>
  <c r="F16" i="14"/>
  <c r="F16" i="8"/>
  <c r="R16" i="13"/>
  <c r="G16" i="13" s="1"/>
  <c r="H16" i="13" s="1"/>
  <c r="P16" i="15"/>
  <c r="E16" i="15" s="1"/>
  <c r="F16" i="15" s="1"/>
  <c r="P16" i="11"/>
  <c r="E16" i="11" s="1"/>
  <c r="F16" i="11" s="1"/>
  <c r="Q15" i="10"/>
  <c r="E15" i="8"/>
  <c r="E15" i="14"/>
  <c r="E15" i="10" l="1"/>
  <c r="F15" i="14"/>
  <c r="F15" i="8"/>
  <c r="G15" i="9"/>
  <c r="H15" i="9" s="1"/>
  <c r="F15" i="10"/>
  <c r="R15" i="13"/>
  <c r="G15" i="13" s="1"/>
  <c r="H15" i="13" s="1"/>
  <c r="P15" i="15"/>
  <c r="E15" i="15" s="1"/>
  <c r="F15" i="15" s="1"/>
  <c r="P15" i="11"/>
  <c r="E15" i="11" s="1"/>
  <c r="F15" i="11" s="1"/>
  <c r="Q14" i="10"/>
  <c r="E14" i="8"/>
  <c r="E14" i="14" l="1"/>
  <c r="E14" i="10"/>
  <c r="F14" i="10" s="1"/>
  <c r="F14" i="14"/>
  <c r="F14" i="8"/>
  <c r="G14" i="9"/>
  <c r="H14" i="9" s="1"/>
  <c r="R14" i="13"/>
  <c r="G14" i="13" s="1"/>
  <c r="H14" i="13" s="1"/>
  <c r="P14" i="15"/>
  <c r="E14" i="15" s="1"/>
  <c r="F14" i="15" s="1"/>
  <c r="P14" i="11"/>
  <c r="E14" i="11" s="1"/>
  <c r="F14" i="11" s="1"/>
  <c r="Q13" i="10"/>
  <c r="E13" i="8"/>
  <c r="E13" i="14" l="1"/>
  <c r="E13" i="10"/>
  <c r="F13" i="10" s="1"/>
  <c r="F13" i="14"/>
  <c r="F13" i="8"/>
  <c r="G13" i="9"/>
  <c r="H13" i="9" s="1"/>
  <c r="R13" i="13"/>
  <c r="G13" i="13" s="1"/>
  <c r="H13" i="13" s="1"/>
  <c r="P13" i="15"/>
  <c r="E13" i="15" s="1"/>
  <c r="F13" i="15" s="1"/>
  <c r="P13" i="11"/>
  <c r="E13" i="11" s="1"/>
  <c r="F13" i="11" s="1"/>
  <c r="Q12" i="10"/>
  <c r="E12" i="8" l="1"/>
  <c r="G12" i="9"/>
  <c r="H12" i="9" s="1"/>
  <c r="E12" i="10"/>
  <c r="F12" i="10" s="1"/>
  <c r="E12" i="14"/>
  <c r="F12" i="14" s="1"/>
  <c r="F12" i="8"/>
  <c r="R12" i="13" l="1"/>
  <c r="G12" i="13" s="1"/>
  <c r="H12" i="13" s="1"/>
  <c r="P12" i="15"/>
  <c r="E12" i="15" s="1"/>
  <c r="P12" i="11"/>
  <c r="E12" i="11" s="1"/>
  <c r="E11" i="8" l="1"/>
  <c r="F12" i="11"/>
  <c r="F12" i="15"/>
  <c r="G11" i="9"/>
  <c r="H11" i="9" s="1"/>
  <c r="E11" i="14"/>
  <c r="F11" i="14" s="1"/>
  <c r="F11" i="8"/>
  <c r="R11" i="13"/>
  <c r="G11" i="13" s="1"/>
  <c r="P11" i="15"/>
  <c r="E11" i="15" s="1"/>
  <c r="F11" i="15" s="1"/>
  <c r="P11" i="11"/>
  <c r="E11" i="11" s="1"/>
  <c r="F11" i="11" s="1"/>
  <c r="E10" i="8" l="1"/>
  <c r="G10" i="9"/>
  <c r="H10" i="9" s="1"/>
  <c r="H11" i="13"/>
  <c r="E10" i="14"/>
  <c r="F10" i="8"/>
  <c r="F10" i="14"/>
  <c r="R10" i="13"/>
  <c r="G10" i="13" s="1"/>
  <c r="H10" i="13" s="1"/>
  <c r="P10" i="15"/>
  <c r="E10" i="15" s="1"/>
  <c r="F10" i="15" s="1"/>
  <c r="P10" i="11"/>
  <c r="E10" i="11" s="1"/>
  <c r="E9" i="14"/>
  <c r="E9" i="8" l="1"/>
  <c r="F9" i="8" s="1"/>
  <c r="F10" i="11"/>
  <c r="F9" i="14"/>
  <c r="G9" i="9"/>
  <c r="H9" i="9" s="1"/>
  <c r="R9" i="13"/>
  <c r="G9" i="13" s="1"/>
  <c r="H9" i="13" s="1"/>
  <c r="P9" i="15"/>
  <c r="E9" i="15" s="1"/>
  <c r="F9" i="15" s="1"/>
  <c r="P9" i="11"/>
  <c r="E9" i="11" s="1"/>
  <c r="F9" i="11" s="1"/>
  <c r="E8" i="8" l="1"/>
  <c r="E8" i="14"/>
  <c r="F8" i="14" s="1"/>
  <c r="F8" i="8"/>
  <c r="G8" i="9"/>
  <c r="H8" i="9" s="1"/>
  <c r="R8" i="13"/>
  <c r="G8" i="13" s="1"/>
  <c r="H8" i="13" s="1"/>
  <c r="P8" i="15"/>
  <c r="E8" i="15" s="1"/>
  <c r="F8" i="15" s="1"/>
  <c r="P8" i="11"/>
  <c r="E8" i="11" s="1"/>
  <c r="F8" i="11" s="1"/>
  <c r="E7" i="8" l="1"/>
  <c r="E7" i="14"/>
  <c r="G7" i="9"/>
  <c r="H7" i="9" s="1"/>
  <c r="F7" i="14"/>
  <c r="F7" i="8"/>
  <c r="R7" i="13"/>
  <c r="G7" i="13" s="1"/>
  <c r="H7" i="13" s="1"/>
  <c r="L3" i="8" l="1"/>
  <c r="I3" i="8"/>
  <c r="N3" i="9"/>
  <c r="K3" i="9"/>
  <c r="L3" i="10" l="1"/>
  <c r="I3" i="10" l="1"/>
  <c r="R6" i="13" l="1"/>
  <c r="R5" i="13"/>
  <c r="N3" i="13"/>
  <c r="K3" i="13"/>
  <c r="G4" i="13"/>
  <c r="G6" i="13"/>
  <c r="P7" i="15"/>
  <c r="E7" i="15" s="1"/>
  <c r="F7" i="15" s="1"/>
  <c r="P6" i="15"/>
  <c r="P5" i="15"/>
  <c r="L3" i="15"/>
  <c r="I3" i="15"/>
  <c r="F3" i="15"/>
  <c r="G3" i="15" s="1"/>
  <c r="P7" i="11"/>
  <c r="E7" i="11" s="1"/>
  <c r="F7" i="11" s="1"/>
  <c r="E5" i="15" l="1"/>
  <c r="E6" i="15"/>
  <c r="G5" i="13"/>
  <c r="E4" i="15"/>
  <c r="F4" i="15" s="1"/>
  <c r="G4" i="15" s="1"/>
  <c r="H3" i="15"/>
  <c r="J3" i="15" s="1"/>
  <c r="K3" i="15" s="1"/>
  <c r="F5" i="15"/>
  <c r="L4" i="15" l="1"/>
  <c r="L5" i="15" s="1"/>
  <c r="I4" i="15"/>
  <c r="I5" i="15" s="1"/>
  <c r="G5" i="15"/>
  <c r="H4" i="15"/>
  <c r="J4" i="15" s="1"/>
  <c r="K4" i="15" s="1"/>
  <c r="L6" i="15"/>
  <c r="L7" i="15" s="1"/>
  <c r="L8" i="15" s="1"/>
  <c r="L9" i="15" s="1"/>
  <c r="F6" i="15"/>
  <c r="I6" i="15"/>
  <c r="I7" i="15" s="1"/>
  <c r="I8" i="15" s="1"/>
  <c r="I9" i="15" s="1"/>
  <c r="L10" i="15" l="1"/>
  <c r="L11" i="15" s="1"/>
  <c r="L12" i="15" s="1"/>
  <c r="L13" i="15" s="1"/>
  <c r="L14" i="15" s="1"/>
  <c r="L15" i="15" s="1"/>
  <c r="L16" i="15" s="1"/>
  <c r="L17" i="15" s="1"/>
  <c r="L18" i="15" s="1"/>
  <c r="V4" i="15"/>
  <c r="I10" i="15"/>
  <c r="I11" i="15" s="1"/>
  <c r="I12" i="15" s="1"/>
  <c r="I13" i="15" s="1"/>
  <c r="I14" i="15" s="1"/>
  <c r="I15" i="15" s="1"/>
  <c r="I16" i="15" s="1"/>
  <c r="I17" i="15" s="1"/>
  <c r="I18" i="15" s="1"/>
  <c r="S4" i="15"/>
  <c r="R4" i="15" s="1"/>
  <c r="G6" i="15"/>
  <c r="G7" i="15" s="1"/>
  <c r="H5" i="15"/>
  <c r="J5" i="15" s="1"/>
  <c r="K5" i="15" s="1"/>
  <c r="H7" i="15" l="1"/>
  <c r="J7" i="15" s="1"/>
  <c r="K7" i="15" s="1"/>
  <c r="G8" i="15"/>
  <c r="H6" i="15"/>
  <c r="J6" i="15" s="1"/>
  <c r="K6" i="15" s="1"/>
  <c r="H8" i="15" l="1"/>
  <c r="J8" i="15" s="1"/>
  <c r="K8" i="15" s="1"/>
  <c r="G9" i="15"/>
  <c r="G10" i="15" s="1"/>
  <c r="E4" i="11"/>
  <c r="L3" i="11"/>
  <c r="H10" i="15" l="1"/>
  <c r="J10" i="15" s="1"/>
  <c r="K10" i="15" s="1"/>
  <c r="G11" i="15"/>
  <c r="H9" i="15"/>
  <c r="J9" i="15" s="1"/>
  <c r="I3" i="11"/>
  <c r="F3" i="14"/>
  <c r="G3" i="14" s="1"/>
  <c r="I3" i="14"/>
  <c r="L3" i="14"/>
  <c r="H11" i="15" l="1"/>
  <c r="J11" i="15" s="1"/>
  <c r="K11" i="15" s="1"/>
  <c r="G12" i="15"/>
  <c r="G13" i="15" s="1"/>
  <c r="K9" i="15"/>
  <c r="U4" i="15" s="1"/>
  <c r="T4" i="15"/>
  <c r="E5" i="14"/>
  <c r="E6" i="14"/>
  <c r="F6" i="14" s="1"/>
  <c r="E4" i="14"/>
  <c r="I4" i="14" s="1"/>
  <c r="I5" i="14" s="1"/>
  <c r="F5" i="14"/>
  <c r="H3" i="14"/>
  <c r="J3" i="14" s="1"/>
  <c r="K3" i="14" s="1"/>
  <c r="L4" i="14" l="1"/>
  <c r="L5" i="14" s="1"/>
  <c r="L6" i="14" s="1"/>
  <c r="L7" i="14" s="1"/>
  <c r="L8" i="14" s="1"/>
  <c r="L9" i="14" s="1"/>
  <c r="H13" i="15"/>
  <c r="J13" i="15" s="1"/>
  <c r="K13" i="15" s="1"/>
  <c r="G14" i="15"/>
  <c r="H12" i="15"/>
  <c r="J12" i="15" s="1"/>
  <c r="K12" i="15" s="1"/>
  <c r="W4" i="15"/>
  <c r="X4" i="15" s="1"/>
  <c r="I6" i="14"/>
  <c r="I7" i="14" s="1"/>
  <c r="I8" i="14" s="1"/>
  <c r="I9" i="14" s="1"/>
  <c r="F4" i="14"/>
  <c r="G4" i="14" s="1"/>
  <c r="G5" i="14" s="1"/>
  <c r="U4" i="14" l="1"/>
  <c r="L10" i="14"/>
  <c r="L11" i="14" s="1"/>
  <c r="L12" i="14" s="1"/>
  <c r="L13" i="14" s="1"/>
  <c r="L14" i="14" s="1"/>
  <c r="L15" i="14" s="1"/>
  <c r="L16" i="14" s="1"/>
  <c r="L17" i="14" s="1"/>
  <c r="L18" i="14" s="1"/>
  <c r="H14" i="15"/>
  <c r="J14" i="15" s="1"/>
  <c r="K14" i="15" s="1"/>
  <c r="G15" i="15"/>
  <c r="I10" i="14"/>
  <c r="I11" i="14" s="1"/>
  <c r="I12" i="14" s="1"/>
  <c r="I13" i="14" s="1"/>
  <c r="I14" i="14" s="1"/>
  <c r="I15" i="14" s="1"/>
  <c r="I16" i="14" s="1"/>
  <c r="I17" i="14" s="1"/>
  <c r="I18" i="14" s="1"/>
  <c r="R4" i="14"/>
  <c r="Q4" i="14" s="1"/>
  <c r="H4" i="14"/>
  <c r="J4" i="14" s="1"/>
  <c r="K4" i="14" s="1"/>
  <c r="H5" i="14"/>
  <c r="J5" i="14" s="1"/>
  <c r="K5" i="14" s="1"/>
  <c r="G6" i="14"/>
  <c r="G7" i="14" s="1"/>
  <c r="H15" i="15" l="1"/>
  <c r="J15" i="15" s="1"/>
  <c r="K15" i="15" s="1"/>
  <c r="G16" i="15"/>
  <c r="G8" i="14"/>
  <c r="H7" i="14"/>
  <c r="J7" i="14" s="1"/>
  <c r="K7" i="14" s="1"/>
  <c r="H6" i="14"/>
  <c r="J6" i="14" s="1"/>
  <c r="K6" i="14" s="1"/>
  <c r="H16" i="15" l="1"/>
  <c r="J16" i="15" s="1"/>
  <c r="K16" i="15" s="1"/>
  <c r="G17" i="15"/>
  <c r="G18" i="15" s="1"/>
  <c r="H18" i="15" s="1"/>
  <c r="J18" i="15" s="1"/>
  <c r="K18" i="15" s="1"/>
  <c r="G9" i="14"/>
  <c r="H8" i="14"/>
  <c r="J8" i="14" s="1"/>
  <c r="K8" i="14" s="1"/>
  <c r="E6" i="8"/>
  <c r="H17" i="15" l="1"/>
  <c r="J17" i="15" s="1"/>
  <c r="K17" i="15" s="1"/>
  <c r="H2" i="15"/>
  <c r="H9" i="14"/>
  <c r="J9" i="14" s="1"/>
  <c r="G10" i="14"/>
  <c r="G11" i="14" s="1"/>
  <c r="G6" i="9"/>
  <c r="H6" i="9" s="1"/>
  <c r="F6" i="8"/>
  <c r="H6" i="13"/>
  <c r="E5" i="8"/>
  <c r="H11" i="14" l="1"/>
  <c r="J11" i="14" s="1"/>
  <c r="K11" i="14" s="1"/>
  <c r="G12" i="14"/>
  <c r="K9" i="14"/>
  <c r="T4" i="14" s="1"/>
  <c r="S4" i="14"/>
  <c r="H10" i="14"/>
  <c r="J10" i="14" s="1"/>
  <c r="K10" i="14" s="1"/>
  <c r="F5" i="8"/>
  <c r="G5" i="9"/>
  <c r="H5" i="9" s="1"/>
  <c r="H5" i="13"/>
  <c r="H12" i="14" l="1"/>
  <c r="J12" i="14" s="1"/>
  <c r="K12" i="14" s="1"/>
  <c r="G13" i="14"/>
  <c r="V4" i="14"/>
  <c r="W4" i="14" s="1"/>
  <c r="E4" i="8"/>
  <c r="F4" i="8" s="1"/>
  <c r="G4" i="9"/>
  <c r="H4" i="9" s="1"/>
  <c r="H4" i="13"/>
  <c r="F4" i="11"/>
  <c r="G14" i="14" l="1"/>
  <c r="H13" i="14"/>
  <c r="J13" i="14" s="1"/>
  <c r="K13" i="14" s="1"/>
  <c r="F3" i="10"/>
  <c r="G3" i="10" s="1"/>
  <c r="F3" i="8"/>
  <c r="G3" i="8" s="1"/>
  <c r="H3" i="13"/>
  <c r="I3" i="13" s="1"/>
  <c r="H3" i="9"/>
  <c r="I3" i="9" s="1"/>
  <c r="F3" i="11"/>
  <c r="G3" i="11" s="1"/>
  <c r="H14" i="14" l="1"/>
  <c r="J14" i="14" s="1"/>
  <c r="K14" i="14" s="1"/>
  <c r="G15" i="14"/>
  <c r="P6" i="11"/>
  <c r="E6" i="11" s="1"/>
  <c r="F6" i="11" s="1"/>
  <c r="P5" i="11"/>
  <c r="E5" i="11" s="1"/>
  <c r="F5" i="11" s="1"/>
  <c r="G16" i="14" l="1"/>
  <c r="H15" i="14"/>
  <c r="J15" i="14" s="1"/>
  <c r="K15" i="14" s="1"/>
  <c r="N4" i="13"/>
  <c r="N5" i="13" s="1"/>
  <c r="N6" i="13" s="1"/>
  <c r="N7" i="13" s="1"/>
  <c r="N8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G17" i="14" l="1"/>
  <c r="G18" i="14" s="1"/>
  <c r="H18" i="14" s="1"/>
  <c r="J18" i="14" s="1"/>
  <c r="K18" i="14" s="1"/>
  <c r="H16" i="14"/>
  <c r="J16" i="14" s="1"/>
  <c r="K16" i="14" s="1"/>
  <c r="U4" i="13"/>
  <c r="N9" i="13"/>
  <c r="H17" i="14" l="1"/>
  <c r="J17" i="14" s="1"/>
  <c r="K17" i="14" s="1"/>
  <c r="H2" i="14"/>
  <c r="N10" i="13"/>
  <c r="N11" i="13" s="1"/>
  <c r="N12" i="13" s="1"/>
  <c r="N13" i="13" s="1"/>
  <c r="N14" i="13" s="1"/>
  <c r="N15" i="13" s="1"/>
  <c r="N16" i="13" s="1"/>
  <c r="X4" i="13"/>
  <c r="L4" i="11"/>
  <c r="L5" i="11" s="1"/>
  <c r="L6" i="11" s="1"/>
  <c r="L7" i="11" s="1"/>
  <c r="L8" i="11" s="1"/>
  <c r="L9" i="11" s="1"/>
  <c r="I4" i="11"/>
  <c r="I5" i="11" s="1"/>
  <c r="I6" i="11" s="1"/>
  <c r="I7" i="11" s="1"/>
  <c r="I8" i="11" s="1"/>
  <c r="I9" i="11" s="1"/>
  <c r="N17" i="13" l="1"/>
  <c r="N18" i="13" s="1"/>
  <c r="I10" i="11"/>
  <c r="I11" i="11" s="1"/>
  <c r="I12" i="11" s="1"/>
  <c r="I13" i="11" s="1"/>
  <c r="I14" i="11" s="1"/>
  <c r="I15" i="11" s="1"/>
  <c r="I16" i="11" s="1"/>
  <c r="I17" i="11" s="1"/>
  <c r="I18" i="11" s="1"/>
  <c r="S4" i="11"/>
  <c r="R4" i="11" s="1"/>
  <c r="L10" i="11"/>
  <c r="L11" i="11" s="1"/>
  <c r="L12" i="11" s="1"/>
  <c r="L13" i="11" s="1"/>
  <c r="L14" i="11" s="1"/>
  <c r="L15" i="11" s="1"/>
  <c r="L16" i="11" s="1"/>
  <c r="L17" i="11" s="1"/>
  <c r="L18" i="11" s="1"/>
  <c r="V4" i="11"/>
  <c r="I4" i="8" l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R4" i="8" l="1"/>
  <c r="Q4" i="8" s="1"/>
  <c r="L4" i="8"/>
  <c r="L5" i="8" s="1"/>
  <c r="L6" i="8" s="1"/>
  <c r="L7" i="8" s="1"/>
  <c r="L8" i="8" s="1"/>
  <c r="L9" i="8" s="1"/>
  <c r="K4" i="9"/>
  <c r="K5" i="9" s="1"/>
  <c r="K6" i="9" s="1"/>
  <c r="K7" i="9" s="1"/>
  <c r="K8" i="9" s="1"/>
  <c r="K9" i="9" s="1"/>
  <c r="L10" i="8" l="1"/>
  <c r="L11" i="8" s="1"/>
  <c r="L12" i="8" s="1"/>
  <c r="L13" i="8" s="1"/>
  <c r="L14" i="8" s="1"/>
  <c r="L15" i="8" s="1"/>
  <c r="L16" i="8" s="1"/>
  <c r="L17" i="8" s="1"/>
  <c r="L18" i="8" s="1"/>
  <c r="U4" i="8"/>
  <c r="K10" i="9"/>
  <c r="K11" i="9" s="1"/>
  <c r="K12" i="9" s="1"/>
  <c r="K13" i="9" s="1"/>
  <c r="K14" i="9" s="1"/>
  <c r="K15" i="9" s="1"/>
  <c r="K16" i="9" s="1"/>
  <c r="K17" i="9" s="1"/>
  <c r="K18" i="9" s="1"/>
  <c r="U4" i="9"/>
  <c r="T4" i="13"/>
  <c r="N4" i="9"/>
  <c r="N5" i="9" s="1"/>
  <c r="N6" i="9" s="1"/>
  <c r="N7" i="9" s="1"/>
  <c r="N8" i="9" l="1"/>
  <c r="N9" i="9" s="1"/>
  <c r="N10" i="9" l="1"/>
  <c r="N11" i="9" s="1"/>
  <c r="N12" i="9" s="1"/>
  <c r="N13" i="9" s="1"/>
  <c r="N14" i="9" s="1"/>
  <c r="N15" i="9" s="1"/>
  <c r="N16" i="9" s="1"/>
  <c r="N17" i="9" s="1"/>
  <c r="N18" i="9" s="1"/>
  <c r="X4" i="9"/>
  <c r="T4" i="9" l="1"/>
  <c r="J3" i="13" l="1"/>
  <c r="L3" i="13" s="1"/>
  <c r="M3" i="13" s="1"/>
  <c r="I4" i="13"/>
  <c r="J4" i="13" l="1"/>
  <c r="L4" i="13" s="1"/>
  <c r="M4" i="13" s="1"/>
  <c r="I5" i="13"/>
  <c r="I6" i="13" s="1"/>
  <c r="I7" i="13" s="1"/>
  <c r="J7" i="13" l="1"/>
  <c r="L7" i="13" s="1"/>
  <c r="M7" i="13" s="1"/>
  <c r="I8" i="13"/>
  <c r="J6" i="13"/>
  <c r="L6" i="13" s="1"/>
  <c r="M6" i="13" s="1"/>
  <c r="J5" i="13"/>
  <c r="L5" i="13" s="1"/>
  <c r="M5" i="13" s="1"/>
  <c r="G4" i="11"/>
  <c r="J8" i="13" l="1"/>
  <c r="L8" i="13" s="1"/>
  <c r="M8" i="13" s="1"/>
  <c r="I9" i="13"/>
  <c r="I10" i="13" s="1"/>
  <c r="H4" i="11"/>
  <c r="J4" i="11" s="1"/>
  <c r="K4" i="11" s="1"/>
  <c r="G5" i="11"/>
  <c r="H3" i="11"/>
  <c r="J3" i="11" s="1"/>
  <c r="K3" i="11" s="1"/>
  <c r="J10" i="13" l="1"/>
  <c r="L10" i="13" s="1"/>
  <c r="M10" i="13" s="1"/>
  <c r="I11" i="13"/>
  <c r="J9" i="13"/>
  <c r="L9" i="13" s="1"/>
  <c r="H5" i="11"/>
  <c r="J5" i="11" s="1"/>
  <c r="K5" i="11" s="1"/>
  <c r="G6" i="11"/>
  <c r="G7" i="11" s="1"/>
  <c r="J11" i="13" l="1"/>
  <c r="L11" i="13" s="1"/>
  <c r="M11" i="13" s="1"/>
  <c r="I12" i="13"/>
  <c r="I13" i="13" s="1"/>
  <c r="M9" i="13"/>
  <c r="W4" i="13" s="1"/>
  <c r="V4" i="13"/>
  <c r="Y4" i="13" s="1"/>
  <c r="Z4" i="13" s="1"/>
  <c r="H7" i="11"/>
  <c r="J7" i="11" s="1"/>
  <c r="K7" i="11" s="1"/>
  <c r="G8" i="11"/>
  <c r="H6" i="11"/>
  <c r="J6" i="11" s="1"/>
  <c r="K6" i="11" s="1"/>
  <c r="J13" i="13" l="1"/>
  <c r="L13" i="13" s="1"/>
  <c r="M13" i="13" s="1"/>
  <c r="I14" i="13"/>
  <c r="J12" i="13"/>
  <c r="L12" i="13" s="1"/>
  <c r="M12" i="13" s="1"/>
  <c r="H8" i="11"/>
  <c r="J8" i="11" s="1"/>
  <c r="K8" i="11" s="1"/>
  <c r="G9" i="11"/>
  <c r="G10" i="11" s="1"/>
  <c r="H3" i="8"/>
  <c r="J3" i="8" s="1"/>
  <c r="K3" i="8" s="1"/>
  <c r="G4" i="8"/>
  <c r="J3" i="9"/>
  <c r="L3" i="9" s="1"/>
  <c r="M3" i="9" s="1"/>
  <c r="I4" i="9"/>
  <c r="J14" i="13" l="1"/>
  <c r="L14" i="13" s="1"/>
  <c r="M14" i="13" s="1"/>
  <c r="I15" i="13"/>
  <c r="H10" i="11"/>
  <c r="J10" i="11" s="1"/>
  <c r="K10" i="11" s="1"/>
  <c r="G11" i="11"/>
  <c r="H9" i="11"/>
  <c r="J9" i="11" s="1"/>
  <c r="J4" i="9"/>
  <c r="L4" i="9" s="1"/>
  <c r="M4" i="9" s="1"/>
  <c r="I5" i="9"/>
  <c r="I6" i="9" s="1"/>
  <c r="H4" i="8"/>
  <c r="J4" i="8" s="1"/>
  <c r="K4" i="8" s="1"/>
  <c r="G5" i="8"/>
  <c r="G6" i="8" s="1"/>
  <c r="J15" i="13" l="1"/>
  <c r="L15" i="13" s="1"/>
  <c r="M15" i="13" s="1"/>
  <c r="I16" i="13"/>
  <c r="H11" i="11"/>
  <c r="J11" i="11" s="1"/>
  <c r="K11" i="11" s="1"/>
  <c r="G12" i="11"/>
  <c r="G13" i="11" s="1"/>
  <c r="K9" i="11"/>
  <c r="U4" i="11" s="1"/>
  <c r="T4" i="11"/>
  <c r="W4" i="11" s="1"/>
  <c r="X4" i="11" s="1"/>
  <c r="H6" i="8"/>
  <c r="J6" i="8" s="1"/>
  <c r="K6" i="8" s="1"/>
  <c r="G7" i="8"/>
  <c r="J6" i="9"/>
  <c r="L6" i="9" s="1"/>
  <c r="M6" i="9" s="1"/>
  <c r="I7" i="9"/>
  <c r="H5" i="8"/>
  <c r="J5" i="8" s="1"/>
  <c r="K5" i="8" s="1"/>
  <c r="J5" i="9"/>
  <c r="L5" i="9" s="1"/>
  <c r="M5" i="9" s="1"/>
  <c r="J16" i="13" l="1"/>
  <c r="L16" i="13" s="1"/>
  <c r="M16" i="13" s="1"/>
  <c r="I17" i="13"/>
  <c r="I18" i="13" s="1"/>
  <c r="J18" i="13" s="1"/>
  <c r="L18" i="13" s="1"/>
  <c r="M18" i="13" s="1"/>
  <c r="H13" i="11"/>
  <c r="J13" i="11" s="1"/>
  <c r="K13" i="11" s="1"/>
  <c r="G14" i="11"/>
  <c r="H12" i="11"/>
  <c r="J12" i="11" s="1"/>
  <c r="K12" i="11" s="1"/>
  <c r="I8" i="9"/>
  <c r="J7" i="9"/>
  <c r="L7" i="9" s="1"/>
  <c r="M7" i="9" s="1"/>
  <c r="G8" i="8"/>
  <c r="H7" i="8"/>
  <c r="J7" i="8" s="1"/>
  <c r="K7" i="8" s="1"/>
  <c r="H14" i="11" l="1"/>
  <c r="J14" i="11" s="1"/>
  <c r="K14" i="11" s="1"/>
  <c r="G15" i="11"/>
  <c r="J17" i="13"/>
  <c r="L17" i="13" s="1"/>
  <c r="M17" i="13" s="1"/>
  <c r="J2" i="13"/>
  <c r="G9" i="8"/>
  <c r="H8" i="8"/>
  <c r="J8" i="8" s="1"/>
  <c r="K8" i="8" s="1"/>
  <c r="I9" i="9"/>
  <c r="J8" i="9"/>
  <c r="L8" i="9" s="1"/>
  <c r="M8" i="9" s="1"/>
  <c r="H15" i="11" l="1"/>
  <c r="J15" i="11" s="1"/>
  <c r="K15" i="11" s="1"/>
  <c r="G16" i="11"/>
  <c r="J9" i="9"/>
  <c r="L9" i="9" s="1"/>
  <c r="I10" i="9"/>
  <c r="I11" i="9" s="1"/>
  <c r="H9" i="8"/>
  <c r="J9" i="8" s="1"/>
  <c r="G10" i="8"/>
  <c r="G11" i="8" s="1"/>
  <c r="H16" i="11" l="1"/>
  <c r="J16" i="11" s="1"/>
  <c r="K16" i="11" s="1"/>
  <c r="G17" i="11"/>
  <c r="G18" i="11" s="1"/>
  <c r="H18" i="11" s="1"/>
  <c r="J18" i="11" s="1"/>
  <c r="K18" i="11" s="1"/>
  <c r="H11" i="8"/>
  <c r="J11" i="8" s="1"/>
  <c r="K11" i="8" s="1"/>
  <c r="G12" i="8"/>
  <c r="J11" i="9"/>
  <c r="L11" i="9" s="1"/>
  <c r="M11" i="9" s="1"/>
  <c r="I12" i="9"/>
  <c r="K9" i="8"/>
  <c r="T4" i="8" s="1"/>
  <c r="S4" i="8"/>
  <c r="V4" i="8" s="1"/>
  <c r="W4" i="8" s="1"/>
  <c r="M9" i="9"/>
  <c r="W4" i="9" s="1"/>
  <c r="V4" i="9"/>
  <c r="Y4" i="9" s="1"/>
  <c r="Z4" i="9" s="1"/>
  <c r="H10" i="8"/>
  <c r="J10" i="8" s="1"/>
  <c r="K10" i="8" s="1"/>
  <c r="J10" i="9"/>
  <c r="L10" i="9" s="1"/>
  <c r="M10" i="9" s="1"/>
  <c r="H17" i="11" l="1"/>
  <c r="J17" i="11" s="1"/>
  <c r="K17" i="11" s="1"/>
  <c r="H2" i="11"/>
  <c r="J12" i="9"/>
  <c r="L12" i="9" s="1"/>
  <c r="M12" i="9" s="1"/>
  <c r="I13" i="9"/>
  <c r="H12" i="8"/>
  <c r="J12" i="8" s="1"/>
  <c r="K12" i="8" s="1"/>
  <c r="G13" i="8"/>
  <c r="H3" i="10"/>
  <c r="J3" i="10" s="1"/>
  <c r="K3" i="10" s="1"/>
  <c r="G14" i="8" l="1"/>
  <c r="H13" i="8"/>
  <c r="J13" i="8" s="1"/>
  <c r="K13" i="8" s="1"/>
  <c r="I14" i="9"/>
  <c r="J13" i="9"/>
  <c r="L13" i="9" s="1"/>
  <c r="M13" i="9" s="1"/>
  <c r="J14" i="9" l="1"/>
  <c r="L14" i="9" s="1"/>
  <c r="M14" i="9" s="1"/>
  <c r="I15" i="9"/>
  <c r="H14" i="8"/>
  <c r="J14" i="8" s="1"/>
  <c r="K14" i="8" s="1"/>
  <c r="G15" i="8"/>
  <c r="G16" i="8" l="1"/>
  <c r="H15" i="8"/>
  <c r="J15" i="8" s="1"/>
  <c r="K15" i="8" s="1"/>
  <c r="I16" i="9"/>
  <c r="J15" i="9"/>
  <c r="L15" i="9" s="1"/>
  <c r="M15" i="9" s="1"/>
  <c r="I17" i="9" l="1"/>
  <c r="I18" i="9" s="1"/>
  <c r="J18" i="9" s="1"/>
  <c r="L18" i="9" s="1"/>
  <c r="M18" i="9" s="1"/>
  <c r="J16" i="9"/>
  <c r="L16" i="9" s="1"/>
  <c r="M16" i="9" s="1"/>
  <c r="G17" i="8"/>
  <c r="G18" i="8" s="1"/>
  <c r="H18" i="8" s="1"/>
  <c r="J18" i="8" s="1"/>
  <c r="K18" i="8" s="1"/>
  <c r="H16" i="8"/>
  <c r="J16" i="8" s="1"/>
  <c r="K16" i="8" s="1"/>
  <c r="H17" i="8" l="1"/>
  <c r="J17" i="8" s="1"/>
  <c r="K17" i="8" s="1"/>
  <c r="H2" i="8"/>
  <c r="J17" i="9"/>
  <c r="L17" i="9" s="1"/>
  <c r="M17" i="9" s="1"/>
  <c r="J2" i="9"/>
  <c r="Q3" i="10" l="1"/>
  <c r="Q4" i="10" l="1"/>
  <c r="E4" i="10" s="1"/>
  <c r="F4" i="10" l="1"/>
  <c r="G4" i="10" s="1"/>
  <c r="I4" i="10"/>
  <c r="L4" i="10"/>
  <c r="Q5" i="10"/>
  <c r="E5" i="10" s="1"/>
  <c r="F5" i="10" l="1"/>
  <c r="L5" i="10"/>
  <c r="I5" i="10"/>
  <c r="Q6" i="10"/>
  <c r="E6" i="10" s="1"/>
  <c r="G5" i="10"/>
  <c r="H4" i="10"/>
  <c r="J4" i="10" s="1"/>
  <c r="K4" i="10" s="1"/>
  <c r="H5" i="10" l="1"/>
  <c r="J5" i="10" s="1"/>
  <c r="K5" i="10" s="1"/>
  <c r="Q7" i="10"/>
  <c r="E7" i="10" s="1"/>
  <c r="Q8" i="10"/>
  <c r="E8" i="10" s="1"/>
  <c r="F8" i="10" s="1"/>
  <c r="F6" i="10"/>
  <c r="G6" i="10" s="1"/>
  <c r="I6" i="10"/>
  <c r="L6" i="10"/>
  <c r="H6" i="10" l="1"/>
  <c r="J6" i="10" s="1"/>
  <c r="K6" i="10" s="1"/>
  <c r="Q9" i="10"/>
  <c r="E9" i="10" s="1"/>
  <c r="F7" i="10"/>
  <c r="G7" i="10" s="1"/>
  <c r="L7" i="10"/>
  <c r="L8" i="10" s="1"/>
  <c r="I7" i="10"/>
  <c r="I8" i="10" s="1"/>
  <c r="G8" i="10" l="1"/>
  <c r="H7" i="10"/>
  <c r="J7" i="10" s="1"/>
  <c r="K7" i="10" s="1"/>
  <c r="Q10" i="10"/>
  <c r="E10" i="10" s="1"/>
  <c r="F9" i="10"/>
  <c r="I9" i="10"/>
  <c r="U4" i="10" s="1"/>
  <c r="T4" i="10" s="1"/>
  <c r="L9" i="10"/>
  <c r="X4" i="10" s="1"/>
  <c r="F10" i="10" l="1"/>
  <c r="I10" i="10"/>
  <c r="L10" i="10"/>
  <c r="G9" i="10"/>
  <c r="H8" i="10"/>
  <c r="J8" i="10" s="1"/>
  <c r="K8" i="10" s="1"/>
  <c r="H9" i="10" l="1"/>
  <c r="J9" i="10" s="1"/>
  <c r="G10" i="10"/>
  <c r="H10" i="10" s="1"/>
  <c r="J10" i="10" s="1"/>
  <c r="K10" i="10" s="1"/>
  <c r="Q11" i="10"/>
  <c r="E11" i="10" s="1"/>
  <c r="L11" i="10" l="1"/>
  <c r="L12" i="10" s="1"/>
  <c r="L13" i="10" s="1"/>
  <c r="L14" i="10" s="1"/>
  <c r="L15" i="10" s="1"/>
  <c r="L16" i="10" s="1"/>
  <c r="L17" i="10" s="1"/>
  <c r="L18" i="10" s="1"/>
  <c r="I11" i="10"/>
  <c r="I12" i="10" s="1"/>
  <c r="I13" i="10" s="1"/>
  <c r="I14" i="10" s="1"/>
  <c r="I15" i="10" s="1"/>
  <c r="I16" i="10" s="1"/>
  <c r="I17" i="10" s="1"/>
  <c r="I18" i="10" s="1"/>
  <c r="F11" i="10"/>
  <c r="G11" i="10" s="1"/>
  <c r="G12" i="10" s="1"/>
  <c r="K9" i="10"/>
  <c r="W4" i="10" s="1"/>
  <c r="V4" i="10"/>
  <c r="Y4" i="10" s="1"/>
  <c r="Z4" i="10" s="1"/>
  <c r="H12" i="10" l="1"/>
  <c r="J12" i="10" s="1"/>
  <c r="G13" i="10"/>
  <c r="K12" i="10"/>
  <c r="H11" i="10"/>
  <c r="J11" i="10" s="1"/>
  <c r="K11" i="10" s="1"/>
  <c r="H13" i="10" l="1"/>
  <c r="J13" i="10" s="1"/>
  <c r="K13" i="10" s="1"/>
  <c r="G14" i="10"/>
  <c r="H14" i="10" l="1"/>
  <c r="J14" i="10" s="1"/>
  <c r="K14" i="10" s="1"/>
  <c r="G15" i="10"/>
  <c r="H15" i="10" l="1"/>
  <c r="J15" i="10" s="1"/>
  <c r="K15" i="10" s="1"/>
  <c r="G16" i="10"/>
  <c r="H16" i="10" l="1"/>
  <c r="J16" i="10" s="1"/>
  <c r="K16" i="10" s="1"/>
  <c r="G17" i="10"/>
  <c r="H17" i="10" l="1"/>
  <c r="J17" i="10" s="1"/>
  <c r="K17" i="10" s="1"/>
  <c r="G18" i="10"/>
  <c r="H18" i="10" s="1"/>
  <c r="J18" i="10" s="1"/>
  <c r="K18" i="10" s="1"/>
  <c r="H2" i="10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<sst xmlns="http://schemas.openxmlformats.org/spreadsheetml/2006/main" count="162" uniqueCount="27">
  <si>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</si>
  <si>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</si>
  <si>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</si>
  <si>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</si>
  <si>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</si>
  <si>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</si>
  <si>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</si>
  <si>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</si>
  <si>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</si>
  <si>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</si>
  <si>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</si>
  <si>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</si>
  <si>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</si>
  <si>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</si>
  <si>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</si>
  <si>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</si>
  <si>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</si>
  <si>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</si>
  <si>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</si>
  <si>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turnover</t>
  </si>
  <si>
    <t>turnover mean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</si>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</sst>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176" fontId="3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866534.57316390972</c:v>
                </c:pt>
                <c:pt idx="10">
                  <c:v>1296783.4269206051</c:v>
                </c:pt>
                <c:pt idx="11">
                  <c:v>1741491.3587595667</c:v>
                </c:pt>
                <c:pt idx="12">
                  <c:v>1898733.4087773792</c:v>
                </c:pt>
                <c:pt idx="13">
                  <c:v>2111318.0938652679</c:v>
                </c:pt>
                <c:pt idx="14">
                  <c:v>2363967.4431216232</c:v>
                </c:pt>
                <c:pt idx="15">
                  <c:v>2702774.6770976437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784799.29101050121</c:v>
                </c:pt>
                <c:pt idx="10">
                  <c:v>1142711.8323850972</c:v>
                </c:pt>
                <c:pt idx="11">
                  <c:v>1631920.3606688436</c:v>
                </c:pt>
                <c:pt idx="12">
                  <c:v>2003256.4947108692</c:v>
                </c:pt>
                <c:pt idx="13">
                  <c:v>2111529.5324532189</c:v>
                </c:pt>
                <c:pt idx="14">
                  <c:v>2269278.6426948672</c:v>
                </c:pt>
                <c:pt idx="15">
                  <c:v>2403405.8214305816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-81735.282153408509</c:v>
                </c:pt>
                <c:pt idx="10">
                  <c:v>-154071.59453550796</c:v>
                </c:pt>
                <c:pt idx="11">
                  <c:v>-109570.99809072306</c:v>
                </c:pt>
                <c:pt idx="12">
                  <c:v>104523.08593348996</c:v>
                </c:pt>
                <c:pt idx="13">
                  <c:v>211.43858795100823</c:v>
                </c:pt>
                <c:pt idx="14">
                  <c:v>-94688.800426756032</c:v>
                </c:pt>
                <c:pt idx="15">
                  <c:v>-299368.8556670621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100160"/>
        <c:axId val="635179776"/>
      </c:lineChart>
      <c:dateAx>
        <c:axId val="635100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79776"/>
        <c:crosses val="autoZero"/>
        <c:auto val="1"/>
        <c:lblOffset val="100"/>
        <c:baseTimeUnit val="days"/>
      </c:dateAx>
      <c:valAx>
        <c:axId val="6351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1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358821.98265595379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694528"/>
        <c:axId val="682692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89664"/>
        <c:axId val="682691200"/>
      </c:lineChart>
      <c:dateAx>
        <c:axId val="682689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91200"/>
        <c:crosses val="autoZero"/>
        <c:auto val="1"/>
        <c:lblOffset val="100"/>
        <c:baseTimeUnit val="months"/>
      </c:dateAx>
      <c:valAx>
        <c:axId val="6826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89664"/>
        <c:crosses val="autoZero"/>
        <c:crossBetween val="between"/>
      </c:valAx>
      <c:valAx>
        <c:axId val="682692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94528"/>
        <c:crosses val="max"/>
        <c:crossBetween val="between"/>
      </c:valAx>
      <c:catAx>
        <c:axId val="682694528"/>
        <c:scaling>
          <c:orientation val="minMax"/>
        </c:scaling>
        <c:delete val="1"/>
        <c:axPos val="b"/>
        <c:majorTickMark val="out"/>
        <c:minorTickMark val="none"/>
        <c:tickLblPos val="nextTo"/>
        <c:crossAx val="68269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16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443479.22757619375</c:v>
                </c:pt>
                <c:pt idx="8">
                  <c:v>542559.52716769755</c:v>
                </c:pt>
                <c:pt idx="9">
                  <c:v>1007952.2642134392</c:v>
                </c:pt>
                <c:pt idx="10">
                  <c:v>2624355.1398942685</c:v>
                </c:pt>
                <c:pt idx="11">
                  <c:v>3414765.6523017986</c:v>
                </c:pt>
                <c:pt idx="12">
                  <c:v>3837681.9591624374</c:v>
                </c:pt>
                <c:pt idx="13">
                  <c:v>4392471.2673504176</c:v>
                </c:pt>
                <c:pt idx="14">
                  <c:v>4642497.1052748719</c:v>
                </c:pt>
                <c:pt idx="15">
                  <c:v>5844433.8996156417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16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426939.1760979183</c:v>
                </c:pt>
                <c:pt idx="8">
                  <c:v>521706.98558886215</c:v>
                </c:pt>
                <c:pt idx="9">
                  <c:v>933864.29795389576</c:v>
                </c:pt>
                <c:pt idx="10">
                  <c:v>2464191.2809153222</c:v>
                </c:pt>
                <c:pt idx="11">
                  <c:v>3350564.728725289</c:v>
                </c:pt>
                <c:pt idx="12">
                  <c:v>4213046.6564635765</c:v>
                </c:pt>
                <c:pt idx="13">
                  <c:v>4548458.2473000102</c:v>
                </c:pt>
                <c:pt idx="14">
                  <c:v>4594058.9193989662</c:v>
                </c:pt>
                <c:pt idx="15">
                  <c:v>5381629.5730162067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-20852.5415788354</c:v>
                </c:pt>
                <c:pt idx="9">
                  <c:v>-74087.966259543435</c:v>
                </c:pt>
                <c:pt idx="10">
                  <c:v>-160163.85897894623</c:v>
                </c:pt>
                <c:pt idx="11">
                  <c:v>-64200.92357650958</c:v>
                </c:pt>
                <c:pt idx="12">
                  <c:v>375364.69730113912</c:v>
                </c:pt>
                <c:pt idx="13">
                  <c:v>155986.97994959261</c:v>
                </c:pt>
                <c:pt idx="14">
                  <c:v>-48438.185875905678</c:v>
                </c:pt>
                <c:pt idx="15">
                  <c:v>-462804.32659943495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26528"/>
        <c:axId val="682728064"/>
      </c:lineChart>
      <c:dateAx>
        <c:axId val="6827265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728064"/>
        <c:crosses val="autoZero"/>
        <c:auto val="1"/>
        <c:lblOffset val="100"/>
        <c:baseTimeUnit val="days"/>
      </c:dateAx>
      <c:valAx>
        <c:axId val="6827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7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'model4(3)turnover'!买卖</c:f>
              <c:numCache>
                <c:formatCode>0.00_ </c:formatCode>
                <c:ptCount val="16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264843.10955613601</c:v>
                </c:pt>
                <c:pt idx="8">
                  <c:v>99080.299591503761</c:v>
                </c:pt>
                <c:pt idx="9">
                  <c:v>465392.73704574164</c:v>
                </c:pt>
                <c:pt idx="10">
                  <c:v>1616402.8756808292</c:v>
                </c:pt>
                <c:pt idx="11">
                  <c:v>790410.51240753022</c:v>
                </c:pt>
                <c:pt idx="12">
                  <c:v>422916.30686063902</c:v>
                </c:pt>
                <c:pt idx="13">
                  <c:v>554789.30818798032</c:v>
                </c:pt>
                <c:pt idx="14">
                  <c:v>250025.83792445474</c:v>
                </c:pt>
                <c:pt idx="15">
                  <c:v>1201936.7943407698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751488"/>
        <c:axId val="6827499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46624"/>
        <c:axId val="682748160"/>
      </c:lineChart>
      <c:dateAx>
        <c:axId val="6827466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748160"/>
        <c:crosses val="autoZero"/>
        <c:auto val="1"/>
        <c:lblOffset val="100"/>
        <c:baseTimeUnit val="days"/>
      </c:dateAx>
      <c:valAx>
        <c:axId val="6827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746624"/>
        <c:crosses val="autoZero"/>
        <c:crossBetween val="between"/>
      </c:valAx>
      <c:valAx>
        <c:axId val="6827499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751488"/>
        <c:crosses val="max"/>
        <c:crossBetween val="between"/>
      </c:valAx>
      <c:catAx>
        <c:axId val="682751488"/>
        <c:scaling>
          <c:orientation val="minMax"/>
        </c:scaling>
        <c:delete val="1"/>
        <c:axPos val="b"/>
        <c:majorTickMark val="out"/>
        <c:minorTickMark val="none"/>
        <c:tickLblPos val="nextTo"/>
        <c:crossAx val="68274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16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2016236.1149774427</c:v>
                </c:pt>
                <c:pt idx="8">
                  <c:v>2966666.5583003256</c:v>
                </c:pt>
                <c:pt idx="9">
                  <c:v>5568312.2146905102</c:v>
                </c:pt>
                <c:pt idx="10">
                  <c:v>10058670.918233642</c:v>
                </c:pt>
                <c:pt idx="11">
                  <c:v>14777277.461708903</c:v>
                </c:pt>
                <c:pt idx="12">
                  <c:v>15769375.287874501</c:v>
                </c:pt>
                <c:pt idx="13">
                  <c:v>17328925.684013095</c:v>
                </c:pt>
                <c:pt idx="14">
                  <c:v>19349518.144447364</c:v>
                </c:pt>
                <c:pt idx="15">
                  <c:v>22487355.753114704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16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1935185.6484507315</c:v>
                </c:pt>
                <c:pt idx="8">
                  <c:v>2866068.8836022676</c:v>
                </c:pt>
                <c:pt idx="9">
                  <c:v>5175258.4326422429</c:v>
                </c:pt>
                <c:pt idx="10">
                  <c:v>9188604.5866968539</c:v>
                </c:pt>
                <c:pt idx="11">
                  <c:v>14265042.713791789</c:v>
                </c:pt>
                <c:pt idx="12">
                  <c:v>17128592.926349465</c:v>
                </c:pt>
                <c:pt idx="13">
                  <c:v>17796239.689789973</c:v>
                </c:pt>
                <c:pt idx="14">
                  <c:v>19017000.855342031</c:v>
                </c:pt>
                <c:pt idx="15">
                  <c:v>20439579.389013644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-81050.466526711127</c:v>
                </c:pt>
                <c:pt idx="8">
                  <c:v>-100597.67469805805</c:v>
                </c:pt>
                <c:pt idx="9">
                  <c:v>-393053.78204826731</c:v>
                </c:pt>
                <c:pt idx="10">
                  <c:v>-870066.33153678849</c:v>
                </c:pt>
                <c:pt idx="11">
                  <c:v>-512234.74791711383</c:v>
                </c:pt>
                <c:pt idx="12">
                  <c:v>1359217.6384749636</c:v>
                </c:pt>
                <c:pt idx="13">
                  <c:v>467314.00577687845</c:v>
                </c:pt>
                <c:pt idx="14">
                  <c:v>-332517.28910533339</c:v>
                </c:pt>
                <c:pt idx="15">
                  <c:v>-2047776.3641010597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20736"/>
        <c:axId val="682822272"/>
      </c:lineChart>
      <c:dateAx>
        <c:axId val="682820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22272"/>
        <c:crosses val="autoZero"/>
        <c:auto val="1"/>
        <c:lblOffset val="100"/>
        <c:baseTimeUnit val="days"/>
      </c:dateAx>
      <c:valAx>
        <c:axId val="6828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16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1110246.6801922934</c:v>
                </c:pt>
                <c:pt idx="8">
                  <c:v>950430.4433228831</c:v>
                </c:pt>
                <c:pt idx="9">
                  <c:v>2601645.6563901841</c:v>
                </c:pt>
                <c:pt idx="10">
                  <c:v>4490358.7035431322</c:v>
                </c:pt>
                <c:pt idx="11">
                  <c:v>4718606.5434752619</c:v>
                </c:pt>
                <c:pt idx="12">
                  <c:v>992097.82616559835</c:v>
                </c:pt>
                <c:pt idx="13">
                  <c:v>1559550.3961385945</c:v>
                </c:pt>
                <c:pt idx="14">
                  <c:v>2020592.460434271</c:v>
                </c:pt>
                <c:pt idx="15">
                  <c:v>3137837.6086673411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862080"/>
        <c:axId val="6828605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49024"/>
        <c:axId val="682850560"/>
      </c:lineChart>
      <c:dateAx>
        <c:axId val="682849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50560"/>
        <c:crosses val="autoZero"/>
        <c:auto val="1"/>
        <c:lblOffset val="100"/>
        <c:baseTimeUnit val="days"/>
      </c:dateAx>
      <c:valAx>
        <c:axId val="682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49024"/>
        <c:crosses val="autoZero"/>
        <c:crossBetween val="between"/>
      </c:valAx>
      <c:valAx>
        <c:axId val="6828605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62080"/>
        <c:crosses val="max"/>
        <c:crossBetween val="between"/>
      </c:valAx>
      <c:catAx>
        <c:axId val="68286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68286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870272"/>
        <c:axId val="637226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223296"/>
        <c:axId val="637224832"/>
      </c:lineChart>
      <c:dateAx>
        <c:axId val="637223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224832"/>
        <c:crosses val="autoZero"/>
        <c:auto val="1"/>
        <c:lblOffset val="100"/>
        <c:baseTimeUnit val="months"/>
      </c:dateAx>
      <c:valAx>
        <c:axId val="6372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223296"/>
        <c:crosses val="autoZero"/>
        <c:crossBetween val="between"/>
      </c:valAx>
      <c:valAx>
        <c:axId val="637226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870272"/>
        <c:crosses val="max"/>
        <c:crossBetween val="between"/>
      </c:valAx>
      <c:catAx>
        <c:axId val="660870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3722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552182.0577607411</c:v>
                </c:pt>
                <c:pt idx="8">
                  <c:v>857797.94011764484</c:v>
                </c:pt>
                <c:pt idx="9">
                  <c:v>1455834.5778775678</c:v>
                </c:pt>
                <c:pt idx="10">
                  <c:v>2316332.2853909587</c:v>
                </c:pt>
                <c:pt idx="11">
                  <c:v>3205748.1490688818</c:v>
                </c:pt>
                <c:pt idx="12">
                  <c:v>3520232.2491045068</c:v>
                </c:pt>
                <c:pt idx="13">
                  <c:v>3722187.6999380011</c:v>
                </c:pt>
                <c:pt idx="14">
                  <c:v>3962204.5817315388</c:v>
                </c:pt>
                <c:pt idx="15">
                  <c:v>4284071.4540087581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517897.01601136196</c:v>
                </c:pt>
                <c:pt idx="8">
                  <c:v>818281.64792394883</c:v>
                </c:pt>
                <c:pt idx="9">
                  <c:v>1332820.1301311103</c:v>
                </c:pt>
                <c:pt idx="10">
                  <c:v>2070469.4936326505</c:v>
                </c:pt>
                <c:pt idx="11">
                  <c:v>3040515.5956402789</c:v>
                </c:pt>
                <c:pt idx="12">
                  <c:v>3753889.5049452391</c:v>
                </c:pt>
                <c:pt idx="13">
                  <c:v>3760376.0284357653</c:v>
                </c:pt>
                <c:pt idx="14">
                  <c:v>3831387.1831490276</c:v>
                </c:pt>
                <c:pt idx="15">
                  <c:v>3807677.9214338777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-34285.041749379132</c:v>
                </c:pt>
                <c:pt idx="8">
                  <c:v>-39516.292193696019</c:v>
                </c:pt>
                <c:pt idx="9">
                  <c:v>-123014.44774645753</c:v>
                </c:pt>
                <c:pt idx="10">
                  <c:v>-245862.79175830819</c:v>
                </c:pt>
                <c:pt idx="11">
                  <c:v>-165232.55342860287</c:v>
                </c:pt>
                <c:pt idx="12">
                  <c:v>233657.25584073225</c:v>
                </c:pt>
                <c:pt idx="13">
                  <c:v>38188.328497764189</c:v>
                </c:pt>
                <c:pt idx="14">
                  <c:v>-130817.39858251112</c:v>
                </c:pt>
                <c:pt idx="15">
                  <c:v>-476393.5325748804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99616"/>
        <c:axId val="682401152"/>
      </c:lineChart>
      <c:dateAx>
        <c:axId val="682399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01152"/>
        <c:crosses val="autoZero"/>
        <c:auto val="1"/>
        <c:lblOffset val="100"/>
        <c:baseTimeUnit val="days"/>
      </c:dateAx>
      <c:valAx>
        <c:axId val="6824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3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161015.97246686619</c:v>
                </c:pt>
                <c:pt idx="8">
                  <c:v>305615.88235690369</c:v>
                </c:pt>
                <c:pt idx="9">
                  <c:v>598036.637759923</c:v>
                </c:pt>
                <c:pt idx="10">
                  <c:v>860497.70751339069</c:v>
                </c:pt>
                <c:pt idx="11">
                  <c:v>889415.86367792322</c:v>
                </c:pt>
                <c:pt idx="12">
                  <c:v>314484.10003562499</c:v>
                </c:pt>
                <c:pt idx="13">
                  <c:v>201955.45083349437</c:v>
                </c:pt>
                <c:pt idx="14">
                  <c:v>240016.8817935377</c:v>
                </c:pt>
                <c:pt idx="15">
                  <c:v>321866.87227721937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424960"/>
        <c:axId val="6824234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411904"/>
        <c:axId val="682413440"/>
      </c:lineChart>
      <c:dateAx>
        <c:axId val="682411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13440"/>
        <c:crosses val="autoZero"/>
        <c:auto val="1"/>
        <c:lblOffset val="100"/>
        <c:baseTimeUnit val="months"/>
      </c:dateAx>
      <c:valAx>
        <c:axId val="6824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11904"/>
        <c:crosses val="autoZero"/>
        <c:crossBetween val="between"/>
      </c:valAx>
      <c:valAx>
        <c:axId val="6824234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24960"/>
        <c:crosses val="max"/>
        <c:crossBetween val="between"/>
      </c:valAx>
      <c:catAx>
        <c:axId val="68242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68242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16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2534446.9246211494</c:v>
                </c:pt>
                <c:pt idx="8">
                  <c:v>4435307.8112669159</c:v>
                </c:pt>
                <c:pt idx="9">
                  <c:v>9638599.1240472831</c:v>
                </c:pt>
                <c:pt idx="10">
                  <c:v>18619316.531133547</c:v>
                </c:pt>
                <c:pt idx="11">
                  <c:v>28056529.618084073</c:v>
                </c:pt>
                <c:pt idx="12">
                  <c:v>30040725.270415269</c:v>
                </c:pt>
                <c:pt idx="13">
                  <c:v>31522298.146746933</c:v>
                </c:pt>
                <c:pt idx="14">
                  <c:v>33441860.984159492</c:v>
                </c:pt>
                <c:pt idx="15">
                  <c:v>36422806.712393463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16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2408504.3280713051</c:v>
                </c:pt>
                <c:pt idx="8">
                  <c:v>4285037.0395261841</c:v>
                </c:pt>
                <c:pt idx="9">
                  <c:v>9051079.5270598251</c:v>
                </c:pt>
                <c:pt idx="10">
                  <c:v>17197543.229327358</c:v>
                </c:pt>
                <c:pt idx="11">
                  <c:v>27304479.784085762</c:v>
                </c:pt>
                <c:pt idx="12">
                  <c:v>32870791.163397416</c:v>
                </c:pt>
                <c:pt idx="13">
                  <c:v>32640747.786464393</c:v>
                </c:pt>
                <c:pt idx="14">
                  <c:v>33093310.17754392</c:v>
                </c:pt>
                <c:pt idx="15">
                  <c:v>33089368.802103221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-150270.77174073178</c:v>
                </c:pt>
                <c:pt idx="9">
                  <c:v>-587519.59698745795</c:v>
                </c:pt>
                <c:pt idx="10">
                  <c:v>-1421773.3018061891</c:v>
                </c:pt>
                <c:pt idx="11">
                  <c:v>-752049.83399831131</c:v>
                </c:pt>
                <c:pt idx="12">
                  <c:v>2830065.8929821476</c:v>
                </c:pt>
                <c:pt idx="13">
                  <c:v>1118449.6397174597</c:v>
                </c:pt>
                <c:pt idx="14">
                  <c:v>-348550.80661557242</c:v>
                </c:pt>
                <c:pt idx="15">
                  <c:v>-3333437.9102902412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47456"/>
        <c:axId val="682549248"/>
      </c:lineChart>
      <c:dateAx>
        <c:axId val="682547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49248"/>
        <c:crosses val="autoZero"/>
        <c:auto val="1"/>
        <c:lblOffset val="100"/>
        <c:baseTimeUnit val="months"/>
      </c:dateAx>
      <c:valAx>
        <c:axId val="6825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16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1054734.3461826786</c:v>
                </c:pt>
                <c:pt idx="8">
                  <c:v>1900860.8866457662</c:v>
                </c:pt>
                <c:pt idx="9">
                  <c:v>5203291.3127803681</c:v>
                </c:pt>
                <c:pt idx="10">
                  <c:v>8980717.4070862643</c:v>
                </c:pt>
                <c:pt idx="11">
                  <c:v>9437213.0869505238</c:v>
                </c:pt>
                <c:pt idx="12">
                  <c:v>1984195.6523311967</c:v>
                </c:pt>
                <c:pt idx="13">
                  <c:v>1481572.8763316646</c:v>
                </c:pt>
                <c:pt idx="14">
                  <c:v>1919562.8374125573</c:v>
                </c:pt>
                <c:pt idx="15">
                  <c:v>2980945.728233974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572800"/>
        <c:axId val="6825712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63840"/>
        <c:axId val="682569728"/>
      </c:lineChart>
      <c:dateAx>
        <c:axId val="682563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69728"/>
        <c:crosses val="autoZero"/>
        <c:auto val="1"/>
        <c:lblOffset val="100"/>
        <c:baseTimeUnit val="months"/>
      </c:dateAx>
      <c:valAx>
        <c:axId val="6825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63840"/>
        <c:crosses val="autoZero"/>
        <c:crossBetween val="between"/>
      </c:valAx>
      <c:valAx>
        <c:axId val="6825712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72800"/>
        <c:crosses val="max"/>
        <c:crossBetween val="between"/>
      </c:valAx>
      <c:catAx>
        <c:axId val="68257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68257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'model4(3)turnover&amp;RSI'!资金</c:f>
              <c:numCache>
                <c:formatCode>0.00_ </c:formatCode>
                <c:ptCount val="16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74748.315302172705</c:v>
                </c:pt>
                <c:pt idx="8">
                  <c:v>102340.29746689527</c:v>
                </c:pt>
                <c:pt idx="9">
                  <c:v>231943.33816317774</c:v>
                </c:pt>
                <c:pt idx="10">
                  <c:v>682080.84784644668</c:v>
                </c:pt>
                <c:pt idx="11">
                  <c:v>902195.1677574045</c:v>
                </c:pt>
                <c:pt idx="12">
                  <c:v>1019969.329161633</c:v>
                </c:pt>
                <c:pt idx="13">
                  <c:v>1093356.0161308027</c:v>
                </c:pt>
                <c:pt idx="14">
                  <c:v>1126429.0541853667</c:v>
                </c:pt>
                <c:pt idx="15">
                  <c:v>1285419.4276139876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'model4(3)turnover&amp;RSI'!$L$1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'model4(3)turnover&amp;RSI'!资产</c:f>
              <c:numCache>
                <c:formatCode>0.00_ </c:formatCode>
                <c:ptCount val="16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71245.738090291794</c:v>
                </c:pt>
                <c:pt idx="8">
                  <c:v>98118.070812136808</c:v>
                </c:pt>
                <c:pt idx="9">
                  <c:v>217709.06008334554</c:v>
                </c:pt>
                <c:pt idx="10">
                  <c:v>647779.94794497034</c:v>
                </c:pt>
                <c:pt idx="11">
                  <c:v>893120.74511078896</c:v>
                </c:pt>
                <c:pt idx="12">
                  <c:v>1128064.7589514125</c:v>
                </c:pt>
                <c:pt idx="13">
                  <c:v>1142711.9417036478</c:v>
                </c:pt>
                <c:pt idx="14">
                  <c:v>1124427.1205732427</c:v>
                </c:pt>
                <c:pt idx="15">
                  <c:v>1181998.5669373057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'model4(3)turnover&amp;RSI'!$M$1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'model4(3)turnover&amp;RSI'!金额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-4222.2266547584586</c:v>
                </c:pt>
                <c:pt idx="9">
                  <c:v>-14234.278079832206</c:v>
                </c:pt>
                <c:pt idx="10">
                  <c:v>-34300.899901476339</c:v>
                </c:pt>
                <c:pt idx="11">
                  <c:v>-9074.4226466155378</c:v>
                </c:pt>
                <c:pt idx="12">
                  <c:v>108095.42978977947</c:v>
                </c:pt>
                <c:pt idx="13">
                  <c:v>49355.925572845154</c:v>
                </c:pt>
                <c:pt idx="14">
                  <c:v>-2001.9336121240631</c:v>
                </c:pt>
                <c:pt idx="15">
                  <c:v>-103420.86067668186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592512"/>
        <c:axId val="682594304"/>
      </c:lineChart>
      <c:dateAx>
        <c:axId val="682592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94304"/>
        <c:crosses val="autoZero"/>
        <c:auto val="1"/>
        <c:lblOffset val="100"/>
        <c:baseTimeUnit val="months"/>
      </c:dateAx>
      <c:valAx>
        <c:axId val="6825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5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'model4(3)turnover&amp;RSI'!买卖</c:f>
              <c:numCache>
                <c:formatCode>0.00_ </c:formatCode>
                <c:ptCount val="16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35033.044238754694</c:v>
                </c:pt>
                <c:pt idx="8">
                  <c:v>27591.982164722565</c:v>
                </c:pt>
                <c:pt idx="9">
                  <c:v>129603.04069628248</c:v>
                </c:pt>
                <c:pt idx="10">
                  <c:v>450137.50968326896</c:v>
                </c:pt>
                <c:pt idx="11">
                  <c:v>220114.31991095777</c:v>
                </c:pt>
                <c:pt idx="12">
                  <c:v>117774.16140422859</c:v>
                </c:pt>
                <c:pt idx="13">
                  <c:v>73386.686969169547</c:v>
                </c:pt>
                <c:pt idx="14">
                  <c:v>33073.038054563942</c:v>
                </c:pt>
                <c:pt idx="15">
                  <c:v>158990.37342862081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612992"/>
        <c:axId val="6826114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'model4(3)turnover&amp;RSI'!时间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'model4(3)turnover&amp;RSI'!指数</c:f>
              <c:numCache>
                <c:formatCode>General</c:formatCode>
                <c:ptCount val="16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04032"/>
        <c:axId val="682605568"/>
      </c:lineChart>
      <c:dateAx>
        <c:axId val="682604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05568"/>
        <c:crosses val="autoZero"/>
        <c:auto val="1"/>
        <c:lblOffset val="100"/>
        <c:baseTimeUnit val="months"/>
      </c:dateAx>
      <c:valAx>
        <c:axId val="6826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04032"/>
        <c:crosses val="autoZero"/>
        <c:crossBetween val="between"/>
      </c:valAx>
      <c:valAx>
        <c:axId val="6826114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12992"/>
        <c:crosses val="max"/>
        <c:crossBetween val="between"/>
      </c:valAx>
      <c:catAx>
        <c:axId val="682612992"/>
        <c:scaling>
          <c:orientation val="minMax"/>
        </c:scaling>
        <c:delete val="1"/>
        <c:axPos val="b"/>
        <c:majorTickMark val="out"/>
        <c:minorTickMark val="none"/>
        <c:tickLblPos val="nextTo"/>
        <c:crossAx val="68261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414708.31310549635</c:v>
                </c:pt>
                <c:pt idx="8">
                  <c:v>567516.25428394822</c:v>
                </c:pt>
                <c:pt idx="9">
                  <c:v>926338.23693990195</c:v>
                </c:pt>
                <c:pt idx="10">
                  <c:v>1356587.0906965972</c:v>
                </c:pt>
                <c:pt idx="11">
                  <c:v>1801295.0225355588</c:v>
                </c:pt>
                <c:pt idx="12">
                  <c:v>1958537.0725533713</c:v>
                </c:pt>
                <c:pt idx="13">
                  <c:v>2171121.75764126</c:v>
                </c:pt>
                <c:pt idx="14">
                  <c:v>2423771.1068976154</c:v>
                </c:pt>
                <c:pt idx="15">
                  <c:v>2762578.3408736358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16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392136.3838525769</c:v>
                </c:pt>
                <c:pt idx="8">
                  <c:v>540983.37609940453</c:v>
                </c:pt>
                <c:pt idx="9">
                  <c:v>844602.95478649356</c:v>
                </c:pt>
                <c:pt idx="10">
                  <c:v>1197003.2887036589</c:v>
                </c:pt>
                <c:pt idx="11">
                  <c:v>1688326.0877244023</c:v>
                </c:pt>
                <c:pt idx="12">
                  <c:v>2067062.1738466446</c:v>
                </c:pt>
                <c:pt idx="13">
                  <c:v>2172012.7835732978</c:v>
                </c:pt>
                <c:pt idx="14">
                  <c:v>2327043.5444385991</c:v>
                </c:pt>
                <c:pt idx="15">
                  <c:v>2455960.5550365578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16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-26532.87818454369</c:v>
                </c:pt>
                <c:pt idx="9">
                  <c:v>-81735.282153408392</c:v>
                </c:pt>
                <c:pt idx="10">
                  <c:v>-159583.80199293839</c:v>
                </c:pt>
                <c:pt idx="11">
                  <c:v>-112968.93481115648</c:v>
                </c:pt>
                <c:pt idx="12">
                  <c:v>108525.10129327327</c:v>
                </c:pt>
                <c:pt idx="13">
                  <c:v>891.02593203773722</c:v>
                </c:pt>
                <c:pt idx="14">
                  <c:v>-96727.562459016219</c:v>
                </c:pt>
                <c:pt idx="15">
                  <c:v>-306617.785837078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669568"/>
        <c:axId val="682671104"/>
      </c:lineChart>
      <c:dateAx>
        <c:axId val="682669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71104"/>
        <c:crosses val="autoZero"/>
        <c:auto val="1"/>
        <c:lblOffset val="100"/>
        <c:baseTimeUnit val="months"/>
      </c:dateAx>
      <c:valAx>
        <c:axId val="6826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19050</xdr:rowOff>
    </xdr:from>
    <xdr:to>
      <xdr:col>21</xdr:col>
      <xdr:colOff>752475</xdr:colOff>
      <xdr:row>22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20</xdr:row>
      <xdr:rowOff>104775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23</xdr:row>
      <xdr:rowOff>123826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21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23</xdr:row>
      <xdr:rowOff>47626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21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23</xdr:row>
      <xdr:rowOff>76201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20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22</xdr:row>
      <xdr:rowOff>57151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21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23</xdr:row>
      <xdr:rowOff>66676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21</xdr:row>
      <xdr:rowOff>47625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23</xdr:row>
      <xdr:rowOff>66676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21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ETF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/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odel1&amp;CCI"/>
      <sheetName val="model1&amp;RSI"/>
      <sheetName val="model1&amp;KDJ"/>
      <sheetName val="model1&amp;2"/>
      <sheetName val="模型一计算RSI"/>
      <sheetName val="模型一计算KDJ"/>
      <sheetName val="模型一"/>
      <sheetName val="模型一计算CCI"/>
      <sheetName val="模型一或二PE副本"/>
    </sheetNames>
    <sheetDataSet>
      <sheetData sheetId="0"/>
      <sheetData sheetId="1"/>
      <sheetData sheetId="2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MAX</v>
          </cell>
          <cell r="K1" t="str">
            <v>SMA value of MAX</v>
          </cell>
          <cell r="L1" t="str">
            <v>ABS</v>
          </cell>
          <cell r="M1" t="str">
            <v>SMA value of ABS</v>
          </cell>
          <cell r="N1" t="str">
            <v>RSI</v>
          </cell>
        </row>
        <row r="2">
          <cell r="A2"/>
          <cell r="B2"/>
          <cell r="C2">
            <v>2000</v>
          </cell>
          <cell r="D2" t="str">
            <v>unit:yuan</v>
          </cell>
          <cell r="E2"/>
          <cell r="F2"/>
          <cell r="G2"/>
          <cell r="H2"/>
          <cell r="I2"/>
          <cell r="J2"/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/>
        </row>
        <row r="4">
          <cell r="A4">
            <v>44407</v>
          </cell>
          <cell r="B4">
            <v>1.006</v>
          </cell>
          <cell r="C4">
            <v>3000</v>
          </cell>
          <cell r="D4">
            <v>2982.1073558648113</v>
          </cell>
          <cell r="E4">
            <v>4921.971565370146</v>
          </cell>
          <cell r="F4">
            <v>4951.503394762367</v>
          </cell>
          <cell r="G4">
            <v>5000</v>
          </cell>
          <cell r="H4">
            <v>4951.503394762367</v>
          </cell>
          <cell r="I4">
            <v>-48.496605237633048</v>
          </cell>
          <cell r="J4">
            <v>0</v>
          </cell>
          <cell r="K4">
            <v>0</v>
          </cell>
          <cell r="L4">
            <v>2.4999999999999911E-2</v>
          </cell>
          <cell r="M4">
            <v>2.4999999999999911E-2</v>
          </cell>
          <cell r="N4">
            <v>0</v>
          </cell>
        </row>
        <row r="5">
          <cell r="A5">
            <v>44439</v>
          </cell>
          <cell r="B5">
            <v>0.96599999999999997</v>
          </cell>
          <cell r="C5">
            <v>3000</v>
          </cell>
          <cell r="D5">
            <v>3105.5900621118012</v>
          </cell>
          <cell r="E5">
            <v>8027.5616274819477</v>
          </cell>
          <cell r="F5">
            <v>7754.6245321475608</v>
          </cell>
          <cell r="G5">
            <v>8000</v>
          </cell>
          <cell r="H5">
            <v>7754.6245321475608</v>
          </cell>
          <cell r="I5">
            <v>-245.37546785243921</v>
          </cell>
          <cell r="J5">
            <v>0</v>
          </cell>
          <cell r="K5">
            <v>0</v>
          </cell>
          <cell r="L5">
            <v>4.0000000000000036E-2</v>
          </cell>
          <cell r="M5">
            <v>2.7499999999999931E-2</v>
          </cell>
          <cell r="N5">
            <v>0</v>
          </cell>
        </row>
        <row r="6">
          <cell r="A6">
            <v>44469</v>
          </cell>
          <cell r="B6">
            <v>0.96099999999999997</v>
          </cell>
          <cell r="C6">
            <v>3000</v>
          </cell>
          <cell r="D6">
            <v>3121.7481789802291</v>
          </cell>
          <cell r="E6">
            <v>11149.309806462177</v>
          </cell>
          <cell r="F6">
            <v>10714.486724010152</v>
          </cell>
          <cell r="G6">
            <v>11000</v>
          </cell>
          <cell r="H6">
            <v>10714.486724010152</v>
          </cell>
          <cell r="I6">
            <v>-285.5132759898479</v>
          </cell>
          <cell r="J6">
            <v>0</v>
          </cell>
          <cell r="K6">
            <v>0</v>
          </cell>
          <cell r="L6">
            <v>5.0000000000000044E-3</v>
          </cell>
          <cell r="M6">
            <v>2.3749999999999941E-2</v>
          </cell>
          <cell r="N6">
            <v>0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13163.408556295233</v>
          </cell>
          <cell r="F7">
            <v>13071.264313516225</v>
          </cell>
          <cell r="G7">
            <v>13000</v>
          </cell>
          <cell r="H7">
            <v>13071.264313516225</v>
          </cell>
          <cell r="I7">
            <v>71.264313516225229</v>
          </cell>
          <cell r="J7">
            <v>3.1999970912933384E-2</v>
          </cell>
          <cell r="K7">
            <v>5.3333284854888974E-3</v>
          </cell>
          <cell r="L7">
            <v>3.1999970912933384E-2</v>
          </cell>
          <cell r="M7">
            <v>2.5124995152155511E-2</v>
          </cell>
          <cell r="N7">
            <v>21.227182147461402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15141.647850481935</v>
          </cell>
          <cell r="F8">
            <v>15308.206540005061</v>
          </cell>
          <cell r="G8">
            <v>15000</v>
          </cell>
          <cell r="H8">
            <v>15308.206540005061</v>
          </cell>
          <cell r="I8">
            <v>308.20654000506147</v>
          </cell>
          <cell r="J8">
            <v>1.800006628036499E-2</v>
          </cell>
          <cell r="K8">
            <v>7.4444514513015798E-3</v>
          </cell>
          <cell r="L8">
            <v>1.800006628036499E-2</v>
          </cell>
          <cell r="M8">
            <v>2.3937507006857092E-2</v>
          </cell>
          <cell r="N8">
            <v>31.099526985700965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17157.776915690018</v>
          </cell>
          <cell r="F9">
            <v>17020.514422194668</v>
          </cell>
          <cell r="G9">
            <v>17000</v>
          </cell>
          <cell r="H9">
            <v>17020.514422194668</v>
          </cell>
          <cell r="I9">
            <v>20.514422194668441</v>
          </cell>
          <cell r="J9">
            <v>0</v>
          </cell>
          <cell r="K9">
            <v>6.2037095427513169E-3</v>
          </cell>
          <cell r="L9">
            <v>1.9000053405761719E-2</v>
          </cell>
          <cell r="M9">
            <v>2.3114598073341198E-2</v>
          </cell>
          <cell r="N9">
            <v>26.838924575142201</v>
          </cell>
        </row>
        <row r="10">
          <cell r="A10">
            <v>44589</v>
          </cell>
          <cell r="B10">
            <v>0.89099997282028198</v>
          </cell>
          <cell r="C10">
            <v>3000</v>
          </cell>
          <cell r="D10">
            <v>3367.0034697129122</v>
          </cell>
          <cell r="E10">
            <v>20524.78038540293</v>
          </cell>
          <cell r="F10">
            <v>18287.578765536266</v>
          </cell>
          <cell r="G10">
            <v>20000</v>
          </cell>
          <cell r="H10">
            <v>18287.578765536266</v>
          </cell>
          <cell r="I10">
            <v>-1712.4212344637344</v>
          </cell>
          <cell r="J10">
            <v>0</v>
          </cell>
          <cell r="K10">
            <v>5.1697579522927643E-3</v>
          </cell>
          <cell r="L10">
            <v>0.10100001096725464</v>
          </cell>
          <cell r="M10">
            <v>3.6095500222326771E-2</v>
          </cell>
          <cell r="N10">
            <v>14.322444405674213</v>
          </cell>
        </row>
        <row r="11">
          <cell r="A11">
            <v>44620</v>
          </cell>
          <cell r="B11">
            <v>0.88200002908706665</v>
          </cell>
          <cell r="C11">
            <v>3000</v>
          </cell>
          <cell r="D11">
            <v>3401.3604320458076</v>
          </cell>
          <cell r="E11">
            <v>23926.140817448737</v>
          </cell>
          <cell r="F11">
            <v>21102.85689693104</v>
          </cell>
          <cell r="G11">
            <v>23000</v>
          </cell>
          <cell r="H11">
            <v>21102.85689693104</v>
          </cell>
          <cell r="I11">
            <v>-1897.14310306896</v>
          </cell>
          <cell r="J11">
            <v>0</v>
          </cell>
          <cell r="K11">
            <v>4.3081316269106369E-3</v>
          </cell>
          <cell r="L11">
            <v>8.999943733215332E-3</v>
          </cell>
          <cell r="M11">
            <v>3.1579574140808198E-2</v>
          </cell>
          <cell r="N11">
            <v>13.642146052069533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27714.019625852539</v>
          </cell>
          <cell r="F12">
            <v>21949.503424739542</v>
          </cell>
          <cell r="G12">
            <v>26000</v>
          </cell>
          <cell r="H12">
            <v>21949.503424739542</v>
          </cell>
          <cell r="I12">
            <v>-4050.4965752604585</v>
          </cell>
          <cell r="J12">
            <v>0</v>
          </cell>
          <cell r="K12">
            <v>3.5901096890921975E-3</v>
          </cell>
          <cell r="L12">
            <v>9.0000033378601074E-2</v>
          </cell>
          <cell r="M12">
            <v>4.1316317347107008E-2</v>
          </cell>
          <cell r="N12">
            <v>8.689326444394684</v>
          </cell>
        </row>
        <row r="13">
          <cell r="A13">
            <v>44680</v>
          </cell>
          <cell r="B13">
            <v>0.71899998188018799</v>
          </cell>
          <cell r="C13">
            <v>3000</v>
          </cell>
          <cell r="D13">
            <v>4172.4618575858476</v>
          </cell>
          <cell r="E13">
            <v>31886.481483438387</v>
          </cell>
          <cell r="F13">
            <v>22926.37960881515</v>
          </cell>
          <cell r="G13">
            <v>29000</v>
          </cell>
          <cell r="H13">
            <v>22926.37960881515</v>
          </cell>
          <cell r="I13">
            <v>-6073.6203911848497</v>
          </cell>
          <cell r="J13">
            <v>0</v>
          </cell>
          <cell r="K13">
            <v>2.9917580742434978E-3</v>
          </cell>
          <cell r="L13">
            <v>7.3000013828277588E-2</v>
          </cell>
          <cell r="M13">
            <v>4.659693342730211E-2</v>
          </cell>
          <cell r="N13">
            <v>6.4205042138901032</v>
          </cell>
        </row>
        <row r="14">
          <cell r="A14">
            <v>44712</v>
          </cell>
          <cell r="B14">
            <v>0.74699997901916504</v>
          </cell>
          <cell r="C14">
            <v>3000</v>
          </cell>
          <cell r="D14">
            <v>4016.0643698264844</v>
          </cell>
          <cell r="E14">
            <v>35902.54585326487</v>
          </cell>
          <cell r="F14">
            <v>26819.20099912347</v>
          </cell>
          <cell r="G14">
            <v>32000</v>
          </cell>
          <cell r="H14">
            <v>26819.20099912347</v>
          </cell>
          <cell r="I14">
            <v>-5180.79900087653</v>
          </cell>
          <cell r="J14">
            <v>2.7999997138977051E-2</v>
          </cell>
          <cell r="K14">
            <v>7.1597979183657566E-3</v>
          </cell>
          <cell r="L14">
            <v>2.7999997138977051E-2</v>
          </cell>
          <cell r="M14">
            <v>4.3497444045914602E-2</v>
          </cell>
          <cell r="N14">
            <v>16.460272725009055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38269.409678452423</v>
          </cell>
          <cell r="F15">
            <v>32337.652273188891</v>
          </cell>
          <cell r="G15">
            <v>34000</v>
          </cell>
          <cell r="H15">
            <v>32337.652273188891</v>
          </cell>
          <cell r="I15">
            <v>-1662.3477268111092</v>
          </cell>
          <cell r="J15">
            <v>9.8000049591064453E-2</v>
          </cell>
          <cell r="K15">
            <v>2.2299839863815538E-2</v>
          </cell>
          <cell r="L15">
            <v>9.8000049591064453E-2</v>
          </cell>
          <cell r="M15">
            <v>5.2581211636772908E-2</v>
          </cell>
          <cell r="N15">
            <v>42.410281485830289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40766.288582798501</v>
          </cell>
          <cell r="F16">
            <v>32653.797115943838</v>
          </cell>
          <cell r="G16">
            <v>36000</v>
          </cell>
          <cell r="H16">
            <v>32653.797115943838</v>
          </cell>
          <cell r="I16">
            <v>-3346.2028840561616</v>
          </cell>
          <cell r="J16">
            <v>0</v>
          </cell>
          <cell r="K16">
            <v>1.8583199886512948E-2</v>
          </cell>
          <cell r="L16">
            <v>4.4000029563903809E-2</v>
          </cell>
          <cell r="M16">
            <v>5.1151014624628059E-2</v>
          </cell>
          <cell r="N16">
            <v>36.33007091430315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43380.667716653392</v>
          </cell>
          <cell r="F17">
            <v>33186.210182674418</v>
          </cell>
          <cell r="G17">
            <v>38000</v>
          </cell>
          <cell r="H17">
            <v>33186.210182674418</v>
          </cell>
          <cell r="I17">
            <v>-4813.7898173255817</v>
          </cell>
          <cell r="J17">
            <v>0</v>
          </cell>
          <cell r="K17">
            <v>1.5485999905427456E-2</v>
          </cell>
          <cell r="L17">
            <v>3.600001335144043E-2</v>
          </cell>
          <cell r="M17">
            <v>4.8625847745763451E-2</v>
          </cell>
          <cell r="N17">
            <v>31.847259478939737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46254.231017729995</v>
          </cell>
          <cell r="F18">
            <v>32192.94386199916</v>
          </cell>
          <cell r="G18">
            <v>40000</v>
          </cell>
          <cell r="H18">
            <v>32192.94386199916</v>
          </cell>
          <cell r="I18">
            <v>-7807.0561380008403</v>
          </cell>
          <cell r="J18">
            <v>0</v>
          </cell>
          <cell r="K18">
            <v>1.2904999921189547E-2</v>
          </cell>
          <cell r="L18">
            <v>6.9000005722045898E-2</v>
          </cell>
          <cell r="M18">
            <v>5.2021540741810528E-2</v>
          </cell>
          <cell r="N18">
            <v>24.80703135118333</v>
          </cell>
        </row>
        <row r="19">
          <cell r="J19"/>
          <cell r="K19"/>
          <cell r="L19"/>
          <cell r="M19"/>
        </row>
        <row r="20">
          <cell r="J20"/>
          <cell r="K20"/>
          <cell r="L20"/>
          <cell r="M20"/>
        </row>
        <row r="21">
          <cell r="J21"/>
          <cell r="K21"/>
          <cell r="L21"/>
          <cell r="M21"/>
        </row>
        <row r="22">
          <cell r="J22"/>
          <cell r="K22"/>
          <cell r="L22"/>
          <cell r="M22"/>
        </row>
        <row r="23">
          <cell r="J23"/>
          <cell r="K23"/>
          <cell r="L23"/>
          <cell r="M23"/>
        </row>
        <row r="24">
          <cell r="J24"/>
          <cell r="K24"/>
          <cell r="L24"/>
          <cell r="M24"/>
        </row>
        <row r="25">
          <cell r="J25"/>
          <cell r="K25"/>
          <cell r="L25"/>
          <cell r="M25"/>
        </row>
        <row r="26">
          <cell r="J26"/>
          <cell r="K26"/>
          <cell r="L26"/>
          <cell r="M26"/>
        </row>
        <row r="27">
          <cell r="J27"/>
          <cell r="K27"/>
          <cell r="L27"/>
          <cell r="M27"/>
        </row>
        <row r="28">
          <cell r="J28"/>
          <cell r="K28"/>
          <cell r="L28"/>
          <cell r="M28"/>
        </row>
        <row r="29">
          <cell r="J29"/>
          <cell r="K29"/>
          <cell r="L29"/>
          <cell r="M29"/>
        </row>
        <row r="30">
          <cell r="J30"/>
          <cell r="K30"/>
          <cell r="L30"/>
          <cell r="M30"/>
        </row>
        <row r="31">
          <cell r="J31"/>
          <cell r="K31"/>
          <cell r="L31"/>
          <cell r="M31"/>
        </row>
        <row r="32">
          <cell r="J32"/>
          <cell r="K32"/>
          <cell r="L32"/>
          <cell r="M32"/>
        </row>
        <row r="33">
          <cell r="J33"/>
          <cell r="K33"/>
          <cell r="L33"/>
          <cell r="M33"/>
        </row>
        <row r="34">
          <cell r="J34"/>
          <cell r="K34"/>
          <cell r="L34"/>
          <cell r="M34"/>
        </row>
        <row r="35">
          <cell r="J35"/>
          <cell r="K35"/>
          <cell r="L35"/>
          <cell r="M35"/>
        </row>
        <row r="36">
          <cell r="J36"/>
          <cell r="K36"/>
          <cell r="L36"/>
          <cell r="M36"/>
        </row>
        <row r="37">
          <cell r="J37"/>
          <cell r="K37"/>
          <cell r="L37"/>
          <cell r="M37"/>
        </row>
        <row r="38">
          <cell r="J38"/>
          <cell r="K38"/>
          <cell r="L38"/>
          <cell r="M38"/>
        </row>
        <row r="39">
          <cell r="J39"/>
          <cell r="K39"/>
          <cell r="L39"/>
          <cell r="M39"/>
        </row>
        <row r="40">
          <cell r="J40"/>
          <cell r="K40"/>
          <cell r="L40"/>
          <cell r="M40"/>
        </row>
        <row r="41">
          <cell r="J41"/>
          <cell r="K41"/>
          <cell r="L41"/>
          <cell r="M41"/>
        </row>
        <row r="42">
          <cell r="J42"/>
          <cell r="K42"/>
          <cell r="L42"/>
          <cell r="M42"/>
        </row>
        <row r="43">
          <cell r="J43"/>
          <cell r="K43"/>
          <cell r="L43"/>
          <cell r="M43"/>
        </row>
        <row r="44">
          <cell r="J44"/>
          <cell r="K44"/>
          <cell r="L44"/>
          <cell r="M44"/>
        </row>
        <row r="45">
          <cell r="J45"/>
          <cell r="K45"/>
          <cell r="L45"/>
          <cell r="M45"/>
        </row>
        <row r="46">
          <cell r="J46"/>
          <cell r="K46"/>
          <cell r="L46"/>
          <cell r="M46"/>
        </row>
        <row r="47">
          <cell r="J47"/>
        </row>
        <row r="48">
          <cell r="J48"/>
        </row>
        <row r="49">
          <cell r="J49"/>
        </row>
        <row r="50">
          <cell r="J50"/>
        </row>
        <row r="51">
          <cell r="J51"/>
        </row>
        <row r="52">
          <cell r="J52"/>
        </row>
        <row r="53">
          <cell r="J53"/>
        </row>
        <row r="54">
          <cell r="J54"/>
        </row>
        <row r="55">
          <cell r="J55"/>
        </row>
        <row r="56">
          <cell r="J56"/>
        </row>
        <row r="57">
          <cell r="J57"/>
        </row>
        <row r="58">
          <cell r="J58"/>
        </row>
        <row r="59">
          <cell r="J59"/>
        </row>
        <row r="60">
          <cell r="J60"/>
        </row>
        <row r="61">
          <cell r="J61"/>
        </row>
        <row r="62">
          <cell r="J62"/>
        </row>
        <row r="63">
          <cell r="J63"/>
        </row>
        <row r="64">
          <cell r="J64"/>
        </row>
        <row r="65">
          <cell r="J65"/>
        </row>
        <row r="66">
          <cell r="J66"/>
        </row>
        <row r="67">
          <cell r="J67"/>
        </row>
        <row r="68">
          <cell r="J68"/>
        </row>
        <row r="69">
          <cell r="J69"/>
        </row>
        <row r="70">
          <cell r="J70"/>
        </row>
        <row r="71">
          <cell r="J71"/>
        </row>
        <row r="72">
          <cell r="J72"/>
        </row>
        <row r="73">
          <cell r="J73"/>
        </row>
        <row r="74">
          <cell r="J74"/>
        </row>
        <row r="75">
          <cell r="J75"/>
        </row>
        <row r="76">
          <cell r="J76"/>
        </row>
        <row r="77">
          <cell r="J77"/>
        </row>
        <row r="78">
          <cell r="J78"/>
        </row>
        <row r="79">
          <cell r="J79"/>
        </row>
        <row r="80">
          <cell r="J80"/>
        </row>
        <row r="81">
          <cell r="J81"/>
        </row>
        <row r="82">
          <cell r="J82"/>
        </row>
        <row r="83">
          <cell r="J83"/>
        </row>
        <row r="84">
          <cell r="J84"/>
        </row>
        <row r="85">
          <cell r="J85"/>
        </row>
        <row r="86">
          <cell r="J86"/>
        </row>
        <row r="87">
          <cell r="J87"/>
        </row>
        <row r="88">
          <cell r="J88"/>
        </row>
        <row r="89">
          <cell r="J89"/>
        </row>
        <row r="90">
          <cell r="J90"/>
        </row>
        <row r="91">
          <cell r="J91"/>
        </row>
        <row r="92">
          <cell r="J92"/>
        </row>
        <row r="93">
          <cell r="J93"/>
        </row>
        <row r="94">
          <cell r="J94"/>
        </row>
        <row r="95">
          <cell r="J95"/>
        </row>
        <row r="96">
          <cell r="J96"/>
        </row>
        <row r="97">
          <cell r="J97"/>
        </row>
        <row r="98">
          <cell r="J98"/>
        </row>
        <row r="99">
          <cell r="J99"/>
        </row>
        <row r="100">
          <cell r="J100"/>
        </row>
        <row r="101">
          <cell r="J101"/>
        </row>
        <row r="102">
          <cell r="J102"/>
        </row>
        <row r="103">
          <cell r="J103"/>
        </row>
        <row r="104">
          <cell r="J104"/>
        </row>
        <row r="105">
          <cell r="J105"/>
        </row>
        <row r="106">
          <cell r="J106"/>
        </row>
        <row r="107">
          <cell r="J107"/>
        </row>
        <row r="108">
          <cell r="J108"/>
        </row>
        <row r="109">
          <cell r="J109"/>
        </row>
        <row r="110">
          <cell r="J110"/>
        </row>
        <row r="111">
          <cell r="J111"/>
        </row>
        <row r="112">
          <cell r="J112"/>
        </row>
        <row r="113">
          <cell r="J113"/>
        </row>
        <row r="114">
          <cell r="J114"/>
        </row>
        <row r="115">
          <cell r="J115"/>
        </row>
        <row r="116">
          <cell r="J116"/>
        </row>
        <row r="117">
          <cell r="J117"/>
        </row>
        <row r="118">
          <cell r="J118"/>
        </row>
        <row r="119">
          <cell r="J119"/>
        </row>
        <row r="120">
          <cell r="J120"/>
        </row>
        <row r="121">
          <cell r="J121"/>
        </row>
        <row r="122">
          <cell r="J122"/>
        </row>
        <row r="123">
          <cell r="J123"/>
        </row>
        <row r="124">
          <cell r="J124"/>
        </row>
        <row r="125">
          <cell r="J125"/>
        </row>
        <row r="126">
          <cell r="J126"/>
        </row>
        <row r="127">
          <cell r="J127"/>
        </row>
        <row r="128">
          <cell r="J128"/>
        </row>
        <row r="129">
          <cell r="J129"/>
        </row>
        <row r="130">
          <cell r="J130"/>
        </row>
        <row r="131">
          <cell r="J131"/>
        </row>
        <row r="132">
          <cell r="J132"/>
        </row>
        <row r="133">
          <cell r="J133"/>
        </row>
        <row r="134">
          <cell r="J134"/>
        </row>
        <row r="135">
          <cell r="J135"/>
        </row>
        <row r="136">
          <cell r="J136"/>
        </row>
        <row r="137">
          <cell r="J137"/>
        </row>
        <row r="138">
          <cell r="J138"/>
        </row>
        <row r="139">
          <cell r="J139"/>
        </row>
        <row r="140">
          <cell r="J140"/>
        </row>
        <row r="141">
          <cell r="J141"/>
        </row>
        <row r="142">
          <cell r="J142"/>
        </row>
        <row r="143">
          <cell r="J143"/>
        </row>
        <row r="144">
          <cell r="J144"/>
        </row>
        <row r="145">
          <cell r="J145"/>
        </row>
        <row r="146">
          <cell r="J146"/>
        </row>
        <row r="147">
          <cell r="J147"/>
        </row>
        <row r="148">
          <cell r="J148"/>
        </row>
        <row r="149">
          <cell r="J149"/>
        </row>
        <row r="150">
          <cell r="J150"/>
        </row>
        <row r="151">
          <cell r="J151"/>
        </row>
        <row r="152">
          <cell r="J152"/>
        </row>
        <row r="153">
          <cell r="J153"/>
        </row>
        <row r="154">
          <cell r="J154"/>
        </row>
        <row r="155">
          <cell r="J155"/>
        </row>
        <row r="156">
          <cell r="J156"/>
        </row>
        <row r="157">
          <cell r="J157"/>
        </row>
        <row r="158">
          <cell r="J158"/>
        </row>
        <row r="159">
          <cell r="J159"/>
        </row>
        <row r="160">
          <cell r="J160"/>
        </row>
        <row r="161">
          <cell r="J161"/>
        </row>
        <row r="162">
          <cell r="J162"/>
        </row>
        <row r="163">
          <cell r="J163"/>
        </row>
        <row r="164">
          <cell r="J164"/>
        </row>
        <row r="165">
          <cell r="J165"/>
        </row>
        <row r="166">
          <cell r="J166"/>
        </row>
        <row r="167">
          <cell r="J167"/>
        </row>
        <row r="168">
          <cell r="J168"/>
        </row>
        <row r="169">
          <cell r="J169"/>
        </row>
        <row r="170">
          <cell r="J170"/>
        </row>
        <row r="171">
          <cell r="J171"/>
        </row>
        <row r="172">
          <cell r="J172"/>
        </row>
        <row r="173">
          <cell r="J173"/>
        </row>
        <row r="174">
          <cell r="J174"/>
        </row>
        <row r="175">
          <cell r="J175"/>
        </row>
        <row r="176">
          <cell r="J176"/>
        </row>
        <row r="177">
          <cell r="J177"/>
        </row>
        <row r="178">
          <cell r="J178"/>
        </row>
        <row r="179">
          <cell r="J179"/>
        </row>
      </sheetData>
      <sheetData sheetId="3">
        <row r="1">
          <cell r="A1" t="str">
            <v>date</v>
          </cell>
          <cell r="B1" t="str">
            <v>szse innovation100</v>
          </cell>
          <cell r="C1" t="str">
            <v>sales amount</v>
          </cell>
          <cell r="D1" t="str">
            <v>sales shares</v>
          </cell>
          <cell r="E1" t="str">
            <v>shares held</v>
          </cell>
          <cell r="F1" t="str">
            <v>market value</v>
          </cell>
          <cell r="G1" t="str">
            <v>accumulated investment</v>
          </cell>
          <cell r="H1" t="str">
            <v>total assets</v>
          </cell>
          <cell r="I1" t="str">
            <v>profit amount</v>
          </cell>
          <cell r="J1" t="str">
            <v>high</v>
          </cell>
          <cell r="K1" t="str">
            <v>low</v>
          </cell>
          <cell r="L1" t="str">
            <v>HHV</v>
          </cell>
          <cell r="M1" t="str">
            <v>LLV</v>
          </cell>
          <cell r="N1" t="str">
            <v>RSV</v>
          </cell>
          <cell r="O1" t="str">
            <v>K</v>
          </cell>
          <cell r="P1" t="str">
            <v>D</v>
          </cell>
          <cell r="Q1" t="str">
            <v>J</v>
          </cell>
        </row>
        <row r="2">
          <cell r="A2"/>
          <cell r="B2"/>
          <cell r="C2">
            <v>2000</v>
          </cell>
          <cell r="D2" t="str">
            <v>unit:yuan</v>
          </cell>
          <cell r="E2"/>
          <cell r="F2"/>
          <cell r="G2"/>
          <cell r="H2"/>
          <cell r="I2"/>
          <cell r="J2"/>
        </row>
        <row r="3">
          <cell r="A3">
            <v>44377</v>
          </cell>
          <cell r="B3">
            <v>1.0309999999999999</v>
          </cell>
          <cell r="C3">
            <v>2000</v>
          </cell>
          <cell r="D3">
            <v>1939.8642095053349</v>
          </cell>
          <cell r="E3">
            <v>1939.8642095053349</v>
          </cell>
          <cell r="F3">
            <v>2000</v>
          </cell>
          <cell r="G3">
            <v>2000</v>
          </cell>
          <cell r="H3">
            <v>2000</v>
          </cell>
          <cell r="I3">
            <v>0</v>
          </cell>
          <cell r="J3">
            <v>1.034</v>
          </cell>
          <cell r="K3">
            <v>1.012</v>
          </cell>
          <cell r="L3">
            <v>1.034</v>
          </cell>
          <cell r="M3">
            <v>1.012</v>
          </cell>
          <cell r="N3">
            <v>86.363636363635862</v>
          </cell>
          <cell r="O3">
            <v>86.363636363635862</v>
          </cell>
          <cell r="P3">
            <v>86.363636363635862</v>
          </cell>
          <cell r="Q3">
            <v>86.363636363635862</v>
          </cell>
        </row>
        <row r="4">
          <cell r="A4">
            <v>44407</v>
          </cell>
          <cell r="B4">
            <v>1.006</v>
          </cell>
          <cell r="C4">
            <v>2000</v>
          </cell>
          <cell r="D4">
            <v>1988.0715705765408</v>
          </cell>
          <cell r="E4">
            <v>3927.9357800818757</v>
          </cell>
          <cell r="F4">
            <v>3951.503394762367</v>
          </cell>
          <cell r="G4">
            <v>4000</v>
          </cell>
          <cell r="H4">
            <v>3951.503394762367</v>
          </cell>
          <cell r="I4">
            <v>-48.496605237633048</v>
          </cell>
          <cell r="J4">
            <v>1.054</v>
          </cell>
          <cell r="K4">
            <v>0.94</v>
          </cell>
          <cell r="L4">
            <v>1.054</v>
          </cell>
          <cell r="M4">
            <v>0.94</v>
          </cell>
          <cell r="N4">
            <v>57.89473684210526</v>
          </cell>
          <cell r="O4">
            <v>76.874003189792333</v>
          </cell>
          <cell r="P4">
            <v>83.200425305688029</v>
          </cell>
          <cell r="Q4">
            <v>64.221158958000927</v>
          </cell>
        </row>
        <row r="5">
          <cell r="A5">
            <v>44439</v>
          </cell>
          <cell r="B5">
            <v>0.96599999999999997</v>
          </cell>
          <cell r="C5">
            <v>2000</v>
          </cell>
          <cell r="D5">
            <v>2070.3933747412011</v>
          </cell>
          <cell r="E5">
            <v>5998.3291548230773</v>
          </cell>
          <cell r="F5">
            <v>5794.3859635590925</v>
          </cell>
          <cell r="G5">
            <v>6000</v>
          </cell>
          <cell r="H5">
            <v>5794.3859635590925</v>
          </cell>
          <cell r="I5">
            <v>-205.61403644090751</v>
          </cell>
          <cell r="J5">
            <v>1.0469999999999999</v>
          </cell>
          <cell r="K5">
            <v>0.95699999999999996</v>
          </cell>
          <cell r="L5">
            <v>1.054</v>
          </cell>
          <cell r="M5">
            <v>0.94</v>
          </cell>
          <cell r="N5">
            <v>22.807017543859651</v>
          </cell>
          <cell r="O5">
            <v>58.851674641148101</v>
          </cell>
          <cell r="P5">
            <v>75.084175084174717</v>
          </cell>
          <cell r="Q5">
            <v>26.386673755094876</v>
          </cell>
        </row>
        <row r="6">
          <cell r="A6">
            <v>44469</v>
          </cell>
          <cell r="B6">
            <v>0.96099999999999997</v>
          </cell>
          <cell r="C6">
            <v>2000</v>
          </cell>
          <cell r="D6">
            <v>2081.1654526534862</v>
          </cell>
          <cell r="E6">
            <v>8079.494607476563</v>
          </cell>
          <cell r="F6">
            <v>7764.3943177849769</v>
          </cell>
          <cell r="G6">
            <v>8000</v>
          </cell>
          <cell r="H6">
            <v>7764.3943177849769</v>
          </cell>
          <cell r="I6">
            <v>-235.60568221502308</v>
          </cell>
          <cell r="J6">
            <v>0.98799999999999999</v>
          </cell>
          <cell r="K6">
            <v>0.93700000000000006</v>
          </cell>
          <cell r="L6">
            <v>1.054</v>
          </cell>
          <cell r="M6">
            <v>0.93700000000000006</v>
          </cell>
          <cell r="N6">
            <v>20.512820512820436</v>
          </cell>
          <cell r="O6">
            <v>46.072056598372207</v>
          </cell>
          <cell r="P6">
            <v>65.41346892224054</v>
          </cell>
          <cell r="Q6">
            <v>7.3892319506355477</v>
          </cell>
        </row>
        <row r="7">
          <cell r="A7">
            <v>44498</v>
          </cell>
          <cell r="B7">
            <v>0.99299997091293335</v>
          </cell>
          <cell r="C7">
            <v>2000</v>
          </cell>
          <cell r="D7">
            <v>2014.098749833056</v>
          </cell>
          <cell r="E7">
            <v>10093.593357309619</v>
          </cell>
          <cell r="F7">
            <v>10022.937910215429</v>
          </cell>
          <cell r="G7">
            <v>10000</v>
          </cell>
          <cell r="H7">
            <v>10022.937910215429</v>
          </cell>
          <cell r="I7">
            <v>22.937910215428928</v>
          </cell>
          <cell r="J7">
            <v>1.0049999952316284</v>
          </cell>
          <cell r="K7">
            <v>0.93900001049041748</v>
          </cell>
          <cell r="L7">
            <v>1.054</v>
          </cell>
          <cell r="M7">
            <v>0.93700000000000006</v>
          </cell>
          <cell r="N7">
            <v>47.863223002507091</v>
          </cell>
          <cell r="O7">
            <v>46.669112066417171</v>
          </cell>
          <cell r="P7">
            <v>59.165349970299417</v>
          </cell>
          <cell r="Q7">
            <v>21.676636258652678</v>
          </cell>
        </row>
        <row r="8">
          <cell r="A8">
            <v>44530</v>
          </cell>
          <cell r="B8">
            <v>1.0110000371932983</v>
          </cell>
          <cell r="C8">
            <v>2000</v>
          </cell>
          <cell r="D8">
            <v>1978.239294186702</v>
          </cell>
          <cell r="E8">
            <v>12071.832651496321</v>
          </cell>
          <cell r="F8">
            <v>12204.623259654054</v>
          </cell>
          <cell r="G8">
            <v>12000</v>
          </cell>
          <cell r="H8">
            <v>12204.623259654054</v>
          </cell>
          <cell r="I8">
            <v>204.62325965405398</v>
          </cell>
          <cell r="J8">
            <v>1.0219999551773071</v>
          </cell>
          <cell r="K8">
            <v>0.98100000619888306</v>
          </cell>
          <cell r="L8">
            <v>1.054</v>
          </cell>
          <cell r="M8">
            <v>0.93700000000000006</v>
          </cell>
          <cell r="N8">
            <v>63.247895037007083</v>
          </cell>
          <cell r="O8">
            <v>52.195373056613811</v>
          </cell>
          <cell r="P8">
            <v>56.842024332404215</v>
          </cell>
          <cell r="Q8">
            <v>42.902070505032995</v>
          </cell>
        </row>
        <row r="9">
          <cell r="A9">
            <v>44561</v>
          </cell>
          <cell r="B9">
            <v>0.99199998378753662</v>
          </cell>
          <cell r="C9">
            <v>2000</v>
          </cell>
          <cell r="D9">
            <v>2016.1290652080834</v>
          </cell>
          <cell r="E9">
            <v>14087.961716704405</v>
          </cell>
          <cell r="F9">
            <v>13975.257794570207</v>
          </cell>
          <cell r="G9">
            <v>14000</v>
          </cell>
          <cell r="H9">
            <v>13975.257794570207</v>
          </cell>
          <cell r="I9">
            <v>-24.742205429793103</v>
          </cell>
          <cell r="J9">
            <v>1.034000039100647</v>
          </cell>
          <cell r="K9">
            <v>0.97600001096725464</v>
          </cell>
          <cell r="L9">
            <v>1.054</v>
          </cell>
          <cell r="M9">
            <v>0.93700000000000006</v>
          </cell>
          <cell r="N9">
            <v>47.008533151740657</v>
          </cell>
          <cell r="O9">
            <v>50.466426421656088</v>
          </cell>
          <cell r="P9">
            <v>54.716825028821511</v>
          </cell>
          <cell r="Q9">
            <v>41.96562920732525</v>
          </cell>
        </row>
        <row r="10">
          <cell r="A10">
            <v>44589</v>
          </cell>
          <cell r="B10">
            <v>0.89099997282028198</v>
          </cell>
          <cell r="C10">
            <v>2000</v>
          </cell>
          <cell r="D10">
            <v>2244.6689798086081</v>
          </cell>
          <cell r="E10">
            <v>16332.630696513013</v>
          </cell>
          <cell r="F10">
            <v>14552.373506676799</v>
          </cell>
          <cell r="G10">
            <v>16000</v>
          </cell>
          <cell r="H10">
            <v>14552.373506676799</v>
          </cell>
          <cell r="I10">
            <v>-1447.6264933232014</v>
          </cell>
          <cell r="J10">
            <v>0.99599999189376831</v>
          </cell>
          <cell r="K10">
            <v>0.88499999046325684</v>
          </cell>
          <cell r="L10">
            <v>1.054</v>
          </cell>
          <cell r="M10">
            <v>0.88499999046325684</v>
          </cell>
          <cell r="N10">
            <v>3.5502852180139421</v>
          </cell>
          <cell r="O10">
            <v>34.827712687108708</v>
          </cell>
          <cell r="P10">
            <v>48.087120914917243</v>
          </cell>
          <cell r="Q10">
            <v>8.3088962314916301</v>
          </cell>
        </row>
        <row r="11">
          <cell r="A11">
            <v>44620</v>
          </cell>
          <cell r="B11">
            <v>0.88200002908706665</v>
          </cell>
          <cell r="C11">
            <v>2000</v>
          </cell>
          <cell r="D11">
            <v>2267.573621363872</v>
          </cell>
          <cell r="E11">
            <v>18600.204317876887</v>
          </cell>
          <cell r="F11">
            <v>16405.380749392796</v>
          </cell>
          <cell r="G11">
            <v>18000</v>
          </cell>
          <cell r="H11">
            <v>16405.380749392796</v>
          </cell>
          <cell r="I11">
            <v>-1594.6192506072039</v>
          </cell>
          <cell r="J11">
            <v>0.91100001335144043</v>
          </cell>
          <cell r="K11">
            <v>0.85000002384185791</v>
          </cell>
          <cell r="L11">
            <v>1.054</v>
          </cell>
          <cell r="M11">
            <v>0.85000002384185791</v>
          </cell>
          <cell r="N11">
            <v>15.686278914269149</v>
          </cell>
          <cell r="O11">
            <v>28.447234762828856</v>
          </cell>
          <cell r="P11">
            <v>41.54049219755445</v>
          </cell>
          <cell r="Q11">
            <v>2.2607198933776687</v>
          </cell>
        </row>
        <row r="12">
          <cell r="A12">
            <v>44651</v>
          </cell>
          <cell r="B12">
            <v>0.79199999570846558</v>
          </cell>
          <cell r="C12">
            <v>3000</v>
          </cell>
          <cell r="D12">
            <v>3787.8788084038033</v>
          </cell>
          <cell r="E12">
            <v>22388.08312628069</v>
          </cell>
          <cell r="F12">
            <v>17731.361739935077</v>
          </cell>
          <cell r="G12">
            <v>21000</v>
          </cell>
          <cell r="H12">
            <v>17731.361739935077</v>
          </cell>
          <cell r="I12">
            <v>-3268.6382600649231</v>
          </cell>
          <cell r="J12">
            <v>0.88599997758865356</v>
          </cell>
          <cell r="K12">
            <v>0.75</v>
          </cell>
          <cell r="L12">
            <v>1.054</v>
          </cell>
          <cell r="M12">
            <v>0.75</v>
          </cell>
          <cell r="N12">
            <v>13.815788061995253</v>
          </cell>
          <cell r="O12">
            <v>23.570085862550986</v>
          </cell>
          <cell r="P12">
            <v>35.550356752553292</v>
          </cell>
          <cell r="Q12">
            <v>-0.39045591745362174</v>
          </cell>
        </row>
        <row r="13">
          <cell r="A13">
            <v>44680</v>
          </cell>
          <cell r="B13">
            <v>0.71899998188018799</v>
          </cell>
          <cell r="C13">
            <v>2000</v>
          </cell>
          <cell r="D13">
            <v>2781.6412383905649</v>
          </cell>
          <cell r="E13">
            <v>25169.724364671256</v>
          </cell>
          <cell r="F13">
            <v>18097.03136212796</v>
          </cell>
          <cell r="G13">
            <v>23000</v>
          </cell>
          <cell r="H13">
            <v>18097.03136212796</v>
          </cell>
          <cell r="I13">
            <v>-4902.9686378720398</v>
          </cell>
          <cell r="J13">
            <v>0.80199998617172241</v>
          </cell>
          <cell r="K13">
            <v>0.65399998426437378</v>
          </cell>
          <cell r="L13">
            <v>1.0469999999999999</v>
          </cell>
          <cell r="M13">
            <v>0.65399998426437378</v>
          </cell>
          <cell r="N13">
            <v>16.539438934664105</v>
          </cell>
          <cell r="O13">
            <v>21.226536886588693</v>
          </cell>
          <cell r="P13">
            <v>30.77575013056509</v>
          </cell>
          <cell r="Q13">
            <v>2.1281103986359042</v>
          </cell>
        </row>
        <row r="14">
          <cell r="A14">
            <v>44712</v>
          </cell>
          <cell r="B14">
            <v>0.74699997901916504</v>
          </cell>
          <cell r="C14">
            <v>2000</v>
          </cell>
          <cell r="D14">
            <v>2677.3762465509894</v>
          </cell>
          <cell r="E14">
            <v>27847.100611222246</v>
          </cell>
          <cell r="F14">
            <v>20801.783572327597</v>
          </cell>
          <cell r="G14">
            <v>25000</v>
          </cell>
          <cell r="H14">
            <v>20801.783572327597</v>
          </cell>
          <cell r="I14">
            <v>-4198.2164276724034</v>
          </cell>
          <cell r="J14">
            <v>0.74800002574920654</v>
          </cell>
          <cell r="K14">
            <v>0.68199998140335083</v>
          </cell>
          <cell r="L14">
            <v>1.034000039100647</v>
          </cell>
          <cell r="M14">
            <v>0.65399998426437378</v>
          </cell>
          <cell r="N14">
            <v>24.4736792985099</v>
          </cell>
          <cell r="O14">
            <v>22.308917690562428</v>
          </cell>
          <cell r="P14">
            <v>27.953472650564205</v>
          </cell>
          <cell r="Q14">
            <v>11.019807770558877</v>
          </cell>
        </row>
        <row r="15">
          <cell r="A15">
            <v>44742</v>
          </cell>
          <cell r="B15">
            <v>0.84500002861022949</v>
          </cell>
          <cell r="C15">
            <v>2000</v>
          </cell>
          <cell r="D15">
            <v>2366.8638251875536</v>
          </cell>
          <cell r="E15">
            <v>30213.964436409799</v>
          </cell>
          <cell r="F15">
            <v>25530.800813194735</v>
          </cell>
          <cell r="G15">
            <v>27000</v>
          </cell>
          <cell r="H15">
            <v>25530.800813194735</v>
          </cell>
          <cell r="I15">
            <v>-1469.1991868052646</v>
          </cell>
          <cell r="J15">
            <v>0.86000001430511475</v>
          </cell>
          <cell r="K15">
            <v>0.74400001764297485</v>
          </cell>
          <cell r="L15">
            <v>1.034000039100647</v>
          </cell>
          <cell r="M15">
            <v>0.65399998426437378</v>
          </cell>
          <cell r="N15">
            <v>50.263162311423869</v>
          </cell>
          <cell r="O15">
            <v>31.626999230849577</v>
          </cell>
          <cell r="P15">
            <v>29.177981510659333</v>
          </cell>
          <cell r="Q15">
            <v>36.525034671230067</v>
          </cell>
        </row>
        <row r="16">
          <cell r="A16">
            <v>44771</v>
          </cell>
          <cell r="B16">
            <v>0.80099999904632568</v>
          </cell>
          <cell r="C16">
            <v>2000</v>
          </cell>
          <cell r="D16">
            <v>2496.8789043460788</v>
          </cell>
          <cell r="E16">
            <v>32710.843340755877</v>
          </cell>
          <cell r="F16">
            <v>26201.385484749968</v>
          </cell>
          <cell r="G16">
            <v>29000</v>
          </cell>
          <cell r="H16">
            <v>26201.385484749968</v>
          </cell>
          <cell r="I16">
            <v>-2798.6145152500321</v>
          </cell>
          <cell r="J16">
            <v>0.85799998044967651</v>
          </cell>
          <cell r="K16">
            <v>0.79900002479553223</v>
          </cell>
          <cell r="L16">
            <v>1.034000039100647</v>
          </cell>
          <cell r="M16">
            <v>0.65399998426437378</v>
          </cell>
          <cell r="N16">
            <v>38.684208833940389</v>
          </cell>
          <cell r="O16">
            <v>33.979402431879848</v>
          </cell>
          <cell r="P16">
            <v>30.778455151066169</v>
          </cell>
          <cell r="Q16">
            <v>40.381296993507206</v>
          </cell>
        </row>
        <row r="17">
          <cell r="A17">
            <v>44804</v>
          </cell>
          <cell r="B17">
            <v>0.76499998569488525</v>
          </cell>
          <cell r="C17">
            <v>2000</v>
          </cell>
          <cell r="D17">
            <v>2614.3791338548936</v>
          </cell>
          <cell r="E17">
            <v>35325.222474610768</v>
          </cell>
          <cell r="F17">
            <v>27023.794687745878</v>
          </cell>
          <cell r="G17">
            <v>31000</v>
          </cell>
          <cell r="H17">
            <v>27023.794687745878</v>
          </cell>
          <cell r="I17">
            <v>-3976.205312254122</v>
          </cell>
          <cell r="J17">
            <v>0.82700002193450928</v>
          </cell>
          <cell r="K17">
            <v>0.7630000114440918</v>
          </cell>
          <cell r="L17">
            <v>1.034000039100647</v>
          </cell>
          <cell r="M17">
            <v>0.65399998426437378</v>
          </cell>
          <cell r="N17">
            <v>29.210522476986728</v>
          </cell>
          <cell r="O17">
            <v>32.389775780248804</v>
          </cell>
          <cell r="P17">
            <v>31.315562027460384</v>
          </cell>
          <cell r="Q17">
            <v>34.538203285825638</v>
          </cell>
        </row>
        <row r="18">
          <cell r="A18">
            <v>44834</v>
          </cell>
          <cell r="B18">
            <v>0.69599997997283936</v>
          </cell>
          <cell r="C18">
            <v>2000</v>
          </cell>
          <cell r="D18">
            <v>2873.5633010766005</v>
          </cell>
          <cell r="E18">
            <v>38198.785775687371</v>
          </cell>
          <cell r="F18">
            <v>26586.354134865192</v>
          </cell>
          <cell r="G18">
            <v>33000</v>
          </cell>
          <cell r="H18">
            <v>26586.354134865192</v>
          </cell>
          <cell r="I18">
            <v>-6413.6458651348075</v>
          </cell>
          <cell r="J18">
            <v>0.77399998903274536</v>
          </cell>
          <cell r="K18">
            <v>0.69599997997283936</v>
          </cell>
          <cell r="L18">
            <v>0.99599999189376831</v>
          </cell>
          <cell r="M18">
            <v>0.65399998426437378</v>
          </cell>
          <cell r="N18">
            <v>12.280700225591376</v>
          </cell>
          <cell r="O18">
            <v>25.686750595362994</v>
          </cell>
          <cell r="P18">
            <v>29.439291550094584</v>
          </cell>
          <cell r="Q18">
            <v>18.181668685899815</v>
          </cell>
        </row>
        <row r="19">
          <cell r="J19"/>
          <cell r="K19"/>
          <cell r="L19"/>
          <cell r="M19"/>
          <cell r="N19"/>
          <cell r="O19"/>
          <cell r="P19"/>
        </row>
        <row r="20">
          <cell r="J20"/>
          <cell r="K20"/>
          <cell r="L20"/>
          <cell r="M20"/>
          <cell r="N20"/>
          <cell r="O20"/>
          <cell r="P20"/>
        </row>
        <row r="21">
          <cell r="J21"/>
          <cell r="K21"/>
          <cell r="L21"/>
          <cell r="M21"/>
          <cell r="N21"/>
          <cell r="O21"/>
          <cell r="P21"/>
        </row>
        <row r="22">
          <cell r="J22"/>
          <cell r="K22"/>
          <cell r="L22"/>
          <cell r="M22"/>
          <cell r="N22"/>
          <cell r="O22"/>
          <cell r="P22"/>
        </row>
        <row r="23">
          <cell r="J23"/>
          <cell r="K23"/>
          <cell r="L23"/>
          <cell r="M23"/>
          <cell r="N23"/>
          <cell r="O23"/>
          <cell r="P23"/>
        </row>
        <row r="24">
          <cell r="J24"/>
          <cell r="K24"/>
          <cell r="L24"/>
          <cell r="M24"/>
          <cell r="N24"/>
          <cell r="O24"/>
          <cell r="P24"/>
        </row>
        <row r="25">
          <cell r="J25"/>
          <cell r="K25"/>
          <cell r="L25"/>
          <cell r="M25"/>
          <cell r="N25"/>
          <cell r="O25"/>
          <cell r="P25"/>
        </row>
        <row r="26">
          <cell r="J26"/>
          <cell r="K26"/>
          <cell r="L26"/>
          <cell r="M26"/>
          <cell r="N26"/>
          <cell r="O26"/>
          <cell r="P26"/>
        </row>
        <row r="27">
          <cell r="J27"/>
          <cell r="K27"/>
          <cell r="L27"/>
          <cell r="M27"/>
          <cell r="N27"/>
          <cell r="O27"/>
          <cell r="P27"/>
        </row>
        <row r="28">
          <cell r="J28"/>
          <cell r="K28"/>
          <cell r="L28"/>
          <cell r="M28"/>
          <cell r="N28"/>
          <cell r="O28"/>
          <cell r="P28"/>
        </row>
        <row r="29">
          <cell r="J29"/>
          <cell r="K29"/>
          <cell r="L29"/>
          <cell r="M29"/>
          <cell r="N29"/>
          <cell r="O29"/>
          <cell r="P29"/>
        </row>
        <row r="30">
          <cell r="J30"/>
          <cell r="K30"/>
          <cell r="L30"/>
          <cell r="M30"/>
          <cell r="N30"/>
          <cell r="O30"/>
          <cell r="P30"/>
        </row>
        <row r="31">
          <cell r="J31"/>
          <cell r="K31"/>
          <cell r="L31"/>
          <cell r="M31"/>
          <cell r="N31"/>
          <cell r="O31"/>
          <cell r="P31"/>
        </row>
        <row r="32">
          <cell r="J32"/>
          <cell r="K32"/>
          <cell r="L32"/>
          <cell r="M32"/>
          <cell r="N32"/>
          <cell r="O32"/>
          <cell r="P32"/>
        </row>
        <row r="33">
          <cell r="J33"/>
          <cell r="K33"/>
          <cell r="L33"/>
          <cell r="M33"/>
          <cell r="N33"/>
          <cell r="O33"/>
          <cell r="P33"/>
        </row>
        <row r="34">
          <cell r="J34"/>
          <cell r="K34"/>
          <cell r="L34"/>
          <cell r="M34"/>
          <cell r="N34"/>
          <cell r="O34"/>
          <cell r="P34"/>
        </row>
        <row r="35">
          <cell r="J35"/>
          <cell r="K35"/>
          <cell r="L35"/>
          <cell r="M35"/>
          <cell r="N35"/>
          <cell r="O35"/>
          <cell r="P35"/>
        </row>
        <row r="36">
          <cell r="J36"/>
          <cell r="K36"/>
          <cell r="L36"/>
          <cell r="M36"/>
          <cell r="N36"/>
          <cell r="O36"/>
          <cell r="P36"/>
        </row>
        <row r="37">
          <cell r="J37"/>
          <cell r="K37"/>
          <cell r="L37"/>
          <cell r="M37"/>
          <cell r="N37"/>
          <cell r="O37"/>
          <cell r="P37"/>
        </row>
        <row r="38">
          <cell r="J38"/>
          <cell r="K38"/>
          <cell r="L38"/>
          <cell r="M38"/>
          <cell r="N38"/>
          <cell r="O38"/>
          <cell r="P38"/>
        </row>
        <row r="39">
          <cell r="J39"/>
          <cell r="K39"/>
          <cell r="L39"/>
          <cell r="M39"/>
          <cell r="N39"/>
          <cell r="O39"/>
          <cell r="P39"/>
        </row>
        <row r="40">
          <cell r="J40"/>
          <cell r="K40"/>
          <cell r="L40"/>
          <cell r="M40"/>
          <cell r="N40"/>
          <cell r="O40"/>
          <cell r="P40"/>
        </row>
        <row r="41">
          <cell r="J41"/>
          <cell r="K41"/>
          <cell r="L41"/>
          <cell r="M41"/>
          <cell r="N41"/>
          <cell r="O41"/>
          <cell r="P41"/>
        </row>
        <row r="42">
          <cell r="J42"/>
          <cell r="K42"/>
          <cell r="L42"/>
          <cell r="M42"/>
          <cell r="N42"/>
          <cell r="O42"/>
          <cell r="P42"/>
        </row>
        <row r="43">
          <cell r="J43"/>
          <cell r="K43"/>
          <cell r="L43"/>
          <cell r="M43"/>
          <cell r="N43"/>
          <cell r="O43"/>
          <cell r="P43"/>
        </row>
        <row r="44">
          <cell r="J44"/>
          <cell r="K44"/>
          <cell r="L44"/>
          <cell r="M44"/>
          <cell r="N44"/>
          <cell r="O44"/>
          <cell r="P44"/>
        </row>
        <row r="45">
          <cell r="J45"/>
          <cell r="K45"/>
          <cell r="L45"/>
          <cell r="M45"/>
          <cell r="N45"/>
          <cell r="O45"/>
          <cell r="P45"/>
        </row>
        <row r="46">
          <cell r="J46"/>
          <cell r="K46"/>
          <cell r="L46"/>
          <cell r="M46"/>
          <cell r="N46"/>
          <cell r="O46"/>
          <cell r="P46"/>
        </row>
        <row r="47">
          <cell r="J47"/>
        </row>
        <row r="48">
          <cell r="J48"/>
        </row>
        <row r="49">
          <cell r="J49"/>
        </row>
        <row r="50">
          <cell r="J50"/>
        </row>
        <row r="51">
          <cell r="J51"/>
        </row>
        <row r="52">
          <cell r="J52"/>
        </row>
        <row r="53">
          <cell r="J53"/>
        </row>
        <row r="54">
          <cell r="J54"/>
        </row>
        <row r="55">
          <cell r="J55"/>
        </row>
        <row r="56">
          <cell r="J56"/>
        </row>
        <row r="57">
          <cell r="J57"/>
        </row>
        <row r="58">
          <cell r="J58"/>
        </row>
        <row r="59">
          <cell r="J59"/>
        </row>
        <row r="60">
          <cell r="J60"/>
        </row>
        <row r="61">
          <cell r="J61"/>
        </row>
        <row r="62">
          <cell r="J62"/>
        </row>
        <row r="63">
          <cell r="J63"/>
        </row>
        <row r="64">
          <cell r="J64"/>
        </row>
        <row r="65">
          <cell r="J65"/>
        </row>
        <row r="66">
          <cell r="J66"/>
        </row>
        <row r="67">
          <cell r="J67"/>
        </row>
        <row r="68">
          <cell r="J68"/>
        </row>
        <row r="69">
          <cell r="J69"/>
        </row>
        <row r="70">
          <cell r="J70"/>
        </row>
        <row r="71">
          <cell r="J71"/>
        </row>
        <row r="72">
          <cell r="J72"/>
        </row>
        <row r="73">
          <cell r="J73"/>
        </row>
        <row r="74">
          <cell r="J74"/>
        </row>
        <row r="75">
          <cell r="J75"/>
        </row>
        <row r="76">
          <cell r="J76"/>
        </row>
        <row r="77">
          <cell r="J77"/>
        </row>
        <row r="78">
          <cell r="J78"/>
        </row>
        <row r="79">
          <cell r="J79"/>
        </row>
        <row r="80">
          <cell r="J80"/>
        </row>
        <row r="81">
          <cell r="J81"/>
        </row>
        <row r="82">
          <cell r="J82"/>
        </row>
        <row r="83">
          <cell r="J83"/>
        </row>
        <row r="84">
          <cell r="J84"/>
        </row>
        <row r="85">
          <cell r="J85"/>
        </row>
        <row r="86">
          <cell r="J86"/>
        </row>
        <row r="87">
          <cell r="J87"/>
        </row>
        <row r="88">
          <cell r="J88"/>
        </row>
        <row r="89">
          <cell r="J89"/>
        </row>
        <row r="90">
          <cell r="J90"/>
        </row>
        <row r="91">
          <cell r="J91"/>
        </row>
        <row r="92">
          <cell r="J92"/>
        </row>
        <row r="93">
          <cell r="J93"/>
        </row>
        <row r="94">
          <cell r="J94"/>
        </row>
        <row r="95">
          <cell r="J95"/>
        </row>
        <row r="96">
          <cell r="J96"/>
        </row>
        <row r="97">
          <cell r="J97"/>
        </row>
        <row r="98">
          <cell r="J98"/>
        </row>
        <row r="99">
          <cell r="J99"/>
        </row>
        <row r="100">
          <cell r="J100"/>
        </row>
        <row r="101">
          <cell r="J101"/>
        </row>
        <row r="102">
          <cell r="J102"/>
        </row>
        <row r="103">
          <cell r="J103"/>
        </row>
        <row r="104">
          <cell r="J104"/>
        </row>
        <row r="105">
          <cell r="J105"/>
        </row>
        <row r="106">
          <cell r="J106"/>
        </row>
        <row r="107">
          <cell r="J107"/>
        </row>
        <row r="108">
          <cell r="J108"/>
        </row>
        <row r="109">
          <cell r="J109"/>
        </row>
        <row r="110">
          <cell r="J110"/>
        </row>
        <row r="111">
          <cell r="J111"/>
        </row>
        <row r="112">
          <cell r="J112"/>
        </row>
        <row r="113">
          <cell r="J113"/>
        </row>
        <row r="114">
          <cell r="J114"/>
        </row>
        <row r="115">
          <cell r="J115"/>
        </row>
        <row r="116">
          <cell r="J116"/>
        </row>
        <row r="117">
          <cell r="J117"/>
        </row>
        <row r="118">
          <cell r="J118"/>
        </row>
        <row r="119">
          <cell r="J119"/>
        </row>
        <row r="120">
          <cell r="J120"/>
        </row>
        <row r="121">
          <cell r="J121"/>
        </row>
        <row r="122">
          <cell r="J122"/>
        </row>
        <row r="123">
          <cell r="J123"/>
        </row>
        <row r="124">
          <cell r="J124"/>
        </row>
        <row r="125">
          <cell r="J125"/>
        </row>
        <row r="126">
          <cell r="J126"/>
        </row>
        <row r="127">
          <cell r="J127"/>
        </row>
        <row r="128">
          <cell r="J128"/>
        </row>
        <row r="129">
          <cell r="J129"/>
        </row>
        <row r="130">
          <cell r="J130"/>
        </row>
        <row r="131">
          <cell r="J131"/>
        </row>
        <row r="132">
          <cell r="J132"/>
        </row>
        <row r="133">
          <cell r="J133"/>
        </row>
        <row r="134">
          <cell r="J134"/>
        </row>
        <row r="135">
          <cell r="J135"/>
        </row>
        <row r="136">
          <cell r="J136"/>
        </row>
        <row r="137">
          <cell r="J137"/>
        </row>
        <row r="138">
          <cell r="J138"/>
        </row>
        <row r="139">
          <cell r="J139"/>
        </row>
        <row r="140">
          <cell r="J140"/>
        </row>
        <row r="141">
          <cell r="J141"/>
        </row>
        <row r="142">
          <cell r="J142"/>
        </row>
        <row r="143">
          <cell r="J143"/>
        </row>
        <row r="144">
          <cell r="J144"/>
        </row>
        <row r="145">
          <cell r="J145"/>
        </row>
        <row r="146">
          <cell r="J146"/>
        </row>
        <row r="147">
          <cell r="J147"/>
        </row>
        <row r="148">
          <cell r="J148"/>
        </row>
        <row r="149">
          <cell r="J149"/>
        </row>
        <row r="150">
          <cell r="J150"/>
        </row>
        <row r="151">
          <cell r="J151"/>
        </row>
        <row r="152">
          <cell r="J152"/>
        </row>
        <row r="153">
          <cell r="J153"/>
        </row>
        <row r="154">
          <cell r="J154"/>
        </row>
        <row r="155">
          <cell r="J155"/>
        </row>
        <row r="156">
          <cell r="J156"/>
        </row>
        <row r="157">
          <cell r="J157"/>
        </row>
        <row r="158">
          <cell r="J158"/>
        </row>
        <row r="159">
          <cell r="J159"/>
        </row>
        <row r="160">
          <cell r="J160"/>
        </row>
        <row r="161">
          <cell r="J161"/>
        </row>
        <row r="162">
          <cell r="J162"/>
        </row>
        <row r="163">
          <cell r="J163"/>
        </row>
        <row r="164">
          <cell r="J164"/>
        </row>
        <row r="165">
          <cell r="J165"/>
        </row>
        <row r="166">
          <cell r="J166"/>
        </row>
        <row r="167">
          <cell r="J167"/>
        </row>
        <row r="168">
          <cell r="J168"/>
        </row>
        <row r="169">
          <cell r="J169"/>
        </row>
        <row r="170">
          <cell r="J170"/>
        </row>
        <row r="171">
          <cell r="J171"/>
        </row>
        <row r="172">
          <cell r="J172"/>
        </row>
        <row r="173">
          <cell r="J173"/>
        </row>
        <row r="174">
          <cell r="J174"/>
        </row>
        <row r="175">
          <cell r="J175"/>
        </row>
        <row r="176">
          <cell r="J176"/>
        </row>
        <row r="177">
          <cell r="J177"/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18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5" customWidth="1"/>
    <col min="2" max="2" width="8" style="25" customWidth="1"/>
    <col min="3" max="3" width="6.375" style="25" customWidth="1"/>
    <col min="4" max="4" width="6.875" style="27" customWidth="1"/>
    <col min="5" max="5" width="9.375" style="27" customWidth="1"/>
    <col min="6" max="6" width="9.25" style="27" customWidth="1"/>
    <col min="7" max="7" width="10.75" style="27" customWidth="1"/>
    <col min="8" max="8" width="11.5" style="27" customWidth="1"/>
    <col min="9" max="9" width="13.375" style="27" customWidth="1"/>
    <col min="10" max="10" width="12.625" style="25" customWidth="1"/>
    <col min="11" max="11" width="10.75" style="25" customWidth="1"/>
    <col min="12" max="12" width="10.75" style="27" customWidth="1"/>
    <col min="13" max="13" width="9.5" style="25" bestFit="1" customWidth="1"/>
    <col min="14" max="14" width="9" style="26"/>
    <col min="15" max="15" width="9" style="25"/>
    <col min="16" max="16" width="9.75" style="25" bestFit="1" customWidth="1"/>
    <col min="17" max="18" width="11.375" style="25" customWidth="1"/>
    <col min="19" max="20" width="11.125" style="25" customWidth="1"/>
    <col min="21" max="21" width="10.375" style="25" customWidth="1"/>
    <col min="22" max="22" width="10.25" style="25" customWidth="1"/>
    <col min="23" max="23" width="10.125" style="25" customWidth="1"/>
    <col min="24" max="24" width="9" style="25"/>
    <col min="25" max="25" width="9.75" style="25" bestFit="1" customWidth="1"/>
    <col min="26" max="27" width="9" style="25"/>
    <col min="28" max="28" width="9.75" style="25" bestFit="1" customWidth="1"/>
    <col min="29" max="30" width="9" style="25"/>
    <col min="31" max="31" width="9.75" style="25" bestFit="1" customWidth="1"/>
    <col min="32" max="16384" width="9" style="25"/>
  </cols>
  <sheetData>
    <row r="1" spans="1:33" s="39" customFormat="1" ht="27" customHeight="1" x14ac:dyDescent="0.15">
      <c r="A1" s="14" t="s">
        <v>1</v>
      </c>
      <c r="B1" s="14" t="s">
        <v>2</v>
      </c>
      <c r="C1" s="14" t="s">
        <v>0</v>
      </c>
      <c r="D1" s="15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3" t="s">
        <v>8</v>
      </c>
      <c r="J1" s="41" t="s">
        <v>9</v>
      </c>
      <c r="K1" s="45" t="s">
        <v>10</v>
      </c>
      <c r="L1" s="46" t="s">
        <v>11</v>
      </c>
      <c r="N1" s="40"/>
    </row>
    <row r="2" spans="1:33" ht="14.1" customHeight="1" x14ac:dyDescent="0.2">
      <c r="A2" s="38"/>
      <c r="B2" s="38"/>
      <c r="C2" s="38"/>
      <c r="D2" s="36"/>
      <c r="E2" s="36">
        <v>3950</v>
      </c>
      <c r="F2" s="36"/>
      <c r="G2" s="36"/>
      <c r="H2" s="36">
        <f>MIN(G:G)</f>
        <v>0</v>
      </c>
      <c r="I2" s="36"/>
      <c r="J2" s="38"/>
      <c r="K2" s="38"/>
      <c r="L2" s="36"/>
      <c r="M2" s="29"/>
    </row>
    <row r="3" spans="1:33" ht="14.1" customHeight="1" x14ac:dyDescent="0.2">
      <c r="A3" s="34">
        <v>44377</v>
      </c>
      <c r="B3" s="33">
        <f>VLOOKUP(A3,[1]HwabaoWP_szse_innovation_100!$A:$E,5)</f>
        <v>1.0309999999999999</v>
      </c>
      <c r="C3" s="33">
        <f>VLOOKUP(A3,[2]myPEPB!$B:$C,2)</f>
        <v>41.45</v>
      </c>
      <c r="D3" s="31">
        <f>VLOOKUP(A3,[2]myPEPB!$B:$D,3)</f>
        <v>41.041896551724122</v>
      </c>
      <c r="E3" s="31">
        <v>0</v>
      </c>
      <c r="F3" s="32">
        <f t="shared" ref="F3:F18" si="0">E3/B3</f>
        <v>0</v>
      </c>
      <c r="G3" s="32">
        <f t="shared" ref="G3:G18" si="1">G2+F3</f>
        <v>0</v>
      </c>
      <c r="H3" s="32">
        <f t="shared" ref="H3:H18" si="2">G3*B3</f>
        <v>0</v>
      </c>
      <c r="I3" s="32">
        <f t="shared" ref="I3:I18" si="3">IF(E3&gt;0,I2+E3,I2)</f>
        <v>0</v>
      </c>
      <c r="J3" s="32">
        <f t="shared" ref="J3:J18" si="4">H3+L3</f>
        <v>0</v>
      </c>
      <c r="K3" s="32">
        <f t="shared" ref="K3:K18" si="5">J3-I3</f>
        <v>0</v>
      </c>
      <c r="L3" s="31">
        <f t="shared" ref="L3:L18" si="6">IF(E3&lt;0,L2-E3,L2)</f>
        <v>0</v>
      </c>
      <c r="M3" s="29"/>
      <c r="P3" s="47" t="s">
        <v>1</v>
      </c>
      <c r="Q3" s="48" t="s">
        <v>12</v>
      </c>
      <c r="R3" s="48" t="s">
        <v>8</v>
      </c>
      <c r="S3" s="48" t="s">
        <v>9</v>
      </c>
      <c r="T3" s="48" t="s">
        <v>10</v>
      </c>
      <c r="U3" s="49" t="s">
        <v>11</v>
      </c>
      <c r="V3" s="48" t="s">
        <v>13</v>
      </c>
      <c r="W3" s="48" t="s">
        <v>14</v>
      </c>
    </row>
    <row r="4" spans="1:33" ht="14.1" customHeight="1" x14ac:dyDescent="0.2">
      <c r="A4" s="34">
        <v>44407</v>
      </c>
      <c r="B4" s="33">
        <f>VLOOKUP(A4,[1]HwabaoWP_szse_innovation_100!$A:$E,5)</f>
        <v>1.006</v>
      </c>
      <c r="C4" s="33">
        <f>VLOOKUP(A4,[2]myPEPB!$B:$C,2)</f>
        <v>39.930000305175781</v>
      </c>
      <c r="D4" s="31">
        <f>VLOOKUP(A4,[2]myPEPB!$B:$D,3)</f>
        <v>40.930499984741189</v>
      </c>
      <c r="E4" s="31">
        <f t="shared" ref="E4:E18" si="7">IF(C4&lt;D4,$E$2*(D4-C4)^2,-$E$2*(D4-C4)^2)</f>
        <v>3953.9484548014116</v>
      </c>
      <c r="F4" s="32">
        <f t="shared" si="0"/>
        <v>3930.3662572578642</v>
      </c>
      <c r="G4" s="32">
        <f t="shared" si="1"/>
        <v>3930.3662572578642</v>
      </c>
      <c r="H4" s="32">
        <f t="shared" si="2"/>
        <v>3953.9484548014116</v>
      </c>
      <c r="I4" s="32">
        <f t="shared" si="3"/>
        <v>3953.9484548014116</v>
      </c>
      <c r="J4" s="32">
        <f t="shared" si="4"/>
        <v>3953.9484548014116</v>
      </c>
      <c r="K4" s="32">
        <f t="shared" si="5"/>
        <v>0</v>
      </c>
      <c r="L4" s="31">
        <f t="shared" si="6"/>
        <v>0</v>
      </c>
      <c r="M4" s="29"/>
      <c r="P4" s="44">
        <v>44561</v>
      </c>
      <c r="Q4" s="37">
        <f>R4</f>
        <v>245217.81577195294</v>
      </c>
      <c r="R4" s="36">
        <f>VLOOKUP(P4,A:I,9,)</f>
        <v>245217.81577195294</v>
      </c>
      <c r="S4" s="36">
        <f>VLOOKUP(P4,A:J,10,)</f>
        <v>247884.08816460447</v>
      </c>
      <c r="T4" s="36">
        <f>VLOOKUP(P4,A:K,11,)</f>
        <v>2666.2723926515318</v>
      </c>
      <c r="U4" s="36">
        <f>VLOOKUP(P4,A:L,12,)</f>
        <v>0</v>
      </c>
      <c r="V4" s="35">
        <f>(S4-R4)/R4</f>
        <v>1.0873077815565837E-2</v>
      </c>
      <c r="W4" s="35">
        <f>V4</f>
        <v>1.0873077815565837E-2</v>
      </c>
      <c r="Y4" s="20"/>
      <c r="Z4" s="29"/>
      <c r="AA4" s="29"/>
      <c r="AB4" s="20"/>
      <c r="AC4" s="29"/>
      <c r="AD4" s="29"/>
      <c r="AE4" s="20"/>
      <c r="AF4" s="29"/>
      <c r="AG4" s="29"/>
    </row>
    <row r="5" spans="1:33" ht="14.1" customHeight="1" x14ac:dyDescent="0.2">
      <c r="A5" s="34">
        <v>44439</v>
      </c>
      <c r="B5" s="33">
        <f>VLOOKUP(A5,[1]HwabaoWP_szse_innovation_100!$A:$E,5)</f>
        <v>0.96599999999999997</v>
      </c>
      <c r="C5" s="33">
        <f>VLOOKUP(A5,[2]myPEPB!$B:$C,2)</f>
        <v>38.069999694824219</v>
      </c>
      <c r="D5" s="31">
        <f>VLOOKUP(A5,[2]myPEPB!$B:$D,3)</f>
        <v>40.654705834482208</v>
      </c>
      <c r="E5" s="31">
        <f t="shared" si="7"/>
        <v>26388.788022123525</v>
      </c>
      <c r="F5" s="32">
        <f t="shared" si="0"/>
        <v>27317.585944227252</v>
      </c>
      <c r="G5" s="32">
        <f t="shared" si="1"/>
        <v>31247.952201485117</v>
      </c>
      <c r="H5" s="32">
        <f t="shared" si="2"/>
        <v>30185.521826634624</v>
      </c>
      <c r="I5" s="32">
        <f t="shared" si="3"/>
        <v>30342.736476924936</v>
      </c>
      <c r="J5" s="32">
        <f t="shared" si="4"/>
        <v>30185.521826634624</v>
      </c>
      <c r="K5" s="32">
        <f t="shared" si="5"/>
        <v>-157.21465029031242</v>
      </c>
      <c r="L5" s="31">
        <f t="shared" si="6"/>
        <v>0</v>
      </c>
      <c r="M5" s="29"/>
      <c r="Y5" s="20"/>
      <c r="Z5" s="29"/>
      <c r="AA5" s="29"/>
      <c r="AB5" s="20"/>
      <c r="AC5" s="29"/>
      <c r="AD5" s="29"/>
      <c r="AE5" s="20"/>
      <c r="AF5" s="29"/>
      <c r="AG5" s="29"/>
    </row>
    <row r="6" spans="1:33" ht="14.1" customHeight="1" x14ac:dyDescent="0.2">
      <c r="A6" s="34">
        <v>44469</v>
      </c>
      <c r="B6" s="33">
        <f>VLOOKUP(A6,[1]HwabaoWP_szse_innovation_100!$A:$E,5)</f>
        <v>0.96099999999999997</v>
      </c>
      <c r="C6" s="33">
        <f>VLOOKUP(A6,[2]myPEPB!$B:$C,2)</f>
        <v>35.020000457763672</v>
      </c>
      <c r="D6" s="31">
        <f>VLOOKUP(A6,[2]myPEPB!$B:$D,3)</f>
        <v>39.730819672131133</v>
      </c>
      <c r="E6" s="31">
        <f t="shared" si="7"/>
        <v>87657.679798291982</v>
      </c>
      <c r="F6" s="32">
        <f t="shared" si="0"/>
        <v>91215.067427983333</v>
      </c>
      <c r="G6" s="32">
        <f t="shared" si="1"/>
        <v>122463.01962946844</v>
      </c>
      <c r="H6" s="32">
        <f t="shared" si="2"/>
        <v>117686.96186391918</v>
      </c>
      <c r="I6" s="32">
        <f t="shared" si="3"/>
        <v>118000.41627521692</v>
      </c>
      <c r="J6" s="32">
        <f t="shared" si="4"/>
        <v>117686.96186391918</v>
      </c>
      <c r="K6" s="32">
        <f t="shared" si="5"/>
        <v>-313.45441129774554</v>
      </c>
      <c r="L6" s="31">
        <f t="shared" si="6"/>
        <v>0</v>
      </c>
      <c r="M6" s="29"/>
      <c r="Y6" s="29"/>
      <c r="Z6" s="29"/>
      <c r="AA6" s="30"/>
      <c r="AB6" s="29"/>
      <c r="AC6" s="29"/>
      <c r="AD6" s="30"/>
      <c r="AE6" s="20"/>
    </row>
    <row r="7" spans="1:33" ht="14.1" customHeight="1" x14ac:dyDescent="0.2">
      <c r="A7" s="34">
        <v>44498</v>
      </c>
      <c r="B7" s="33">
        <f>VLOOKUP(A7,[1]HwabaoWP_szse_innovation_100!$A:$E,5)</f>
        <v>0.99299997091293335</v>
      </c>
      <c r="C7" s="33">
        <f>VLOOKUP(A7,[2]myPEPB!$B:$C,2)</f>
        <v>36.299999239999998</v>
      </c>
      <c r="D7" s="31">
        <f>VLOOKUP(A7,[2]myPEPB!$B:$D,3)</f>
        <v>39.253623134275358</v>
      </c>
      <c r="E7" s="31">
        <f t="shared" si="7"/>
        <v>34459.381729895649</v>
      </c>
      <c r="F7" s="32">
        <f t="shared" si="0"/>
        <v>34702.298831101441</v>
      </c>
      <c r="G7" s="32">
        <f t="shared" si="1"/>
        <v>157165.31846056989</v>
      </c>
      <c r="H7" s="32">
        <f t="shared" si="2"/>
        <v>156065.15665986782</v>
      </c>
      <c r="I7" s="32">
        <f t="shared" si="3"/>
        <v>152459.79800511256</v>
      </c>
      <c r="J7" s="32">
        <f t="shared" si="4"/>
        <v>156065.15665986782</v>
      </c>
      <c r="K7" s="32">
        <f t="shared" si="5"/>
        <v>3605.358654755255</v>
      </c>
      <c r="L7" s="31">
        <f t="shared" si="6"/>
        <v>0</v>
      </c>
      <c r="M7" s="29"/>
      <c r="Y7" s="29"/>
      <c r="Z7" s="29"/>
      <c r="AA7" s="29"/>
      <c r="AG7" s="26"/>
    </row>
    <row r="8" spans="1:33" ht="14.1" customHeight="1" x14ac:dyDescent="0.2">
      <c r="A8" s="34">
        <v>44530</v>
      </c>
      <c r="B8" s="33">
        <f>VLOOKUP(A8,[1]HwabaoWP_szse_innovation_100!$A:$E,5)</f>
        <v>1.0110000371932983</v>
      </c>
      <c r="C8" s="33">
        <f>VLOOKUP(A8,[2]myPEPB!$B:$C,2)</f>
        <v>35.450000000000003</v>
      </c>
      <c r="D8" s="31">
        <f>VLOOKUP(A8,[2]myPEPB!$B:$D,3)</f>
        <v>38.695499988749994</v>
      </c>
      <c r="E8" s="31">
        <f t="shared" si="7"/>
        <v>41606.417199055955</v>
      </c>
      <c r="F8" s="32">
        <f t="shared" si="0"/>
        <v>41153.724696748955</v>
      </c>
      <c r="G8" s="32">
        <f t="shared" si="1"/>
        <v>198319.04315731884</v>
      </c>
      <c r="H8" s="32">
        <f t="shared" si="2"/>
        <v>200500.56000818868</v>
      </c>
      <c r="I8" s="32">
        <f t="shared" si="3"/>
        <v>194066.21520416852</v>
      </c>
      <c r="J8" s="32">
        <f t="shared" si="4"/>
        <v>200500.56000818868</v>
      </c>
      <c r="K8" s="32">
        <f t="shared" si="5"/>
        <v>6434.344804020162</v>
      </c>
      <c r="L8" s="31">
        <f t="shared" si="6"/>
        <v>0</v>
      </c>
      <c r="M8" s="29"/>
    </row>
    <row r="9" spans="1:33" ht="14.1" customHeight="1" x14ac:dyDescent="0.2">
      <c r="A9" s="34">
        <v>44561</v>
      </c>
      <c r="B9" s="33">
        <f>VLOOKUP(A9,[1]HwabaoWP_szse_innovation_100!$A:$E,5)</f>
        <v>0.99199998378753662</v>
      </c>
      <c r="C9" s="33">
        <f>VLOOKUP(A9,[2]myPEPB!$B:$C,2)</f>
        <v>34.630000000000003</v>
      </c>
      <c r="D9" s="31">
        <f>VLOOKUP(A9,[2]myPEPB!$B:$D,3)</f>
        <v>38.228579205136612</v>
      </c>
      <c r="E9" s="31">
        <f t="shared" si="7"/>
        <v>51151.60056778443</v>
      </c>
      <c r="F9" s="32">
        <f t="shared" si="0"/>
        <v>51564.11431831224</v>
      </c>
      <c r="G9" s="32">
        <f t="shared" si="1"/>
        <v>249883.15747563107</v>
      </c>
      <c r="H9" s="32">
        <f t="shared" si="2"/>
        <v>247884.08816460447</v>
      </c>
      <c r="I9" s="32">
        <f t="shared" si="3"/>
        <v>245217.81577195294</v>
      </c>
      <c r="J9" s="32">
        <f t="shared" si="4"/>
        <v>247884.08816460447</v>
      </c>
      <c r="K9" s="32">
        <f t="shared" si="5"/>
        <v>2666.2723926515318</v>
      </c>
      <c r="L9" s="31">
        <f t="shared" si="6"/>
        <v>0</v>
      </c>
      <c r="M9" s="29"/>
      <c r="Y9" s="20"/>
      <c r="Z9" s="29"/>
      <c r="AA9" s="29"/>
    </row>
    <row r="10" spans="1:33" ht="14.1" customHeight="1" x14ac:dyDescent="0.2">
      <c r="A10" s="34">
        <v>44589</v>
      </c>
      <c r="B10" s="33">
        <f>VLOOKUP(A10,[1]HwabaoWP_szse_innovation_100!$A:$E,5)</f>
        <v>0.89099997282028198</v>
      </c>
      <c r="C10" s="33">
        <f>VLOOKUP(A10,[2]myPEPB!$B:$C,2)</f>
        <v>31.159999849999998</v>
      </c>
      <c r="D10" s="31">
        <f>VLOOKUP(A10,[2]myPEPB!$B:$D,3)</f>
        <v>37.710494996683174</v>
      </c>
      <c r="E10" s="31">
        <f t="shared" si="7"/>
        <v>169490.49733354338</v>
      </c>
      <c r="F10" s="32">
        <f t="shared" si="0"/>
        <v>190225.03086846921</v>
      </c>
      <c r="G10" s="32">
        <f t="shared" si="1"/>
        <v>440108.18834410026</v>
      </c>
      <c r="H10" s="32">
        <f t="shared" si="2"/>
        <v>392136.3838525769</v>
      </c>
      <c r="I10" s="32">
        <f t="shared" si="3"/>
        <v>414708.31310549635</v>
      </c>
      <c r="J10" s="32">
        <f t="shared" si="4"/>
        <v>392136.3838525769</v>
      </c>
      <c r="K10" s="32">
        <f t="shared" si="5"/>
        <v>-22571.92925291945</v>
      </c>
      <c r="L10" s="31">
        <f t="shared" si="6"/>
        <v>0</v>
      </c>
      <c r="M10" s="29"/>
      <c r="Y10" s="20"/>
      <c r="Z10" s="29"/>
      <c r="AA10" s="29"/>
    </row>
    <row r="11" spans="1:33" ht="14.1" customHeight="1" x14ac:dyDescent="0.2">
      <c r="A11" s="34">
        <v>44620</v>
      </c>
      <c r="B11" s="33">
        <f>VLOOKUP(A11,[1]HwabaoWP_szse_innovation_100!$A:$E,5)</f>
        <v>0.88200002908706665</v>
      </c>
      <c r="C11" s="33">
        <f>VLOOKUP(A11,[2]myPEPB!$B:$C,2)</f>
        <v>30.969999309999999</v>
      </c>
      <c r="D11" s="31">
        <f>VLOOKUP(A11,[2]myPEPB!$B:$D,3)</f>
        <v>37.189770586238538</v>
      </c>
      <c r="E11" s="31">
        <f t="shared" si="7"/>
        <v>152807.94117845185</v>
      </c>
      <c r="F11" s="32">
        <f t="shared" si="0"/>
        <v>173251.62827558978</v>
      </c>
      <c r="G11" s="32">
        <f t="shared" si="1"/>
        <v>613359.81661969004</v>
      </c>
      <c r="H11" s="32">
        <f t="shared" si="2"/>
        <v>540983.37609940453</v>
      </c>
      <c r="I11" s="32">
        <f t="shared" si="3"/>
        <v>567516.25428394822</v>
      </c>
      <c r="J11" s="32">
        <f t="shared" si="4"/>
        <v>540983.37609940453</v>
      </c>
      <c r="K11" s="32">
        <f t="shared" si="5"/>
        <v>-26532.87818454369</v>
      </c>
      <c r="L11" s="31">
        <f t="shared" si="6"/>
        <v>0</v>
      </c>
      <c r="M11" s="29"/>
      <c r="Y11" s="20"/>
      <c r="Z11" s="29"/>
      <c r="AA11" s="29"/>
    </row>
    <row r="12" spans="1:33" ht="14.1" customHeight="1" x14ac:dyDescent="0.2">
      <c r="A12" s="34">
        <v>44651</v>
      </c>
      <c r="B12" s="33">
        <f>VLOOKUP(A12,[1]HwabaoWP_szse_innovation_100!$A:$E,5)</f>
        <v>0.79199999570846558</v>
      </c>
      <c r="C12" s="33">
        <f>VLOOKUP(A12,[2]myPEPB!$B:$C,2)</f>
        <v>27.63999939</v>
      </c>
      <c r="D12" s="31">
        <f>VLOOKUP(A12,[2]myPEPB!$B:$D,3)</f>
        <v>36.340622369004151</v>
      </c>
      <c r="E12" s="31">
        <f t="shared" si="7"/>
        <v>299018.3188799615</v>
      </c>
      <c r="F12" s="32">
        <f t="shared" si="0"/>
        <v>377548.38446997904</v>
      </c>
      <c r="G12" s="32">
        <f t="shared" si="1"/>
        <v>990908.20108966902</v>
      </c>
      <c r="H12" s="32">
        <f t="shared" si="2"/>
        <v>784799.29101050121</v>
      </c>
      <c r="I12" s="32">
        <f t="shared" si="3"/>
        <v>866534.57316390972</v>
      </c>
      <c r="J12" s="32">
        <f t="shared" si="4"/>
        <v>784799.29101050121</v>
      </c>
      <c r="K12" s="32">
        <f t="shared" si="5"/>
        <v>-81735.282153408509</v>
      </c>
      <c r="L12" s="31">
        <f t="shared" si="6"/>
        <v>0</v>
      </c>
      <c r="M12" s="29"/>
      <c r="Y12" s="20"/>
    </row>
    <row r="13" spans="1:33" ht="14.1" customHeight="1" x14ac:dyDescent="0.2">
      <c r="A13" s="34">
        <v>44680</v>
      </c>
      <c r="B13" s="33">
        <f>VLOOKUP(A13,[1]HwabaoWP_szse_innovation_100!$A:$E,5)</f>
        <v>0.71899998188018799</v>
      </c>
      <c r="C13" s="33">
        <f>VLOOKUP(A13,[2]myPEPB!$B:$C,2)</f>
        <v>25.129999160000001</v>
      </c>
      <c r="D13" s="31">
        <f>VLOOKUP(A13,[2]myPEPB!$B:$D,3)</f>
        <v>35.566653817730753</v>
      </c>
      <c r="E13" s="31">
        <f t="shared" si="7"/>
        <v>430248.85375669535</v>
      </c>
      <c r="F13" s="32">
        <f t="shared" si="0"/>
        <v>598398.97718994762</v>
      </c>
      <c r="G13" s="32">
        <f t="shared" si="1"/>
        <v>1589307.1782796166</v>
      </c>
      <c r="H13" s="32">
        <f t="shared" si="2"/>
        <v>1142711.8323850972</v>
      </c>
      <c r="I13" s="32">
        <f t="shared" si="3"/>
        <v>1296783.4269206051</v>
      </c>
      <c r="J13" s="32">
        <f t="shared" si="4"/>
        <v>1142711.8323850972</v>
      </c>
      <c r="K13" s="32">
        <f t="shared" si="5"/>
        <v>-154071.59453550796</v>
      </c>
      <c r="L13" s="31">
        <f t="shared" si="6"/>
        <v>0</v>
      </c>
      <c r="M13" s="29"/>
      <c r="AA13" s="26"/>
    </row>
    <row r="14" spans="1:33" ht="14.1" customHeight="1" x14ac:dyDescent="0.2">
      <c r="A14" s="34">
        <v>44712</v>
      </c>
      <c r="B14" s="33">
        <f>VLOOKUP(A14,[1]HwabaoWP_szse_innovation_100!$A:$E,5)</f>
        <v>0.74699997901916504</v>
      </c>
      <c r="C14" s="33">
        <f>VLOOKUP(A14,[2]myPEPB!$B:$C,2)</f>
        <v>24.129999160000001</v>
      </c>
      <c r="D14" s="31">
        <f>VLOOKUP(A14,[2]myPEPB!$B:$D,3)</f>
        <v>34.740573439534039</v>
      </c>
      <c r="E14" s="31">
        <f t="shared" si="7"/>
        <v>444707.93183896161</v>
      </c>
      <c r="F14" s="32">
        <f t="shared" si="0"/>
        <v>595325.22667922615</v>
      </c>
      <c r="G14" s="32">
        <f t="shared" si="1"/>
        <v>2184632.4049588428</v>
      </c>
      <c r="H14" s="32">
        <f t="shared" si="2"/>
        <v>1631920.3606688436</v>
      </c>
      <c r="I14" s="32">
        <f t="shared" si="3"/>
        <v>1741491.3587595667</v>
      </c>
      <c r="J14" s="32">
        <f t="shared" si="4"/>
        <v>1631920.3606688436</v>
      </c>
      <c r="K14" s="32">
        <f t="shared" si="5"/>
        <v>-109570.99809072306</v>
      </c>
      <c r="L14" s="31">
        <f t="shared" si="6"/>
        <v>0</v>
      </c>
      <c r="M14" s="29"/>
    </row>
    <row r="15" spans="1:33" ht="14.1" customHeight="1" x14ac:dyDescent="0.2">
      <c r="A15" s="34">
        <v>44742</v>
      </c>
      <c r="B15" s="33">
        <f>VLOOKUP(A15,[1]HwabaoWP_szse_innovation_100!$A:$E,5)</f>
        <v>0.84500002861022949</v>
      </c>
      <c r="C15" s="33">
        <f>VLOOKUP(A15,[2]myPEPB!$B:$C,2)</f>
        <v>27.809999470000001</v>
      </c>
      <c r="D15" s="31">
        <f>VLOOKUP(A15,[2]myPEPB!$B:$D,3)</f>
        <v>34.119366627533324</v>
      </c>
      <c r="E15" s="31">
        <f t="shared" si="7"/>
        <v>157242.05001781249</v>
      </c>
      <c r="F15" s="32">
        <f t="shared" si="0"/>
        <v>186085.25999274614</v>
      </c>
      <c r="G15" s="32">
        <f t="shared" si="1"/>
        <v>2370717.664951589</v>
      </c>
      <c r="H15" s="32">
        <f t="shared" si="2"/>
        <v>2003256.4947108692</v>
      </c>
      <c r="I15" s="32">
        <f t="shared" si="3"/>
        <v>1898733.4087773792</v>
      </c>
      <c r="J15" s="32">
        <f t="shared" si="4"/>
        <v>2003256.4947108692</v>
      </c>
      <c r="K15" s="32">
        <f t="shared" si="5"/>
        <v>104523.08593348996</v>
      </c>
      <c r="L15" s="31">
        <f t="shared" si="6"/>
        <v>0</v>
      </c>
      <c r="M15" s="29"/>
    </row>
    <row r="16" spans="1:33" ht="14.1" customHeight="1" x14ac:dyDescent="0.2">
      <c r="A16" s="34">
        <v>44771</v>
      </c>
      <c r="B16" s="33">
        <f>VLOOKUP(A16,[1]HwabaoWP_szse_innovation_100!$A:$E,5)</f>
        <v>0.80099999904632568</v>
      </c>
      <c r="C16" s="33">
        <f>VLOOKUP(A16,[2]myPEPB!$B:$C,2)</f>
        <v>26.329999919999999</v>
      </c>
      <c r="D16" s="31">
        <f>VLOOKUP(A16,[2]myPEPB!$B:$D,3)</f>
        <v>33.666137024579427</v>
      </c>
      <c r="E16" s="31">
        <f t="shared" si="7"/>
        <v>212584.68508788882</v>
      </c>
      <c r="F16" s="32">
        <f t="shared" si="0"/>
        <v>265399.10779150203</v>
      </c>
      <c r="G16" s="32">
        <f t="shared" si="1"/>
        <v>2636116.772743091</v>
      </c>
      <c r="H16" s="32">
        <f t="shared" si="2"/>
        <v>2111529.5324532189</v>
      </c>
      <c r="I16" s="32">
        <f t="shared" si="3"/>
        <v>2111318.0938652679</v>
      </c>
      <c r="J16" s="32">
        <f t="shared" si="4"/>
        <v>2111529.5324532189</v>
      </c>
      <c r="K16" s="32">
        <f t="shared" si="5"/>
        <v>211.43858795100823</v>
      </c>
      <c r="L16" s="31">
        <f t="shared" si="6"/>
        <v>0</v>
      </c>
      <c r="M16" s="29"/>
    </row>
    <row r="17" spans="1:16" ht="14.1" customHeight="1" x14ac:dyDescent="0.2">
      <c r="A17" s="34">
        <v>44804</v>
      </c>
      <c r="B17" s="33">
        <f>VLOOKUP(A17,[1]HwabaoWP_szse_innovation_100!$A:$E,5)</f>
        <v>0.76499998569488525</v>
      </c>
      <c r="C17" s="33">
        <f>VLOOKUP(A17,[2]myPEPB!$B:$C,2)</f>
        <v>25.18000031</v>
      </c>
      <c r="D17" s="31">
        <f>VLOOKUP(A17,[2]myPEPB!$B:$D,3)</f>
        <v>33.177616240465106</v>
      </c>
      <c r="E17" s="31">
        <f t="shared" si="7"/>
        <v>252649.34925635549</v>
      </c>
      <c r="F17" s="32">
        <f t="shared" si="0"/>
        <v>330260.59343891655</v>
      </c>
      <c r="G17" s="32">
        <f t="shared" si="1"/>
        <v>2966377.3661820074</v>
      </c>
      <c r="H17" s="32">
        <f t="shared" si="2"/>
        <v>2269278.6426948672</v>
      </c>
      <c r="I17" s="32">
        <f t="shared" si="3"/>
        <v>2363967.4431216232</v>
      </c>
      <c r="J17" s="32">
        <f t="shared" si="4"/>
        <v>2269278.6426948672</v>
      </c>
      <c r="K17" s="32">
        <f t="shared" si="5"/>
        <v>-94688.800426756032</v>
      </c>
      <c r="L17" s="31">
        <f t="shared" si="6"/>
        <v>0</v>
      </c>
      <c r="M17" s="29"/>
    </row>
    <row r="18" spans="1:16" ht="14.1" customHeight="1" x14ac:dyDescent="0.2">
      <c r="A18" s="34">
        <v>44834</v>
      </c>
      <c r="B18" s="33">
        <f>VLOOKUP(A18,[1]HwabaoWP_szse_innovation_100!$A:$E,5)</f>
        <v>0.69599997997283936</v>
      </c>
      <c r="C18" s="33">
        <f>VLOOKUP(A18,[2]myPEPB!$B:$C,2)</f>
        <v>23.340000150000002</v>
      </c>
      <c r="D18" s="31">
        <f>VLOOKUP(A18,[2]myPEPB!$B:$D,3)</f>
        <v>32.601424623862997</v>
      </c>
      <c r="E18" s="31">
        <f t="shared" si="7"/>
        <v>338807.23397602042</v>
      </c>
      <c r="F18" s="32">
        <f t="shared" si="0"/>
        <v>486792.0168463827</v>
      </c>
      <c r="G18" s="32">
        <f t="shared" si="1"/>
        <v>3453169.3830283899</v>
      </c>
      <c r="H18" s="32">
        <f t="shared" si="2"/>
        <v>2403405.8214305816</v>
      </c>
      <c r="I18" s="32">
        <f t="shared" si="3"/>
        <v>2702774.6770976437</v>
      </c>
      <c r="J18" s="32">
        <f t="shared" si="4"/>
        <v>2403405.8214305816</v>
      </c>
      <c r="K18" s="32">
        <f t="shared" si="5"/>
        <v>-299368.8556670621</v>
      </c>
      <c r="L18" s="31">
        <f t="shared" si="6"/>
        <v>0</v>
      </c>
      <c r="M18" s="29"/>
    </row>
    <row r="19" spans="1:16" ht="14.1" customHeight="1" x14ac:dyDescent="0.2">
      <c r="M19" s="29"/>
    </row>
    <row r="20" spans="1:16" ht="14.1" customHeight="1" x14ac:dyDescent="0.2">
      <c r="M20" s="30"/>
    </row>
    <row r="21" spans="1:16" ht="14.1" customHeight="1" x14ac:dyDescent="0.2">
      <c r="M21" s="29"/>
    </row>
    <row r="22" spans="1:16" ht="14.1" customHeight="1" x14ac:dyDescent="0.2">
      <c r="M22" s="29"/>
      <c r="P22" s="27"/>
    </row>
    <row r="23" spans="1:16" ht="14.1" customHeight="1" x14ac:dyDescent="0.2">
      <c r="M23" s="29"/>
    </row>
    <row r="24" spans="1:16" ht="14.1" customHeight="1" x14ac:dyDescent="0.2">
      <c r="M24" s="29"/>
    </row>
    <row r="25" spans="1:16" ht="14.1" customHeight="1" x14ac:dyDescent="0.2">
      <c r="M25" s="29"/>
    </row>
    <row r="26" spans="1:16" ht="14.1" customHeight="1" x14ac:dyDescent="0.2">
      <c r="M26" s="29"/>
    </row>
    <row r="27" spans="1:16" ht="14.1" customHeight="1" x14ac:dyDescent="0.2">
      <c r="M27" s="29"/>
    </row>
    <row r="28" spans="1:16" ht="14.1" customHeight="1" x14ac:dyDescent="0.2">
      <c r="M28" s="29"/>
    </row>
    <row r="29" spans="1:16" ht="14.1" customHeight="1" x14ac:dyDescent="0.2">
      <c r="M29" s="29"/>
    </row>
    <row r="30" spans="1:16" ht="14.1" customHeight="1" x14ac:dyDescent="0.2">
      <c r="M30" s="29"/>
    </row>
    <row r="31" spans="1:16" ht="14.1" customHeight="1" x14ac:dyDescent="0.2">
      <c r="M31" s="29"/>
    </row>
    <row r="32" spans="1:16" ht="14.1" customHeight="1" x14ac:dyDescent="0.2">
      <c r="M32" s="29"/>
    </row>
    <row r="33" spans="13:16" ht="14.1" customHeight="1" x14ac:dyDescent="0.2">
      <c r="M33" s="29"/>
      <c r="P33" s="27"/>
    </row>
    <row r="34" spans="13:16" ht="14.1" customHeight="1" x14ac:dyDescent="0.2">
      <c r="M34" s="29"/>
    </row>
    <row r="35" spans="13:16" ht="14.1" customHeight="1" x14ac:dyDescent="0.2">
      <c r="M35" s="29"/>
    </row>
    <row r="36" spans="13:16" ht="14.1" customHeight="1" x14ac:dyDescent="0.2">
      <c r="M36" s="29"/>
    </row>
    <row r="37" spans="13:16" ht="14.1" customHeight="1" x14ac:dyDescent="0.2">
      <c r="M37" s="29"/>
    </row>
    <row r="38" spans="13:16" ht="14.1" customHeight="1" x14ac:dyDescent="0.2">
      <c r="M38" s="29"/>
    </row>
    <row r="39" spans="13:16" ht="14.1" customHeight="1" x14ac:dyDescent="0.2">
      <c r="M39" s="29"/>
    </row>
    <row r="40" spans="13:16" ht="14.1" customHeight="1" x14ac:dyDescent="0.2">
      <c r="M40" s="29"/>
    </row>
    <row r="41" spans="13:16" ht="14.1" customHeight="1" x14ac:dyDescent="0.2">
      <c r="M41" s="29"/>
    </row>
    <row r="42" spans="13:16" ht="14.1" customHeight="1" x14ac:dyDescent="0.2">
      <c r="M42" s="29"/>
    </row>
    <row r="43" spans="13:16" ht="14.1" customHeight="1" x14ac:dyDescent="0.2">
      <c r="M43" s="29"/>
    </row>
    <row r="44" spans="13:16" ht="14.1" customHeight="1" x14ac:dyDescent="0.2">
      <c r="M44" s="29"/>
    </row>
    <row r="45" spans="13:16" ht="14.1" customHeight="1" x14ac:dyDescent="0.2">
      <c r="M45" s="29"/>
    </row>
    <row r="46" spans="13:16" ht="14.1" customHeight="1" x14ac:dyDescent="0.2">
      <c r="M46" s="29"/>
    </row>
    <row r="47" spans="13:16" ht="14.1" customHeight="1" x14ac:dyDescent="0.15"/>
    <row r="48" spans="13:16" ht="14.1" customHeight="1" x14ac:dyDescent="0.15"/>
    <row r="49" ht="14.1" customHeight="1" x14ac:dyDescent="0.15"/>
    <row r="50" ht="14.1" customHeight="1" x14ac:dyDescent="0.15"/>
    <row r="51" ht="14.1" customHeight="1" x14ac:dyDescent="0.15"/>
    <row r="52" ht="14.1" customHeight="1" x14ac:dyDescent="0.15"/>
    <row r="53" ht="14.1" customHeight="1" x14ac:dyDescent="0.15"/>
    <row r="54" ht="14.1" customHeight="1" x14ac:dyDescent="0.15"/>
    <row r="55" ht="14.1" customHeight="1" x14ac:dyDescent="0.15"/>
    <row r="56" ht="14.1" customHeight="1" x14ac:dyDescent="0.15"/>
    <row r="57" ht="14.1" customHeight="1" x14ac:dyDescent="0.15"/>
    <row r="58" ht="14.1" customHeight="1" x14ac:dyDescent="0.15"/>
    <row r="59" ht="14.1" customHeight="1" x14ac:dyDescent="0.15"/>
    <row r="60" ht="14.1" customHeight="1" x14ac:dyDescent="0.15"/>
    <row r="61" ht="14.1" customHeight="1" x14ac:dyDescent="0.15"/>
    <row r="62" ht="14.1" customHeight="1" x14ac:dyDescent="0.15"/>
    <row r="63" ht="14.1" customHeight="1" x14ac:dyDescent="0.15"/>
    <row r="64" ht="14.1" customHeight="1" x14ac:dyDescent="0.15"/>
    <row r="65" ht="14.1" customHeight="1" x14ac:dyDescent="0.15"/>
    <row r="66" ht="14.1" customHeight="1" x14ac:dyDescent="0.15"/>
    <row r="67" ht="14.1" customHeight="1" x14ac:dyDescent="0.15"/>
    <row r="68" ht="14.1" customHeight="1" x14ac:dyDescent="0.15"/>
    <row r="69" ht="14.1" customHeight="1" x14ac:dyDescent="0.15"/>
    <row r="70" ht="14.1" customHeight="1" x14ac:dyDescent="0.15"/>
    <row r="71" ht="14.1" customHeight="1" x14ac:dyDescent="0.15"/>
    <row r="72" ht="14.1" customHeight="1" x14ac:dyDescent="0.15"/>
    <row r="73" ht="14.1" customHeight="1" x14ac:dyDescent="0.15"/>
    <row r="74" ht="14.1" customHeight="1" x14ac:dyDescent="0.15"/>
    <row r="75" ht="14.1" customHeight="1" x14ac:dyDescent="0.15"/>
    <row r="76" ht="14.1" customHeight="1" x14ac:dyDescent="0.15"/>
    <row r="77" ht="14.1" customHeight="1" x14ac:dyDescent="0.15"/>
    <row r="78" ht="14.1" customHeight="1" x14ac:dyDescent="0.15"/>
    <row r="79" ht="14.1" customHeight="1" x14ac:dyDescent="0.15"/>
    <row r="80" ht="14.1" customHeight="1" x14ac:dyDescent="0.15"/>
    <row r="81" spans="13:16" ht="14.1" customHeight="1" x14ac:dyDescent="0.15"/>
    <row r="82" spans="13:16" ht="14.1" customHeight="1" x14ac:dyDescent="0.15"/>
    <row r="83" spans="13:16" ht="14.1" customHeight="1" x14ac:dyDescent="0.15"/>
    <row r="84" spans="13:16" ht="14.1" customHeight="1" x14ac:dyDescent="0.15"/>
    <row r="85" spans="13:16" ht="14.1" customHeight="1" x14ac:dyDescent="0.15"/>
    <row r="86" spans="13:16" ht="14.1" customHeight="1" x14ac:dyDescent="0.15"/>
    <row r="87" spans="13:16" ht="14.1" customHeight="1" x14ac:dyDescent="0.15"/>
    <row r="88" spans="13:16" ht="14.1" customHeight="1" x14ac:dyDescent="0.15"/>
    <row r="89" spans="13:16" ht="14.1" customHeight="1" x14ac:dyDescent="0.15"/>
    <row r="90" spans="13:16" ht="14.1" customHeight="1" x14ac:dyDescent="0.15"/>
    <row r="91" spans="13:16" ht="14.1" customHeight="1" x14ac:dyDescent="0.15"/>
    <row r="92" spans="13:16" ht="14.1" customHeight="1" x14ac:dyDescent="0.15">
      <c r="P92" s="27"/>
    </row>
    <row r="93" spans="13:16" ht="14.1" customHeight="1" x14ac:dyDescent="0.2">
      <c r="M93" s="29"/>
    </row>
    <row r="94" spans="13:16" ht="14.1" customHeight="1" x14ac:dyDescent="0.2">
      <c r="M94" s="29"/>
    </row>
    <row r="95" spans="13:16" ht="14.1" customHeight="1" x14ac:dyDescent="0.2">
      <c r="M95" s="29"/>
    </row>
    <row r="96" spans="13:16" ht="14.1" customHeight="1" x14ac:dyDescent="0.2">
      <c r="M96" s="29"/>
    </row>
    <row r="97" spans="13:16" ht="14.1" customHeight="1" x14ac:dyDescent="0.2">
      <c r="M97" s="29"/>
    </row>
    <row r="98" spans="13:16" ht="14.1" customHeight="1" x14ac:dyDescent="0.2">
      <c r="M98" s="29"/>
    </row>
    <row r="99" spans="13:16" ht="14.1" customHeight="1" x14ac:dyDescent="0.2">
      <c r="M99" s="29"/>
    </row>
    <row r="100" spans="13:16" ht="14.1" customHeight="1" x14ac:dyDescent="0.2">
      <c r="M100" s="29"/>
    </row>
    <row r="101" spans="13:16" ht="14.1" customHeight="1" x14ac:dyDescent="0.2">
      <c r="M101" s="29"/>
    </row>
    <row r="102" spans="13:16" ht="14.1" customHeight="1" x14ac:dyDescent="0.2">
      <c r="M102" s="29"/>
    </row>
    <row r="103" spans="13:16" ht="14.1" customHeight="1" x14ac:dyDescent="0.2">
      <c r="M103" s="29"/>
    </row>
    <row r="104" spans="13:16" ht="14.1" customHeight="1" x14ac:dyDescent="0.2">
      <c r="M104" s="29"/>
      <c r="P104" s="27"/>
    </row>
    <row r="105" spans="13:16" ht="14.1" customHeight="1" x14ac:dyDescent="0.2">
      <c r="M105" s="29"/>
    </row>
    <row r="106" spans="13:16" ht="14.1" customHeight="1" x14ac:dyDescent="0.2">
      <c r="M106" s="29"/>
    </row>
    <row r="107" spans="13:16" ht="14.1" customHeight="1" x14ac:dyDescent="0.2">
      <c r="M107" s="29"/>
    </row>
    <row r="108" spans="13:16" ht="14.1" customHeight="1" x14ac:dyDescent="0.2">
      <c r="M108" s="29"/>
    </row>
    <row r="109" spans="13:16" ht="14.1" customHeight="1" x14ac:dyDescent="0.2">
      <c r="M109" s="29"/>
    </row>
    <row r="110" spans="13:16" ht="14.1" customHeight="1" x14ac:dyDescent="0.2">
      <c r="M110" s="29"/>
    </row>
    <row r="111" spans="13:16" ht="14.1" customHeight="1" x14ac:dyDescent="0.2">
      <c r="M111" s="29"/>
    </row>
    <row r="112" spans="13:16" ht="14.1" customHeight="1" x14ac:dyDescent="0.2">
      <c r="M112" s="29"/>
    </row>
    <row r="113" spans="13:16" ht="14.1" customHeight="1" x14ac:dyDescent="0.2">
      <c r="M113" s="29"/>
    </row>
    <row r="114" spans="13:16" ht="14.1" customHeight="1" x14ac:dyDescent="0.2">
      <c r="M114" s="29"/>
    </row>
    <row r="115" spans="13:16" ht="14.1" customHeight="1" x14ac:dyDescent="0.2">
      <c r="M115" s="29"/>
    </row>
    <row r="116" spans="13:16" ht="14.1" customHeight="1" x14ac:dyDescent="0.2">
      <c r="M116" s="29"/>
      <c r="P116" s="27"/>
    </row>
    <row r="117" spans="13:16" ht="14.1" customHeight="1" x14ac:dyDescent="0.2">
      <c r="M117" s="29"/>
    </row>
    <row r="118" spans="13:16" ht="14.1" customHeight="1" x14ac:dyDescent="0.2">
      <c r="M118" s="29"/>
    </row>
    <row r="119" spans="13:16" ht="14.1" customHeight="1" x14ac:dyDescent="0.2">
      <c r="M119" s="29"/>
    </row>
    <row r="120" spans="13:16" ht="14.1" customHeight="1" x14ac:dyDescent="0.2">
      <c r="M120" s="29"/>
    </row>
    <row r="121" spans="13:16" ht="14.1" customHeight="1" x14ac:dyDescent="0.2">
      <c r="M121" s="29"/>
    </row>
    <row r="122" spans="13:16" ht="14.1" customHeight="1" x14ac:dyDescent="0.2">
      <c r="M122" s="29"/>
    </row>
    <row r="123" spans="13:16" ht="14.1" customHeight="1" x14ac:dyDescent="0.2">
      <c r="M123" s="29"/>
    </row>
    <row r="124" spans="13:16" ht="14.1" customHeight="1" x14ac:dyDescent="0.2">
      <c r="M124" s="29"/>
    </row>
    <row r="125" spans="13:16" ht="14.1" customHeight="1" x14ac:dyDescent="0.2">
      <c r="M125" s="29"/>
    </row>
    <row r="126" spans="13:16" ht="14.1" customHeight="1" x14ac:dyDescent="0.2">
      <c r="M126" s="29"/>
    </row>
    <row r="127" spans="13:16" ht="14.1" customHeight="1" x14ac:dyDescent="0.2">
      <c r="M127" s="29"/>
    </row>
    <row r="128" spans="13:16" ht="14.1" customHeight="1" x14ac:dyDescent="0.2">
      <c r="M128" s="29"/>
      <c r="P128" s="27"/>
    </row>
    <row r="129" spans="13:16" ht="14.1" customHeight="1" x14ac:dyDescent="0.2">
      <c r="M129" s="29"/>
    </row>
    <row r="130" spans="13:16" ht="14.1" customHeight="1" x14ac:dyDescent="0.2">
      <c r="M130" s="29"/>
    </row>
    <row r="131" spans="13:16" ht="14.1" customHeight="1" x14ac:dyDescent="0.2">
      <c r="M131" s="29"/>
    </row>
    <row r="132" spans="13:16" ht="14.1" customHeight="1" x14ac:dyDescent="0.2">
      <c r="M132" s="29"/>
    </row>
    <row r="133" spans="13:16" ht="14.1" customHeight="1" x14ac:dyDescent="0.2">
      <c r="M133" s="29"/>
    </row>
    <row r="134" spans="13:16" ht="14.1" customHeight="1" x14ac:dyDescent="0.2">
      <c r="M134" s="29"/>
    </row>
    <row r="135" spans="13:16" ht="14.1" customHeight="1" x14ac:dyDescent="0.2">
      <c r="M135" s="29"/>
    </row>
    <row r="136" spans="13:16" ht="14.1" customHeight="1" x14ac:dyDescent="0.2">
      <c r="M136" s="29"/>
    </row>
    <row r="137" spans="13:16" ht="14.1" customHeight="1" x14ac:dyDescent="0.2">
      <c r="M137" s="29"/>
    </row>
    <row r="138" spans="13:16" ht="14.1" customHeight="1" x14ac:dyDescent="0.2">
      <c r="M138" s="29"/>
    </row>
    <row r="139" spans="13:16" ht="14.1" customHeight="1" x14ac:dyDescent="0.2">
      <c r="M139" s="29"/>
    </row>
    <row r="140" spans="13:16" ht="14.1" customHeight="1" x14ac:dyDescent="0.2">
      <c r="M140" s="29"/>
      <c r="P140" s="27"/>
    </row>
    <row r="141" spans="13:16" ht="14.1" customHeight="1" x14ac:dyDescent="0.2">
      <c r="M141" s="29"/>
    </row>
    <row r="142" spans="13:16" ht="14.1" customHeight="1" x14ac:dyDescent="0.2">
      <c r="M142" s="29"/>
    </row>
    <row r="143" spans="13:16" ht="14.1" customHeight="1" x14ac:dyDescent="0.2">
      <c r="M143" s="29"/>
    </row>
    <row r="144" spans="13:16" ht="14.1" customHeight="1" x14ac:dyDescent="0.2">
      <c r="M144" s="29"/>
    </row>
    <row r="145" spans="13:16" ht="14.1" customHeight="1" x14ac:dyDescent="0.2">
      <c r="M145" s="29"/>
    </row>
    <row r="146" spans="13:16" ht="14.1" customHeight="1" x14ac:dyDescent="0.2">
      <c r="M146" s="29"/>
    </row>
    <row r="147" spans="13:16" ht="14.1" customHeight="1" x14ac:dyDescent="0.2">
      <c r="M147" s="29"/>
    </row>
    <row r="148" spans="13:16" ht="14.1" customHeight="1" x14ac:dyDescent="0.2">
      <c r="M148" s="29"/>
    </row>
    <row r="149" spans="13:16" ht="14.1" customHeight="1" x14ac:dyDescent="0.2">
      <c r="M149" s="29"/>
    </row>
    <row r="150" spans="13:16" ht="14.1" customHeight="1" x14ac:dyDescent="0.2">
      <c r="M150" s="29"/>
    </row>
    <row r="151" spans="13:16" ht="14.1" customHeight="1" x14ac:dyDescent="0.2">
      <c r="M151" s="29"/>
    </row>
    <row r="152" spans="13:16" ht="14.1" customHeight="1" x14ac:dyDescent="0.2">
      <c r="M152" s="29"/>
      <c r="P152" s="27"/>
    </row>
    <row r="153" spans="13:16" ht="14.1" customHeight="1" x14ac:dyDescent="0.2">
      <c r="M153" s="29"/>
    </row>
    <row r="154" spans="13:16" ht="14.1" customHeight="1" x14ac:dyDescent="0.2">
      <c r="M154" s="29"/>
    </row>
    <row r="155" spans="13:16" ht="14.1" customHeight="1" x14ac:dyDescent="0.2">
      <c r="M155" s="29"/>
    </row>
    <row r="156" spans="13:16" ht="14.1" customHeight="1" x14ac:dyDescent="0.2">
      <c r="M156" s="29"/>
    </row>
    <row r="157" spans="13:16" ht="14.1" customHeight="1" x14ac:dyDescent="0.2">
      <c r="M157" s="29"/>
    </row>
    <row r="158" spans="13:16" ht="14.1" customHeight="1" x14ac:dyDescent="0.2">
      <c r="M158" s="29"/>
    </row>
    <row r="159" spans="13:16" ht="14.1" customHeight="1" x14ac:dyDescent="0.2">
      <c r="M159" s="29"/>
    </row>
    <row r="160" spans="13:16" ht="14.1" customHeight="1" x14ac:dyDescent="0.2">
      <c r="M160" s="29"/>
    </row>
    <row r="161" spans="13:16" ht="14.1" customHeight="1" x14ac:dyDescent="0.2">
      <c r="M161" s="29"/>
    </row>
    <row r="162" spans="13:16" ht="14.1" customHeight="1" x14ac:dyDescent="0.2">
      <c r="M162" s="29"/>
    </row>
    <row r="163" spans="13:16" ht="14.1" customHeight="1" x14ac:dyDescent="0.2">
      <c r="M163" s="29"/>
    </row>
    <row r="164" spans="13:16" ht="14.1" customHeight="1" x14ac:dyDescent="0.2">
      <c r="M164" s="29"/>
      <c r="P164" s="27"/>
    </row>
    <row r="165" spans="13:16" ht="14.1" customHeight="1" x14ac:dyDescent="0.2">
      <c r="M165" s="29"/>
    </row>
    <row r="166" spans="13:16" ht="14.1" customHeight="1" x14ac:dyDescent="0.2">
      <c r="M166" s="29"/>
    </row>
    <row r="167" spans="13:16" ht="14.1" customHeight="1" x14ac:dyDescent="0.2">
      <c r="M167" s="29"/>
    </row>
    <row r="168" spans="13:16" ht="14.1" customHeight="1" x14ac:dyDescent="0.2">
      <c r="M168" s="28"/>
    </row>
    <row r="169" spans="13:16" ht="14.1" customHeight="1" x14ac:dyDescent="0.2">
      <c r="M169" s="28"/>
    </row>
    <row r="170" spans="13:16" ht="14.1" customHeight="1" x14ac:dyDescent="0.2">
      <c r="M170" s="28"/>
    </row>
    <row r="171" spans="13:16" ht="14.1" customHeight="1" x14ac:dyDescent="0.2">
      <c r="M171" s="28"/>
    </row>
    <row r="172" spans="13:16" ht="14.1" customHeight="1" x14ac:dyDescent="0.2">
      <c r="M172" s="28"/>
    </row>
    <row r="173" spans="13:16" ht="14.1" customHeight="1" x14ac:dyDescent="0.2">
      <c r="M173" s="28"/>
    </row>
    <row r="174" spans="13:16" ht="14.1" customHeight="1" x14ac:dyDescent="0.2">
      <c r="M174" s="28"/>
    </row>
    <row r="175" spans="13:16" ht="14.1" customHeight="1" x14ac:dyDescent="0.2">
      <c r="M175" s="28"/>
    </row>
    <row r="176" spans="13:16" ht="14.1" customHeight="1" x14ac:dyDescent="0.2">
      <c r="M176" s="28"/>
    </row>
    <row r="177" spans="13:13" ht="14.1" customHeight="1" x14ac:dyDescent="0.2">
      <c r="M177" s="28"/>
    </row>
    <row r="178" spans="13:13" ht="14.1" customHeight="1" x14ac:dyDescent="0.2">
      <c r="M178" s="28"/>
    </row>
    <row r="179" spans="13:13" ht="14.1" customHeight="1" x14ac:dyDescent="0.2">
      <c r="M179" s="28"/>
    </row>
    <row r="180" spans="13:13" ht="14.1" customHeight="1" x14ac:dyDescent="0.2">
      <c r="M180" s="28"/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18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 x14ac:dyDescent="0.15">
      <c r="A1" s="14" t="s">
        <v>1</v>
      </c>
      <c r="B1" s="14" t="s">
        <v>2</v>
      </c>
      <c r="C1" s="14" t="s">
        <v>0</v>
      </c>
      <c r="D1" s="15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3" t="s">
        <v>8</v>
      </c>
      <c r="J1" s="41" t="s">
        <v>9</v>
      </c>
      <c r="K1" s="45" t="s">
        <v>10</v>
      </c>
      <c r="L1" s="46" t="s">
        <v>11</v>
      </c>
      <c r="M1" s="46" t="s">
        <v>15</v>
      </c>
      <c r="N1" s="46" t="s">
        <v>16</v>
      </c>
      <c r="O1" s="50" t="s">
        <v>17</v>
      </c>
      <c r="P1" s="12" t="s">
        <v>18</v>
      </c>
    </row>
    <row r="2" spans="1:34" ht="14.1" customHeight="1" x14ac:dyDescent="0.2">
      <c r="A2" s="6"/>
      <c r="B2" s="6"/>
      <c r="C2" s="6"/>
      <c r="D2" s="5"/>
      <c r="E2" s="5">
        <v>3950</v>
      </c>
      <c r="F2" s="5"/>
      <c r="G2" s="5"/>
      <c r="H2" s="5">
        <f>MIN(G:G)</f>
        <v>0</v>
      </c>
      <c r="I2" s="5"/>
      <c r="J2" s="6"/>
      <c r="K2" s="6"/>
      <c r="L2" s="5"/>
      <c r="M2" s="21"/>
    </row>
    <row r="3" spans="1:34" ht="14.1" customHeight="1" x14ac:dyDescent="0.2">
      <c r="A3" s="16">
        <v>44377</v>
      </c>
      <c r="B3" s="33">
        <f>VLOOKUP(A3,[1]HwabaoWP_szse_innovation_100!$A:$E,5)</f>
        <v>1.0309999999999999</v>
      </c>
      <c r="C3" s="17">
        <f>VLOOKUP(A3,[2]myPEPB!$B:$C,2)</f>
        <v>41.45</v>
      </c>
      <c r="D3" s="18">
        <f>VLOOKUP(A3,[2]myPEPB!$B:$D,3)</f>
        <v>41.041896551724122</v>
      </c>
      <c r="E3" s="18">
        <v>0</v>
      </c>
      <c r="F3" s="19">
        <f t="shared" ref="F3:F18" si="0">E3/B3</f>
        <v>0</v>
      </c>
      <c r="G3" s="19">
        <f>G2+F3</f>
        <v>0</v>
      </c>
      <c r="H3" s="19">
        <f t="shared" ref="H3:H18" si="1">G3*B3</f>
        <v>0</v>
      </c>
      <c r="I3" s="19">
        <f>IF(E3&gt;0,I2+E3,I2)</f>
        <v>0</v>
      </c>
      <c r="J3" s="19">
        <f t="shared" ref="J3:J18" si="2">H3+L3</f>
        <v>0</v>
      </c>
      <c r="K3" s="19">
        <f t="shared" ref="K3:K18" si="3">J3-I3</f>
        <v>0</v>
      </c>
      <c r="L3" s="18">
        <f>IF(E3&lt;0,L2-E3,L2)</f>
        <v>0</v>
      </c>
      <c r="M3" s="22"/>
      <c r="Q3" s="47" t="s">
        <v>1</v>
      </c>
      <c r="R3" s="48" t="s">
        <v>12</v>
      </c>
      <c r="S3" s="48" t="s">
        <v>8</v>
      </c>
      <c r="T3" s="48" t="s">
        <v>9</v>
      </c>
      <c r="U3" s="48" t="s">
        <v>10</v>
      </c>
      <c r="V3" s="49" t="s">
        <v>11</v>
      </c>
      <c r="W3" s="48" t="s">
        <v>13</v>
      </c>
      <c r="X3" s="48" t="s">
        <v>14</v>
      </c>
    </row>
    <row r="4" spans="1:34" ht="14.1" customHeight="1" x14ac:dyDescent="0.2">
      <c r="A4" s="16">
        <v>44407</v>
      </c>
      <c r="B4" s="33">
        <f>VLOOKUP(A4,[1]HwabaoWP_szse_innovation_100!$A:$E,5)</f>
        <v>1.006</v>
      </c>
      <c r="C4" s="17">
        <f>VLOOKUP(A4,[2]myPEPB!$B:$C,2)</f>
        <v>39.930000305175781</v>
      </c>
      <c r="D4" s="18">
        <f>VLOOKUP(A4,[2]myPEPB!$B:$D,3)</f>
        <v>40.930499984741189</v>
      </c>
      <c r="E4" s="18">
        <f>IF(C4&lt;D4,$E$2*(D4-C4)^2,-$E$2*(D4-C4)^2)</f>
        <v>3953.9484548014116</v>
      </c>
      <c r="F4" s="19">
        <f t="shared" si="0"/>
        <v>3930.3662572578642</v>
      </c>
      <c r="G4" s="19">
        <f t="shared" ref="G4:G18" si="4">G3+F4</f>
        <v>3930.3662572578642</v>
      </c>
      <c r="H4" s="19">
        <f t="shared" si="1"/>
        <v>3953.9484548014116</v>
      </c>
      <c r="I4" s="19">
        <f t="shared" ref="I4:I18" si="5">IF(E4&gt;0,I3+E4,I3)</f>
        <v>3953.9484548014116</v>
      </c>
      <c r="J4" s="19">
        <f t="shared" si="2"/>
        <v>3953.9484548014116</v>
      </c>
      <c r="K4" s="19">
        <f t="shared" si="3"/>
        <v>0</v>
      </c>
      <c r="L4" s="18">
        <f t="shared" ref="L4:L18" si="6">IF(E4&lt;0,L3-E4,L3)</f>
        <v>0</v>
      </c>
      <c r="M4" s="23">
        <f>VLOOKUP(A4,'[3]model1&amp;RSI'!$A:$K,11)</f>
        <v>0</v>
      </c>
      <c r="N4" s="23">
        <f>VLOOKUP(A4,'[3]model1&amp;RSI'!$A:$M,13)</f>
        <v>2.4999999999999911E-2</v>
      </c>
      <c r="O4" s="23">
        <f>VLOOKUP(A4,'[3]model1&amp;RSI'!$A:$N,14)</f>
        <v>0</v>
      </c>
      <c r="Q4" s="44">
        <v>44561</v>
      </c>
      <c r="R4" s="11">
        <f>S4</f>
        <v>391166.0852938749</v>
      </c>
      <c r="S4" s="5">
        <f>VLOOKUP(Q4,A:I,9,)</f>
        <v>391166.0852938749</v>
      </c>
      <c r="T4" s="5">
        <f>VLOOKUP(Q4,A:J,10,)</f>
        <v>397335.57823758473</v>
      </c>
      <c r="U4" s="5">
        <f>VLOOKUP(Q4,A:K,11,)</f>
        <v>6169.4929437098326</v>
      </c>
      <c r="V4" s="5">
        <f>VLOOKUP(Q4,A:L,12,)</f>
        <v>0</v>
      </c>
      <c r="W4" s="10">
        <f t="shared" ref="W4" si="7">(T4-S4)/S4</f>
        <v>1.5772054826979239E-2</v>
      </c>
      <c r="X4" s="10">
        <f>W4</f>
        <v>1.5772054826979239E-2</v>
      </c>
      <c r="Z4" s="7"/>
      <c r="AA4" s="8"/>
      <c r="AB4" s="8"/>
      <c r="AC4" s="7"/>
      <c r="AD4" s="8"/>
      <c r="AE4" s="8"/>
      <c r="AF4" s="7"/>
      <c r="AG4" s="8"/>
      <c r="AH4" s="8"/>
    </row>
    <row r="5" spans="1:34" ht="14.1" customHeight="1" x14ac:dyDescent="0.2">
      <c r="A5" s="16">
        <v>44439</v>
      </c>
      <c r="B5" s="33">
        <f>VLOOKUP(A5,[1]HwabaoWP_szse_innovation_100!$A:$E,5)</f>
        <v>0.96599999999999997</v>
      </c>
      <c r="C5" s="17">
        <f>VLOOKUP(A5,[2]myPEPB!$B:$C,2)</f>
        <v>38.069999694824219</v>
      </c>
      <c r="D5" s="18">
        <f>VLOOKUP(A5,[2]myPEPB!$B:$D,3)</f>
        <v>40.654705834482208</v>
      </c>
      <c r="E5" s="18">
        <f t="shared" ref="E5:E18" si="8">IF(C5&lt;D5,$E$2*(D5-C5)^2*P5,-$E$2*(D5-C5)^2*P5)</f>
        <v>52777.576044247049</v>
      </c>
      <c r="F5" s="19">
        <f t="shared" si="0"/>
        <v>54635.171888454504</v>
      </c>
      <c r="G5" s="19">
        <f t="shared" si="4"/>
        <v>58565.538145712366</v>
      </c>
      <c r="H5" s="19">
        <f t="shared" si="1"/>
        <v>56574.309848758145</v>
      </c>
      <c r="I5" s="19">
        <f t="shared" si="5"/>
        <v>56731.524499048464</v>
      </c>
      <c r="J5" s="19">
        <f t="shared" si="2"/>
        <v>56574.309848758145</v>
      </c>
      <c r="K5" s="19">
        <f t="shared" si="3"/>
        <v>-157.2146502903197</v>
      </c>
      <c r="L5" s="18">
        <f t="shared" si="6"/>
        <v>0</v>
      </c>
      <c r="M5" s="23">
        <f>VLOOKUP(A5,'[3]model1&amp;RSI'!$A:$K,11)</f>
        <v>0</v>
      </c>
      <c r="N5" s="23">
        <f>VLOOKUP(A5,'[3]model1&amp;RSI'!$A:$M,13)</f>
        <v>2.7499999999999931E-2</v>
      </c>
      <c r="O5" s="23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7"/>
      <c r="AA5" s="8"/>
      <c r="AB5" s="8"/>
      <c r="AC5" s="7"/>
      <c r="AD5" s="8"/>
      <c r="AE5" s="8"/>
      <c r="AF5" s="20"/>
      <c r="AG5" s="8"/>
      <c r="AH5" s="8"/>
    </row>
    <row r="6" spans="1:34" ht="14.1" customHeight="1" x14ac:dyDescent="0.2">
      <c r="A6" s="16">
        <v>44469</v>
      </c>
      <c r="B6" s="33">
        <f>VLOOKUP(A6,[1]HwabaoWP_szse_innovation_100!$A:$E,5)</f>
        <v>0.96099999999999997</v>
      </c>
      <c r="C6" s="17">
        <f>VLOOKUP(A6,[2]myPEPB!$B:$C,2)</f>
        <v>35.020000457763672</v>
      </c>
      <c r="D6" s="18">
        <f>VLOOKUP(A6,[2]myPEPB!$B:$D,3)</f>
        <v>39.730819672131133</v>
      </c>
      <c r="E6" s="18">
        <f t="shared" si="8"/>
        <v>175315.35959658396</v>
      </c>
      <c r="F6" s="19">
        <f t="shared" si="0"/>
        <v>182430.13485596667</v>
      </c>
      <c r="G6" s="19">
        <f t="shared" si="4"/>
        <v>240995.67300167904</v>
      </c>
      <c r="H6" s="19">
        <f t="shared" si="1"/>
        <v>231596.84175461356</v>
      </c>
      <c r="I6" s="19">
        <f t="shared" si="5"/>
        <v>232046.88409563241</v>
      </c>
      <c r="J6" s="19">
        <f t="shared" si="2"/>
        <v>231596.84175461356</v>
      </c>
      <c r="K6" s="19">
        <f t="shared" si="3"/>
        <v>-450.04234101885231</v>
      </c>
      <c r="L6" s="18">
        <f t="shared" si="6"/>
        <v>0</v>
      </c>
      <c r="M6" s="23">
        <f>VLOOKUP(A6,'[3]model1&amp;RSI'!$A:$K,11)</f>
        <v>0</v>
      </c>
      <c r="N6" s="23">
        <f>VLOOKUP(A6,'[3]model1&amp;RSI'!$A:$M,13)</f>
        <v>2.3749999999999941E-2</v>
      </c>
      <c r="O6" s="23">
        <f>VLOOKUP(A6,'[3]model1&amp;RSI'!$A:$N,14)</f>
        <v>0</v>
      </c>
      <c r="P6" s="1">
        <f t="shared" ref="P6:P18" si="9">IF(O5&lt;20,2,IF(AND((O5&lt;25),(O5&gt;20)),1,IF(AND((O5&gt;25),(O5&lt;50)),0.95,IF(AND((O5&gt;50),(O5&lt;80)),0.2,IF(O5&gt;80,1,)))))</f>
        <v>2</v>
      </c>
      <c r="Z6" s="8"/>
      <c r="AA6" s="8"/>
      <c r="AB6" s="9"/>
      <c r="AC6" s="8"/>
      <c r="AD6" s="8"/>
      <c r="AE6" s="9"/>
      <c r="AF6" s="20"/>
    </row>
    <row r="7" spans="1:34" ht="14.1" customHeight="1" x14ac:dyDescent="0.2">
      <c r="A7" s="16">
        <v>44498</v>
      </c>
      <c r="B7" s="33">
        <f>VLOOKUP(A7,[1]HwabaoWP_szse_innovation_100!$A:$E,5)</f>
        <v>0.99299997091293335</v>
      </c>
      <c r="C7" s="17">
        <f>VLOOKUP(A7,[2]myPEPB!$B:$C,2)</f>
        <v>36.299999239999998</v>
      </c>
      <c r="D7" s="18">
        <f>VLOOKUP(A7,[2]myPEPB!$B:$D,3)</f>
        <v>39.253623134275358</v>
      </c>
      <c r="E7" s="18">
        <f t="shared" si="8"/>
        <v>68918.763459791298</v>
      </c>
      <c r="F7" s="19">
        <f t="shared" si="0"/>
        <v>69404.597662202883</v>
      </c>
      <c r="G7" s="19">
        <f t="shared" si="4"/>
        <v>310400.27066388191</v>
      </c>
      <c r="H7" s="19">
        <f t="shared" si="1"/>
        <v>308227.45974060136</v>
      </c>
      <c r="I7" s="19">
        <f t="shared" si="5"/>
        <v>300965.64755542373</v>
      </c>
      <c r="J7" s="19">
        <f t="shared" si="2"/>
        <v>308227.45974060136</v>
      </c>
      <c r="K7" s="19">
        <f t="shared" si="3"/>
        <v>7261.8121851776377</v>
      </c>
      <c r="L7" s="18">
        <f t="shared" si="6"/>
        <v>0</v>
      </c>
      <c r="M7" s="23">
        <f>VLOOKUP(A7,'[3]model1&amp;RSI'!$A:$K,11)</f>
        <v>5.3333284854888974E-3</v>
      </c>
      <c r="N7" s="23">
        <f>VLOOKUP(A7,'[3]model1&amp;RSI'!$A:$M,13)</f>
        <v>2.5124995152155511E-2</v>
      </c>
      <c r="O7" s="23">
        <f>VLOOKUP(A7,'[3]model1&amp;RSI'!$A:$N,14)</f>
        <v>21.227182147461402</v>
      </c>
      <c r="P7" s="1">
        <f t="shared" si="9"/>
        <v>2</v>
      </c>
      <c r="Z7" s="8"/>
      <c r="AA7" s="8"/>
      <c r="AB7" s="8"/>
      <c r="AH7" s="2"/>
    </row>
    <row r="8" spans="1:34" ht="14.1" customHeight="1" x14ac:dyDescent="0.2">
      <c r="A8" s="16">
        <v>44530</v>
      </c>
      <c r="B8" s="33">
        <f>VLOOKUP(A8,[1]HwabaoWP_szse_innovation_100!$A:$E,5)</f>
        <v>1.0110000371932983</v>
      </c>
      <c r="C8" s="17">
        <f>VLOOKUP(A8,[2]myPEPB!$B:$C,2)</f>
        <v>35.450000000000003</v>
      </c>
      <c r="D8" s="18">
        <f>VLOOKUP(A8,[2]myPEPB!$B:$D,3)</f>
        <v>38.695499988749994</v>
      </c>
      <c r="E8" s="18">
        <f t="shared" si="8"/>
        <v>41606.417199055955</v>
      </c>
      <c r="F8" s="19">
        <f t="shared" si="0"/>
        <v>41153.724696748955</v>
      </c>
      <c r="G8" s="19">
        <f t="shared" si="4"/>
        <v>351553.99536063086</v>
      </c>
      <c r="H8" s="19">
        <f t="shared" si="1"/>
        <v>355421.10238505044</v>
      </c>
      <c r="I8" s="19">
        <f t="shared" si="5"/>
        <v>342572.06475447968</v>
      </c>
      <c r="J8" s="19">
        <f t="shared" si="2"/>
        <v>355421.10238505044</v>
      </c>
      <c r="K8" s="19">
        <f t="shared" si="3"/>
        <v>12849.037630570761</v>
      </c>
      <c r="L8" s="18">
        <f t="shared" si="6"/>
        <v>0</v>
      </c>
      <c r="M8" s="23">
        <f>VLOOKUP(A8,'[3]model1&amp;RSI'!$A:$K,11)</f>
        <v>7.4444514513015798E-3</v>
      </c>
      <c r="N8" s="23">
        <f>VLOOKUP(A8,'[3]model1&amp;RSI'!$A:$M,13)</f>
        <v>2.3937507006857092E-2</v>
      </c>
      <c r="O8" s="23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6">
        <v>44561</v>
      </c>
      <c r="B9" s="33">
        <f>VLOOKUP(A9,[1]HwabaoWP_szse_innovation_100!$A:$E,5)</f>
        <v>0.99199998378753662</v>
      </c>
      <c r="C9" s="17">
        <f>VLOOKUP(A9,[2]myPEPB!$B:$C,2)</f>
        <v>34.630000000000003</v>
      </c>
      <c r="D9" s="18">
        <f>VLOOKUP(A9,[2]myPEPB!$B:$D,3)</f>
        <v>38.228579205136612</v>
      </c>
      <c r="E9" s="18">
        <f t="shared" si="8"/>
        <v>48594.020539395206</v>
      </c>
      <c r="F9" s="19">
        <f t="shared" si="0"/>
        <v>48985.90860239663</v>
      </c>
      <c r="G9" s="19">
        <f t="shared" si="4"/>
        <v>400539.90396302746</v>
      </c>
      <c r="H9" s="19">
        <f t="shared" si="1"/>
        <v>397335.57823758473</v>
      </c>
      <c r="I9" s="19">
        <f t="shared" si="5"/>
        <v>391166.0852938749</v>
      </c>
      <c r="J9" s="19">
        <f t="shared" si="2"/>
        <v>397335.57823758473</v>
      </c>
      <c r="K9" s="19">
        <f t="shared" si="3"/>
        <v>6169.4929437098326</v>
      </c>
      <c r="L9" s="18">
        <f t="shared" si="6"/>
        <v>0</v>
      </c>
      <c r="M9" s="23">
        <f>VLOOKUP(A9,'[3]model1&amp;RSI'!$A:$K,11)</f>
        <v>6.2037095427513169E-3</v>
      </c>
      <c r="N9" s="23">
        <f>VLOOKUP(A9,'[3]model1&amp;RSI'!$A:$M,13)</f>
        <v>2.3114598073341198E-2</v>
      </c>
      <c r="O9" s="23">
        <f>VLOOKUP(A9,'[3]model1&amp;RSI'!$A:$N,14)</f>
        <v>26.838924575142201</v>
      </c>
      <c r="P9" s="1">
        <f t="shared" si="9"/>
        <v>0.95</v>
      </c>
      <c r="Z9" s="7"/>
      <c r="AA9" s="8"/>
      <c r="AB9" s="8"/>
    </row>
    <row r="10" spans="1:34" ht="14.1" customHeight="1" x14ac:dyDescent="0.2">
      <c r="A10" s="16">
        <v>44589</v>
      </c>
      <c r="B10" s="33">
        <f>VLOOKUP(A10,[1]HwabaoWP_szse_innovation_100!$A:$E,5)</f>
        <v>0.89099997282028198</v>
      </c>
      <c r="C10" s="17">
        <f>VLOOKUP(A10,[2]myPEPB!$B:$C,2)</f>
        <v>31.159999849999998</v>
      </c>
      <c r="D10" s="18">
        <f>VLOOKUP(A10,[2]myPEPB!$B:$D,3)</f>
        <v>37.710494996683174</v>
      </c>
      <c r="E10" s="18">
        <f t="shared" si="8"/>
        <v>161015.97246686619</v>
      </c>
      <c r="F10" s="19">
        <f t="shared" si="0"/>
        <v>180713.77932504573</v>
      </c>
      <c r="G10" s="19">
        <f t="shared" si="4"/>
        <v>581253.68328807317</v>
      </c>
      <c r="H10" s="19">
        <f t="shared" si="1"/>
        <v>517897.01601136196</v>
      </c>
      <c r="I10" s="19">
        <f t="shared" si="5"/>
        <v>552182.0577607411</v>
      </c>
      <c r="J10" s="19">
        <f t="shared" si="2"/>
        <v>517897.01601136196</v>
      </c>
      <c r="K10" s="19">
        <f t="shared" si="3"/>
        <v>-34285.041749379132</v>
      </c>
      <c r="L10" s="18">
        <f t="shared" si="6"/>
        <v>0</v>
      </c>
      <c r="M10" s="23">
        <f>VLOOKUP(A10,'[3]model1&amp;RSI'!$A:$K,11)</f>
        <v>5.1697579522927643E-3</v>
      </c>
      <c r="N10" s="23">
        <f>VLOOKUP(A10,'[3]model1&amp;RSI'!$A:$M,13)</f>
        <v>3.6095500222326771E-2</v>
      </c>
      <c r="O10" s="23">
        <f>VLOOKUP(A10,'[3]model1&amp;RSI'!$A:$N,14)</f>
        <v>14.322444405674213</v>
      </c>
      <c r="P10" s="1">
        <f t="shared" si="9"/>
        <v>0.95</v>
      </c>
      <c r="Z10" s="20"/>
      <c r="AA10" s="8"/>
      <c r="AB10" s="8"/>
    </row>
    <row r="11" spans="1:34" ht="14.1" customHeight="1" x14ac:dyDescent="0.2">
      <c r="A11" s="16">
        <v>44620</v>
      </c>
      <c r="B11" s="33">
        <f>VLOOKUP(A11,[1]HwabaoWP_szse_innovation_100!$A:$E,5)</f>
        <v>0.88200002908706665</v>
      </c>
      <c r="C11" s="17">
        <f>VLOOKUP(A11,[2]myPEPB!$B:$C,2)</f>
        <v>30.969999309999999</v>
      </c>
      <c r="D11" s="18">
        <f>VLOOKUP(A11,[2]myPEPB!$B:$D,3)</f>
        <v>37.189770586238538</v>
      </c>
      <c r="E11" s="18">
        <f t="shared" si="8"/>
        <v>305615.88235690369</v>
      </c>
      <c r="F11" s="19">
        <f t="shared" si="0"/>
        <v>346503.25655117957</v>
      </c>
      <c r="G11" s="19">
        <f t="shared" si="4"/>
        <v>927756.93983925274</v>
      </c>
      <c r="H11" s="19">
        <f t="shared" si="1"/>
        <v>818281.64792394883</v>
      </c>
      <c r="I11" s="19">
        <f t="shared" si="5"/>
        <v>857797.94011764484</v>
      </c>
      <c r="J11" s="19">
        <f t="shared" si="2"/>
        <v>818281.64792394883</v>
      </c>
      <c r="K11" s="19">
        <f t="shared" si="3"/>
        <v>-39516.292193696019</v>
      </c>
      <c r="L11" s="18">
        <f t="shared" si="6"/>
        <v>0</v>
      </c>
      <c r="M11" s="23">
        <f>VLOOKUP(A11,'[3]model1&amp;RSI'!$A:$K,11)</f>
        <v>4.3081316269106369E-3</v>
      </c>
      <c r="N11" s="23">
        <f>VLOOKUP(A11,'[3]model1&amp;RSI'!$A:$M,13)</f>
        <v>3.1579574140808198E-2</v>
      </c>
      <c r="O11" s="23">
        <f>VLOOKUP(A11,'[3]model1&amp;RSI'!$A:$N,14)</f>
        <v>13.642146052069533</v>
      </c>
      <c r="P11" s="1">
        <f t="shared" si="9"/>
        <v>2</v>
      </c>
      <c r="Z11" s="20"/>
      <c r="AA11" s="8"/>
      <c r="AB11" s="8"/>
    </row>
    <row r="12" spans="1:34" ht="14.1" customHeight="1" x14ac:dyDescent="0.2">
      <c r="A12" s="16">
        <v>44651</v>
      </c>
      <c r="B12" s="33">
        <f>VLOOKUP(A12,[1]HwabaoWP_szse_innovation_100!$A:$E,5)</f>
        <v>0.79199999570846558</v>
      </c>
      <c r="C12" s="17">
        <f>VLOOKUP(A12,[2]myPEPB!$B:$C,2)</f>
        <v>27.63999939</v>
      </c>
      <c r="D12" s="18">
        <f>VLOOKUP(A12,[2]myPEPB!$B:$D,3)</f>
        <v>36.340622369004151</v>
      </c>
      <c r="E12" s="18">
        <f t="shared" si="8"/>
        <v>598036.637759923</v>
      </c>
      <c r="F12" s="19">
        <f t="shared" si="0"/>
        <v>755096.76893995807</v>
      </c>
      <c r="G12" s="19">
        <f t="shared" si="4"/>
        <v>1682853.7087792107</v>
      </c>
      <c r="H12" s="19">
        <f t="shared" si="1"/>
        <v>1332820.1301311103</v>
      </c>
      <c r="I12" s="19">
        <f t="shared" si="5"/>
        <v>1455834.5778775678</v>
      </c>
      <c r="J12" s="19">
        <f t="shared" si="2"/>
        <v>1332820.1301311103</v>
      </c>
      <c r="K12" s="19">
        <f t="shared" si="3"/>
        <v>-123014.44774645753</v>
      </c>
      <c r="L12" s="18">
        <f t="shared" si="6"/>
        <v>0</v>
      </c>
      <c r="M12" s="23">
        <f>VLOOKUP(A12,'[3]model1&amp;RSI'!$A:$K,11)</f>
        <v>3.5901096890921975E-3</v>
      </c>
      <c r="N12" s="23">
        <f>VLOOKUP(A12,'[3]model1&amp;RSI'!$A:$M,13)</f>
        <v>4.1316317347107008E-2</v>
      </c>
      <c r="O12" s="23">
        <f>VLOOKUP(A12,'[3]model1&amp;RSI'!$A:$N,14)</f>
        <v>8.689326444394684</v>
      </c>
      <c r="P12" s="1">
        <f t="shared" si="9"/>
        <v>2</v>
      </c>
      <c r="Z12" s="20"/>
    </row>
    <row r="13" spans="1:34" ht="14.1" customHeight="1" x14ac:dyDescent="0.2">
      <c r="A13" s="16">
        <v>44680</v>
      </c>
      <c r="B13" s="33">
        <f>VLOOKUP(A13,[1]HwabaoWP_szse_innovation_100!$A:$E,5)</f>
        <v>0.71899998188018799</v>
      </c>
      <c r="C13" s="17">
        <f>VLOOKUP(A13,[2]myPEPB!$B:$C,2)</f>
        <v>25.129999160000001</v>
      </c>
      <c r="D13" s="18">
        <f>VLOOKUP(A13,[2]myPEPB!$B:$D,3)</f>
        <v>35.566653817730753</v>
      </c>
      <c r="E13" s="18">
        <f t="shared" si="8"/>
        <v>860497.70751339069</v>
      </c>
      <c r="F13" s="19">
        <f t="shared" si="0"/>
        <v>1196797.9543798952</v>
      </c>
      <c r="G13" s="19">
        <f t="shared" si="4"/>
        <v>2879651.6631591059</v>
      </c>
      <c r="H13" s="19">
        <f t="shared" si="1"/>
        <v>2070469.4936326505</v>
      </c>
      <c r="I13" s="19">
        <f t="shared" si="5"/>
        <v>2316332.2853909587</v>
      </c>
      <c r="J13" s="19">
        <f t="shared" si="2"/>
        <v>2070469.4936326505</v>
      </c>
      <c r="K13" s="19">
        <f t="shared" si="3"/>
        <v>-245862.79175830819</v>
      </c>
      <c r="L13" s="18">
        <f t="shared" si="6"/>
        <v>0</v>
      </c>
      <c r="M13" s="23">
        <f>VLOOKUP(A13,'[3]model1&amp;RSI'!$A:$K,11)</f>
        <v>2.9917580742434978E-3</v>
      </c>
      <c r="N13" s="23">
        <f>VLOOKUP(A13,'[3]model1&amp;RSI'!$A:$M,13)</f>
        <v>4.659693342730211E-2</v>
      </c>
      <c r="O13" s="23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6">
        <v>44712</v>
      </c>
      <c r="B14" s="33">
        <f>VLOOKUP(A14,[1]HwabaoWP_szse_innovation_100!$A:$E,5)</f>
        <v>0.74699997901916504</v>
      </c>
      <c r="C14" s="17">
        <f>VLOOKUP(A14,[2]myPEPB!$B:$C,2)</f>
        <v>24.129999160000001</v>
      </c>
      <c r="D14" s="18">
        <f>VLOOKUP(A14,[2]myPEPB!$B:$D,3)</f>
        <v>34.740573439534039</v>
      </c>
      <c r="E14" s="18">
        <f t="shared" si="8"/>
        <v>889415.86367792322</v>
      </c>
      <c r="F14" s="19">
        <f t="shared" si="0"/>
        <v>1190650.4533584523</v>
      </c>
      <c r="G14" s="19">
        <f t="shared" si="4"/>
        <v>4070302.1165175582</v>
      </c>
      <c r="H14" s="19">
        <f t="shared" si="1"/>
        <v>3040515.5956402789</v>
      </c>
      <c r="I14" s="19">
        <f t="shared" si="5"/>
        <v>3205748.1490688818</v>
      </c>
      <c r="J14" s="19">
        <f t="shared" si="2"/>
        <v>3040515.5956402789</v>
      </c>
      <c r="K14" s="19">
        <f t="shared" si="3"/>
        <v>-165232.55342860287</v>
      </c>
      <c r="L14" s="18">
        <f t="shared" si="6"/>
        <v>0</v>
      </c>
      <c r="M14" s="23">
        <f>VLOOKUP(A14,'[3]model1&amp;RSI'!$A:$K,11)</f>
        <v>7.1597979183657566E-3</v>
      </c>
      <c r="N14" s="23">
        <f>VLOOKUP(A14,'[3]model1&amp;RSI'!$A:$M,13)</f>
        <v>4.3497444045914602E-2</v>
      </c>
      <c r="O14" s="23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6">
        <v>44742</v>
      </c>
      <c r="B15" s="33">
        <f>VLOOKUP(A15,[1]HwabaoWP_szse_innovation_100!$A:$E,5)</f>
        <v>0.84500002861022949</v>
      </c>
      <c r="C15" s="17">
        <f>VLOOKUP(A15,[2]myPEPB!$B:$C,2)</f>
        <v>27.809999470000001</v>
      </c>
      <c r="D15" s="18">
        <f>VLOOKUP(A15,[2]myPEPB!$B:$D,3)</f>
        <v>34.119366627533324</v>
      </c>
      <c r="E15" s="18">
        <f t="shared" si="8"/>
        <v>314484.10003562499</v>
      </c>
      <c r="F15" s="19">
        <f t="shared" si="0"/>
        <v>372170.51998549228</v>
      </c>
      <c r="G15" s="19">
        <f t="shared" si="4"/>
        <v>4442472.6365030501</v>
      </c>
      <c r="H15" s="19">
        <f t="shared" si="1"/>
        <v>3753889.5049452391</v>
      </c>
      <c r="I15" s="19">
        <f t="shared" si="5"/>
        <v>3520232.2491045068</v>
      </c>
      <c r="J15" s="19">
        <f t="shared" si="2"/>
        <v>3753889.5049452391</v>
      </c>
      <c r="K15" s="19">
        <f t="shared" si="3"/>
        <v>233657.25584073225</v>
      </c>
      <c r="L15" s="18">
        <f t="shared" si="6"/>
        <v>0</v>
      </c>
      <c r="M15" s="23">
        <f>VLOOKUP(A15,'[3]model1&amp;RSI'!$A:$K,11)</f>
        <v>2.2299839863815538E-2</v>
      </c>
      <c r="N15" s="23">
        <f>VLOOKUP(A15,'[3]model1&amp;RSI'!$A:$M,13)</f>
        <v>5.2581211636772908E-2</v>
      </c>
      <c r="O15" s="23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6">
        <v>44771</v>
      </c>
      <c r="B16" s="33">
        <f>VLOOKUP(A16,[1]HwabaoWP_szse_innovation_100!$A:$E,5)</f>
        <v>0.80099999904632568</v>
      </c>
      <c r="C16" s="17">
        <f>VLOOKUP(A16,[2]myPEPB!$B:$C,2)</f>
        <v>26.329999919999999</v>
      </c>
      <c r="D16" s="18">
        <f>VLOOKUP(A16,[2]myPEPB!$B:$D,3)</f>
        <v>33.666137024579427</v>
      </c>
      <c r="E16" s="18">
        <f t="shared" si="8"/>
        <v>201955.45083349437</v>
      </c>
      <c r="F16" s="19">
        <f t="shared" si="0"/>
        <v>252129.15240192693</v>
      </c>
      <c r="G16" s="19">
        <f t="shared" si="4"/>
        <v>4694601.788904977</v>
      </c>
      <c r="H16" s="19">
        <f t="shared" si="1"/>
        <v>3760376.0284357653</v>
      </c>
      <c r="I16" s="19">
        <f t="shared" si="5"/>
        <v>3722187.6999380011</v>
      </c>
      <c r="J16" s="19">
        <f t="shared" si="2"/>
        <v>3760376.0284357653</v>
      </c>
      <c r="K16" s="19">
        <f t="shared" si="3"/>
        <v>38188.328497764189</v>
      </c>
      <c r="L16" s="18">
        <f t="shared" si="6"/>
        <v>0</v>
      </c>
      <c r="M16" s="23">
        <f>VLOOKUP(A16,'[3]model1&amp;RSI'!$A:$K,11)</f>
        <v>1.8583199886512948E-2</v>
      </c>
      <c r="N16" s="23">
        <f>VLOOKUP(A16,'[3]model1&amp;RSI'!$A:$M,13)</f>
        <v>5.1151014624628059E-2</v>
      </c>
      <c r="O16" s="23">
        <f>VLOOKUP(A16,'[3]model1&amp;RSI'!$A:$N,14)</f>
        <v>36.33007091430315</v>
      </c>
      <c r="P16" s="1">
        <f t="shared" si="9"/>
        <v>0.95</v>
      </c>
    </row>
    <row r="17" spans="1:17" ht="14.1" customHeight="1" x14ac:dyDescent="0.2">
      <c r="A17" s="16">
        <v>44804</v>
      </c>
      <c r="B17" s="33">
        <f>VLOOKUP(A17,[1]HwabaoWP_szse_innovation_100!$A:$E,5)</f>
        <v>0.76499998569488525</v>
      </c>
      <c r="C17" s="17">
        <f>VLOOKUP(A17,[2]myPEPB!$B:$C,2)</f>
        <v>25.18000031</v>
      </c>
      <c r="D17" s="18">
        <f>VLOOKUP(A17,[2]myPEPB!$B:$D,3)</f>
        <v>33.177616240465106</v>
      </c>
      <c r="E17" s="18">
        <f t="shared" si="8"/>
        <v>240016.8817935377</v>
      </c>
      <c r="F17" s="19">
        <f t="shared" si="0"/>
        <v>313747.56376697071</v>
      </c>
      <c r="G17" s="19">
        <f t="shared" si="4"/>
        <v>5008349.3526719473</v>
      </c>
      <c r="H17" s="19">
        <f t="shared" si="1"/>
        <v>3831387.1831490276</v>
      </c>
      <c r="I17" s="19">
        <f t="shared" si="5"/>
        <v>3962204.5817315388</v>
      </c>
      <c r="J17" s="19">
        <f t="shared" si="2"/>
        <v>3831387.1831490276</v>
      </c>
      <c r="K17" s="19">
        <f t="shared" si="3"/>
        <v>-130817.39858251112</v>
      </c>
      <c r="L17" s="18">
        <f t="shared" si="6"/>
        <v>0</v>
      </c>
      <c r="M17" s="23">
        <f>VLOOKUP(A17,'[3]model1&amp;RSI'!$A:$K,11)</f>
        <v>1.5485999905427456E-2</v>
      </c>
      <c r="N17" s="23">
        <f>VLOOKUP(A17,'[3]model1&amp;RSI'!$A:$M,13)</f>
        <v>4.8625847745763451E-2</v>
      </c>
      <c r="O17" s="23">
        <f>VLOOKUP(A17,'[3]model1&amp;RSI'!$A:$N,14)</f>
        <v>31.847259478939737</v>
      </c>
      <c r="P17" s="1">
        <f t="shared" si="9"/>
        <v>0.95</v>
      </c>
    </row>
    <row r="18" spans="1:17" ht="14.1" customHeight="1" x14ac:dyDescent="0.2">
      <c r="A18" s="16">
        <v>44834</v>
      </c>
      <c r="B18" s="33">
        <f>VLOOKUP(A18,[1]HwabaoWP_szse_innovation_100!$A:$E,5)</f>
        <v>0.69599997997283936</v>
      </c>
      <c r="C18" s="17">
        <f>VLOOKUP(A18,[2]myPEPB!$B:$C,2)</f>
        <v>23.340000150000002</v>
      </c>
      <c r="D18" s="18">
        <f>VLOOKUP(A18,[2]myPEPB!$B:$D,3)</f>
        <v>32.601424623862997</v>
      </c>
      <c r="E18" s="18">
        <f t="shared" si="8"/>
        <v>321866.87227721937</v>
      </c>
      <c r="F18" s="19">
        <f t="shared" si="0"/>
        <v>462452.4160040635</v>
      </c>
      <c r="G18" s="19">
        <f t="shared" si="4"/>
        <v>5470801.7686760109</v>
      </c>
      <c r="H18" s="19">
        <f t="shared" si="1"/>
        <v>3807677.9214338777</v>
      </c>
      <c r="I18" s="19">
        <f t="shared" si="5"/>
        <v>4284071.4540087581</v>
      </c>
      <c r="J18" s="19">
        <f t="shared" si="2"/>
        <v>3807677.9214338777</v>
      </c>
      <c r="K18" s="19">
        <f t="shared" si="3"/>
        <v>-476393.5325748804</v>
      </c>
      <c r="L18" s="18">
        <f t="shared" si="6"/>
        <v>0</v>
      </c>
      <c r="M18" s="23">
        <f>VLOOKUP(A18,'[3]model1&amp;RSI'!$A:$K,11)</f>
        <v>1.2904999921189547E-2</v>
      </c>
      <c r="N18" s="23">
        <f>VLOOKUP(A18,'[3]model1&amp;RSI'!$A:$M,13)</f>
        <v>5.2021540741810528E-2</v>
      </c>
      <c r="O18" s="23">
        <f>VLOOKUP(A18,'[3]model1&amp;RSI'!$A:$N,14)</f>
        <v>24.80703135118333</v>
      </c>
      <c r="P18" s="1">
        <f t="shared" si="9"/>
        <v>0.95</v>
      </c>
    </row>
    <row r="19" spans="1:17" ht="14.1" customHeight="1" x14ac:dyDescent="0.2">
      <c r="M19" s="23"/>
      <c r="N19" s="23"/>
      <c r="O19" s="23"/>
    </row>
    <row r="20" spans="1:17" ht="14.1" customHeight="1" x14ac:dyDescent="0.2">
      <c r="M20" s="23"/>
      <c r="N20" s="23"/>
      <c r="O20" s="23"/>
    </row>
    <row r="21" spans="1:17" ht="14.1" customHeight="1" x14ac:dyDescent="0.2">
      <c r="M21" s="23"/>
      <c r="N21" s="23"/>
      <c r="O21" s="23"/>
    </row>
    <row r="22" spans="1:17" ht="14.1" customHeight="1" x14ac:dyDescent="0.2">
      <c r="M22" s="23"/>
      <c r="N22" s="23"/>
      <c r="O22" s="23"/>
      <c r="Q22" s="3"/>
    </row>
    <row r="23" spans="1:17" ht="14.1" customHeight="1" x14ac:dyDescent="0.2">
      <c r="M23" s="23"/>
      <c r="N23" s="23"/>
      <c r="O23" s="23"/>
    </row>
    <row r="24" spans="1:17" ht="14.1" customHeight="1" x14ac:dyDescent="0.2">
      <c r="M24" s="23"/>
      <c r="N24" s="23"/>
      <c r="O24" s="23"/>
    </row>
    <row r="25" spans="1:17" ht="14.1" customHeight="1" x14ac:dyDescent="0.2">
      <c r="M25" s="23"/>
      <c r="N25" s="23"/>
      <c r="O25" s="23"/>
    </row>
    <row r="26" spans="1:17" ht="14.1" customHeight="1" x14ac:dyDescent="0.2">
      <c r="M26" s="23"/>
      <c r="N26" s="23"/>
      <c r="O26" s="23"/>
    </row>
    <row r="27" spans="1:17" ht="14.1" customHeight="1" x14ac:dyDescent="0.2">
      <c r="M27" s="23"/>
      <c r="N27" s="23"/>
      <c r="O27" s="23"/>
    </row>
    <row r="28" spans="1:17" ht="14.1" customHeight="1" x14ac:dyDescent="0.2">
      <c r="M28" s="23"/>
      <c r="N28" s="23"/>
      <c r="O28" s="23"/>
    </row>
    <row r="29" spans="1:17" ht="14.1" customHeight="1" x14ac:dyDescent="0.2">
      <c r="M29" s="23"/>
      <c r="N29" s="23"/>
      <c r="O29" s="23"/>
    </row>
    <row r="30" spans="1:17" ht="14.1" customHeight="1" x14ac:dyDescent="0.2">
      <c r="M30" s="23"/>
      <c r="N30" s="23"/>
      <c r="O30" s="23"/>
    </row>
    <row r="31" spans="1:17" ht="14.1" customHeight="1" x14ac:dyDescent="0.2">
      <c r="M31" s="23"/>
      <c r="N31" s="23"/>
      <c r="O31" s="23"/>
    </row>
    <row r="32" spans="1:17" ht="14.1" customHeight="1" x14ac:dyDescent="0.2">
      <c r="M32" s="23"/>
      <c r="N32" s="23"/>
      <c r="O32" s="23"/>
    </row>
    <row r="33" spans="13:17" ht="14.1" customHeight="1" x14ac:dyDescent="0.2">
      <c r="M33" s="23"/>
      <c r="N33" s="23"/>
      <c r="O33" s="23"/>
    </row>
    <row r="34" spans="13:17" ht="14.1" customHeight="1" x14ac:dyDescent="0.2">
      <c r="M34" s="23"/>
      <c r="N34" s="23"/>
      <c r="O34" s="23"/>
      <c r="Q34" s="3"/>
    </row>
    <row r="35" spans="13:17" ht="14.1" customHeight="1" x14ac:dyDescent="0.2">
      <c r="M35" s="23"/>
      <c r="N35" s="23"/>
      <c r="O35" s="23"/>
    </row>
    <row r="36" spans="13:17" ht="14.1" customHeight="1" x14ac:dyDescent="0.2">
      <c r="M36" s="23"/>
      <c r="N36" s="23"/>
      <c r="O36" s="23"/>
    </row>
    <row r="37" spans="13:17" ht="14.1" customHeight="1" x14ac:dyDescent="0.2">
      <c r="M37" s="23"/>
      <c r="N37" s="23"/>
      <c r="O37" s="23"/>
    </row>
    <row r="38" spans="13:17" ht="14.1" customHeight="1" x14ac:dyDescent="0.2">
      <c r="M38" s="23"/>
      <c r="N38" s="23"/>
      <c r="O38" s="23"/>
    </row>
    <row r="39" spans="13:17" ht="14.1" customHeight="1" x14ac:dyDescent="0.2">
      <c r="M39" s="23"/>
      <c r="N39" s="23"/>
      <c r="O39" s="23"/>
    </row>
    <row r="40" spans="13:17" ht="14.1" customHeight="1" x14ac:dyDescent="0.2">
      <c r="M40" s="23"/>
      <c r="N40" s="23"/>
      <c r="O40" s="23"/>
    </row>
    <row r="41" spans="13:17" ht="14.1" customHeight="1" x14ac:dyDescent="0.2">
      <c r="M41" s="23"/>
      <c r="N41" s="23"/>
      <c r="O41" s="23"/>
    </row>
    <row r="42" spans="13:17" ht="14.1" customHeight="1" x14ac:dyDescent="0.2">
      <c r="M42" s="23"/>
      <c r="N42" s="23"/>
      <c r="O42" s="23"/>
    </row>
    <row r="43" spans="13:17" ht="14.1" customHeight="1" x14ac:dyDescent="0.2">
      <c r="M43" s="23"/>
      <c r="N43" s="23"/>
      <c r="O43" s="23"/>
    </row>
    <row r="44" spans="13:17" ht="14.1" customHeight="1" x14ac:dyDescent="0.2">
      <c r="M44" s="23"/>
      <c r="N44" s="23"/>
      <c r="O44" s="23"/>
    </row>
    <row r="45" spans="13:17" ht="14.1" customHeight="1" x14ac:dyDescent="0.2">
      <c r="M45" s="23"/>
      <c r="N45" s="23"/>
      <c r="O45" s="23"/>
    </row>
    <row r="46" spans="13:17" ht="14.1" customHeight="1" x14ac:dyDescent="0.2">
      <c r="M46" s="23"/>
      <c r="N46" s="23"/>
      <c r="O46" s="23"/>
    </row>
    <row r="47" spans="13:17" ht="14.1" customHeight="1" x14ac:dyDescent="0.2">
      <c r="M47" s="23"/>
      <c r="N47" s="23"/>
      <c r="O47" s="23"/>
    </row>
    <row r="48" spans="13:17" ht="14.1" customHeight="1" x14ac:dyDescent="0.15"/>
    <row r="49" ht="14.1" customHeight="1" x14ac:dyDescent="0.15"/>
    <row r="50" ht="14.1" customHeight="1" x14ac:dyDescent="0.15"/>
    <row r="51" ht="14.1" customHeight="1" x14ac:dyDescent="0.15"/>
    <row r="52" ht="14.1" customHeight="1" x14ac:dyDescent="0.15"/>
    <row r="53" ht="14.1" customHeight="1" x14ac:dyDescent="0.15"/>
    <row r="54" ht="14.1" customHeight="1" x14ac:dyDescent="0.15"/>
    <row r="55" ht="14.1" customHeight="1" x14ac:dyDescent="0.15"/>
    <row r="56" ht="14.1" customHeight="1" x14ac:dyDescent="0.15"/>
    <row r="57" ht="14.1" customHeight="1" x14ac:dyDescent="0.15"/>
    <row r="58" ht="14.1" customHeight="1" x14ac:dyDescent="0.15"/>
    <row r="59" ht="14.1" customHeight="1" x14ac:dyDescent="0.15"/>
    <row r="60" ht="14.1" customHeight="1" x14ac:dyDescent="0.15"/>
    <row r="61" ht="14.1" customHeight="1" x14ac:dyDescent="0.15"/>
    <row r="62" ht="14.1" customHeight="1" x14ac:dyDescent="0.15"/>
    <row r="63" ht="14.1" customHeight="1" x14ac:dyDescent="0.15"/>
    <row r="64" ht="14.1" customHeight="1" x14ac:dyDescent="0.15"/>
    <row r="65" ht="14.1" customHeight="1" x14ac:dyDescent="0.15"/>
    <row r="66" ht="14.1" customHeight="1" x14ac:dyDescent="0.15"/>
    <row r="67" ht="14.1" customHeight="1" x14ac:dyDescent="0.15"/>
    <row r="68" ht="14.1" customHeight="1" x14ac:dyDescent="0.15"/>
    <row r="69" ht="14.1" customHeight="1" x14ac:dyDescent="0.15"/>
    <row r="70" ht="14.1" customHeight="1" x14ac:dyDescent="0.15"/>
    <row r="71" ht="14.1" customHeight="1" x14ac:dyDescent="0.15"/>
    <row r="72" ht="14.1" customHeight="1" x14ac:dyDescent="0.15"/>
    <row r="73" ht="14.1" customHeight="1" x14ac:dyDescent="0.15"/>
    <row r="74" ht="14.1" customHeight="1" x14ac:dyDescent="0.15"/>
    <row r="75" ht="14.1" customHeight="1" x14ac:dyDescent="0.15"/>
    <row r="76" ht="14.1" customHeight="1" x14ac:dyDescent="0.15"/>
    <row r="77" ht="14.1" customHeight="1" x14ac:dyDescent="0.15"/>
    <row r="78" ht="14.1" customHeight="1" x14ac:dyDescent="0.15"/>
    <row r="79" ht="14.1" customHeight="1" x14ac:dyDescent="0.15"/>
    <row r="80" ht="14.1" customHeight="1" x14ac:dyDescent="0.15"/>
    <row r="81" spans="17:17" ht="14.1" customHeight="1" x14ac:dyDescent="0.15"/>
    <row r="82" spans="17:17" ht="14.1" customHeight="1" x14ac:dyDescent="0.15"/>
    <row r="83" spans="17:17" ht="14.1" customHeight="1" x14ac:dyDescent="0.15"/>
    <row r="84" spans="17:17" ht="14.1" customHeight="1" x14ac:dyDescent="0.15"/>
    <row r="85" spans="17:17" ht="14.1" customHeight="1" x14ac:dyDescent="0.15"/>
    <row r="86" spans="17:17" ht="14.1" customHeight="1" x14ac:dyDescent="0.15"/>
    <row r="87" spans="17:17" ht="14.1" customHeight="1" x14ac:dyDescent="0.15"/>
    <row r="88" spans="17:17" ht="14.1" customHeight="1" x14ac:dyDescent="0.15"/>
    <row r="89" spans="17:17" ht="14.1" customHeight="1" x14ac:dyDescent="0.15"/>
    <row r="90" spans="17:17" ht="14.1" customHeight="1" x14ac:dyDescent="0.15"/>
    <row r="91" spans="17:17" ht="14.1" customHeight="1" x14ac:dyDescent="0.15"/>
    <row r="92" spans="17:17" ht="14.1" customHeight="1" x14ac:dyDescent="0.15"/>
    <row r="93" spans="17:17" ht="14.1" customHeight="1" x14ac:dyDescent="0.15">
      <c r="Q93" s="3"/>
    </row>
    <row r="94" spans="17:17" ht="14.1" customHeight="1" x14ac:dyDescent="0.15"/>
    <row r="95" spans="17:17" ht="14.1" customHeight="1" x14ac:dyDescent="0.15"/>
    <row r="96" spans="17:17" ht="14.1" customHeight="1" x14ac:dyDescent="0.15"/>
    <row r="97" spans="17:17" ht="14.1" customHeight="1" x14ac:dyDescent="0.15"/>
    <row r="98" spans="17:17" ht="14.1" customHeight="1" x14ac:dyDescent="0.15"/>
    <row r="99" spans="17:17" ht="14.1" customHeight="1" x14ac:dyDescent="0.15"/>
    <row r="100" spans="17:17" ht="14.1" customHeight="1" x14ac:dyDescent="0.15"/>
    <row r="101" spans="17:17" ht="14.1" customHeight="1" x14ac:dyDescent="0.15"/>
    <row r="102" spans="17:17" ht="14.1" customHeight="1" x14ac:dyDescent="0.15"/>
    <row r="103" spans="17:17" ht="14.1" customHeight="1" x14ac:dyDescent="0.15"/>
    <row r="104" spans="17:17" ht="14.1" customHeight="1" x14ac:dyDescent="0.15"/>
    <row r="105" spans="17:17" ht="14.1" customHeight="1" x14ac:dyDescent="0.15">
      <c r="Q105" s="3"/>
    </row>
    <row r="106" spans="17:17" ht="14.1" customHeight="1" x14ac:dyDescent="0.15"/>
    <row r="107" spans="17:17" ht="14.1" customHeight="1" x14ac:dyDescent="0.15"/>
    <row r="108" spans="17:17" ht="14.1" customHeight="1" x14ac:dyDescent="0.15"/>
    <row r="109" spans="17:17" ht="14.1" customHeight="1" x14ac:dyDescent="0.15"/>
    <row r="110" spans="17:17" ht="14.1" customHeight="1" x14ac:dyDescent="0.15"/>
    <row r="111" spans="17:17" ht="14.1" customHeight="1" x14ac:dyDescent="0.15"/>
    <row r="112" spans="17:17" ht="14.1" customHeight="1" x14ac:dyDescent="0.15"/>
    <row r="113" spans="17:17" ht="14.1" customHeight="1" x14ac:dyDescent="0.15"/>
    <row r="114" spans="17:17" ht="14.1" customHeight="1" x14ac:dyDescent="0.15"/>
    <row r="115" spans="17:17" ht="14.1" customHeight="1" x14ac:dyDescent="0.15"/>
    <row r="116" spans="17:17" ht="14.1" customHeight="1" x14ac:dyDescent="0.15"/>
    <row r="117" spans="17:17" ht="14.1" customHeight="1" x14ac:dyDescent="0.15">
      <c r="Q117" s="3"/>
    </row>
    <row r="118" spans="17:17" ht="14.1" customHeight="1" x14ac:dyDescent="0.15"/>
    <row r="119" spans="17:17" ht="14.1" customHeight="1" x14ac:dyDescent="0.15"/>
    <row r="120" spans="17:17" ht="14.1" customHeight="1" x14ac:dyDescent="0.15"/>
    <row r="121" spans="17:17" ht="14.1" customHeight="1" x14ac:dyDescent="0.15"/>
    <row r="122" spans="17:17" ht="14.1" customHeight="1" x14ac:dyDescent="0.15"/>
    <row r="123" spans="17:17" ht="14.1" customHeight="1" x14ac:dyDescent="0.15"/>
    <row r="124" spans="17:17" ht="14.1" customHeight="1" x14ac:dyDescent="0.15"/>
    <row r="125" spans="17:17" ht="14.1" customHeight="1" x14ac:dyDescent="0.15"/>
    <row r="126" spans="17:17" ht="14.1" customHeight="1" x14ac:dyDescent="0.15"/>
    <row r="127" spans="17:17" ht="14.1" customHeight="1" x14ac:dyDescent="0.15"/>
    <row r="128" spans="17:17" ht="14.1" customHeight="1" x14ac:dyDescent="0.15"/>
    <row r="129" spans="17:17" ht="14.1" customHeight="1" x14ac:dyDescent="0.15">
      <c r="Q129" s="3"/>
    </row>
    <row r="130" spans="17:17" ht="14.1" customHeight="1" x14ac:dyDescent="0.15"/>
    <row r="131" spans="17:17" ht="14.1" customHeight="1" x14ac:dyDescent="0.15"/>
    <row r="132" spans="17:17" ht="14.1" customHeight="1" x14ac:dyDescent="0.15"/>
    <row r="133" spans="17:17" ht="14.1" customHeight="1" x14ac:dyDescent="0.15"/>
    <row r="134" spans="17:17" ht="14.1" customHeight="1" x14ac:dyDescent="0.15"/>
    <row r="135" spans="17:17" ht="14.1" customHeight="1" x14ac:dyDescent="0.15"/>
    <row r="136" spans="17:17" ht="14.1" customHeight="1" x14ac:dyDescent="0.15"/>
    <row r="137" spans="17:17" ht="14.1" customHeight="1" x14ac:dyDescent="0.15"/>
    <row r="138" spans="17:17" ht="14.1" customHeight="1" x14ac:dyDescent="0.15"/>
    <row r="139" spans="17:17" ht="14.1" customHeight="1" x14ac:dyDescent="0.15"/>
    <row r="140" spans="17:17" ht="14.1" customHeight="1" x14ac:dyDescent="0.15"/>
    <row r="141" spans="17:17" ht="14.1" customHeight="1" x14ac:dyDescent="0.15">
      <c r="Q141" s="3"/>
    </row>
    <row r="142" spans="17:17" ht="14.1" customHeight="1" x14ac:dyDescent="0.15"/>
    <row r="143" spans="17:17" ht="14.1" customHeight="1" x14ac:dyDescent="0.15"/>
    <row r="144" spans="17:17" ht="14.1" customHeight="1" x14ac:dyDescent="0.15"/>
    <row r="145" spans="17:17" ht="14.1" customHeight="1" x14ac:dyDescent="0.15"/>
    <row r="146" spans="17:17" ht="14.1" customHeight="1" x14ac:dyDescent="0.15"/>
    <row r="147" spans="17:17" ht="14.1" customHeight="1" x14ac:dyDescent="0.15"/>
    <row r="148" spans="17:17" ht="14.1" customHeight="1" x14ac:dyDescent="0.15"/>
    <row r="149" spans="17:17" ht="14.1" customHeight="1" x14ac:dyDescent="0.15"/>
    <row r="150" spans="17:17" ht="14.1" customHeight="1" x14ac:dyDescent="0.15"/>
    <row r="151" spans="17:17" ht="14.1" customHeight="1" x14ac:dyDescent="0.15"/>
    <row r="152" spans="17:17" ht="14.1" customHeight="1" x14ac:dyDescent="0.15"/>
    <row r="153" spans="17:17" ht="14.1" customHeight="1" x14ac:dyDescent="0.15">
      <c r="Q153" s="3"/>
    </row>
    <row r="154" spans="17:17" ht="14.1" customHeight="1" x14ac:dyDescent="0.15"/>
    <row r="155" spans="17:17" ht="14.1" customHeight="1" x14ac:dyDescent="0.15"/>
    <row r="156" spans="17:17" ht="14.1" customHeight="1" x14ac:dyDescent="0.15"/>
    <row r="157" spans="17:17" ht="14.1" customHeight="1" x14ac:dyDescent="0.15"/>
    <row r="158" spans="17:17" ht="14.1" customHeight="1" x14ac:dyDescent="0.15"/>
    <row r="159" spans="17:17" ht="14.1" customHeight="1" x14ac:dyDescent="0.15"/>
    <row r="160" spans="17:17" ht="14.1" customHeight="1" x14ac:dyDescent="0.15"/>
    <row r="161" spans="17:17" ht="14.1" customHeight="1" x14ac:dyDescent="0.15"/>
    <row r="162" spans="17:17" ht="14.1" customHeight="1" x14ac:dyDescent="0.15"/>
    <row r="163" spans="17:17" ht="14.1" customHeight="1" x14ac:dyDescent="0.15"/>
    <row r="164" spans="17:17" ht="14.1" customHeight="1" x14ac:dyDescent="0.15"/>
    <row r="165" spans="17:17" ht="14.1" customHeight="1" x14ac:dyDescent="0.15">
      <c r="Q165" s="3"/>
    </row>
    <row r="166" spans="17:17" ht="14.1" customHeight="1" x14ac:dyDescent="0.15"/>
    <row r="167" spans="17:17" ht="14.1" customHeight="1" x14ac:dyDescent="0.15"/>
    <row r="168" spans="17:17" ht="14.1" customHeight="1" x14ac:dyDescent="0.15"/>
    <row r="169" spans="17:17" ht="14.1" customHeight="1" x14ac:dyDescent="0.15"/>
    <row r="170" spans="17:17" ht="14.1" customHeight="1" x14ac:dyDescent="0.15"/>
    <row r="171" spans="17:17" ht="14.1" customHeight="1" x14ac:dyDescent="0.15"/>
    <row r="172" spans="17:17" ht="14.1" customHeight="1" x14ac:dyDescent="0.15"/>
    <row r="173" spans="17:17" ht="14.1" customHeight="1" x14ac:dyDescent="0.15"/>
    <row r="174" spans="17:17" ht="14.1" customHeight="1" x14ac:dyDescent="0.15"/>
    <row r="175" spans="17:17" ht="14.1" customHeight="1" x14ac:dyDescent="0.15"/>
    <row r="176" spans="17:17" ht="14.1" customHeight="1" x14ac:dyDescent="0.15"/>
    <row r="177" ht="14.1" customHeight="1" x14ac:dyDescent="0.15"/>
    <row r="178" ht="14.1" customHeight="1" x14ac:dyDescent="0.15"/>
    <row r="179" ht="14.1" customHeight="1" x14ac:dyDescent="0.15"/>
    <row r="180" ht="14.1" customHeight="1" x14ac:dyDescent="0.15"/>
    <row r="181" ht="14.1" customHeight="1" x14ac:dyDescent="0.15"/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18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 x14ac:dyDescent="0.15">
      <c r="A1" s="14" t="s">
        <v>1</v>
      </c>
      <c r="B1" s="14" t="s">
        <v>2</v>
      </c>
      <c r="C1" s="14" t="s">
        <v>0</v>
      </c>
      <c r="D1" s="15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3" t="s">
        <v>8</v>
      </c>
      <c r="J1" s="41" t="s">
        <v>9</v>
      </c>
      <c r="K1" s="45" t="s">
        <v>10</v>
      </c>
      <c r="L1" s="46" t="s">
        <v>11</v>
      </c>
      <c r="M1" s="46" t="s">
        <v>15</v>
      </c>
      <c r="N1" s="46" t="s">
        <v>16</v>
      </c>
      <c r="O1" s="50" t="s">
        <v>17</v>
      </c>
      <c r="P1" s="12" t="s">
        <v>18</v>
      </c>
    </row>
    <row r="2" spans="1:34" ht="14.1" customHeight="1" x14ac:dyDescent="0.2">
      <c r="A2" s="6"/>
      <c r="B2" s="6"/>
      <c r="C2" s="6"/>
      <c r="D2" s="5"/>
      <c r="E2" s="5">
        <v>3950</v>
      </c>
      <c r="F2" s="5"/>
      <c r="G2" s="5"/>
      <c r="H2" s="5">
        <f>MIN(G:G)</f>
        <v>0</v>
      </c>
      <c r="I2" s="5"/>
      <c r="J2" s="6"/>
      <c r="K2" s="6"/>
      <c r="L2" s="5"/>
      <c r="M2" s="21"/>
    </row>
    <row r="3" spans="1:34" ht="14.1" customHeight="1" x14ac:dyDescent="0.2">
      <c r="A3" s="16">
        <v>44377</v>
      </c>
      <c r="B3" s="33">
        <f>VLOOKUP(A3,[1]HwabaoWP_szse_innovation_100!$A:$E,5)</f>
        <v>1.0309999999999999</v>
      </c>
      <c r="C3" s="17">
        <f>VLOOKUP(A3,[2]myPEPB!$B:$C,2)</f>
        <v>41.45</v>
      </c>
      <c r="D3" s="18">
        <f>VLOOKUP(A3,[2]myPEPB!$B:$D,3)</f>
        <v>41.041896551724122</v>
      </c>
      <c r="E3" s="18">
        <v>0</v>
      </c>
      <c r="F3" s="19">
        <f t="shared" ref="F3:F18" si="0">E3/B3</f>
        <v>0</v>
      </c>
      <c r="G3" s="19">
        <f>G2+F3</f>
        <v>0</v>
      </c>
      <c r="H3" s="19">
        <f t="shared" ref="H3:H18" si="1">G3*B3</f>
        <v>0</v>
      </c>
      <c r="I3" s="19">
        <f>IF(E3&gt;0,I2+E3,I2)</f>
        <v>0</v>
      </c>
      <c r="J3" s="19">
        <f t="shared" ref="J3:J18" si="2">H3+L3</f>
        <v>0</v>
      </c>
      <c r="K3" s="19">
        <f t="shared" ref="K3:K18" si="3">J3-I3</f>
        <v>0</v>
      </c>
      <c r="L3" s="18">
        <f>IF(E3&lt;0,L2-E3,L2)</f>
        <v>0</v>
      </c>
      <c r="M3" s="22"/>
      <c r="Q3" s="47" t="s">
        <v>1</v>
      </c>
      <c r="R3" s="48" t="s">
        <v>12</v>
      </c>
      <c r="S3" s="48" t="s">
        <v>8</v>
      </c>
      <c r="T3" s="48" t="s">
        <v>9</v>
      </c>
      <c r="U3" s="48" t="s">
        <v>10</v>
      </c>
      <c r="V3" s="49" t="s">
        <v>11</v>
      </c>
      <c r="W3" s="48" t="s">
        <v>13</v>
      </c>
      <c r="X3" s="48" t="s">
        <v>14</v>
      </c>
    </row>
    <row r="4" spans="1:34" ht="14.1" customHeight="1" x14ac:dyDescent="0.2">
      <c r="A4" s="16">
        <v>44407</v>
      </c>
      <c r="B4" s="33">
        <f>VLOOKUP(A4,[1]HwabaoWP_szse_innovation_100!$A:$E,5)</f>
        <v>1.006</v>
      </c>
      <c r="C4" s="17">
        <f>VLOOKUP(A4,[2]myPEPB!$B:$C,2)</f>
        <v>39.930000305175781</v>
      </c>
      <c r="D4" s="18">
        <f>VLOOKUP(A4,[2]myPEPB!$B:$D,3)</f>
        <v>40.930499984741189</v>
      </c>
      <c r="E4" s="18">
        <f>IF(C4&lt;D4,$E$2*(D4-C4)^3,$E$2*(D4-C4)^3)</f>
        <v>3955.9241620469529</v>
      </c>
      <c r="F4" s="19">
        <f t="shared" si="0"/>
        <v>3932.3301809611858</v>
      </c>
      <c r="G4" s="19">
        <f t="shared" ref="G4:G18" si="4">G3+F4</f>
        <v>3932.3301809611858</v>
      </c>
      <c r="H4" s="19">
        <f t="shared" si="1"/>
        <v>3955.9241620469529</v>
      </c>
      <c r="I4" s="19">
        <f t="shared" ref="I4:I18" si="5">IF(E4&gt;0,I3+E4,I3)</f>
        <v>3955.9241620469529</v>
      </c>
      <c r="J4" s="19">
        <f t="shared" si="2"/>
        <v>3955.9241620469529</v>
      </c>
      <c r="K4" s="19">
        <f t="shared" si="3"/>
        <v>0</v>
      </c>
      <c r="L4" s="18">
        <f t="shared" ref="L4:L18" si="6">IF(E4&lt;0,L3-E4,L3)</f>
        <v>0</v>
      </c>
      <c r="M4" s="23">
        <f>VLOOKUP(A4,'[3]model1&amp;RSI'!$A:$K,11)</f>
        <v>0</v>
      </c>
      <c r="N4" s="23">
        <f>VLOOKUP(A4,'[3]model1&amp;RSI'!$A:$M,13)</f>
        <v>2.4999999999999911E-2</v>
      </c>
      <c r="O4" s="23">
        <f>VLOOKUP(A4,'[3]model1&amp;RSI'!$A:$N,14)</f>
        <v>0</v>
      </c>
      <c r="Q4" s="44">
        <v>44561</v>
      </c>
      <c r="R4" s="11">
        <f>S4</f>
        <v>1479712.5784384708</v>
      </c>
      <c r="S4" s="5">
        <f>VLOOKUP(Q4,A:I,9,)</f>
        <v>1479712.5784384708</v>
      </c>
      <c r="T4" s="5">
        <f>VLOOKUP(Q4,A:J,10,)</f>
        <v>1507227.6555012274</v>
      </c>
      <c r="U4" s="5">
        <f>VLOOKUP(Q4,A:K,11,)</f>
        <v>27515.077062756522</v>
      </c>
      <c r="V4" s="5">
        <f>VLOOKUP(Q4,A:L,12,)</f>
        <v>0</v>
      </c>
      <c r="W4" s="10">
        <f t="shared" ref="W4" si="7">(T4-S4)/S4</f>
        <v>1.8594879481117182E-2</v>
      </c>
      <c r="X4" s="10">
        <f>W4</f>
        <v>1.8594879481117182E-2</v>
      </c>
      <c r="Z4" s="7"/>
      <c r="AA4" s="8"/>
      <c r="AB4" s="8"/>
      <c r="AC4" s="7"/>
      <c r="AD4" s="8"/>
      <c r="AE4" s="8"/>
      <c r="AF4" s="7"/>
      <c r="AG4" s="8"/>
      <c r="AH4" s="8"/>
    </row>
    <row r="5" spans="1:34" ht="14.1" customHeight="1" x14ac:dyDescent="0.2">
      <c r="A5" s="16">
        <v>44439</v>
      </c>
      <c r="B5" s="33">
        <f>VLOOKUP(A5,[1]HwabaoWP_szse_innovation_100!$A:$E,5)</f>
        <v>0.96599999999999997</v>
      </c>
      <c r="C5" s="17">
        <f>VLOOKUP(A5,[2]myPEPB!$B:$C,2)</f>
        <v>38.069999694824219</v>
      </c>
      <c r="D5" s="18">
        <f>VLOOKUP(A5,[2]myPEPB!$B:$D,3)</f>
        <v>40.654705834482208</v>
      </c>
      <c r="E5" s="18">
        <f t="shared" ref="E5:E18" si="8">IF(C5&lt;D5,$E$2*(D5-C5)^3*P5,$E$2*(D5-C5)^3*P5)</f>
        <v>136414.52483783176</v>
      </c>
      <c r="F5" s="19">
        <f t="shared" si="0"/>
        <v>141215.86422135794</v>
      </c>
      <c r="G5" s="19">
        <f t="shared" si="4"/>
        <v>145148.19440231912</v>
      </c>
      <c r="H5" s="19">
        <f t="shared" si="1"/>
        <v>140213.15579264026</v>
      </c>
      <c r="I5" s="19">
        <f t="shared" si="5"/>
        <v>140370.44899987872</v>
      </c>
      <c r="J5" s="19">
        <f t="shared" si="2"/>
        <v>140213.15579264026</v>
      </c>
      <c r="K5" s="19">
        <f t="shared" si="3"/>
        <v>-157.2932072384574</v>
      </c>
      <c r="L5" s="18">
        <f t="shared" si="6"/>
        <v>0</v>
      </c>
      <c r="M5" s="23">
        <f>VLOOKUP(A5,'[3]model1&amp;RSI'!$A:$K,11)</f>
        <v>0</v>
      </c>
      <c r="N5" s="23">
        <f>VLOOKUP(A5,'[3]model1&amp;RSI'!$A:$M,13)</f>
        <v>2.7499999999999931E-2</v>
      </c>
      <c r="O5" s="23">
        <f>VLOOKUP(A5,'[3]model1&amp;RSI'!$A:$N,14)</f>
        <v>0</v>
      </c>
      <c r="P5" s="1">
        <f>IF(O4&lt;20,2,IF(AND((O4&lt;25),(O4&gt;20)),1,IF(AND((O4&gt;25),(O4&lt;50)),0.95,IF(AND((O4&gt;50),(O4&lt;80)),0.2,IF(O4&gt;80,1,)))))</f>
        <v>2</v>
      </c>
      <c r="Z5" s="7"/>
      <c r="AA5" s="8"/>
      <c r="AB5" s="8"/>
      <c r="AC5" s="7"/>
      <c r="AD5" s="8"/>
      <c r="AE5" s="8"/>
      <c r="AF5" s="20"/>
      <c r="AG5" s="8"/>
      <c r="AH5" s="8"/>
    </row>
    <row r="6" spans="1:34" ht="14.1" customHeight="1" x14ac:dyDescent="0.2">
      <c r="A6" s="16">
        <v>44469</v>
      </c>
      <c r="B6" s="33">
        <f>VLOOKUP(A6,[1]HwabaoWP_szse_innovation_100!$A:$E,5)</f>
        <v>0.96099999999999997</v>
      </c>
      <c r="C6" s="17">
        <f>VLOOKUP(A6,[2]myPEPB!$B:$C,2)</f>
        <v>35.020000457763672</v>
      </c>
      <c r="D6" s="18">
        <f>VLOOKUP(A6,[2]myPEPB!$B:$D,3)</f>
        <v>39.730819672131133</v>
      </c>
      <c r="E6" s="18">
        <f t="shared" si="8"/>
        <v>825878.96456132864</v>
      </c>
      <c r="F6" s="19">
        <f t="shared" si="0"/>
        <v>859395.38455913495</v>
      </c>
      <c r="G6" s="19">
        <f t="shared" si="4"/>
        <v>1004543.5789614541</v>
      </c>
      <c r="H6" s="19">
        <f t="shared" si="1"/>
        <v>965366.37938195735</v>
      </c>
      <c r="I6" s="19">
        <f t="shared" si="5"/>
        <v>966249.41356120736</v>
      </c>
      <c r="J6" s="19">
        <f t="shared" si="2"/>
        <v>965366.37938195735</v>
      </c>
      <c r="K6" s="19">
        <f t="shared" si="3"/>
        <v>-883.03417925001122</v>
      </c>
      <c r="L6" s="18">
        <f t="shared" si="6"/>
        <v>0</v>
      </c>
      <c r="M6" s="23">
        <f>VLOOKUP(A6,'[3]model1&amp;RSI'!$A:$K,11)</f>
        <v>0</v>
      </c>
      <c r="N6" s="23">
        <f>VLOOKUP(A6,'[3]model1&amp;RSI'!$A:$M,13)</f>
        <v>2.3749999999999941E-2</v>
      </c>
      <c r="O6" s="23">
        <f>VLOOKUP(A6,'[3]model1&amp;RSI'!$A:$N,14)</f>
        <v>0</v>
      </c>
      <c r="P6" s="1">
        <f t="shared" ref="P6:P18" si="9">IF(O5&lt;20,2,IF(AND((O5&lt;25),(O5&gt;20)),1,IF(AND((O5&gt;25),(O5&lt;50)),0.95,IF(AND((O5&gt;50),(O5&lt;80)),0.2,IF(O5&gt;80,1,)))))</f>
        <v>2</v>
      </c>
      <c r="Z6" s="8"/>
      <c r="AA6" s="8"/>
      <c r="AB6" s="9"/>
      <c r="AC6" s="8"/>
      <c r="AD6" s="8"/>
      <c r="AE6" s="9"/>
      <c r="AF6" s="20"/>
    </row>
    <row r="7" spans="1:34" ht="14.1" customHeight="1" x14ac:dyDescent="0.2">
      <c r="A7" s="16">
        <v>44498</v>
      </c>
      <c r="B7" s="33">
        <f>VLOOKUP(A7,[1]HwabaoWP_szse_innovation_100!$A:$E,5)</f>
        <v>0.99299997091293335</v>
      </c>
      <c r="C7" s="17">
        <f>VLOOKUP(A7,[2]myPEPB!$B:$C,2)</f>
        <v>36.299999239999998</v>
      </c>
      <c r="D7" s="18">
        <f>VLOOKUP(A7,[2]myPEPB!$B:$D,3)</f>
        <v>39.253623134275358</v>
      </c>
      <c r="E7" s="18">
        <f t="shared" si="8"/>
        <v>203560.10651875116</v>
      </c>
      <c r="F7" s="19">
        <f t="shared" si="0"/>
        <v>204995.07802765022</v>
      </c>
      <c r="G7" s="19">
        <f t="shared" si="4"/>
        <v>1209538.6569891043</v>
      </c>
      <c r="H7" s="19">
        <f t="shared" si="1"/>
        <v>1201071.8512082491</v>
      </c>
      <c r="I7" s="19">
        <f t="shared" si="5"/>
        <v>1169809.5200799585</v>
      </c>
      <c r="J7" s="19">
        <f t="shared" si="2"/>
        <v>1201071.8512082491</v>
      </c>
      <c r="K7" s="19">
        <f t="shared" si="3"/>
        <v>31262.331128290622</v>
      </c>
      <c r="L7" s="18">
        <f t="shared" si="6"/>
        <v>0</v>
      </c>
      <c r="M7" s="23">
        <f>VLOOKUP(A7,'[3]model1&amp;RSI'!$A:$K,11)</f>
        <v>5.3333284854888974E-3</v>
      </c>
      <c r="N7" s="23">
        <f>VLOOKUP(A7,'[3]model1&amp;RSI'!$A:$M,13)</f>
        <v>2.5124995152155511E-2</v>
      </c>
      <c r="O7" s="23">
        <f>VLOOKUP(A7,'[3]model1&amp;RSI'!$A:$N,14)</f>
        <v>21.227182147461402</v>
      </c>
      <c r="P7" s="1">
        <f t="shared" si="9"/>
        <v>2</v>
      </c>
      <c r="Z7" s="8"/>
      <c r="AA7" s="8"/>
      <c r="AB7" s="8"/>
      <c r="AH7" s="2"/>
    </row>
    <row r="8" spans="1:34" ht="14.1" customHeight="1" x14ac:dyDescent="0.2">
      <c r="A8" s="16">
        <v>44530</v>
      </c>
      <c r="B8" s="33">
        <f>VLOOKUP(A8,[1]HwabaoWP_szse_innovation_100!$A:$E,5)</f>
        <v>1.0110000371932983</v>
      </c>
      <c r="C8" s="17">
        <f>VLOOKUP(A8,[2]myPEPB!$B:$C,2)</f>
        <v>35.450000000000003</v>
      </c>
      <c r="D8" s="18">
        <f>VLOOKUP(A8,[2]myPEPB!$B:$D,3)</f>
        <v>38.695499988749994</v>
      </c>
      <c r="E8" s="18">
        <f t="shared" si="8"/>
        <v>135033.62655146356</v>
      </c>
      <c r="F8" s="19">
        <f t="shared" si="0"/>
        <v>133564.41304031899</v>
      </c>
      <c r="G8" s="19">
        <f t="shared" si="4"/>
        <v>1343103.0700294233</v>
      </c>
      <c r="H8" s="19">
        <f t="shared" si="1"/>
        <v>1357877.2537541802</v>
      </c>
      <c r="I8" s="19">
        <f t="shared" si="5"/>
        <v>1304843.146631422</v>
      </c>
      <c r="J8" s="19">
        <f t="shared" si="2"/>
        <v>1357877.2537541802</v>
      </c>
      <c r="K8" s="19">
        <f t="shared" si="3"/>
        <v>53034.107122758171</v>
      </c>
      <c r="L8" s="18">
        <f t="shared" si="6"/>
        <v>0</v>
      </c>
      <c r="M8" s="23">
        <f>VLOOKUP(A8,'[3]model1&amp;RSI'!$A:$K,11)</f>
        <v>7.4444514513015798E-3</v>
      </c>
      <c r="N8" s="23">
        <f>VLOOKUP(A8,'[3]model1&amp;RSI'!$A:$M,13)</f>
        <v>2.3937507006857092E-2</v>
      </c>
      <c r="O8" s="23">
        <f>VLOOKUP(A8,'[3]model1&amp;RSI'!$A:$N,14)</f>
        <v>31.099526985700965</v>
      </c>
      <c r="P8" s="1">
        <f t="shared" si="9"/>
        <v>1</v>
      </c>
    </row>
    <row r="9" spans="1:34" ht="14.1" customHeight="1" x14ac:dyDescent="0.2">
      <c r="A9" s="16">
        <v>44561</v>
      </c>
      <c r="B9" s="33">
        <f>VLOOKUP(A9,[1]HwabaoWP_szse_innovation_100!$A:$E,5)</f>
        <v>0.99199998378753662</v>
      </c>
      <c r="C9" s="17">
        <f>VLOOKUP(A9,[2]myPEPB!$B:$C,2)</f>
        <v>34.630000000000003</v>
      </c>
      <c r="D9" s="18">
        <f>VLOOKUP(A9,[2]myPEPB!$B:$D,3)</f>
        <v>38.228579205136612</v>
      </c>
      <c r="E9" s="18">
        <f t="shared" si="8"/>
        <v>174869.43180704885</v>
      </c>
      <c r="F9" s="19">
        <f t="shared" si="0"/>
        <v>176279.67204130703</v>
      </c>
      <c r="G9" s="19">
        <f t="shared" si="4"/>
        <v>1519382.7420707303</v>
      </c>
      <c r="H9" s="19">
        <f t="shared" si="1"/>
        <v>1507227.6555012274</v>
      </c>
      <c r="I9" s="19">
        <f t="shared" si="5"/>
        <v>1479712.5784384708</v>
      </c>
      <c r="J9" s="19">
        <f t="shared" si="2"/>
        <v>1507227.6555012274</v>
      </c>
      <c r="K9" s="19">
        <f t="shared" si="3"/>
        <v>27515.077062756522</v>
      </c>
      <c r="L9" s="18">
        <f t="shared" si="6"/>
        <v>0</v>
      </c>
      <c r="M9" s="23">
        <f>VLOOKUP(A9,'[3]model1&amp;RSI'!$A:$K,11)</f>
        <v>6.2037095427513169E-3</v>
      </c>
      <c r="N9" s="23">
        <f>VLOOKUP(A9,'[3]model1&amp;RSI'!$A:$M,13)</f>
        <v>2.3114598073341198E-2</v>
      </c>
      <c r="O9" s="23">
        <f>VLOOKUP(A9,'[3]model1&amp;RSI'!$A:$N,14)</f>
        <v>26.838924575142201</v>
      </c>
      <c r="P9" s="1">
        <f t="shared" si="9"/>
        <v>0.95</v>
      </c>
      <c r="Z9" s="7"/>
      <c r="AA9" s="8"/>
      <c r="AB9" s="8"/>
    </row>
    <row r="10" spans="1:34" ht="14.1" customHeight="1" x14ac:dyDescent="0.2">
      <c r="A10" s="16">
        <v>44589</v>
      </c>
      <c r="B10" s="33">
        <f>VLOOKUP(A10,[1]HwabaoWP_szse_innovation_100!$A:$E,5)</f>
        <v>0.89099997282028198</v>
      </c>
      <c r="C10" s="17">
        <f>VLOOKUP(A10,[2]myPEPB!$B:$C,2)</f>
        <v>31.159999849999998</v>
      </c>
      <c r="D10" s="18">
        <f>VLOOKUP(A10,[2]myPEPB!$B:$D,3)</f>
        <v>37.710494996683174</v>
      </c>
      <c r="E10" s="18">
        <f t="shared" si="8"/>
        <v>1054734.3461826786</v>
      </c>
      <c r="F10" s="19">
        <f t="shared" si="0"/>
        <v>1183764.7344074864</v>
      </c>
      <c r="G10" s="19">
        <f t="shared" si="4"/>
        <v>2703147.4764782167</v>
      </c>
      <c r="H10" s="19">
        <f t="shared" si="1"/>
        <v>2408504.3280713051</v>
      </c>
      <c r="I10" s="19">
        <f t="shared" si="5"/>
        <v>2534446.9246211494</v>
      </c>
      <c r="J10" s="19">
        <f t="shared" si="2"/>
        <v>2408504.3280713051</v>
      </c>
      <c r="K10" s="19">
        <f t="shared" si="3"/>
        <v>-125942.59654984437</v>
      </c>
      <c r="L10" s="18">
        <f t="shared" si="6"/>
        <v>0</v>
      </c>
      <c r="M10" s="23">
        <f>VLOOKUP(A10,'[3]model1&amp;RSI'!$A:$K,11)</f>
        <v>5.1697579522927643E-3</v>
      </c>
      <c r="N10" s="23">
        <f>VLOOKUP(A10,'[3]model1&amp;RSI'!$A:$M,13)</f>
        <v>3.6095500222326771E-2</v>
      </c>
      <c r="O10" s="23">
        <f>VLOOKUP(A10,'[3]model1&amp;RSI'!$A:$N,14)</f>
        <v>14.322444405674213</v>
      </c>
      <c r="P10" s="1">
        <f t="shared" si="9"/>
        <v>0.95</v>
      </c>
      <c r="Z10" s="20"/>
      <c r="AA10" s="8"/>
      <c r="AB10" s="8"/>
    </row>
    <row r="11" spans="1:34" ht="14.1" customHeight="1" x14ac:dyDescent="0.2">
      <c r="A11" s="16">
        <v>44620</v>
      </c>
      <c r="B11" s="33">
        <f>VLOOKUP(A11,[1]HwabaoWP_szse_innovation_100!$A:$E,5)</f>
        <v>0.88200002908706665</v>
      </c>
      <c r="C11" s="17">
        <f>VLOOKUP(A11,[2]myPEPB!$B:$C,2)</f>
        <v>30.969999309999999</v>
      </c>
      <c r="D11" s="18">
        <f>VLOOKUP(A11,[2]myPEPB!$B:$D,3)</f>
        <v>37.189770586238538</v>
      </c>
      <c r="E11" s="18">
        <f t="shared" si="8"/>
        <v>1900860.8866457662</v>
      </c>
      <c r="F11" s="19">
        <f t="shared" si="0"/>
        <v>2155171.0022201403</v>
      </c>
      <c r="G11" s="19">
        <f t="shared" si="4"/>
        <v>4858318.478698357</v>
      </c>
      <c r="H11" s="19">
        <f t="shared" si="1"/>
        <v>4285037.0395261841</v>
      </c>
      <c r="I11" s="19">
        <f t="shared" si="5"/>
        <v>4435307.8112669159</v>
      </c>
      <c r="J11" s="19">
        <f t="shared" si="2"/>
        <v>4285037.0395261841</v>
      </c>
      <c r="K11" s="19">
        <f t="shared" si="3"/>
        <v>-150270.77174073178</v>
      </c>
      <c r="L11" s="18">
        <f t="shared" si="6"/>
        <v>0</v>
      </c>
      <c r="M11" s="23">
        <f>VLOOKUP(A11,'[3]model1&amp;RSI'!$A:$K,11)</f>
        <v>4.3081316269106369E-3</v>
      </c>
      <c r="N11" s="23">
        <f>VLOOKUP(A11,'[3]model1&amp;RSI'!$A:$M,13)</f>
        <v>3.1579574140808198E-2</v>
      </c>
      <c r="O11" s="23">
        <f>VLOOKUP(A11,'[3]model1&amp;RSI'!$A:$N,14)</f>
        <v>13.642146052069533</v>
      </c>
      <c r="P11" s="1">
        <f t="shared" si="9"/>
        <v>2</v>
      </c>
      <c r="Z11" s="20"/>
      <c r="AA11" s="8"/>
      <c r="AB11" s="8"/>
    </row>
    <row r="12" spans="1:34" ht="14.1" customHeight="1" x14ac:dyDescent="0.2">
      <c r="A12" s="16">
        <v>44651</v>
      </c>
      <c r="B12" s="33">
        <f>VLOOKUP(A12,[1]HwabaoWP_szse_innovation_100!$A:$E,5)</f>
        <v>0.79199999570846558</v>
      </c>
      <c r="C12" s="17">
        <f>VLOOKUP(A12,[2]myPEPB!$B:$C,2)</f>
        <v>27.63999939</v>
      </c>
      <c r="D12" s="18">
        <f>VLOOKUP(A12,[2]myPEPB!$B:$D,3)</f>
        <v>36.340622369004151</v>
      </c>
      <c r="E12" s="18">
        <f t="shared" si="8"/>
        <v>5203291.3127803681</v>
      </c>
      <c r="F12" s="19">
        <f t="shared" si="0"/>
        <v>6569812.2992107878</v>
      </c>
      <c r="G12" s="19">
        <f t="shared" si="4"/>
        <v>11428130.777909145</v>
      </c>
      <c r="H12" s="19">
        <f t="shared" si="1"/>
        <v>9051079.5270598251</v>
      </c>
      <c r="I12" s="19">
        <f t="shared" si="5"/>
        <v>9638599.1240472831</v>
      </c>
      <c r="J12" s="19">
        <f t="shared" si="2"/>
        <v>9051079.5270598251</v>
      </c>
      <c r="K12" s="19">
        <f t="shared" si="3"/>
        <v>-587519.59698745795</v>
      </c>
      <c r="L12" s="18">
        <f t="shared" si="6"/>
        <v>0</v>
      </c>
      <c r="M12" s="23">
        <f>VLOOKUP(A12,'[3]model1&amp;RSI'!$A:$K,11)</f>
        <v>3.5901096890921975E-3</v>
      </c>
      <c r="N12" s="23">
        <f>VLOOKUP(A12,'[3]model1&amp;RSI'!$A:$M,13)</f>
        <v>4.1316317347107008E-2</v>
      </c>
      <c r="O12" s="23">
        <f>VLOOKUP(A12,'[3]model1&amp;RSI'!$A:$N,14)</f>
        <v>8.689326444394684</v>
      </c>
      <c r="P12" s="1">
        <f t="shared" si="9"/>
        <v>2</v>
      </c>
      <c r="Z12" s="20"/>
    </row>
    <row r="13" spans="1:34" ht="14.1" customHeight="1" x14ac:dyDescent="0.2">
      <c r="A13" s="16">
        <v>44680</v>
      </c>
      <c r="B13" s="33">
        <f>VLOOKUP(A13,[1]HwabaoWP_szse_innovation_100!$A:$E,5)</f>
        <v>0.71899998188018799</v>
      </c>
      <c r="C13" s="17">
        <f>VLOOKUP(A13,[2]myPEPB!$B:$C,2)</f>
        <v>25.129999160000001</v>
      </c>
      <c r="D13" s="18">
        <f>VLOOKUP(A13,[2]myPEPB!$B:$D,3)</f>
        <v>35.566653817730753</v>
      </c>
      <c r="E13" s="18">
        <f t="shared" si="8"/>
        <v>8980717.4070862643</v>
      </c>
      <c r="F13" s="19">
        <f t="shared" si="0"/>
        <v>12490566.944941571</v>
      </c>
      <c r="G13" s="19">
        <f t="shared" si="4"/>
        <v>23918697.722850718</v>
      </c>
      <c r="H13" s="19">
        <f t="shared" si="1"/>
        <v>17197543.229327358</v>
      </c>
      <c r="I13" s="19">
        <f t="shared" si="5"/>
        <v>18619316.531133547</v>
      </c>
      <c r="J13" s="19">
        <f t="shared" si="2"/>
        <v>17197543.229327358</v>
      </c>
      <c r="K13" s="19">
        <f t="shared" si="3"/>
        <v>-1421773.3018061891</v>
      </c>
      <c r="L13" s="18">
        <f t="shared" si="6"/>
        <v>0</v>
      </c>
      <c r="M13" s="23">
        <f>VLOOKUP(A13,'[3]model1&amp;RSI'!$A:$K,11)</f>
        <v>2.9917580742434978E-3</v>
      </c>
      <c r="N13" s="23">
        <f>VLOOKUP(A13,'[3]model1&amp;RSI'!$A:$M,13)</f>
        <v>4.659693342730211E-2</v>
      </c>
      <c r="O13" s="23">
        <f>VLOOKUP(A13,'[3]model1&amp;RSI'!$A:$N,14)</f>
        <v>6.4205042138901032</v>
      </c>
      <c r="P13" s="1">
        <f t="shared" si="9"/>
        <v>2</v>
      </c>
      <c r="AB13" s="2"/>
    </row>
    <row r="14" spans="1:34" ht="14.1" customHeight="1" x14ac:dyDescent="0.2">
      <c r="A14" s="16">
        <v>44712</v>
      </c>
      <c r="B14" s="33">
        <f>VLOOKUP(A14,[1]HwabaoWP_szse_innovation_100!$A:$E,5)</f>
        <v>0.74699997901916504</v>
      </c>
      <c r="C14" s="17">
        <f>VLOOKUP(A14,[2]myPEPB!$B:$C,2)</f>
        <v>24.129999160000001</v>
      </c>
      <c r="D14" s="18">
        <f>VLOOKUP(A14,[2]myPEPB!$B:$D,3)</f>
        <v>34.740573439534039</v>
      </c>
      <c r="E14" s="18">
        <f t="shared" si="8"/>
        <v>9437213.0869505238</v>
      </c>
      <c r="F14" s="19">
        <f t="shared" si="0"/>
        <v>12633485.076320736</v>
      </c>
      <c r="G14" s="19">
        <f t="shared" si="4"/>
        <v>36552182.799171455</v>
      </c>
      <c r="H14" s="19">
        <f t="shared" si="1"/>
        <v>27304479.784085762</v>
      </c>
      <c r="I14" s="19">
        <f t="shared" si="5"/>
        <v>28056529.618084073</v>
      </c>
      <c r="J14" s="19">
        <f t="shared" si="2"/>
        <v>27304479.784085762</v>
      </c>
      <c r="K14" s="19">
        <f t="shared" si="3"/>
        <v>-752049.83399831131</v>
      </c>
      <c r="L14" s="18">
        <f t="shared" si="6"/>
        <v>0</v>
      </c>
      <c r="M14" s="23">
        <f>VLOOKUP(A14,'[3]model1&amp;RSI'!$A:$K,11)</f>
        <v>7.1597979183657566E-3</v>
      </c>
      <c r="N14" s="23">
        <f>VLOOKUP(A14,'[3]model1&amp;RSI'!$A:$M,13)</f>
        <v>4.3497444045914602E-2</v>
      </c>
      <c r="O14" s="23">
        <f>VLOOKUP(A14,'[3]model1&amp;RSI'!$A:$N,14)</f>
        <v>16.460272725009055</v>
      </c>
      <c r="P14" s="1">
        <f t="shared" si="9"/>
        <v>2</v>
      </c>
    </row>
    <row r="15" spans="1:34" ht="14.1" customHeight="1" x14ac:dyDescent="0.2">
      <c r="A15" s="16">
        <v>44742</v>
      </c>
      <c r="B15" s="33">
        <f>VLOOKUP(A15,[1]HwabaoWP_szse_innovation_100!$A:$E,5)</f>
        <v>0.84500002861022949</v>
      </c>
      <c r="C15" s="17">
        <f>VLOOKUP(A15,[2]myPEPB!$B:$C,2)</f>
        <v>27.809999470000001</v>
      </c>
      <c r="D15" s="18">
        <f>VLOOKUP(A15,[2]myPEPB!$B:$D,3)</f>
        <v>34.119366627533324</v>
      </c>
      <c r="E15" s="18">
        <f t="shared" si="8"/>
        <v>1984195.6523311967</v>
      </c>
      <c r="F15" s="19">
        <f t="shared" si="0"/>
        <v>2348160.4557985645</v>
      </c>
      <c r="G15" s="19">
        <f t="shared" si="4"/>
        <v>38900343.254970022</v>
      </c>
      <c r="H15" s="19">
        <f t="shared" si="1"/>
        <v>32870791.163397416</v>
      </c>
      <c r="I15" s="19">
        <f t="shared" si="5"/>
        <v>30040725.270415269</v>
      </c>
      <c r="J15" s="19">
        <f t="shared" si="2"/>
        <v>32870791.163397416</v>
      </c>
      <c r="K15" s="19">
        <f t="shared" si="3"/>
        <v>2830065.8929821476</v>
      </c>
      <c r="L15" s="18">
        <f t="shared" si="6"/>
        <v>0</v>
      </c>
      <c r="M15" s="23">
        <f>VLOOKUP(A15,'[3]model1&amp;RSI'!$A:$K,11)</f>
        <v>2.2299839863815538E-2</v>
      </c>
      <c r="N15" s="23">
        <f>VLOOKUP(A15,'[3]model1&amp;RSI'!$A:$M,13)</f>
        <v>5.2581211636772908E-2</v>
      </c>
      <c r="O15" s="23">
        <f>VLOOKUP(A15,'[3]model1&amp;RSI'!$A:$N,14)</f>
        <v>42.410281485830289</v>
      </c>
      <c r="P15" s="1">
        <f t="shared" si="9"/>
        <v>2</v>
      </c>
    </row>
    <row r="16" spans="1:34" ht="14.1" customHeight="1" x14ac:dyDescent="0.2">
      <c r="A16" s="16">
        <v>44771</v>
      </c>
      <c r="B16" s="33">
        <f>VLOOKUP(A16,[1]HwabaoWP_szse_innovation_100!$A:$E,5)</f>
        <v>0.80099999904632568</v>
      </c>
      <c r="C16" s="17">
        <f>VLOOKUP(A16,[2]myPEPB!$B:$C,2)</f>
        <v>26.329999919999999</v>
      </c>
      <c r="D16" s="18">
        <f>VLOOKUP(A16,[2]myPEPB!$B:$D,3)</f>
        <v>33.666137024579427</v>
      </c>
      <c r="E16" s="18">
        <f t="shared" si="8"/>
        <v>1481572.8763316646</v>
      </c>
      <c r="F16" s="19">
        <f t="shared" si="0"/>
        <v>1849654.0300819378</v>
      </c>
      <c r="G16" s="19">
        <f t="shared" si="4"/>
        <v>40749997.285051957</v>
      </c>
      <c r="H16" s="19">
        <f t="shared" si="1"/>
        <v>32640747.786464393</v>
      </c>
      <c r="I16" s="19">
        <f t="shared" si="5"/>
        <v>31522298.146746933</v>
      </c>
      <c r="J16" s="19">
        <f t="shared" si="2"/>
        <v>32640747.786464393</v>
      </c>
      <c r="K16" s="19">
        <f t="shared" si="3"/>
        <v>1118449.6397174597</v>
      </c>
      <c r="L16" s="18">
        <f t="shared" si="6"/>
        <v>0</v>
      </c>
      <c r="M16" s="23">
        <f>VLOOKUP(A16,'[3]model1&amp;RSI'!$A:$K,11)</f>
        <v>1.8583199886512948E-2</v>
      </c>
      <c r="N16" s="23">
        <f>VLOOKUP(A16,'[3]model1&amp;RSI'!$A:$M,13)</f>
        <v>5.1151014624628059E-2</v>
      </c>
      <c r="O16" s="23">
        <f>VLOOKUP(A16,'[3]model1&amp;RSI'!$A:$N,14)</f>
        <v>36.33007091430315</v>
      </c>
      <c r="P16" s="1">
        <f t="shared" si="9"/>
        <v>0.95</v>
      </c>
    </row>
    <row r="17" spans="1:17" ht="14.1" customHeight="1" x14ac:dyDescent="0.2">
      <c r="A17" s="16">
        <v>44804</v>
      </c>
      <c r="B17" s="33">
        <f>VLOOKUP(A17,[1]HwabaoWP_szse_innovation_100!$A:$E,5)</f>
        <v>0.76499998569488525</v>
      </c>
      <c r="C17" s="17">
        <f>VLOOKUP(A17,[2]myPEPB!$B:$C,2)</f>
        <v>25.18000031</v>
      </c>
      <c r="D17" s="18">
        <f>VLOOKUP(A17,[2]myPEPB!$B:$D,3)</f>
        <v>33.177616240465106</v>
      </c>
      <c r="E17" s="18">
        <f t="shared" si="8"/>
        <v>1919562.8374125573</v>
      </c>
      <c r="F17" s="19">
        <f t="shared" si="0"/>
        <v>2509232.5141273416</v>
      </c>
      <c r="G17" s="19">
        <f t="shared" si="4"/>
        <v>43259229.799179301</v>
      </c>
      <c r="H17" s="19">
        <f t="shared" si="1"/>
        <v>33093310.17754392</v>
      </c>
      <c r="I17" s="19">
        <f t="shared" si="5"/>
        <v>33441860.984159492</v>
      </c>
      <c r="J17" s="19">
        <f t="shared" si="2"/>
        <v>33093310.17754392</v>
      </c>
      <c r="K17" s="19">
        <f t="shared" si="3"/>
        <v>-348550.80661557242</v>
      </c>
      <c r="L17" s="18">
        <f t="shared" si="6"/>
        <v>0</v>
      </c>
      <c r="M17" s="23">
        <f>VLOOKUP(A17,'[3]model1&amp;RSI'!$A:$K,11)</f>
        <v>1.5485999905427456E-2</v>
      </c>
      <c r="N17" s="23">
        <f>VLOOKUP(A17,'[3]model1&amp;RSI'!$A:$M,13)</f>
        <v>4.8625847745763451E-2</v>
      </c>
      <c r="O17" s="23">
        <f>VLOOKUP(A17,'[3]model1&amp;RSI'!$A:$N,14)</f>
        <v>31.847259478939737</v>
      </c>
      <c r="P17" s="1">
        <f t="shared" si="9"/>
        <v>0.95</v>
      </c>
    </row>
    <row r="18" spans="1:17" ht="14.1" customHeight="1" x14ac:dyDescent="0.2">
      <c r="A18" s="16">
        <v>44834</v>
      </c>
      <c r="B18" s="33">
        <f>VLOOKUP(A18,[1]HwabaoWP_szse_innovation_100!$A:$E,5)</f>
        <v>0.69599997997283936</v>
      </c>
      <c r="C18" s="17">
        <f>VLOOKUP(A18,[2]myPEPB!$B:$C,2)</f>
        <v>23.340000150000002</v>
      </c>
      <c r="D18" s="18">
        <f>VLOOKUP(A18,[2]myPEPB!$B:$D,3)</f>
        <v>32.601424623862997</v>
      </c>
      <c r="E18" s="18">
        <f t="shared" si="8"/>
        <v>2980945.728233974</v>
      </c>
      <c r="F18" s="19">
        <f t="shared" si="0"/>
        <v>4282968.123577104</v>
      </c>
      <c r="G18" s="19">
        <f t="shared" si="4"/>
        <v>47542197.922756404</v>
      </c>
      <c r="H18" s="19">
        <f t="shared" si="1"/>
        <v>33089368.802103221</v>
      </c>
      <c r="I18" s="19">
        <f t="shared" si="5"/>
        <v>36422806.712393463</v>
      </c>
      <c r="J18" s="19">
        <f t="shared" si="2"/>
        <v>33089368.802103221</v>
      </c>
      <c r="K18" s="19">
        <f t="shared" si="3"/>
        <v>-3333437.9102902412</v>
      </c>
      <c r="L18" s="18">
        <f t="shared" si="6"/>
        <v>0</v>
      </c>
      <c r="M18" s="23">
        <f>VLOOKUP(A18,'[3]model1&amp;RSI'!$A:$K,11)</f>
        <v>1.2904999921189547E-2</v>
      </c>
      <c r="N18" s="23">
        <f>VLOOKUP(A18,'[3]model1&amp;RSI'!$A:$M,13)</f>
        <v>5.2021540741810528E-2</v>
      </c>
      <c r="O18" s="23">
        <f>VLOOKUP(A18,'[3]model1&amp;RSI'!$A:$N,14)</f>
        <v>24.80703135118333</v>
      </c>
      <c r="P18" s="1">
        <f t="shared" si="9"/>
        <v>0.95</v>
      </c>
    </row>
    <row r="19" spans="1:17" ht="14.1" customHeight="1" x14ac:dyDescent="0.2">
      <c r="M19" s="23"/>
      <c r="N19" s="23"/>
      <c r="O19" s="23"/>
    </row>
    <row r="20" spans="1:17" ht="14.1" customHeight="1" x14ac:dyDescent="0.2">
      <c r="M20" s="23"/>
      <c r="N20" s="23"/>
      <c r="O20" s="23"/>
    </row>
    <row r="21" spans="1:17" ht="14.1" customHeight="1" x14ac:dyDescent="0.2">
      <c r="M21" s="23"/>
      <c r="N21" s="23"/>
      <c r="O21" s="23"/>
    </row>
    <row r="22" spans="1:17" ht="14.1" customHeight="1" x14ac:dyDescent="0.2">
      <c r="M22" s="23"/>
      <c r="N22" s="23"/>
      <c r="O22" s="23"/>
      <c r="Q22" s="3"/>
    </row>
    <row r="23" spans="1:17" ht="14.1" customHeight="1" x14ac:dyDescent="0.2">
      <c r="M23" s="23"/>
      <c r="N23" s="23"/>
      <c r="O23" s="23"/>
    </row>
    <row r="24" spans="1:17" ht="14.1" customHeight="1" x14ac:dyDescent="0.2">
      <c r="M24" s="23"/>
      <c r="N24" s="23"/>
      <c r="O24" s="23"/>
    </row>
    <row r="25" spans="1:17" ht="14.1" customHeight="1" x14ac:dyDescent="0.2">
      <c r="M25" s="23"/>
      <c r="N25" s="23"/>
      <c r="O25" s="23"/>
    </row>
    <row r="26" spans="1:17" ht="14.1" customHeight="1" x14ac:dyDescent="0.2">
      <c r="M26" s="23"/>
      <c r="N26" s="23"/>
      <c r="O26" s="23"/>
    </row>
    <row r="27" spans="1:17" ht="14.1" customHeight="1" x14ac:dyDescent="0.2">
      <c r="M27" s="23"/>
      <c r="N27" s="23"/>
      <c r="O27" s="23"/>
    </row>
    <row r="28" spans="1:17" ht="14.1" customHeight="1" x14ac:dyDescent="0.2">
      <c r="M28" s="23"/>
      <c r="N28" s="23"/>
      <c r="O28" s="23"/>
    </row>
    <row r="29" spans="1:17" ht="14.1" customHeight="1" x14ac:dyDescent="0.2">
      <c r="M29" s="23"/>
      <c r="N29" s="23"/>
      <c r="O29" s="23"/>
    </row>
    <row r="30" spans="1:17" ht="14.1" customHeight="1" x14ac:dyDescent="0.2">
      <c r="M30" s="23"/>
      <c r="N30" s="23"/>
      <c r="O30" s="23"/>
    </row>
    <row r="31" spans="1:17" ht="14.1" customHeight="1" x14ac:dyDescent="0.2">
      <c r="M31" s="23"/>
      <c r="N31" s="23"/>
      <c r="O31" s="23"/>
    </row>
    <row r="32" spans="1:17" ht="14.1" customHeight="1" x14ac:dyDescent="0.2">
      <c r="M32" s="23"/>
      <c r="N32" s="23"/>
      <c r="O32" s="23"/>
    </row>
    <row r="33" spans="13:17" ht="14.1" customHeight="1" x14ac:dyDescent="0.2">
      <c r="M33" s="23"/>
      <c r="N33" s="23"/>
      <c r="O33" s="23"/>
    </row>
    <row r="34" spans="13:17" ht="14.1" customHeight="1" x14ac:dyDescent="0.2">
      <c r="M34" s="23"/>
      <c r="N34" s="23"/>
      <c r="O34" s="23"/>
      <c r="Q34" s="3"/>
    </row>
    <row r="35" spans="13:17" ht="14.1" customHeight="1" x14ac:dyDescent="0.2">
      <c r="M35" s="23"/>
      <c r="N35" s="23"/>
      <c r="O35" s="23"/>
    </row>
    <row r="36" spans="13:17" ht="14.1" customHeight="1" x14ac:dyDescent="0.2">
      <c r="M36" s="23"/>
      <c r="N36" s="23"/>
      <c r="O36" s="23"/>
    </row>
    <row r="37" spans="13:17" ht="14.1" customHeight="1" x14ac:dyDescent="0.2">
      <c r="M37" s="23"/>
      <c r="N37" s="23"/>
      <c r="O37" s="23"/>
    </row>
    <row r="38" spans="13:17" ht="14.1" customHeight="1" x14ac:dyDescent="0.2">
      <c r="M38" s="23"/>
      <c r="N38" s="23"/>
      <c r="O38" s="23"/>
    </row>
    <row r="39" spans="13:17" ht="14.1" customHeight="1" x14ac:dyDescent="0.2">
      <c r="M39" s="23"/>
      <c r="N39" s="23"/>
      <c r="O39" s="23"/>
    </row>
    <row r="40" spans="13:17" ht="14.1" customHeight="1" x14ac:dyDescent="0.2">
      <c r="M40" s="23"/>
      <c r="N40" s="23"/>
      <c r="O40" s="23"/>
    </row>
    <row r="41" spans="13:17" ht="14.1" customHeight="1" x14ac:dyDescent="0.2">
      <c r="M41" s="23"/>
      <c r="N41" s="23"/>
      <c r="O41" s="23"/>
    </row>
    <row r="42" spans="13:17" ht="14.1" customHeight="1" x14ac:dyDescent="0.2">
      <c r="M42" s="23"/>
      <c r="N42" s="23"/>
      <c r="O42" s="23"/>
    </row>
    <row r="43" spans="13:17" ht="14.1" customHeight="1" x14ac:dyDescent="0.2">
      <c r="M43" s="23"/>
      <c r="N43" s="23"/>
      <c r="O43" s="23"/>
    </row>
    <row r="44" spans="13:17" ht="14.1" customHeight="1" x14ac:dyDescent="0.2">
      <c r="M44" s="23"/>
      <c r="N44" s="23"/>
      <c r="O44" s="23"/>
    </row>
    <row r="45" spans="13:17" ht="14.1" customHeight="1" x14ac:dyDescent="0.2">
      <c r="M45" s="23"/>
      <c r="N45" s="23"/>
      <c r="O45" s="23"/>
    </row>
    <row r="46" spans="13:17" ht="14.1" customHeight="1" x14ac:dyDescent="0.2">
      <c r="M46" s="23"/>
      <c r="N46" s="23"/>
      <c r="O46" s="23"/>
    </row>
    <row r="47" spans="13:17" ht="14.1" customHeight="1" x14ac:dyDescent="0.2">
      <c r="M47" s="23"/>
      <c r="N47" s="23"/>
      <c r="O47" s="23"/>
    </row>
    <row r="48" spans="13:17" ht="14.1" customHeight="1" x14ac:dyDescent="0.15"/>
    <row r="49" ht="14.1" customHeight="1" x14ac:dyDescent="0.15"/>
    <row r="50" ht="14.1" customHeight="1" x14ac:dyDescent="0.15"/>
    <row r="51" ht="14.1" customHeight="1" x14ac:dyDescent="0.15"/>
    <row r="52" ht="14.1" customHeight="1" x14ac:dyDescent="0.15"/>
    <row r="53" ht="14.1" customHeight="1" x14ac:dyDescent="0.15"/>
    <row r="54" ht="14.1" customHeight="1" x14ac:dyDescent="0.15"/>
    <row r="55" ht="14.1" customHeight="1" x14ac:dyDescent="0.15"/>
    <row r="56" ht="14.1" customHeight="1" x14ac:dyDescent="0.15"/>
    <row r="57" ht="14.1" customHeight="1" x14ac:dyDescent="0.15"/>
    <row r="58" ht="14.1" customHeight="1" x14ac:dyDescent="0.15"/>
    <row r="59" ht="14.1" customHeight="1" x14ac:dyDescent="0.15"/>
    <row r="60" ht="14.1" customHeight="1" x14ac:dyDescent="0.15"/>
    <row r="61" ht="14.1" customHeight="1" x14ac:dyDescent="0.15"/>
    <row r="62" ht="14.1" customHeight="1" x14ac:dyDescent="0.15"/>
    <row r="63" ht="14.1" customHeight="1" x14ac:dyDescent="0.15"/>
    <row r="64" ht="14.1" customHeight="1" x14ac:dyDescent="0.15"/>
    <row r="65" ht="14.1" customHeight="1" x14ac:dyDescent="0.15"/>
    <row r="66" ht="14.1" customHeight="1" x14ac:dyDescent="0.15"/>
    <row r="67" ht="14.1" customHeight="1" x14ac:dyDescent="0.15"/>
    <row r="68" ht="14.1" customHeight="1" x14ac:dyDescent="0.15"/>
    <row r="69" ht="14.1" customHeight="1" x14ac:dyDescent="0.15"/>
    <row r="70" ht="14.1" customHeight="1" x14ac:dyDescent="0.15"/>
    <row r="71" ht="14.1" customHeight="1" x14ac:dyDescent="0.15"/>
    <row r="72" ht="14.1" customHeight="1" x14ac:dyDescent="0.15"/>
    <row r="73" ht="14.1" customHeight="1" x14ac:dyDescent="0.15"/>
    <row r="74" ht="14.1" customHeight="1" x14ac:dyDescent="0.15"/>
    <row r="75" ht="14.1" customHeight="1" x14ac:dyDescent="0.15"/>
    <row r="76" ht="14.1" customHeight="1" x14ac:dyDescent="0.15"/>
    <row r="77" ht="14.1" customHeight="1" x14ac:dyDescent="0.15"/>
    <row r="78" ht="14.1" customHeight="1" x14ac:dyDescent="0.15"/>
    <row r="79" ht="14.1" customHeight="1" x14ac:dyDescent="0.15"/>
    <row r="80" ht="14.1" customHeight="1" x14ac:dyDescent="0.15"/>
    <row r="81" spans="17:17" ht="14.1" customHeight="1" x14ac:dyDescent="0.15"/>
    <row r="82" spans="17:17" ht="14.1" customHeight="1" x14ac:dyDescent="0.15"/>
    <row r="83" spans="17:17" ht="14.1" customHeight="1" x14ac:dyDescent="0.15"/>
    <row r="84" spans="17:17" ht="14.1" customHeight="1" x14ac:dyDescent="0.15"/>
    <row r="85" spans="17:17" ht="14.1" customHeight="1" x14ac:dyDescent="0.15"/>
    <row r="86" spans="17:17" ht="14.1" customHeight="1" x14ac:dyDescent="0.15"/>
    <row r="87" spans="17:17" ht="14.1" customHeight="1" x14ac:dyDescent="0.15"/>
    <row r="88" spans="17:17" ht="14.1" customHeight="1" x14ac:dyDescent="0.15"/>
    <row r="89" spans="17:17" ht="14.1" customHeight="1" x14ac:dyDescent="0.15"/>
    <row r="90" spans="17:17" ht="14.1" customHeight="1" x14ac:dyDescent="0.15"/>
    <row r="91" spans="17:17" ht="14.1" customHeight="1" x14ac:dyDescent="0.15"/>
    <row r="92" spans="17:17" ht="14.1" customHeight="1" x14ac:dyDescent="0.15"/>
    <row r="93" spans="17:17" ht="14.1" customHeight="1" x14ac:dyDescent="0.15">
      <c r="Q93" s="3"/>
    </row>
    <row r="94" spans="17:17" ht="14.1" customHeight="1" x14ac:dyDescent="0.15"/>
    <row r="95" spans="17:17" ht="14.1" customHeight="1" x14ac:dyDescent="0.15"/>
    <row r="96" spans="17:17" ht="14.1" customHeight="1" x14ac:dyDescent="0.15"/>
    <row r="97" spans="17:17" ht="14.1" customHeight="1" x14ac:dyDescent="0.15"/>
    <row r="98" spans="17:17" ht="14.1" customHeight="1" x14ac:dyDescent="0.15"/>
    <row r="99" spans="17:17" ht="14.1" customHeight="1" x14ac:dyDescent="0.15"/>
    <row r="100" spans="17:17" ht="14.1" customHeight="1" x14ac:dyDescent="0.15"/>
    <row r="101" spans="17:17" ht="14.1" customHeight="1" x14ac:dyDescent="0.15"/>
    <row r="102" spans="17:17" ht="14.1" customHeight="1" x14ac:dyDescent="0.15"/>
    <row r="103" spans="17:17" ht="14.1" customHeight="1" x14ac:dyDescent="0.15"/>
    <row r="104" spans="17:17" ht="14.1" customHeight="1" x14ac:dyDescent="0.15"/>
    <row r="105" spans="17:17" ht="14.1" customHeight="1" x14ac:dyDescent="0.15">
      <c r="Q105" s="3"/>
    </row>
    <row r="106" spans="17:17" ht="14.1" customHeight="1" x14ac:dyDescent="0.15"/>
    <row r="107" spans="17:17" ht="14.1" customHeight="1" x14ac:dyDescent="0.15"/>
    <row r="108" spans="17:17" ht="14.1" customHeight="1" x14ac:dyDescent="0.15"/>
    <row r="109" spans="17:17" ht="14.1" customHeight="1" x14ac:dyDescent="0.15"/>
    <row r="110" spans="17:17" ht="14.1" customHeight="1" x14ac:dyDescent="0.15"/>
    <row r="111" spans="17:17" ht="14.1" customHeight="1" x14ac:dyDescent="0.15"/>
    <row r="112" spans="17:17" ht="14.1" customHeight="1" x14ac:dyDescent="0.15"/>
    <row r="113" spans="17:17" ht="14.1" customHeight="1" x14ac:dyDescent="0.15"/>
    <row r="114" spans="17:17" ht="14.1" customHeight="1" x14ac:dyDescent="0.15"/>
    <row r="115" spans="17:17" ht="14.1" customHeight="1" x14ac:dyDescent="0.15"/>
    <row r="116" spans="17:17" ht="14.1" customHeight="1" x14ac:dyDescent="0.15"/>
    <row r="117" spans="17:17" ht="14.1" customHeight="1" x14ac:dyDescent="0.15">
      <c r="Q117" s="3"/>
    </row>
    <row r="118" spans="17:17" ht="14.1" customHeight="1" x14ac:dyDescent="0.15"/>
    <row r="119" spans="17:17" ht="14.1" customHeight="1" x14ac:dyDescent="0.15"/>
    <row r="120" spans="17:17" ht="14.1" customHeight="1" x14ac:dyDescent="0.15"/>
    <row r="121" spans="17:17" ht="14.1" customHeight="1" x14ac:dyDescent="0.15"/>
    <row r="122" spans="17:17" ht="14.1" customHeight="1" x14ac:dyDescent="0.15"/>
    <row r="123" spans="17:17" ht="14.1" customHeight="1" x14ac:dyDescent="0.15"/>
    <row r="124" spans="17:17" ht="14.1" customHeight="1" x14ac:dyDescent="0.15"/>
    <row r="125" spans="17:17" ht="14.1" customHeight="1" x14ac:dyDescent="0.15"/>
    <row r="126" spans="17:17" ht="14.1" customHeight="1" x14ac:dyDescent="0.15"/>
    <row r="127" spans="17:17" ht="14.1" customHeight="1" x14ac:dyDescent="0.15"/>
    <row r="128" spans="17:17" ht="14.1" customHeight="1" x14ac:dyDescent="0.15"/>
    <row r="129" spans="17:17" ht="14.1" customHeight="1" x14ac:dyDescent="0.15">
      <c r="Q129" s="3"/>
    </row>
    <row r="130" spans="17:17" ht="14.1" customHeight="1" x14ac:dyDescent="0.15"/>
    <row r="131" spans="17:17" ht="14.1" customHeight="1" x14ac:dyDescent="0.15"/>
    <row r="132" spans="17:17" ht="14.1" customHeight="1" x14ac:dyDescent="0.15"/>
    <row r="133" spans="17:17" ht="14.1" customHeight="1" x14ac:dyDescent="0.15"/>
    <row r="134" spans="17:17" ht="14.1" customHeight="1" x14ac:dyDescent="0.15"/>
    <row r="135" spans="17:17" ht="14.1" customHeight="1" x14ac:dyDescent="0.15"/>
    <row r="136" spans="17:17" ht="14.1" customHeight="1" x14ac:dyDescent="0.15"/>
    <row r="137" spans="17:17" ht="14.1" customHeight="1" x14ac:dyDescent="0.15"/>
    <row r="138" spans="17:17" ht="14.1" customHeight="1" x14ac:dyDescent="0.15"/>
    <row r="139" spans="17:17" ht="14.1" customHeight="1" x14ac:dyDescent="0.15"/>
    <row r="140" spans="17:17" ht="14.1" customHeight="1" x14ac:dyDescent="0.15"/>
    <row r="141" spans="17:17" ht="14.1" customHeight="1" x14ac:dyDescent="0.15">
      <c r="Q141" s="3"/>
    </row>
    <row r="142" spans="17:17" ht="14.1" customHeight="1" x14ac:dyDescent="0.15"/>
    <row r="143" spans="17:17" ht="14.1" customHeight="1" x14ac:dyDescent="0.15"/>
    <row r="144" spans="17:17" ht="14.1" customHeight="1" x14ac:dyDescent="0.15"/>
    <row r="145" spans="17:17" ht="14.1" customHeight="1" x14ac:dyDescent="0.15"/>
    <row r="146" spans="17:17" ht="14.1" customHeight="1" x14ac:dyDescent="0.15"/>
    <row r="147" spans="17:17" ht="14.1" customHeight="1" x14ac:dyDescent="0.15"/>
    <row r="148" spans="17:17" ht="14.1" customHeight="1" x14ac:dyDescent="0.15"/>
    <row r="149" spans="17:17" ht="14.1" customHeight="1" x14ac:dyDescent="0.15"/>
    <row r="150" spans="17:17" ht="14.1" customHeight="1" x14ac:dyDescent="0.15"/>
    <row r="151" spans="17:17" ht="14.1" customHeight="1" x14ac:dyDescent="0.15"/>
    <row r="152" spans="17:17" ht="14.1" customHeight="1" x14ac:dyDescent="0.15"/>
    <row r="153" spans="17:17" ht="14.1" customHeight="1" x14ac:dyDescent="0.15">
      <c r="Q153" s="3"/>
    </row>
    <row r="154" spans="17:17" ht="14.1" customHeight="1" x14ac:dyDescent="0.15"/>
    <row r="155" spans="17:17" ht="14.1" customHeight="1" x14ac:dyDescent="0.15"/>
    <row r="156" spans="17:17" ht="14.1" customHeight="1" x14ac:dyDescent="0.15"/>
    <row r="157" spans="17:17" ht="14.1" customHeight="1" x14ac:dyDescent="0.15"/>
    <row r="158" spans="17:17" ht="14.1" customHeight="1" x14ac:dyDescent="0.15"/>
    <row r="159" spans="17:17" ht="14.1" customHeight="1" x14ac:dyDescent="0.15"/>
    <row r="160" spans="17:17" ht="14.1" customHeight="1" x14ac:dyDescent="0.15"/>
    <row r="161" spans="17:17" ht="14.1" customHeight="1" x14ac:dyDescent="0.15"/>
    <row r="162" spans="17:17" ht="14.1" customHeight="1" x14ac:dyDescent="0.15"/>
    <row r="163" spans="17:17" ht="14.1" customHeight="1" x14ac:dyDescent="0.15"/>
    <row r="164" spans="17:17" ht="14.1" customHeight="1" x14ac:dyDescent="0.15"/>
    <row r="165" spans="17:17" ht="14.1" customHeight="1" x14ac:dyDescent="0.15">
      <c r="Q165" s="3"/>
    </row>
    <row r="166" spans="17:17" ht="14.1" customHeight="1" x14ac:dyDescent="0.15"/>
    <row r="167" spans="17:17" ht="14.1" customHeight="1" x14ac:dyDescent="0.15"/>
    <row r="168" spans="17:17" ht="14.1" customHeight="1" x14ac:dyDescent="0.15"/>
    <row r="169" spans="17:17" ht="14.1" customHeight="1" x14ac:dyDescent="0.15"/>
    <row r="170" spans="17:17" ht="14.1" customHeight="1" x14ac:dyDescent="0.15"/>
    <row r="171" spans="17:17" ht="14.1" customHeight="1" x14ac:dyDescent="0.15"/>
    <row r="172" spans="17:17" ht="14.1" customHeight="1" x14ac:dyDescent="0.15"/>
    <row r="173" spans="17:17" ht="14.1" customHeight="1" x14ac:dyDescent="0.15"/>
    <row r="174" spans="17:17" ht="14.1" customHeight="1" x14ac:dyDescent="0.15"/>
    <row r="175" spans="17:17" ht="14.1" customHeight="1" x14ac:dyDescent="0.15"/>
    <row r="176" spans="17:17" ht="14.1" customHeight="1" x14ac:dyDescent="0.15"/>
    <row r="177" ht="14.1" customHeight="1" x14ac:dyDescent="0.15"/>
    <row r="178" ht="14.1" customHeight="1" x14ac:dyDescent="0.15"/>
    <row r="179" ht="14.1" customHeight="1" x14ac:dyDescent="0.15"/>
    <row r="180" ht="14.1" customHeight="1" x14ac:dyDescent="0.15"/>
    <row r="181" ht="14.1" customHeight="1" x14ac:dyDescent="0.15"/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18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2" customFormat="1" ht="27" customHeight="1" x14ac:dyDescent="0.15">
      <c r="A1" s="14" t="s">
        <v>1</v>
      </c>
      <c r="B1" s="14" t="s">
        <v>2</v>
      </c>
      <c r="C1" s="14" t="s">
        <v>0</v>
      </c>
      <c r="D1" s="15" t="s">
        <v>3</v>
      </c>
      <c r="E1" s="15" t="s">
        <v>19</v>
      </c>
      <c r="F1" s="15" t="s">
        <v>20</v>
      </c>
      <c r="G1" s="42" t="s">
        <v>4</v>
      </c>
      <c r="H1" s="42" t="s">
        <v>5</v>
      </c>
      <c r="I1" s="42" t="s">
        <v>6</v>
      </c>
      <c r="J1" s="42" t="s">
        <v>7</v>
      </c>
      <c r="K1" s="43" t="s">
        <v>8</v>
      </c>
      <c r="L1" s="41" t="s">
        <v>9</v>
      </c>
      <c r="M1" s="45" t="s">
        <v>10</v>
      </c>
      <c r="N1" s="46" t="s">
        <v>11</v>
      </c>
      <c r="O1" s="46" t="s">
        <v>15</v>
      </c>
      <c r="P1" s="46" t="s">
        <v>16</v>
      </c>
      <c r="Q1" s="50" t="s">
        <v>17</v>
      </c>
      <c r="R1" s="12" t="s">
        <v>18</v>
      </c>
    </row>
    <row r="2" spans="1:36" ht="14.1" customHeight="1" x14ac:dyDescent="0.2">
      <c r="A2" s="6"/>
      <c r="B2" s="6"/>
      <c r="C2" s="24" t="s">
        <v>21</v>
      </c>
      <c r="D2" s="5"/>
      <c r="E2" s="5"/>
      <c r="F2" s="5"/>
      <c r="G2" s="5">
        <v>550</v>
      </c>
      <c r="H2" s="5"/>
      <c r="I2" s="5"/>
      <c r="J2" s="5">
        <f>MIN(I:I)</f>
        <v>0</v>
      </c>
      <c r="K2" s="5"/>
      <c r="L2" s="6"/>
      <c r="M2" s="6"/>
      <c r="N2" s="5"/>
      <c r="O2" s="21"/>
    </row>
    <row r="3" spans="1:36" ht="14.1" customHeight="1" x14ac:dyDescent="0.2">
      <c r="A3" s="16">
        <v>44377</v>
      </c>
      <c r="B3" s="33">
        <f>VLOOKUP(A3,[1]HwabaoWP_szse_innovation_100!$A:$E,5)</f>
        <v>1.0309999999999999</v>
      </c>
      <c r="C3" s="17">
        <f>VLOOKUP(A3,[2]myPEPB!$B:$C,2)</f>
        <v>41.45</v>
      </c>
      <c r="D3" s="18">
        <f>VLOOKUP(A3,[2]myPEPB!$B:$D,3)</f>
        <v>41.041896551724122</v>
      </c>
      <c r="E3" s="18">
        <f>VLOOKUP(A3,[1]HwabaoWP_szse_innovation_100!$A:$F,6)</f>
        <v>54671327</v>
      </c>
      <c r="F3" s="18">
        <f>VLOOKUP(A3,[1]HwabaoWP_szse_innovation_100!$A:$I,9)</f>
        <v>147407244.66666666</v>
      </c>
      <c r="G3" s="18">
        <v>0</v>
      </c>
      <c r="H3" s="19">
        <f t="shared" ref="H3:H18" si="0">G3/B3</f>
        <v>0</v>
      </c>
      <c r="I3" s="19">
        <f>I2+H3</f>
        <v>0</v>
      </c>
      <c r="J3" s="19">
        <f t="shared" ref="J3:J18" si="1">I3*B3</f>
        <v>0</v>
      </c>
      <c r="K3" s="19">
        <f>IF(G3&gt;0,K2+G3,K2)</f>
        <v>0</v>
      </c>
      <c r="L3" s="19">
        <f t="shared" ref="L3:L18" si="2">J3+N3</f>
        <v>0</v>
      </c>
      <c r="M3" s="19">
        <f t="shared" ref="M3:M18" si="3">L3-K3</f>
        <v>0</v>
      </c>
      <c r="N3" s="18">
        <f>IF(G3&lt;0,N2-G3,N2)</f>
        <v>0</v>
      </c>
      <c r="O3" s="23"/>
      <c r="P3" s="23"/>
      <c r="Q3" s="23"/>
      <c r="S3" s="47" t="s">
        <v>1</v>
      </c>
      <c r="T3" s="48" t="s">
        <v>12</v>
      </c>
      <c r="U3" s="48" t="s">
        <v>8</v>
      </c>
      <c r="V3" s="48" t="s">
        <v>9</v>
      </c>
      <c r="W3" s="48" t="s">
        <v>10</v>
      </c>
      <c r="X3" s="49" t="s">
        <v>11</v>
      </c>
      <c r="Y3" s="48" t="s">
        <v>13</v>
      </c>
      <c r="Z3" s="48" t="s">
        <v>14</v>
      </c>
    </row>
    <row r="4" spans="1:36" ht="14.1" customHeight="1" x14ac:dyDescent="0.2">
      <c r="A4" s="16">
        <v>44407</v>
      </c>
      <c r="B4" s="33">
        <f>VLOOKUP(A4,[1]HwabaoWP_szse_innovation_100!$A:$E,5)</f>
        <v>1.006</v>
      </c>
      <c r="C4" s="17">
        <f>VLOOKUP(A4,[2]myPEPB!$B:$C,2)</f>
        <v>39.930000305175781</v>
      </c>
      <c r="D4" s="18">
        <f>VLOOKUP(A4,[2]myPEPB!$B:$D,3)</f>
        <v>40.930499984741189</v>
      </c>
      <c r="E4" s="18">
        <f>VLOOKUP(A4,[1]HwabaoWP_szse_innovation_100!$A:$F,6)</f>
        <v>9153472</v>
      </c>
      <c r="F4" s="18">
        <f>VLOOKUP(A4,[1]HwabaoWP_szse_innovation_100!$A:$I,9)</f>
        <v>34298297.880000003</v>
      </c>
      <c r="G4" s="18">
        <f>IF(C4&lt;D4,$G$2*(D4-C4)^3*E4/F4,$G$2*(D4-C4)^3*E4/F4)</f>
        <v>147.00321759524837</v>
      </c>
      <c r="H4" s="19">
        <f t="shared" si="0"/>
        <v>146.12645884219521</v>
      </c>
      <c r="I4" s="19">
        <f t="shared" ref="I4:I18" si="4">I3+H4</f>
        <v>146.12645884219521</v>
      </c>
      <c r="J4" s="19">
        <f t="shared" si="1"/>
        <v>147.00321759524837</v>
      </c>
      <c r="K4" s="19">
        <f t="shared" ref="K4:K18" si="5">IF(G4&gt;0,K3+G4,K3)</f>
        <v>147.00321759524837</v>
      </c>
      <c r="L4" s="19">
        <f t="shared" si="2"/>
        <v>147.00321759524837</v>
      </c>
      <c r="M4" s="19">
        <f t="shared" si="3"/>
        <v>0</v>
      </c>
      <c r="N4" s="18">
        <f t="shared" ref="N4:N18" si="6">IF(G4&lt;0,N3-G4,N3)</f>
        <v>0</v>
      </c>
      <c r="O4" s="23">
        <f>VLOOKUP(A4,'[3]model1&amp;RSI'!$A:$K,11)</f>
        <v>0</v>
      </c>
      <c r="P4" s="23">
        <f>VLOOKUP(A4,'[3]model1&amp;RSI'!$A:$M,13)</f>
        <v>2.4999999999999911E-2</v>
      </c>
      <c r="Q4" s="23">
        <f>VLOOKUP(A4,'[3]model1&amp;RSI'!$A:$N,14)</f>
        <v>0</v>
      </c>
      <c r="S4" s="44">
        <v>44561</v>
      </c>
      <c r="T4" s="11">
        <f>U4</f>
        <v>39715.271063418011</v>
      </c>
      <c r="U4" s="5">
        <f>VLOOKUP(S4,A:K,11,)</f>
        <v>39715.271063418011</v>
      </c>
      <c r="V4" s="5">
        <f>VLOOKUP(S4,A:L,12,)</f>
        <v>40317.612580751033</v>
      </c>
      <c r="W4" s="5">
        <f>VLOOKUP(S4,A:M,13,)</f>
        <v>602.34151733302133</v>
      </c>
      <c r="X4" s="5">
        <f>VLOOKUP(S4,A:N,14,)</f>
        <v>0</v>
      </c>
      <c r="Y4" s="10">
        <f t="shared" ref="Y4" si="7">(V4-U4)/U4</f>
        <v>1.5166496443425811E-2</v>
      </c>
      <c r="Z4" s="10">
        <f>Y4</f>
        <v>1.5166496443425811E-2</v>
      </c>
      <c r="AB4" s="7"/>
      <c r="AC4" s="8"/>
      <c r="AD4" s="8"/>
      <c r="AE4" s="7"/>
      <c r="AF4" s="8"/>
      <c r="AG4" s="8"/>
      <c r="AH4" s="7"/>
      <c r="AI4" s="8"/>
      <c r="AJ4" s="8"/>
    </row>
    <row r="5" spans="1:36" ht="14.1" customHeight="1" x14ac:dyDescent="0.2">
      <c r="A5" s="16">
        <v>44439</v>
      </c>
      <c r="B5" s="33">
        <f>VLOOKUP(A5,[1]HwabaoWP_szse_innovation_100!$A:$E,5)</f>
        <v>0.96599999999999997</v>
      </c>
      <c r="C5" s="17">
        <f>VLOOKUP(A5,[2]myPEPB!$B:$C,2)</f>
        <v>38.069999694824219</v>
      </c>
      <c r="D5" s="18">
        <f>VLOOKUP(A5,[2]myPEPB!$B:$D,3)</f>
        <v>40.654705834482208</v>
      </c>
      <c r="E5" s="18">
        <f>VLOOKUP(A5,[1]HwabaoWP_szse_innovation_100!$A:$F,6)</f>
        <v>4459339</v>
      </c>
      <c r="F5" s="18">
        <f>VLOOKUP(A5,[1]HwabaoWP_szse_innovation_100!$A:$I,9)</f>
        <v>21490456.638297871</v>
      </c>
      <c r="G5" s="18">
        <f t="shared" ref="G5:G18" si="8">IF(C5&lt;D5,$G$2*(D5-C5)^3*R5*E5/F5,$G$2*(D5-C5)^3*R5*E5/F5)</f>
        <v>3941.4049128625688</v>
      </c>
      <c r="H5" s="19">
        <f t="shared" si="0"/>
        <v>4080.1293093815416</v>
      </c>
      <c r="I5" s="19">
        <f t="shared" si="4"/>
        <v>4226.2557682237366</v>
      </c>
      <c r="J5" s="19">
        <f t="shared" si="1"/>
        <v>4082.5630721041293</v>
      </c>
      <c r="K5" s="19">
        <f t="shared" si="5"/>
        <v>4088.4081304578172</v>
      </c>
      <c r="L5" s="19">
        <f t="shared" si="2"/>
        <v>4082.5630721041293</v>
      </c>
      <c r="M5" s="19">
        <f t="shared" si="3"/>
        <v>-5.8450583536878185</v>
      </c>
      <c r="N5" s="18">
        <f t="shared" si="6"/>
        <v>0</v>
      </c>
      <c r="O5" s="23">
        <f>VLOOKUP(A5,'[3]model1&amp;RSI'!$A:$K,11)</f>
        <v>0</v>
      </c>
      <c r="P5" s="23">
        <f>VLOOKUP(A5,'[3]model1&amp;RSI'!$A:$M,13)</f>
        <v>2.7499999999999931E-2</v>
      </c>
      <c r="Q5" s="23">
        <f>VLOOKUP(A5,'[3]model1&amp;RSI'!$A:$N,14)</f>
        <v>0</v>
      </c>
      <c r="R5" s="1">
        <f t="shared" ref="R5:R18" si="9">IF(Q4&lt;20,2,IF(AND((Q4&lt;25),(Q4&gt;20)),1,IF(AND((Q4&gt;25),(Q4&lt;50)),0.95,IF(AND((Q4&gt;50),(Q4&lt;80)),0.2,IF(Q4&gt;80,1,)))))</f>
        <v>2</v>
      </c>
      <c r="AB5" s="7"/>
      <c r="AC5" s="8"/>
      <c r="AD5" s="8"/>
      <c r="AE5" s="7"/>
      <c r="AF5" s="8"/>
      <c r="AG5" s="8"/>
      <c r="AH5" s="20"/>
      <c r="AI5" s="8"/>
      <c r="AJ5" s="8"/>
    </row>
    <row r="6" spans="1:36" ht="14.1" customHeight="1" x14ac:dyDescent="0.2">
      <c r="A6" s="16">
        <v>44469</v>
      </c>
      <c r="B6" s="33">
        <f>VLOOKUP(A6,[1]HwabaoWP_szse_innovation_100!$A:$E,5)</f>
        <v>0.96099999999999997</v>
      </c>
      <c r="C6" s="17">
        <f>VLOOKUP(A6,[2]myPEPB!$B:$C,2)</f>
        <v>35.020000457763672</v>
      </c>
      <c r="D6" s="18">
        <f>VLOOKUP(A6,[2]myPEPB!$B:$D,3)</f>
        <v>39.730819672131133</v>
      </c>
      <c r="E6" s="18">
        <f>VLOOKUP(A6,[1]HwabaoWP_szse_innovation_100!$A:$F,6)</f>
        <v>2614711</v>
      </c>
      <c r="F6" s="18">
        <f>VLOOKUP(A6,[1]HwabaoWP_szse_innovation_100!$A:$I,9)</f>
        <v>16286261.656716418</v>
      </c>
      <c r="G6" s="18">
        <f t="shared" si="8"/>
        <v>18462.235418255019</v>
      </c>
      <c r="H6" s="19">
        <f t="shared" si="0"/>
        <v>19211.483265613962</v>
      </c>
      <c r="I6" s="19">
        <f t="shared" si="4"/>
        <v>23437.739033837701</v>
      </c>
      <c r="J6" s="19">
        <f t="shared" si="1"/>
        <v>22523.66721151803</v>
      </c>
      <c r="K6" s="19">
        <f t="shared" si="5"/>
        <v>22550.643548712836</v>
      </c>
      <c r="L6" s="19">
        <f t="shared" si="2"/>
        <v>22523.66721151803</v>
      </c>
      <c r="M6" s="19">
        <f t="shared" si="3"/>
        <v>-26.976337194806547</v>
      </c>
      <c r="N6" s="18">
        <f t="shared" si="6"/>
        <v>0</v>
      </c>
      <c r="O6" s="23">
        <f>VLOOKUP(A6,'[3]model1&amp;RSI'!$A:$K,11)</f>
        <v>0</v>
      </c>
      <c r="P6" s="23">
        <f>VLOOKUP(A6,'[3]model1&amp;RSI'!$A:$M,13)</f>
        <v>2.3749999999999941E-2</v>
      </c>
      <c r="Q6" s="23">
        <f>VLOOKUP(A6,'[3]model1&amp;RSI'!$A:$N,14)</f>
        <v>0</v>
      </c>
      <c r="R6" s="1">
        <f t="shared" si="9"/>
        <v>2</v>
      </c>
      <c r="AB6" s="8"/>
      <c r="AC6" s="8"/>
      <c r="AD6" s="9"/>
      <c r="AE6" s="8"/>
      <c r="AF6" s="8"/>
      <c r="AG6" s="9"/>
      <c r="AH6" s="20"/>
    </row>
    <row r="7" spans="1:36" ht="14.1" customHeight="1" x14ac:dyDescent="0.2">
      <c r="A7" s="16">
        <v>44498</v>
      </c>
      <c r="B7" s="33">
        <f>VLOOKUP(A7,[1]HwabaoWP_szse_innovation_100!$A:$E,5)</f>
        <v>0.99299997091293335</v>
      </c>
      <c r="C7" s="17">
        <f>VLOOKUP(A7,[2]myPEPB!$B:$C,2)</f>
        <v>36.299999239999998</v>
      </c>
      <c r="D7" s="18">
        <f>VLOOKUP(A7,[2]myPEPB!$B:$D,3)</f>
        <v>39.253623134275358</v>
      </c>
      <c r="E7" s="18">
        <f>VLOOKUP(A7,[1]HwabaoWP_szse_innovation_100!$A:$F,6)</f>
        <v>3805620</v>
      </c>
      <c r="F7" s="18">
        <f>VLOOKUP(A7,[1]HwabaoWP_szse_innovation_100!$A:$I,9)</f>
        <v>13885339.653614458</v>
      </c>
      <c r="G7" s="18">
        <f t="shared" si="8"/>
        <v>7768.3212406942757</v>
      </c>
      <c r="H7" s="19">
        <f t="shared" si="0"/>
        <v>7823.0830495919572</v>
      </c>
      <c r="I7" s="19">
        <f t="shared" si="4"/>
        <v>31260.822083429659</v>
      </c>
      <c r="J7" s="19">
        <f t="shared" si="1"/>
        <v>31041.995419560037</v>
      </c>
      <c r="K7" s="19">
        <f t="shared" si="5"/>
        <v>30318.964789407113</v>
      </c>
      <c r="L7" s="19">
        <f t="shared" si="2"/>
        <v>31041.995419560037</v>
      </c>
      <c r="M7" s="19">
        <f t="shared" si="3"/>
        <v>723.03063015292355</v>
      </c>
      <c r="N7" s="18">
        <f t="shared" si="6"/>
        <v>0</v>
      </c>
      <c r="O7" s="23">
        <f>VLOOKUP(A7,'[3]model1&amp;RSI'!$A:$K,11)</f>
        <v>5.3333284854888974E-3</v>
      </c>
      <c r="P7" s="23">
        <f>VLOOKUP(A7,'[3]model1&amp;RSI'!$A:$M,13)</f>
        <v>2.5124995152155511E-2</v>
      </c>
      <c r="Q7" s="23">
        <f>VLOOKUP(A7,'[3]model1&amp;RSI'!$A:$N,14)</f>
        <v>21.227182147461402</v>
      </c>
      <c r="R7" s="1">
        <f t="shared" si="9"/>
        <v>2</v>
      </c>
      <c r="AB7" s="8"/>
      <c r="AC7" s="8"/>
      <c r="AD7" s="8"/>
      <c r="AJ7" s="2"/>
    </row>
    <row r="8" spans="1:36" ht="14.1" customHeight="1" x14ac:dyDescent="0.2">
      <c r="A8" s="16">
        <v>44530</v>
      </c>
      <c r="B8" s="33">
        <f>VLOOKUP(A8,[1]HwabaoWP_szse_innovation_100!$A:$E,5)</f>
        <v>1.0110000371932983</v>
      </c>
      <c r="C8" s="17">
        <f>VLOOKUP(A8,[2]myPEPB!$B:$C,2)</f>
        <v>35.450000000000003</v>
      </c>
      <c r="D8" s="18">
        <f>VLOOKUP(A8,[2]myPEPB!$B:$D,3)</f>
        <v>38.695499988749994</v>
      </c>
      <c r="E8" s="18">
        <f>VLOOKUP(A8,[1]HwabaoWP_szse_innovation_100!$A:$F,6)</f>
        <v>3040778</v>
      </c>
      <c r="F8" s="18">
        <f>VLOOKUP(A8,[1]HwabaoWP_szse_innovation_100!$A:$I,9)</f>
        <v>12014868.042857142</v>
      </c>
      <c r="G8" s="18">
        <f t="shared" si="8"/>
        <v>4758.5346329167469</v>
      </c>
      <c r="H8" s="19">
        <f t="shared" si="0"/>
        <v>4706.7600967921016</v>
      </c>
      <c r="I8" s="19">
        <f t="shared" si="4"/>
        <v>35967.582180221762</v>
      </c>
      <c r="J8" s="19">
        <f t="shared" si="1"/>
        <v>36363.226921957219</v>
      </c>
      <c r="K8" s="19">
        <f t="shared" si="5"/>
        <v>35077.499422323861</v>
      </c>
      <c r="L8" s="19">
        <f t="shared" si="2"/>
        <v>36363.226921957219</v>
      </c>
      <c r="M8" s="19">
        <f t="shared" si="3"/>
        <v>1285.7274996333581</v>
      </c>
      <c r="N8" s="18">
        <f t="shared" si="6"/>
        <v>0</v>
      </c>
      <c r="O8" s="23">
        <f>VLOOKUP(A8,'[3]model1&amp;RSI'!$A:$K,11)</f>
        <v>7.4444514513015798E-3</v>
      </c>
      <c r="P8" s="23">
        <f>VLOOKUP(A8,'[3]model1&amp;RSI'!$A:$M,13)</f>
        <v>2.3937507006857092E-2</v>
      </c>
      <c r="Q8" s="23">
        <f>VLOOKUP(A8,'[3]model1&amp;RSI'!$A:$N,14)</f>
        <v>31.099526985700965</v>
      </c>
      <c r="R8" s="1">
        <f t="shared" si="9"/>
        <v>1</v>
      </c>
    </row>
    <row r="9" spans="1:36" ht="14.1" customHeight="1" x14ac:dyDescent="0.2">
      <c r="A9" s="16">
        <v>44561</v>
      </c>
      <c r="B9" s="33">
        <f>VLOOKUP(A9,[1]HwabaoWP_szse_innovation_100!$A:$E,5)</f>
        <v>0.99199998378753662</v>
      </c>
      <c r="C9" s="17">
        <f>VLOOKUP(A9,[2]myPEPB!$B:$C,2)</f>
        <v>34.630000000000003</v>
      </c>
      <c r="D9" s="18">
        <f>VLOOKUP(A9,[2]myPEPB!$B:$D,3)</f>
        <v>38.228579205136612</v>
      </c>
      <c r="E9" s="18">
        <f>VLOOKUP(A9,[1]HwabaoWP_szse_innovation_100!$A:$F,6)</f>
        <v>1988017</v>
      </c>
      <c r="F9" s="18">
        <f>VLOOKUP(A9,[1]HwabaoWP_szse_innovation_100!$A:$I,9)</f>
        <v>10437349.492675781</v>
      </c>
      <c r="G9" s="18">
        <f t="shared" si="8"/>
        <v>4637.7716410941512</v>
      </c>
      <c r="H9" s="19">
        <f t="shared" si="0"/>
        <v>4675.1731017038546</v>
      </c>
      <c r="I9" s="19">
        <f t="shared" si="4"/>
        <v>40642.755281925616</v>
      </c>
      <c r="J9" s="19">
        <f t="shared" si="1"/>
        <v>40317.612580751033</v>
      </c>
      <c r="K9" s="19">
        <f t="shared" si="5"/>
        <v>39715.271063418011</v>
      </c>
      <c r="L9" s="19">
        <f t="shared" si="2"/>
        <v>40317.612580751033</v>
      </c>
      <c r="M9" s="19">
        <f t="shared" si="3"/>
        <v>602.34151733302133</v>
      </c>
      <c r="N9" s="18">
        <f t="shared" si="6"/>
        <v>0</v>
      </c>
      <c r="O9" s="23">
        <f>VLOOKUP(A9,'[3]model1&amp;RSI'!$A:$K,11)</f>
        <v>6.2037095427513169E-3</v>
      </c>
      <c r="P9" s="23">
        <f>VLOOKUP(A9,'[3]model1&amp;RSI'!$A:$M,13)</f>
        <v>2.3114598073341198E-2</v>
      </c>
      <c r="Q9" s="23">
        <f>VLOOKUP(A9,'[3]model1&amp;RSI'!$A:$N,14)</f>
        <v>26.838924575142201</v>
      </c>
      <c r="R9" s="1">
        <f t="shared" si="9"/>
        <v>0.95</v>
      </c>
      <c r="AB9" s="7"/>
      <c r="AC9" s="8"/>
      <c r="AD9" s="8"/>
    </row>
    <row r="10" spans="1:36" ht="14.1" customHeight="1" x14ac:dyDescent="0.2">
      <c r="A10" s="16">
        <v>44589</v>
      </c>
      <c r="B10" s="33">
        <f>VLOOKUP(A10,[1]HwabaoWP_szse_innovation_100!$A:$E,5)</f>
        <v>0.89099997282028198</v>
      </c>
      <c r="C10" s="17">
        <f>VLOOKUP(A10,[2]myPEPB!$B:$C,2)</f>
        <v>31.159999849999998</v>
      </c>
      <c r="D10" s="18">
        <f>VLOOKUP(A10,[2]myPEPB!$B:$D,3)</f>
        <v>37.710494996683174</v>
      </c>
      <c r="E10" s="18">
        <f>VLOOKUP(A10,[1]HwabaoWP_szse_innovation_100!$A:$F,6)</f>
        <v>2257005</v>
      </c>
      <c r="F10" s="18">
        <f>VLOOKUP(A10,[1]HwabaoWP_szse_innovation_100!$A:$I,9)</f>
        <v>9461572.5990646258</v>
      </c>
      <c r="G10" s="18">
        <f t="shared" si="8"/>
        <v>35033.044238754694</v>
      </c>
      <c r="H10" s="19">
        <f t="shared" si="0"/>
        <v>39318.793835497672</v>
      </c>
      <c r="I10" s="19">
        <f t="shared" si="4"/>
        <v>79961.549117423288</v>
      </c>
      <c r="J10" s="19">
        <f t="shared" si="1"/>
        <v>71245.738090291794</v>
      </c>
      <c r="K10" s="19">
        <f t="shared" si="5"/>
        <v>74748.315302172705</v>
      </c>
      <c r="L10" s="19">
        <f t="shared" si="2"/>
        <v>71245.738090291794</v>
      </c>
      <c r="M10" s="19">
        <f t="shared" si="3"/>
        <v>-3502.5772118809109</v>
      </c>
      <c r="N10" s="18">
        <f t="shared" si="6"/>
        <v>0</v>
      </c>
      <c r="O10" s="23">
        <f>VLOOKUP(A10,'[3]model1&amp;RSI'!$A:$K,11)</f>
        <v>5.1697579522927643E-3</v>
      </c>
      <c r="P10" s="23">
        <f>VLOOKUP(A10,'[3]model1&amp;RSI'!$A:$M,13)</f>
        <v>3.6095500222326771E-2</v>
      </c>
      <c r="Q10" s="23">
        <f>VLOOKUP(A10,'[3]model1&amp;RSI'!$A:$N,14)</f>
        <v>14.322444405674213</v>
      </c>
      <c r="R10" s="1">
        <f t="shared" si="9"/>
        <v>0.95</v>
      </c>
      <c r="AB10" s="20"/>
      <c r="AC10" s="8"/>
      <c r="AD10" s="8"/>
    </row>
    <row r="11" spans="1:36" ht="14.1" customHeight="1" x14ac:dyDescent="0.2">
      <c r="A11" s="16">
        <v>44620</v>
      </c>
      <c r="B11" s="33">
        <f>VLOOKUP(A11,[1]HwabaoWP_szse_innovation_100!$A:$E,5)</f>
        <v>0.88200002908706665</v>
      </c>
      <c r="C11" s="17">
        <f>VLOOKUP(A11,[2]myPEPB!$B:$C,2)</f>
        <v>30.969999309999999</v>
      </c>
      <c r="D11" s="18">
        <f>VLOOKUP(A11,[2]myPEPB!$B:$D,3)</f>
        <v>37.189770586238538</v>
      </c>
      <c r="E11" s="18">
        <f>VLOOKUP(A11,[1]HwabaoWP_szse_innovation_100!$A:$F,6)</f>
        <v>906904</v>
      </c>
      <c r="F11" s="18">
        <f>VLOOKUP(A11,[1]HwabaoWP_szse_innovation_100!$A:$I,9)</f>
        <v>8699501.0544478521</v>
      </c>
      <c r="G11" s="18">
        <f t="shared" si="8"/>
        <v>27591.982164722565</v>
      </c>
      <c r="H11" s="19">
        <f t="shared" si="0"/>
        <v>31283.425458933656</v>
      </c>
      <c r="I11" s="19">
        <f t="shared" si="4"/>
        <v>111244.97457635694</v>
      </c>
      <c r="J11" s="19">
        <f t="shared" si="1"/>
        <v>98118.070812136808</v>
      </c>
      <c r="K11" s="19">
        <f t="shared" si="5"/>
        <v>102340.29746689527</v>
      </c>
      <c r="L11" s="19">
        <f t="shared" si="2"/>
        <v>98118.070812136808</v>
      </c>
      <c r="M11" s="19">
        <f t="shared" si="3"/>
        <v>-4222.2266547584586</v>
      </c>
      <c r="N11" s="18">
        <f t="shared" si="6"/>
        <v>0</v>
      </c>
      <c r="O11" s="23">
        <f>VLOOKUP(A11,'[3]model1&amp;RSI'!$A:$K,11)</f>
        <v>4.3081316269106369E-3</v>
      </c>
      <c r="P11" s="23">
        <f>VLOOKUP(A11,'[3]model1&amp;RSI'!$A:$M,13)</f>
        <v>3.1579574140808198E-2</v>
      </c>
      <c r="Q11" s="23">
        <f>VLOOKUP(A11,'[3]model1&amp;RSI'!$A:$N,14)</f>
        <v>13.642146052069533</v>
      </c>
      <c r="R11" s="1">
        <f t="shared" si="9"/>
        <v>2</v>
      </c>
      <c r="AB11" s="20"/>
      <c r="AC11" s="8"/>
      <c r="AD11" s="8"/>
    </row>
    <row r="12" spans="1:36" ht="14.1" customHeight="1" x14ac:dyDescent="0.2">
      <c r="A12" s="16">
        <v>44651</v>
      </c>
      <c r="B12" s="33">
        <f>VLOOKUP(A12,[1]HwabaoWP_szse_innovation_100!$A:$E,5)</f>
        <v>0.79199999570846558</v>
      </c>
      <c r="C12" s="17">
        <f>VLOOKUP(A12,[2]myPEPB!$B:$C,2)</f>
        <v>27.63999939</v>
      </c>
      <c r="D12" s="18">
        <f>VLOOKUP(A12,[2]myPEPB!$B:$D,3)</f>
        <v>36.340622369004151</v>
      </c>
      <c r="E12" s="18">
        <f>VLOOKUP(A12,[1]HwabaoWP_szse_innovation_100!$A:$F,6)</f>
        <v>1401901</v>
      </c>
      <c r="F12" s="18">
        <f>VLOOKUP(A12,[1]HwabaoWP_szse_innovation_100!$A:$I,9)</f>
        <v>7836928.591733871</v>
      </c>
      <c r="G12" s="18">
        <f t="shared" si="8"/>
        <v>129603.04069628248</v>
      </c>
      <c r="H12" s="19">
        <f t="shared" si="0"/>
        <v>163640.20378604805</v>
      </c>
      <c r="I12" s="19">
        <f t="shared" si="4"/>
        <v>274885.17836240499</v>
      </c>
      <c r="J12" s="19">
        <f t="shared" si="1"/>
        <v>217709.06008334554</v>
      </c>
      <c r="K12" s="19">
        <f t="shared" si="5"/>
        <v>231943.33816317774</v>
      </c>
      <c r="L12" s="19">
        <f t="shared" si="2"/>
        <v>217709.06008334554</v>
      </c>
      <c r="M12" s="19">
        <f t="shared" si="3"/>
        <v>-14234.278079832206</v>
      </c>
      <c r="N12" s="18">
        <f t="shared" si="6"/>
        <v>0</v>
      </c>
      <c r="O12" s="23">
        <f>VLOOKUP(A12,'[3]model1&amp;RSI'!$A:$K,11)</f>
        <v>3.5901096890921975E-3</v>
      </c>
      <c r="P12" s="23">
        <f>VLOOKUP(A12,'[3]model1&amp;RSI'!$A:$M,13)</f>
        <v>4.1316317347107008E-2</v>
      </c>
      <c r="Q12" s="23">
        <f>VLOOKUP(A12,'[3]model1&amp;RSI'!$A:$N,14)</f>
        <v>8.689326444394684</v>
      </c>
      <c r="R12" s="1">
        <f t="shared" si="9"/>
        <v>2</v>
      </c>
      <c r="AB12" s="20"/>
    </row>
    <row r="13" spans="1:36" ht="14.1" customHeight="1" x14ac:dyDescent="0.2">
      <c r="A13" s="16">
        <v>44680</v>
      </c>
      <c r="B13" s="33">
        <f>VLOOKUP(A13,[1]HwabaoWP_szse_innovation_100!$A:$E,5)</f>
        <v>0.71899998188018799</v>
      </c>
      <c r="C13" s="17">
        <f>VLOOKUP(A13,[2]myPEPB!$B:$C,2)</f>
        <v>25.129999160000001</v>
      </c>
      <c r="D13" s="18">
        <f>VLOOKUP(A13,[2]myPEPB!$B:$D,3)</f>
        <v>35.566653817730753</v>
      </c>
      <c r="E13" s="18">
        <f>VLOOKUP(A13,[1]HwabaoWP_szse_innovation_100!$A:$F,6)</f>
        <v>2631500</v>
      </c>
      <c r="F13" s="18">
        <f>VLOOKUP(A13,[1]HwabaoWP_szse_innovation_100!$A:$I,9)</f>
        <v>7310293.186280488</v>
      </c>
      <c r="G13" s="18">
        <f t="shared" si="8"/>
        <v>450137.50968326896</v>
      </c>
      <c r="H13" s="19">
        <f t="shared" si="0"/>
        <v>626060.52994070668</v>
      </c>
      <c r="I13" s="19">
        <f t="shared" si="4"/>
        <v>900945.70830311161</v>
      </c>
      <c r="J13" s="19">
        <f t="shared" si="1"/>
        <v>647779.94794497034</v>
      </c>
      <c r="K13" s="19">
        <f t="shared" si="5"/>
        <v>682080.84784644668</v>
      </c>
      <c r="L13" s="19">
        <f t="shared" si="2"/>
        <v>647779.94794497034</v>
      </c>
      <c r="M13" s="19">
        <f t="shared" si="3"/>
        <v>-34300.899901476339</v>
      </c>
      <c r="N13" s="18">
        <f t="shared" si="6"/>
        <v>0</v>
      </c>
      <c r="O13" s="23">
        <f>VLOOKUP(A13,'[3]model1&amp;RSI'!$A:$K,11)</f>
        <v>2.9917580742434978E-3</v>
      </c>
      <c r="P13" s="23">
        <f>VLOOKUP(A13,'[3]model1&amp;RSI'!$A:$M,13)</f>
        <v>4.659693342730211E-2</v>
      </c>
      <c r="Q13" s="23">
        <f>VLOOKUP(A13,'[3]model1&amp;RSI'!$A:$N,14)</f>
        <v>6.4205042138901032</v>
      </c>
      <c r="R13" s="1">
        <f t="shared" si="9"/>
        <v>2</v>
      </c>
      <c r="AD13" s="2"/>
    </row>
    <row r="14" spans="1:36" ht="14.1" customHeight="1" x14ac:dyDescent="0.2">
      <c r="A14" s="16">
        <v>44712</v>
      </c>
      <c r="B14" s="33">
        <f>VLOOKUP(A14,[1]HwabaoWP_szse_innovation_100!$A:$E,5)</f>
        <v>0.74699997901916504</v>
      </c>
      <c r="C14" s="17">
        <f>VLOOKUP(A14,[2]myPEPB!$B:$C,2)</f>
        <v>24.129999160000001</v>
      </c>
      <c r="D14" s="18">
        <f>VLOOKUP(A14,[2]myPEPB!$B:$D,3)</f>
        <v>34.740573439534039</v>
      </c>
      <c r="E14" s="18">
        <f>VLOOKUP(A14,[1]HwabaoWP_szse_innovation_100!$A:$F,6)</f>
        <v>1147010</v>
      </c>
      <c r="F14" s="18">
        <f>VLOOKUP(A14,[1]HwabaoWP_szse_innovation_100!$A:$I,9)</f>
        <v>6847440.4204799104</v>
      </c>
      <c r="G14" s="18">
        <f t="shared" si="8"/>
        <v>220114.31991095777</v>
      </c>
      <c r="H14" s="19">
        <f t="shared" si="0"/>
        <v>294664.42582766194</v>
      </c>
      <c r="I14" s="19">
        <f t="shared" si="4"/>
        <v>1195610.1341307736</v>
      </c>
      <c r="J14" s="19">
        <f t="shared" si="1"/>
        <v>893120.74511078896</v>
      </c>
      <c r="K14" s="19">
        <f t="shared" si="5"/>
        <v>902195.1677574045</v>
      </c>
      <c r="L14" s="19">
        <f t="shared" si="2"/>
        <v>893120.74511078896</v>
      </c>
      <c r="M14" s="19">
        <f t="shared" si="3"/>
        <v>-9074.4226466155378</v>
      </c>
      <c r="N14" s="18">
        <f t="shared" si="6"/>
        <v>0</v>
      </c>
      <c r="O14" s="23">
        <f>VLOOKUP(A14,'[3]model1&amp;RSI'!$A:$K,11)</f>
        <v>7.1597979183657566E-3</v>
      </c>
      <c r="P14" s="23">
        <f>VLOOKUP(A14,'[3]model1&amp;RSI'!$A:$M,13)</f>
        <v>4.3497444045914602E-2</v>
      </c>
      <c r="Q14" s="23">
        <f>VLOOKUP(A14,'[3]model1&amp;RSI'!$A:$N,14)</f>
        <v>16.460272725009055</v>
      </c>
      <c r="R14" s="1">
        <f t="shared" si="9"/>
        <v>2</v>
      </c>
    </row>
    <row r="15" spans="1:36" ht="14.1" customHeight="1" x14ac:dyDescent="0.2">
      <c r="A15" s="16">
        <v>44742</v>
      </c>
      <c r="B15" s="33">
        <f>VLOOKUP(A15,[1]HwabaoWP_szse_innovation_100!$A:$E,5)</f>
        <v>0.84500002861022949</v>
      </c>
      <c r="C15" s="17">
        <f>VLOOKUP(A15,[2]myPEPB!$B:$C,2)</f>
        <v>27.809999470000001</v>
      </c>
      <c r="D15" s="18">
        <f>VLOOKUP(A15,[2]myPEPB!$B:$D,3)</f>
        <v>34.119366627533324</v>
      </c>
      <c r="E15" s="18">
        <f>VLOOKUP(A15,[1]HwabaoWP_szse_innovation_100!$A:$F,6)</f>
        <v>2764909</v>
      </c>
      <c r="F15" s="18">
        <f>VLOOKUP(A15,[1]HwabaoWP_szse_innovation_100!$A:$I,9)</f>
        <v>6486059.213010204</v>
      </c>
      <c r="G15" s="18">
        <f t="shared" si="8"/>
        <v>117774.16140422859</v>
      </c>
      <c r="H15" s="19">
        <f t="shared" si="0"/>
        <v>139377.70108473441</v>
      </c>
      <c r="I15" s="19">
        <f t="shared" si="4"/>
        <v>1334987.835215508</v>
      </c>
      <c r="J15" s="19">
        <f t="shared" si="1"/>
        <v>1128064.7589514125</v>
      </c>
      <c r="K15" s="19">
        <f t="shared" si="5"/>
        <v>1019969.329161633</v>
      </c>
      <c r="L15" s="19">
        <f t="shared" si="2"/>
        <v>1128064.7589514125</v>
      </c>
      <c r="M15" s="19">
        <f t="shared" si="3"/>
        <v>108095.42978977947</v>
      </c>
      <c r="N15" s="18">
        <f t="shared" si="6"/>
        <v>0</v>
      </c>
      <c r="O15" s="23">
        <f>VLOOKUP(A15,'[3]model1&amp;RSI'!$A:$K,11)</f>
        <v>2.2299839863815538E-2</v>
      </c>
      <c r="P15" s="23">
        <f>VLOOKUP(A15,'[3]model1&amp;RSI'!$A:$M,13)</f>
        <v>5.2581211636772908E-2</v>
      </c>
      <c r="Q15" s="23">
        <f>VLOOKUP(A15,'[3]model1&amp;RSI'!$A:$N,14)</f>
        <v>42.410281485830289</v>
      </c>
      <c r="R15" s="1">
        <f t="shared" si="9"/>
        <v>2</v>
      </c>
    </row>
    <row r="16" spans="1:36" ht="14.1" customHeight="1" x14ac:dyDescent="0.2">
      <c r="A16" s="16">
        <v>44771</v>
      </c>
      <c r="B16" s="33">
        <f>VLOOKUP(A16,[1]HwabaoWP_szse_innovation_100!$A:$E,5)</f>
        <v>0.80099999904632568</v>
      </c>
      <c r="C16" s="17">
        <f>VLOOKUP(A16,[2]myPEPB!$B:$C,2)</f>
        <v>26.329999919999999</v>
      </c>
      <c r="D16" s="18">
        <f>VLOOKUP(A16,[2]myPEPB!$B:$D,3)</f>
        <v>33.666137024579427</v>
      </c>
      <c r="E16" s="18">
        <f>VLOOKUP(A16,[1]HwabaoWP_szse_innovation_100!$A:$F,6)</f>
        <v>2184000</v>
      </c>
      <c r="F16" s="18">
        <f>VLOOKUP(A16,[1]HwabaoWP_szse_innovation_100!$A:$I,9)</f>
        <v>6139372.2173402254</v>
      </c>
      <c r="G16" s="18">
        <f t="shared" si="8"/>
        <v>73386.686969169547</v>
      </c>
      <c r="H16" s="19">
        <f t="shared" si="0"/>
        <v>91618.835276584359</v>
      </c>
      <c r="I16" s="19">
        <f t="shared" si="4"/>
        <v>1426606.6704920924</v>
      </c>
      <c r="J16" s="19">
        <f t="shared" si="1"/>
        <v>1142711.9417036478</v>
      </c>
      <c r="K16" s="19">
        <f t="shared" si="5"/>
        <v>1093356.0161308027</v>
      </c>
      <c r="L16" s="19">
        <f t="shared" si="2"/>
        <v>1142711.9417036478</v>
      </c>
      <c r="M16" s="19">
        <f t="shared" si="3"/>
        <v>49355.925572845154</v>
      </c>
      <c r="N16" s="18">
        <f t="shared" si="6"/>
        <v>0</v>
      </c>
      <c r="O16" s="23">
        <f>VLOOKUP(A16,'[3]model1&amp;RSI'!$A:$K,11)</f>
        <v>1.8583199886512948E-2</v>
      </c>
      <c r="P16" s="23">
        <f>VLOOKUP(A16,'[3]model1&amp;RSI'!$A:$M,13)</f>
        <v>5.1151014624628059E-2</v>
      </c>
      <c r="Q16" s="23">
        <f>VLOOKUP(A16,'[3]model1&amp;RSI'!$A:$N,14)</f>
        <v>36.33007091430315</v>
      </c>
      <c r="R16" s="1">
        <f t="shared" si="9"/>
        <v>0.95</v>
      </c>
    </row>
    <row r="17" spans="1:19" ht="14.1" customHeight="1" x14ac:dyDescent="0.2">
      <c r="A17" s="16">
        <v>44804</v>
      </c>
      <c r="B17" s="33">
        <f>VLOOKUP(A17,[1]HwabaoWP_szse_innovation_100!$A:$E,5)</f>
        <v>0.76499998569488525</v>
      </c>
      <c r="C17" s="17">
        <f>VLOOKUP(A17,[2]myPEPB!$B:$C,2)</f>
        <v>25.18000031</v>
      </c>
      <c r="D17" s="18">
        <f>VLOOKUP(A17,[2]myPEPB!$B:$D,3)</f>
        <v>33.177616240465106</v>
      </c>
      <c r="E17" s="18">
        <f>VLOOKUP(A17,[1]HwabaoWP_szse_innovation_100!$A:$F,6)</f>
        <v>719700</v>
      </c>
      <c r="F17" s="18">
        <f>VLOOKUP(A17,[1]HwabaoWP_szse_innovation_100!$A:$I,9)</f>
        <v>5816280.4526384082</v>
      </c>
      <c r="G17" s="18">
        <f t="shared" si="8"/>
        <v>33073.038054563942</v>
      </c>
      <c r="H17" s="19">
        <f t="shared" si="0"/>
        <v>43232.730291520405</v>
      </c>
      <c r="I17" s="19">
        <f t="shared" si="4"/>
        <v>1469839.4007836129</v>
      </c>
      <c r="J17" s="19">
        <f t="shared" si="1"/>
        <v>1124427.1205732427</v>
      </c>
      <c r="K17" s="19">
        <f t="shared" si="5"/>
        <v>1126429.0541853667</v>
      </c>
      <c r="L17" s="19">
        <f t="shared" si="2"/>
        <v>1124427.1205732427</v>
      </c>
      <c r="M17" s="19">
        <f t="shared" si="3"/>
        <v>-2001.9336121240631</v>
      </c>
      <c r="N17" s="18">
        <f t="shared" si="6"/>
        <v>0</v>
      </c>
      <c r="O17" s="23">
        <f>VLOOKUP(A17,'[3]model1&amp;RSI'!$A:$K,11)</f>
        <v>1.5485999905427456E-2</v>
      </c>
      <c r="P17" s="23">
        <f>VLOOKUP(A17,'[3]model1&amp;RSI'!$A:$M,13)</f>
        <v>4.8625847745763451E-2</v>
      </c>
      <c r="Q17" s="23">
        <f>VLOOKUP(A17,'[3]model1&amp;RSI'!$A:$N,14)</f>
        <v>31.847259478939737</v>
      </c>
      <c r="R17" s="1">
        <f t="shared" si="9"/>
        <v>0.95</v>
      </c>
    </row>
    <row r="18" spans="1:19" ht="14.1" customHeight="1" x14ac:dyDescent="0.2">
      <c r="A18" s="16">
        <v>44834</v>
      </c>
      <c r="B18" s="33">
        <f>VLOOKUP(A18,[1]HwabaoWP_szse_innovation_100!$A:$E,5)</f>
        <v>0.69599997997283936</v>
      </c>
      <c r="C18" s="17">
        <f>VLOOKUP(A18,[2]myPEPB!$B:$C,2)</f>
        <v>23.340000150000002</v>
      </c>
      <c r="D18" s="18">
        <f>VLOOKUP(A18,[2]myPEPB!$B:$D,3)</f>
        <v>32.601424623862997</v>
      </c>
      <c r="E18" s="18">
        <f>VLOOKUP(A18,[1]HwabaoWP_szse_innovation_100!$A:$F,6)</f>
        <v>2128200</v>
      </c>
      <c r="F18" s="18">
        <f>VLOOKUP(A18,[1]HwabaoWP_szse_innovation_100!$A:$I,9)</f>
        <v>5555987.6610887097</v>
      </c>
      <c r="G18" s="18">
        <f t="shared" si="8"/>
        <v>158990.37342862081</v>
      </c>
      <c r="H18" s="19">
        <f t="shared" si="0"/>
        <v>228434.45115447452</v>
      </c>
      <c r="I18" s="19">
        <f t="shared" si="4"/>
        <v>1698273.8519380875</v>
      </c>
      <c r="J18" s="19">
        <f t="shared" si="1"/>
        <v>1181998.5669373057</v>
      </c>
      <c r="K18" s="19">
        <f t="shared" si="5"/>
        <v>1285419.4276139876</v>
      </c>
      <c r="L18" s="19">
        <f t="shared" si="2"/>
        <v>1181998.5669373057</v>
      </c>
      <c r="M18" s="19">
        <f t="shared" si="3"/>
        <v>-103420.86067668186</v>
      </c>
      <c r="N18" s="18">
        <f t="shared" si="6"/>
        <v>0</v>
      </c>
      <c r="O18" s="23">
        <f>VLOOKUP(A18,'[3]model1&amp;RSI'!$A:$K,11)</f>
        <v>1.2904999921189547E-2</v>
      </c>
      <c r="P18" s="23">
        <f>VLOOKUP(A18,'[3]model1&amp;RSI'!$A:$M,13)</f>
        <v>5.2021540741810528E-2</v>
      </c>
      <c r="Q18" s="23">
        <f>VLOOKUP(A18,'[3]model1&amp;RSI'!$A:$N,14)</f>
        <v>24.80703135118333</v>
      </c>
      <c r="R18" s="1">
        <f t="shared" si="9"/>
        <v>0.95</v>
      </c>
    </row>
    <row r="19" spans="1:19" ht="14.1" customHeight="1" x14ac:dyDescent="0.15"/>
    <row r="20" spans="1:19" ht="14.1" customHeight="1" x14ac:dyDescent="0.15"/>
    <row r="21" spans="1:19" ht="14.1" customHeight="1" x14ac:dyDescent="0.15"/>
    <row r="22" spans="1:19" ht="14.1" customHeight="1" x14ac:dyDescent="0.15">
      <c r="S22" s="3"/>
    </row>
    <row r="23" spans="1:19" ht="14.1" customHeight="1" x14ac:dyDescent="0.15"/>
    <row r="24" spans="1:19" ht="14.1" customHeight="1" x14ac:dyDescent="0.15"/>
    <row r="25" spans="1:19" ht="14.1" customHeight="1" x14ac:dyDescent="0.15"/>
    <row r="26" spans="1:19" ht="14.1" customHeight="1" x14ac:dyDescent="0.15"/>
    <row r="27" spans="1:19" ht="14.1" customHeight="1" x14ac:dyDescent="0.15"/>
    <row r="28" spans="1:19" ht="14.1" customHeight="1" x14ac:dyDescent="0.15"/>
    <row r="29" spans="1:19" ht="14.1" customHeight="1" x14ac:dyDescent="0.15"/>
    <row r="30" spans="1:19" ht="14.1" customHeight="1" x14ac:dyDescent="0.15"/>
    <row r="31" spans="1:19" ht="14.1" customHeight="1" x14ac:dyDescent="0.15"/>
    <row r="32" spans="1:19" ht="14.1" customHeight="1" x14ac:dyDescent="0.15"/>
    <row r="33" spans="19:19" ht="14.1" customHeight="1" x14ac:dyDescent="0.15">
      <c r="S33" s="3"/>
    </row>
    <row r="34" spans="19:19" ht="14.1" customHeight="1" x14ac:dyDescent="0.15"/>
    <row r="35" spans="19:19" ht="14.1" customHeight="1" x14ac:dyDescent="0.15"/>
    <row r="36" spans="19:19" ht="14.1" customHeight="1" x14ac:dyDescent="0.15"/>
    <row r="37" spans="19:19" ht="14.1" customHeight="1" x14ac:dyDescent="0.15"/>
    <row r="38" spans="19:19" ht="14.1" customHeight="1" x14ac:dyDescent="0.15"/>
    <row r="39" spans="19:19" ht="14.1" customHeight="1" x14ac:dyDescent="0.15"/>
    <row r="40" spans="19:19" ht="14.1" customHeight="1" x14ac:dyDescent="0.15"/>
    <row r="41" spans="19:19" ht="14.1" customHeight="1" x14ac:dyDescent="0.15"/>
    <row r="42" spans="19:19" ht="14.1" customHeight="1" x14ac:dyDescent="0.15"/>
    <row r="43" spans="19:19" ht="14.1" customHeight="1" x14ac:dyDescent="0.15"/>
    <row r="44" spans="19:19" ht="14.1" customHeight="1" x14ac:dyDescent="0.15"/>
    <row r="45" spans="19:19" ht="14.1" customHeight="1" x14ac:dyDescent="0.15"/>
    <row r="46" spans="19:19" ht="14.1" customHeight="1" x14ac:dyDescent="0.15"/>
    <row r="47" spans="19:19" ht="14.1" customHeight="1" x14ac:dyDescent="0.15"/>
    <row r="48" spans="19:19" ht="14.1" customHeight="1" x14ac:dyDescent="0.15"/>
    <row r="49" ht="14.1" customHeight="1" x14ac:dyDescent="0.15"/>
    <row r="50" ht="14.1" customHeight="1" x14ac:dyDescent="0.15"/>
    <row r="51" ht="14.1" customHeight="1" x14ac:dyDescent="0.15"/>
    <row r="52" ht="14.1" customHeight="1" x14ac:dyDescent="0.15"/>
    <row r="53" ht="14.1" customHeight="1" x14ac:dyDescent="0.15"/>
    <row r="54" ht="14.1" customHeight="1" x14ac:dyDescent="0.15"/>
    <row r="55" ht="14.1" customHeight="1" x14ac:dyDescent="0.15"/>
    <row r="56" ht="14.1" customHeight="1" x14ac:dyDescent="0.15"/>
    <row r="57" ht="14.1" customHeight="1" x14ac:dyDescent="0.15"/>
    <row r="58" ht="14.1" customHeight="1" x14ac:dyDescent="0.15"/>
    <row r="59" ht="14.1" customHeight="1" x14ac:dyDescent="0.15"/>
    <row r="60" ht="14.1" customHeight="1" x14ac:dyDescent="0.15"/>
    <row r="61" ht="14.1" customHeight="1" x14ac:dyDescent="0.15"/>
    <row r="62" ht="14.1" customHeight="1" x14ac:dyDescent="0.15"/>
    <row r="63" ht="14.1" customHeight="1" x14ac:dyDescent="0.15"/>
    <row r="64" ht="14.1" customHeight="1" x14ac:dyDescent="0.15"/>
    <row r="65" ht="14.1" customHeight="1" x14ac:dyDescent="0.15"/>
    <row r="66" ht="14.1" customHeight="1" x14ac:dyDescent="0.15"/>
    <row r="67" ht="14.1" customHeight="1" x14ac:dyDescent="0.15"/>
    <row r="68" ht="14.1" customHeight="1" x14ac:dyDescent="0.15"/>
    <row r="69" ht="14.1" customHeight="1" x14ac:dyDescent="0.15"/>
    <row r="70" ht="14.1" customHeight="1" x14ac:dyDescent="0.15"/>
    <row r="71" ht="14.1" customHeight="1" x14ac:dyDescent="0.15"/>
    <row r="72" ht="14.1" customHeight="1" x14ac:dyDescent="0.15"/>
    <row r="73" ht="14.1" customHeight="1" x14ac:dyDescent="0.15"/>
    <row r="74" ht="14.1" customHeight="1" x14ac:dyDescent="0.15"/>
    <row r="75" ht="14.1" customHeight="1" x14ac:dyDescent="0.15"/>
    <row r="76" ht="14.1" customHeight="1" x14ac:dyDescent="0.15"/>
    <row r="77" ht="14.1" customHeight="1" x14ac:dyDescent="0.15"/>
    <row r="78" ht="14.1" customHeight="1" x14ac:dyDescent="0.15"/>
    <row r="79" ht="14.1" customHeight="1" x14ac:dyDescent="0.15"/>
    <row r="80" ht="14.1" customHeight="1" x14ac:dyDescent="0.15"/>
    <row r="81" spans="19:19" ht="14.1" customHeight="1" x14ac:dyDescent="0.15"/>
    <row r="82" spans="19:19" ht="14.1" customHeight="1" x14ac:dyDescent="0.15"/>
    <row r="83" spans="19:19" ht="14.1" customHeight="1" x14ac:dyDescent="0.15"/>
    <row r="84" spans="19:19" ht="14.1" customHeight="1" x14ac:dyDescent="0.15"/>
    <row r="85" spans="19:19" ht="14.1" customHeight="1" x14ac:dyDescent="0.15"/>
    <row r="86" spans="19:19" ht="14.1" customHeight="1" x14ac:dyDescent="0.15"/>
    <row r="87" spans="19:19" ht="14.1" customHeight="1" x14ac:dyDescent="0.15"/>
    <row r="88" spans="19:19" ht="14.1" customHeight="1" x14ac:dyDescent="0.15"/>
    <row r="89" spans="19:19" ht="14.1" customHeight="1" x14ac:dyDescent="0.15"/>
    <row r="90" spans="19:19" ht="14.1" customHeight="1" x14ac:dyDescent="0.15"/>
    <row r="91" spans="19:19" ht="14.1" customHeight="1" x14ac:dyDescent="0.15"/>
    <row r="92" spans="19:19" ht="14.1" customHeight="1" x14ac:dyDescent="0.15">
      <c r="S92" s="3"/>
    </row>
    <row r="93" spans="19:19" ht="14.1" customHeight="1" x14ac:dyDescent="0.15"/>
    <row r="94" spans="19:19" ht="14.1" customHeight="1" x14ac:dyDescent="0.15"/>
    <row r="95" spans="19:19" ht="14.1" customHeight="1" x14ac:dyDescent="0.15"/>
    <row r="96" spans="19:19" ht="14.1" customHeight="1" x14ac:dyDescent="0.15"/>
    <row r="97" spans="19:19" ht="14.1" customHeight="1" x14ac:dyDescent="0.15"/>
    <row r="98" spans="19:19" ht="14.1" customHeight="1" x14ac:dyDescent="0.15"/>
    <row r="99" spans="19:19" ht="14.1" customHeight="1" x14ac:dyDescent="0.15"/>
    <row r="100" spans="19:19" ht="14.1" customHeight="1" x14ac:dyDescent="0.15"/>
    <row r="101" spans="19:19" ht="14.1" customHeight="1" x14ac:dyDescent="0.15"/>
    <row r="102" spans="19:19" ht="14.1" customHeight="1" x14ac:dyDescent="0.15"/>
    <row r="103" spans="19:19" ht="14.1" customHeight="1" x14ac:dyDescent="0.15"/>
    <row r="104" spans="19:19" ht="14.1" customHeight="1" x14ac:dyDescent="0.15">
      <c r="S104" s="3"/>
    </row>
    <row r="105" spans="19:19" ht="14.1" customHeight="1" x14ac:dyDescent="0.15"/>
    <row r="106" spans="19:19" ht="14.1" customHeight="1" x14ac:dyDescent="0.15"/>
    <row r="107" spans="19:19" ht="14.1" customHeight="1" x14ac:dyDescent="0.15"/>
    <row r="108" spans="19:19" ht="14.1" customHeight="1" x14ac:dyDescent="0.15"/>
    <row r="109" spans="19:19" ht="14.1" customHeight="1" x14ac:dyDescent="0.15"/>
    <row r="110" spans="19:19" ht="14.1" customHeight="1" x14ac:dyDescent="0.15"/>
    <row r="111" spans="19:19" ht="14.1" customHeight="1" x14ac:dyDescent="0.15"/>
    <row r="112" spans="19:19" ht="14.1" customHeight="1" x14ac:dyDescent="0.15"/>
    <row r="113" spans="19:19" ht="14.1" customHeight="1" x14ac:dyDescent="0.15"/>
    <row r="114" spans="19:19" ht="14.1" customHeight="1" x14ac:dyDescent="0.15"/>
    <row r="115" spans="19:19" ht="14.1" customHeight="1" x14ac:dyDescent="0.15"/>
    <row r="116" spans="19:19" ht="14.1" customHeight="1" x14ac:dyDescent="0.15">
      <c r="S116" s="3"/>
    </row>
    <row r="117" spans="19:19" ht="14.1" customHeight="1" x14ac:dyDescent="0.15"/>
    <row r="118" spans="19:19" ht="14.1" customHeight="1" x14ac:dyDescent="0.15"/>
    <row r="119" spans="19:19" ht="14.1" customHeight="1" x14ac:dyDescent="0.15"/>
    <row r="120" spans="19:19" ht="14.1" customHeight="1" x14ac:dyDescent="0.15"/>
    <row r="121" spans="19:19" ht="14.1" customHeight="1" x14ac:dyDescent="0.15"/>
    <row r="122" spans="19:19" ht="14.1" customHeight="1" x14ac:dyDescent="0.15"/>
    <row r="123" spans="19:19" ht="14.1" customHeight="1" x14ac:dyDescent="0.15"/>
    <row r="124" spans="19:19" ht="14.1" customHeight="1" x14ac:dyDescent="0.15"/>
    <row r="125" spans="19:19" ht="14.1" customHeight="1" x14ac:dyDescent="0.15"/>
    <row r="126" spans="19:19" ht="14.1" customHeight="1" x14ac:dyDescent="0.15"/>
    <row r="127" spans="19:19" ht="14.1" customHeight="1" x14ac:dyDescent="0.15"/>
    <row r="128" spans="19:19" ht="14.1" customHeight="1" x14ac:dyDescent="0.15">
      <c r="S128" s="3"/>
    </row>
    <row r="129" spans="19:19" ht="14.1" customHeight="1" x14ac:dyDescent="0.15"/>
    <row r="130" spans="19:19" ht="14.1" customHeight="1" x14ac:dyDescent="0.15"/>
    <row r="131" spans="19:19" ht="14.1" customHeight="1" x14ac:dyDescent="0.15"/>
    <row r="132" spans="19:19" ht="14.1" customHeight="1" x14ac:dyDescent="0.15"/>
    <row r="133" spans="19:19" ht="14.1" customHeight="1" x14ac:dyDescent="0.15"/>
    <row r="134" spans="19:19" ht="14.1" customHeight="1" x14ac:dyDescent="0.15"/>
    <row r="135" spans="19:19" ht="14.1" customHeight="1" x14ac:dyDescent="0.15"/>
    <row r="136" spans="19:19" ht="14.1" customHeight="1" x14ac:dyDescent="0.15"/>
    <row r="137" spans="19:19" ht="14.1" customHeight="1" x14ac:dyDescent="0.15"/>
    <row r="138" spans="19:19" ht="14.1" customHeight="1" x14ac:dyDescent="0.15"/>
    <row r="139" spans="19:19" ht="14.1" customHeight="1" x14ac:dyDescent="0.15"/>
    <row r="140" spans="19:19" ht="14.1" customHeight="1" x14ac:dyDescent="0.15">
      <c r="S140" s="3"/>
    </row>
    <row r="141" spans="19:19" ht="14.1" customHeight="1" x14ac:dyDescent="0.15"/>
    <row r="142" spans="19:19" ht="14.1" customHeight="1" x14ac:dyDescent="0.15"/>
    <row r="143" spans="19:19" ht="14.1" customHeight="1" x14ac:dyDescent="0.15"/>
    <row r="144" spans="19:19" ht="14.1" customHeight="1" x14ac:dyDescent="0.15"/>
    <row r="145" spans="19:19" ht="14.1" customHeight="1" x14ac:dyDescent="0.15"/>
    <row r="146" spans="19:19" ht="14.1" customHeight="1" x14ac:dyDescent="0.15"/>
    <row r="147" spans="19:19" ht="14.1" customHeight="1" x14ac:dyDescent="0.15"/>
    <row r="148" spans="19:19" ht="14.1" customHeight="1" x14ac:dyDescent="0.15"/>
    <row r="149" spans="19:19" ht="14.1" customHeight="1" x14ac:dyDescent="0.15"/>
    <row r="150" spans="19:19" ht="14.1" customHeight="1" x14ac:dyDescent="0.15"/>
    <row r="151" spans="19:19" ht="14.1" customHeight="1" x14ac:dyDescent="0.15"/>
    <row r="152" spans="19:19" ht="14.1" customHeight="1" x14ac:dyDescent="0.15">
      <c r="S152" s="3"/>
    </row>
    <row r="153" spans="19:19" ht="14.1" customHeight="1" x14ac:dyDescent="0.15"/>
    <row r="154" spans="19:19" ht="14.1" customHeight="1" x14ac:dyDescent="0.15"/>
    <row r="155" spans="19:19" ht="14.1" customHeight="1" x14ac:dyDescent="0.15"/>
    <row r="156" spans="19:19" ht="14.1" customHeight="1" x14ac:dyDescent="0.15"/>
    <row r="157" spans="19:19" ht="14.1" customHeight="1" x14ac:dyDescent="0.15"/>
    <row r="158" spans="19:19" ht="14.1" customHeight="1" x14ac:dyDescent="0.15"/>
    <row r="159" spans="19:19" ht="14.1" customHeight="1" x14ac:dyDescent="0.15"/>
    <row r="160" spans="19:19" ht="14.1" customHeight="1" x14ac:dyDescent="0.15"/>
    <row r="161" spans="19:19" ht="14.1" customHeight="1" x14ac:dyDescent="0.15"/>
    <row r="162" spans="19:19" ht="14.1" customHeight="1" x14ac:dyDescent="0.15"/>
    <row r="163" spans="19:19" ht="14.1" customHeight="1" x14ac:dyDescent="0.15"/>
    <row r="164" spans="19:19" ht="14.1" customHeight="1" x14ac:dyDescent="0.15">
      <c r="S164" s="3"/>
    </row>
    <row r="165" spans="19:19" ht="14.1" customHeight="1" x14ac:dyDescent="0.15"/>
    <row r="166" spans="19:19" ht="14.1" customHeight="1" x14ac:dyDescent="0.15"/>
    <row r="167" spans="19:19" ht="14.1" customHeight="1" x14ac:dyDescent="0.15"/>
    <row r="168" spans="19:19" ht="14.1" customHeight="1" x14ac:dyDescent="0.15"/>
    <row r="169" spans="19:19" ht="14.1" customHeight="1" x14ac:dyDescent="0.15"/>
    <row r="170" spans="19:19" ht="14.1" customHeight="1" x14ac:dyDescent="0.15"/>
    <row r="171" spans="19:19" ht="14.1" customHeight="1" x14ac:dyDescent="0.15"/>
    <row r="172" spans="19:19" ht="14.1" customHeight="1" x14ac:dyDescent="0.15"/>
    <row r="173" spans="19:19" ht="14.1" customHeight="1" x14ac:dyDescent="0.15"/>
    <row r="174" spans="19:19" ht="14.1" customHeight="1" x14ac:dyDescent="0.15"/>
    <row r="175" spans="19:19" ht="14.1" customHeight="1" x14ac:dyDescent="0.15"/>
    <row r="176" spans="19:19" ht="14.1" customHeight="1" x14ac:dyDescent="0.15"/>
    <row r="177" ht="14.1" customHeight="1" x14ac:dyDescent="0.15"/>
    <row r="178" ht="14.1" customHeight="1" x14ac:dyDescent="0.15"/>
    <row r="179" ht="14.1" customHeight="1" x14ac:dyDescent="0.15"/>
    <row r="180" ht="14.1" customHeight="1" x14ac:dyDescent="0.15"/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8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2" customFormat="1" ht="27" customHeight="1" x14ac:dyDescent="0.15">
      <c r="A1" s="14" t="s">
        <v>1</v>
      </c>
      <c r="B1" s="14" t="s">
        <v>2</v>
      </c>
      <c r="C1" s="14" t="s">
        <v>0</v>
      </c>
      <c r="D1" s="15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3" t="s">
        <v>8</v>
      </c>
      <c r="J1" s="41" t="s">
        <v>9</v>
      </c>
      <c r="K1" s="45" t="s">
        <v>10</v>
      </c>
      <c r="L1" s="46" t="s">
        <v>11</v>
      </c>
      <c r="M1" s="50" t="s">
        <v>22</v>
      </c>
      <c r="N1" s="50" t="s">
        <v>23</v>
      </c>
      <c r="O1" s="50" t="s">
        <v>24</v>
      </c>
      <c r="P1" s="50" t="s">
        <v>25</v>
      </c>
      <c r="Q1" s="12" t="s">
        <v>26</v>
      </c>
    </row>
    <row r="2" spans="1:36" ht="14.1" customHeight="1" x14ac:dyDescent="0.2">
      <c r="A2" s="6"/>
      <c r="B2" s="6"/>
      <c r="C2" s="6"/>
      <c r="D2" s="5"/>
      <c r="E2" s="5">
        <v>3950</v>
      </c>
      <c r="F2" s="5"/>
      <c r="G2" s="5"/>
      <c r="H2" s="5">
        <f>MIN(G:G)</f>
        <v>0</v>
      </c>
      <c r="I2" s="5"/>
      <c r="J2" s="6"/>
      <c r="K2" s="6"/>
      <c r="L2" s="5"/>
      <c r="M2" s="21"/>
      <c r="N2" s="21"/>
      <c r="O2" s="8"/>
    </row>
    <row r="3" spans="1:36" ht="14.1" customHeight="1" x14ac:dyDescent="0.2">
      <c r="A3" s="16">
        <v>44377</v>
      </c>
      <c r="B3" s="33">
        <f>VLOOKUP(A3,[1]HwabaoWP_szse_innovation_100!$A:$E,5)</f>
        <v>1.0309999999999999</v>
      </c>
      <c r="C3" s="17">
        <f>VLOOKUP(A3,[2]myPEPB!$B:$C,2)</f>
        <v>41.45</v>
      </c>
      <c r="D3" s="18">
        <f>VLOOKUP(A3,[2]myPEPB!$B:$D,3)</f>
        <v>41.041896551724122</v>
      </c>
      <c r="E3" s="18">
        <v>0</v>
      </c>
      <c r="F3" s="19">
        <f t="shared" ref="F3:F18" si="0">E3/B3</f>
        <v>0</v>
      </c>
      <c r="G3" s="19">
        <f>G2+F3</f>
        <v>0</v>
      </c>
      <c r="H3" s="19">
        <f t="shared" ref="H3:H18" si="1">G3*B3</f>
        <v>0</v>
      </c>
      <c r="I3" s="19">
        <f>IF(E3&gt;0,I2+E3,I2)</f>
        <v>0</v>
      </c>
      <c r="J3" s="19">
        <f t="shared" ref="J3:J18" si="2">H3+L3</f>
        <v>0</v>
      </c>
      <c r="K3" s="19">
        <f t="shared" ref="K3:K18" si="3">J3-I3</f>
        <v>0</v>
      </c>
      <c r="L3" s="18">
        <f>IF(E3&lt;0,L2-E3,L2)</f>
        <v>0</v>
      </c>
      <c r="M3" s="22">
        <f>VLOOKUP(A3,'[3]model1&amp;KDJ'!$A:$N,14)</f>
        <v>86.363636363635862</v>
      </c>
      <c r="N3" s="22">
        <f>VLOOKUP(A3,'[3]model1&amp;KDJ'!$A:$O,15)</f>
        <v>86.363636363635862</v>
      </c>
      <c r="O3" s="22">
        <f>VLOOKUP(A3,'[3]model1&amp;KDJ'!$A:$P,16)</f>
        <v>86.363636363635862</v>
      </c>
      <c r="P3" s="22">
        <f>VLOOKUP(A3,'[3]model1&amp;KDJ'!$A:$Q,17)</f>
        <v>86.363636363635862</v>
      </c>
      <c r="Q3" s="1">
        <f>IF(OR(P3&lt;0,P3&gt;100),1.2,1)</f>
        <v>1</v>
      </c>
      <c r="S3" s="47" t="s">
        <v>1</v>
      </c>
      <c r="T3" s="48" t="s">
        <v>12</v>
      </c>
      <c r="U3" s="48" t="s">
        <v>8</v>
      </c>
      <c r="V3" s="48" t="s">
        <v>9</v>
      </c>
      <c r="W3" s="48" t="s">
        <v>10</v>
      </c>
      <c r="X3" s="49" t="s">
        <v>11</v>
      </c>
      <c r="Y3" s="48" t="s">
        <v>13</v>
      </c>
      <c r="Z3" s="48" t="s">
        <v>14</v>
      </c>
    </row>
    <row r="4" spans="1:36" ht="14.1" customHeight="1" x14ac:dyDescent="0.2">
      <c r="A4" s="16">
        <v>44407</v>
      </c>
      <c r="B4" s="33">
        <f>VLOOKUP(A4,[1]HwabaoWP_szse_innovation_100!$A:$E,5)</f>
        <v>1.006</v>
      </c>
      <c r="C4" s="17">
        <f>VLOOKUP(A4,[2]myPEPB!$B:$C,2)</f>
        <v>39.930000305175781</v>
      </c>
      <c r="D4" s="18">
        <f>VLOOKUP(A4,[2]myPEPB!$B:$D,3)</f>
        <v>40.930499984741189</v>
      </c>
      <c r="E4" s="18">
        <f t="shared" ref="E4:E18" si="4">IF(C4&lt;D4,$E$2*(D4-C4)^2*Q4,-$E$2*(D4-C4)^2*Q4)</f>
        <v>3953.9484548014116</v>
      </c>
      <c r="F4" s="19">
        <f t="shared" si="0"/>
        <v>3930.3662572578642</v>
      </c>
      <c r="G4" s="19">
        <f t="shared" ref="G4:G18" si="5">G3+F4</f>
        <v>3930.3662572578642</v>
      </c>
      <c r="H4" s="19">
        <f t="shared" si="1"/>
        <v>3953.9484548014116</v>
      </c>
      <c r="I4" s="19">
        <f t="shared" ref="I4:I18" si="6">IF(E4&gt;0,I3+E4,I3)</f>
        <v>3953.9484548014116</v>
      </c>
      <c r="J4" s="19">
        <f t="shared" si="2"/>
        <v>3953.9484548014116</v>
      </c>
      <c r="K4" s="19">
        <f t="shared" si="3"/>
        <v>0</v>
      </c>
      <c r="L4" s="18">
        <f t="shared" ref="L4:L18" si="7">IF(E4&lt;0,L3-E4,L3)</f>
        <v>0</v>
      </c>
      <c r="M4" s="22">
        <f>VLOOKUP(A4,'[3]model1&amp;KDJ'!$A:$N,14)</f>
        <v>57.89473684210526</v>
      </c>
      <c r="N4" s="22">
        <f>VLOOKUP(A4,'[3]model1&amp;KDJ'!$A:$O,15)</f>
        <v>76.874003189792333</v>
      </c>
      <c r="O4" s="22">
        <f>VLOOKUP(A4,'[3]model1&amp;KDJ'!$A:$P,16)</f>
        <v>83.200425305688029</v>
      </c>
      <c r="P4" s="22">
        <f>VLOOKUP(A4,'[3]model1&amp;KDJ'!$A:$Q,17)</f>
        <v>64.221158958000927</v>
      </c>
      <c r="Q4" s="1">
        <f t="shared" ref="Q4:Q18" si="8">IF(OR(P4&lt;0,P4&gt;100),1.2,1)</f>
        <v>1</v>
      </c>
      <c r="S4" s="44">
        <v>44561</v>
      </c>
      <c r="T4" s="11">
        <f>U4</f>
        <v>245217.81577195294</v>
      </c>
      <c r="U4" s="5">
        <f>VLOOKUP(S4,A:I,9,)</f>
        <v>245217.81577195294</v>
      </c>
      <c r="V4" s="5">
        <f>VLOOKUP(S4,A:J,10,)</f>
        <v>247884.08816460447</v>
      </c>
      <c r="W4" s="5">
        <f>VLOOKUP(S4,A:K,11,)</f>
        <v>2666.2723926515318</v>
      </c>
      <c r="X4" s="5">
        <f>VLOOKUP(S4,A:L,12,)</f>
        <v>0</v>
      </c>
      <c r="Y4" s="10">
        <f t="shared" ref="Y4" si="9">(V4-U4)/U4</f>
        <v>1.0873077815565837E-2</v>
      </c>
      <c r="Z4" s="10">
        <f>Y4</f>
        <v>1.0873077815565837E-2</v>
      </c>
      <c r="AB4" s="7"/>
      <c r="AC4" s="8"/>
      <c r="AD4" s="8"/>
      <c r="AE4" s="7"/>
      <c r="AF4" s="8"/>
      <c r="AG4" s="8"/>
      <c r="AH4" s="7"/>
      <c r="AI4" s="8"/>
      <c r="AJ4" s="8"/>
    </row>
    <row r="5" spans="1:36" ht="14.1" customHeight="1" x14ac:dyDescent="0.2">
      <c r="A5" s="16">
        <v>44439</v>
      </c>
      <c r="B5" s="33">
        <f>VLOOKUP(A5,[1]HwabaoWP_szse_innovation_100!$A:$E,5)</f>
        <v>0.96599999999999997</v>
      </c>
      <c r="C5" s="17">
        <f>VLOOKUP(A5,[2]myPEPB!$B:$C,2)</f>
        <v>38.069999694824219</v>
      </c>
      <c r="D5" s="18">
        <f>VLOOKUP(A5,[2]myPEPB!$B:$D,3)</f>
        <v>40.654705834482208</v>
      </c>
      <c r="E5" s="18">
        <f t="shared" si="4"/>
        <v>26388.788022123525</v>
      </c>
      <c r="F5" s="19">
        <f t="shared" si="0"/>
        <v>27317.585944227252</v>
      </c>
      <c r="G5" s="19">
        <f t="shared" si="5"/>
        <v>31247.952201485117</v>
      </c>
      <c r="H5" s="19">
        <f t="shared" si="1"/>
        <v>30185.521826634624</v>
      </c>
      <c r="I5" s="19">
        <f t="shared" si="6"/>
        <v>30342.736476924936</v>
      </c>
      <c r="J5" s="19">
        <f t="shared" si="2"/>
        <v>30185.521826634624</v>
      </c>
      <c r="K5" s="19">
        <f t="shared" si="3"/>
        <v>-157.21465029031242</v>
      </c>
      <c r="L5" s="18">
        <f t="shared" si="7"/>
        <v>0</v>
      </c>
      <c r="M5" s="22">
        <f>VLOOKUP(A5,'[3]model1&amp;KDJ'!$A:$N,14)</f>
        <v>22.807017543859651</v>
      </c>
      <c r="N5" s="22">
        <f>VLOOKUP(A5,'[3]model1&amp;KDJ'!$A:$O,15)</f>
        <v>58.851674641148101</v>
      </c>
      <c r="O5" s="22">
        <f>VLOOKUP(A5,'[3]model1&amp;KDJ'!$A:$P,16)</f>
        <v>75.084175084174717</v>
      </c>
      <c r="P5" s="22">
        <f>VLOOKUP(A5,'[3]model1&amp;KDJ'!$A:$Q,17)</f>
        <v>26.386673755094876</v>
      </c>
      <c r="Q5" s="1">
        <f t="shared" si="8"/>
        <v>1</v>
      </c>
      <c r="AB5" s="7"/>
      <c r="AC5" s="8"/>
      <c r="AD5" s="8"/>
      <c r="AE5" s="7"/>
      <c r="AF5" s="8"/>
      <c r="AG5" s="8"/>
      <c r="AH5" s="20"/>
      <c r="AI5" s="8"/>
      <c r="AJ5" s="8"/>
    </row>
    <row r="6" spans="1:36" ht="14.1" customHeight="1" x14ac:dyDescent="0.2">
      <c r="A6" s="16">
        <v>44469</v>
      </c>
      <c r="B6" s="33">
        <f>VLOOKUP(A6,[1]HwabaoWP_szse_innovation_100!$A:$E,5)</f>
        <v>0.96099999999999997</v>
      </c>
      <c r="C6" s="17">
        <f>VLOOKUP(A6,[2]myPEPB!$B:$C,2)</f>
        <v>35.020000457763672</v>
      </c>
      <c r="D6" s="18">
        <f>VLOOKUP(A6,[2]myPEPB!$B:$D,3)</f>
        <v>39.730819672131133</v>
      </c>
      <c r="E6" s="18">
        <f t="shared" si="4"/>
        <v>87657.679798291982</v>
      </c>
      <c r="F6" s="19">
        <f t="shared" si="0"/>
        <v>91215.067427983333</v>
      </c>
      <c r="G6" s="19">
        <f t="shared" si="5"/>
        <v>122463.01962946844</v>
      </c>
      <c r="H6" s="19">
        <f t="shared" si="1"/>
        <v>117686.96186391918</v>
      </c>
      <c r="I6" s="19">
        <f t="shared" si="6"/>
        <v>118000.41627521692</v>
      </c>
      <c r="J6" s="19">
        <f t="shared" si="2"/>
        <v>117686.96186391918</v>
      </c>
      <c r="K6" s="19">
        <f t="shared" si="3"/>
        <v>-313.45441129774554</v>
      </c>
      <c r="L6" s="18">
        <f t="shared" si="7"/>
        <v>0</v>
      </c>
      <c r="M6" s="22">
        <f>VLOOKUP(A6,'[3]model1&amp;KDJ'!$A:$N,14)</f>
        <v>20.512820512820436</v>
      </c>
      <c r="N6" s="22">
        <f>VLOOKUP(A6,'[3]model1&amp;KDJ'!$A:$O,15)</f>
        <v>46.072056598372207</v>
      </c>
      <c r="O6" s="22">
        <f>VLOOKUP(A6,'[3]model1&amp;KDJ'!$A:$P,16)</f>
        <v>65.41346892224054</v>
      </c>
      <c r="P6" s="22">
        <f>VLOOKUP(A6,'[3]model1&amp;KDJ'!$A:$Q,17)</f>
        <v>7.3892319506355477</v>
      </c>
      <c r="Q6" s="1">
        <f t="shared" si="8"/>
        <v>1</v>
      </c>
      <c r="AB6" s="8"/>
      <c r="AC6" s="8"/>
      <c r="AD6" s="9"/>
      <c r="AE6" s="8"/>
      <c r="AF6" s="8"/>
      <c r="AG6" s="9"/>
      <c r="AH6" s="20"/>
    </row>
    <row r="7" spans="1:36" ht="14.1" customHeight="1" x14ac:dyDescent="0.2">
      <c r="A7" s="16">
        <v>44498</v>
      </c>
      <c r="B7" s="33">
        <f>VLOOKUP(A7,[1]HwabaoWP_szse_innovation_100!$A:$E,5)</f>
        <v>0.99299997091293335</v>
      </c>
      <c r="C7" s="17">
        <f>VLOOKUP(A7,[2]myPEPB!$B:$C,2)</f>
        <v>36.299999239999998</v>
      </c>
      <c r="D7" s="18">
        <f>VLOOKUP(A7,[2]myPEPB!$B:$D,3)</f>
        <v>39.253623134275358</v>
      </c>
      <c r="E7" s="18">
        <f t="shared" si="4"/>
        <v>34459.381729895649</v>
      </c>
      <c r="F7" s="19">
        <f t="shared" si="0"/>
        <v>34702.298831101441</v>
      </c>
      <c r="G7" s="19">
        <f t="shared" si="5"/>
        <v>157165.31846056989</v>
      </c>
      <c r="H7" s="19">
        <f t="shared" si="1"/>
        <v>156065.15665986782</v>
      </c>
      <c r="I7" s="19">
        <f t="shared" si="6"/>
        <v>152459.79800511256</v>
      </c>
      <c r="J7" s="19">
        <f t="shared" si="2"/>
        <v>156065.15665986782</v>
      </c>
      <c r="K7" s="19">
        <f t="shared" si="3"/>
        <v>3605.358654755255</v>
      </c>
      <c r="L7" s="18">
        <f t="shared" si="7"/>
        <v>0</v>
      </c>
      <c r="M7" s="22">
        <f>VLOOKUP(A7,'[3]model1&amp;KDJ'!$A:$N,14)</f>
        <v>47.863223002507091</v>
      </c>
      <c r="N7" s="22">
        <f>VLOOKUP(A7,'[3]model1&amp;KDJ'!$A:$O,15)</f>
        <v>46.669112066417171</v>
      </c>
      <c r="O7" s="22">
        <f>VLOOKUP(A7,'[3]model1&amp;KDJ'!$A:$P,16)</f>
        <v>59.165349970299417</v>
      </c>
      <c r="P7" s="22">
        <f>VLOOKUP(A7,'[3]model1&amp;KDJ'!$A:$Q,17)</f>
        <v>21.676636258652678</v>
      </c>
      <c r="Q7" s="1">
        <f t="shared" si="8"/>
        <v>1</v>
      </c>
      <c r="AB7" s="8"/>
      <c r="AC7" s="8"/>
      <c r="AD7" s="8"/>
      <c r="AJ7" s="2"/>
    </row>
    <row r="8" spans="1:36" ht="14.1" customHeight="1" x14ac:dyDescent="0.2">
      <c r="A8" s="16">
        <v>44530</v>
      </c>
      <c r="B8" s="33">
        <f>VLOOKUP(A8,[1]HwabaoWP_szse_innovation_100!$A:$E,5)</f>
        <v>1.0110000371932983</v>
      </c>
      <c r="C8" s="17">
        <f>VLOOKUP(A8,[2]myPEPB!$B:$C,2)</f>
        <v>35.450000000000003</v>
      </c>
      <c r="D8" s="18">
        <f>VLOOKUP(A8,[2]myPEPB!$B:$D,3)</f>
        <v>38.695499988749994</v>
      </c>
      <c r="E8" s="18">
        <f t="shared" si="4"/>
        <v>41606.417199055955</v>
      </c>
      <c r="F8" s="19">
        <f t="shared" si="0"/>
        <v>41153.724696748955</v>
      </c>
      <c r="G8" s="19">
        <f t="shared" si="5"/>
        <v>198319.04315731884</v>
      </c>
      <c r="H8" s="19">
        <f t="shared" si="1"/>
        <v>200500.56000818868</v>
      </c>
      <c r="I8" s="19">
        <f t="shared" si="6"/>
        <v>194066.21520416852</v>
      </c>
      <c r="J8" s="19">
        <f t="shared" si="2"/>
        <v>200500.56000818868</v>
      </c>
      <c r="K8" s="19">
        <f t="shared" si="3"/>
        <v>6434.344804020162</v>
      </c>
      <c r="L8" s="18">
        <f t="shared" si="7"/>
        <v>0</v>
      </c>
      <c r="M8" s="22">
        <f>VLOOKUP(A8,'[3]model1&amp;KDJ'!$A:$N,14)</f>
        <v>63.247895037007083</v>
      </c>
      <c r="N8" s="22">
        <f>VLOOKUP(A8,'[3]model1&amp;KDJ'!$A:$O,15)</f>
        <v>52.195373056613811</v>
      </c>
      <c r="O8" s="22">
        <f>VLOOKUP(A8,'[3]model1&amp;KDJ'!$A:$P,16)</f>
        <v>56.842024332404215</v>
      </c>
      <c r="P8" s="22">
        <f>VLOOKUP(A8,'[3]model1&amp;KDJ'!$A:$Q,17)</f>
        <v>42.902070505032995</v>
      </c>
      <c r="Q8" s="1">
        <f t="shared" si="8"/>
        <v>1</v>
      </c>
    </row>
    <row r="9" spans="1:36" ht="14.1" customHeight="1" x14ac:dyDescent="0.2">
      <c r="A9" s="16">
        <v>44561</v>
      </c>
      <c r="B9" s="33">
        <f>VLOOKUP(A9,[1]HwabaoWP_szse_innovation_100!$A:$E,5)</f>
        <v>0.99199998378753662</v>
      </c>
      <c r="C9" s="17">
        <f>VLOOKUP(A9,[2]myPEPB!$B:$C,2)</f>
        <v>34.630000000000003</v>
      </c>
      <c r="D9" s="18">
        <f>VLOOKUP(A9,[2]myPEPB!$B:$D,3)</f>
        <v>38.228579205136612</v>
      </c>
      <c r="E9" s="18">
        <f t="shared" si="4"/>
        <v>51151.60056778443</v>
      </c>
      <c r="F9" s="19">
        <f t="shared" si="0"/>
        <v>51564.11431831224</v>
      </c>
      <c r="G9" s="19">
        <f t="shared" si="5"/>
        <v>249883.15747563107</v>
      </c>
      <c r="H9" s="19">
        <f t="shared" si="1"/>
        <v>247884.08816460447</v>
      </c>
      <c r="I9" s="19">
        <f t="shared" si="6"/>
        <v>245217.81577195294</v>
      </c>
      <c r="J9" s="19">
        <f t="shared" si="2"/>
        <v>247884.08816460447</v>
      </c>
      <c r="K9" s="19">
        <f t="shared" si="3"/>
        <v>2666.2723926515318</v>
      </c>
      <c r="L9" s="18">
        <f t="shared" si="7"/>
        <v>0</v>
      </c>
      <c r="M9" s="22">
        <f>VLOOKUP(A9,'[3]model1&amp;KDJ'!$A:$N,14)</f>
        <v>47.008533151740657</v>
      </c>
      <c r="N9" s="22">
        <f>VLOOKUP(A9,'[3]model1&amp;KDJ'!$A:$O,15)</f>
        <v>50.466426421656088</v>
      </c>
      <c r="O9" s="22">
        <f>VLOOKUP(A9,'[3]model1&amp;KDJ'!$A:$P,16)</f>
        <v>54.716825028821511</v>
      </c>
      <c r="P9" s="22">
        <f>VLOOKUP(A9,'[3]model1&amp;KDJ'!$A:$Q,17)</f>
        <v>41.96562920732525</v>
      </c>
      <c r="Q9" s="1">
        <f t="shared" si="8"/>
        <v>1</v>
      </c>
      <c r="AB9" s="7"/>
      <c r="AC9" s="8"/>
      <c r="AD9" s="8"/>
    </row>
    <row r="10" spans="1:36" ht="14.1" customHeight="1" x14ac:dyDescent="0.2">
      <c r="A10" s="16">
        <v>44589</v>
      </c>
      <c r="B10" s="33">
        <f>VLOOKUP(A10,[1]HwabaoWP_szse_innovation_100!$A:$E,5)</f>
        <v>0.89099997282028198</v>
      </c>
      <c r="C10" s="17">
        <f>VLOOKUP(A10,[2]myPEPB!$B:$C,2)</f>
        <v>31.159999849999998</v>
      </c>
      <c r="D10" s="18">
        <f>VLOOKUP(A10,[2]myPEPB!$B:$D,3)</f>
        <v>37.710494996683174</v>
      </c>
      <c r="E10" s="18">
        <f t="shared" si="4"/>
        <v>169490.49733354338</v>
      </c>
      <c r="F10" s="19">
        <f t="shared" si="0"/>
        <v>190225.03086846921</v>
      </c>
      <c r="G10" s="19">
        <f t="shared" si="5"/>
        <v>440108.18834410026</v>
      </c>
      <c r="H10" s="19">
        <f t="shared" si="1"/>
        <v>392136.3838525769</v>
      </c>
      <c r="I10" s="19">
        <f t="shared" si="6"/>
        <v>414708.31310549635</v>
      </c>
      <c r="J10" s="19">
        <f t="shared" si="2"/>
        <v>392136.3838525769</v>
      </c>
      <c r="K10" s="19">
        <f t="shared" si="3"/>
        <v>-22571.92925291945</v>
      </c>
      <c r="L10" s="18">
        <f t="shared" si="7"/>
        <v>0</v>
      </c>
      <c r="M10" s="22">
        <f>VLOOKUP(A10,'[3]model1&amp;KDJ'!$A:$N,14)</f>
        <v>3.5502852180139421</v>
      </c>
      <c r="N10" s="22">
        <f>VLOOKUP(A10,'[3]model1&amp;KDJ'!$A:$O,15)</f>
        <v>34.827712687108708</v>
      </c>
      <c r="O10" s="22">
        <f>VLOOKUP(A10,'[3]model1&amp;KDJ'!$A:$P,16)</f>
        <v>48.087120914917243</v>
      </c>
      <c r="P10" s="22">
        <f>VLOOKUP(A10,'[3]model1&amp;KDJ'!$A:$Q,17)</f>
        <v>8.3088962314916301</v>
      </c>
      <c r="Q10" s="1">
        <f t="shared" si="8"/>
        <v>1</v>
      </c>
      <c r="AB10" s="20"/>
      <c r="AC10" s="8"/>
      <c r="AD10" s="8"/>
    </row>
    <row r="11" spans="1:36" ht="14.1" customHeight="1" x14ac:dyDescent="0.2">
      <c r="A11" s="16">
        <v>44620</v>
      </c>
      <c r="B11" s="33">
        <f>VLOOKUP(A11,[1]HwabaoWP_szse_innovation_100!$A:$E,5)</f>
        <v>0.88200002908706665</v>
      </c>
      <c r="C11" s="17">
        <f>VLOOKUP(A11,[2]myPEPB!$B:$C,2)</f>
        <v>30.969999309999999</v>
      </c>
      <c r="D11" s="18">
        <f>VLOOKUP(A11,[2]myPEPB!$B:$D,3)</f>
        <v>37.189770586238538</v>
      </c>
      <c r="E11" s="18">
        <f t="shared" si="4"/>
        <v>152807.94117845185</v>
      </c>
      <c r="F11" s="19">
        <f t="shared" si="0"/>
        <v>173251.62827558978</v>
      </c>
      <c r="G11" s="19">
        <f t="shared" si="5"/>
        <v>613359.81661969004</v>
      </c>
      <c r="H11" s="19">
        <f t="shared" si="1"/>
        <v>540983.37609940453</v>
      </c>
      <c r="I11" s="19">
        <f t="shared" si="6"/>
        <v>567516.25428394822</v>
      </c>
      <c r="J11" s="19">
        <f t="shared" si="2"/>
        <v>540983.37609940453</v>
      </c>
      <c r="K11" s="19">
        <f t="shared" si="3"/>
        <v>-26532.87818454369</v>
      </c>
      <c r="L11" s="18">
        <f t="shared" si="7"/>
        <v>0</v>
      </c>
      <c r="M11" s="22">
        <f>VLOOKUP(A11,'[3]model1&amp;KDJ'!$A:$N,14)</f>
        <v>15.686278914269149</v>
      </c>
      <c r="N11" s="22">
        <f>VLOOKUP(A11,'[3]model1&amp;KDJ'!$A:$O,15)</f>
        <v>28.447234762828856</v>
      </c>
      <c r="O11" s="22">
        <f>VLOOKUP(A11,'[3]model1&amp;KDJ'!$A:$P,16)</f>
        <v>41.54049219755445</v>
      </c>
      <c r="P11" s="22">
        <f>VLOOKUP(A11,'[3]model1&amp;KDJ'!$A:$Q,17)</f>
        <v>2.2607198933776687</v>
      </c>
      <c r="Q11" s="1">
        <f t="shared" si="8"/>
        <v>1</v>
      </c>
      <c r="AB11" s="20"/>
      <c r="AC11" s="8"/>
      <c r="AD11" s="8"/>
    </row>
    <row r="12" spans="1:36" ht="14.1" customHeight="1" x14ac:dyDescent="0.2">
      <c r="A12" s="16">
        <v>44651</v>
      </c>
      <c r="B12" s="33">
        <f>VLOOKUP(A12,[1]HwabaoWP_szse_innovation_100!$A:$E,5)</f>
        <v>0.79199999570846558</v>
      </c>
      <c r="C12" s="17">
        <f>VLOOKUP(A12,[2]myPEPB!$B:$C,2)</f>
        <v>27.63999939</v>
      </c>
      <c r="D12" s="18">
        <f>VLOOKUP(A12,[2]myPEPB!$B:$D,3)</f>
        <v>36.340622369004151</v>
      </c>
      <c r="E12" s="18">
        <f t="shared" si="4"/>
        <v>358821.98265595379</v>
      </c>
      <c r="F12" s="19">
        <f t="shared" si="0"/>
        <v>453058.06136397482</v>
      </c>
      <c r="G12" s="19">
        <f t="shared" si="5"/>
        <v>1066417.8779836649</v>
      </c>
      <c r="H12" s="19">
        <f t="shared" si="1"/>
        <v>844602.95478649356</v>
      </c>
      <c r="I12" s="19">
        <f t="shared" si="6"/>
        <v>926338.23693990195</v>
      </c>
      <c r="J12" s="19">
        <f t="shared" si="2"/>
        <v>844602.95478649356</v>
      </c>
      <c r="K12" s="19">
        <f t="shared" si="3"/>
        <v>-81735.282153408392</v>
      </c>
      <c r="L12" s="18">
        <f t="shared" si="7"/>
        <v>0</v>
      </c>
      <c r="M12" s="22">
        <f>VLOOKUP(A12,'[3]model1&amp;KDJ'!$A:$N,14)</f>
        <v>13.815788061995253</v>
      </c>
      <c r="N12" s="22">
        <f>VLOOKUP(A12,'[3]model1&amp;KDJ'!$A:$O,15)</f>
        <v>23.570085862550986</v>
      </c>
      <c r="O12" s="22">
        <f>VLOOKUP(A12,'[3]model1&amp;KDJ'!$A:$P,16)</f>
        <v>35.550356752553292</v>
      </c>
      <c r="P12" s="22">
        <f>VLOOKUP(A12,'[3]model1&amp;KDJ'!$A:$Q,17)</f>
        <v>-0.39045591745362174</v>
      </c>
      <c r="Q12" s="1">
        <f t="shared" si="8"/>
        <v>1.2</v>
      </c>
      <c r="AB12" s="20"/>
    </row>
    <row r="13" spans="1:36" ht="14.1" customHeight="1" x14ac:dyDescent="0.2">
      <c r="A13" s="16">
        <v>44680</v>
      </c>
      <c r="B13" s="33">
        <f>VLOOKUP(A13,[1]HwabaoWP_szse_innovation_100!$A:$E,5)</f>
        <v>0.71899998188018799</v>
      </c>
      <c r="C13" s="17">
        <f>VLOOKUP(A13,[2]myPEPB!$B:$C,2)</f>
        <v>25.129999160000001</v>
      </c>
      <c r="D13" s="18">
        <f>VLOOKUP(A13,[2]myPEPB!$B:$D,3)</f>
        <v>35.566653817730753</v>
      </c>
      <c r="E13" s="18">
        <f t="shared" si="4"/>
        <v>430248.85375669535</v>
      </c>
      <c r="F13" s="19">
        <f t="shared" si="0"/>
        <v>598398.97718994762</v>
      </c>
      <c r="G13" s="19">
        <f t="shared" si="5"/>
        <v>1664816.8551736125</v>
      </c>
      <c r="H13" s="19">
        <f t="shared" si="1"/>
        <v>1197003.2887036589</v>
      </c>
      <c r="I13" s="19">
        <f t="shared" si="6"/>
        <v>1356587.0906965972</v>
      </c>
      <c r="J13" s="19">
        <f t="shared" si="2"/>
        <v>1197003.2887036589</v>
      </c>
      <c r="K13" s="19">
        <f t="shared" si="3"/>
        <v>-159583.80199293839</v>
      </c>
      <c r="L13" s="18">
        <f t="shared" si="7"/>
        <v>0</v>
      </c>
      <c r="M13" s="22">
        <f>VLOOKUP(A13,'[3]model1&amp;KDJ'!$A:$N,14)</f>
        <v>16.539438934664105</v>
      </c>
      <c r="N13" s="22">
        <f>VLOOKUP(A13,'[3]model1&amp;KDJ'!$A:$O,15)</f>
        <v>21.226536886588693</v>
      </c>
      <c r="O13" s="22">
        <f>VLOOKUP(A13,'[3]model1&amp;KDJ'!$A:$P,16)</f>
        <v>30.77575013056509</v>
      </c>
      <c r="P13" s="22">
        <f>VLOOKUP(A13,'[3]model1&amp;KDJ'!$A:$Q,17)</f>
        <v>2.1281103986359042</v>
      </c>
      <c r="Q13" s="1">
        <f t="shared" si="8"/>
        <v>1</v>
      </c>
      <c r="AD13" s="2"/>
    </row>
    <row r="14" spans="1:36" ht="14.1" customHeight="1" x14ac:dyDescent="0.2">
      <c r="A14" s="16">
        <v>44712</v>
      </c>
      <c r="B14" s="33">
        <f>VLOOKUP(A14,[1]HwabaoWP_szse_innovation_100!$A:$E,5)</f>
        <v>0.74699997901916504</v>
      </c>
      <c r="C14" s="17">
        <f>VLOOKUP(A14,[2]myPEPB!$B:$C,2)</f>
        <v>24.129999160000001</v>
      </c>
      <c r="D14" s="18">
        <f>VLOOKUP(A14,[2]myPEPB!$B:$D,3)</f>
        <v>34.740573439534039</v>
      </c>
      <c r="E14" s="18">
        <f t="shared" si="4"/>
        <v>444707.93183896161</v>
      </c>
      <c r="F14" s="19">
        <f t="shared" si="0"/>
        <v>595325.22667922615</v>
      </c>
      <c r="G14" s="19">
        <f t="shared" si="5"/>
        <v>2260142.0818528384</v>
      </c>
      <c r="H14" s="19">
        <f t="shared" si="1"/>
        <v>1688326.0877244023</v>
      </c>
      <c r="I14" s="19">
        <f t="shared" si="6"/>
        <v>1801295.0225355588</v>
      </c>
      <c r="J14" s="19">
        <f t="shared" si="2"/>
        <v>1688326.0877244023</v>
      </c>
      <c r="K14" s="19">
        <f t="shared" si="3"/>
        <v>-112968.93481115648</v>
      </c>
      <c r="L14" s="18">
        <f t="shared" si="7"/>
        <v>0</v>
      </c>
      <c r="M14" s="22">
        <f>VLOOKUP(A14,'[3]model1&amp;KDJ'!$A:$N,14)</f>
        <v>24.4736792985099</v>
      </c>
      <c r="N14" s="22">
        <f>VLOOKUP(A14,'[3]model1&amp;KDJ'!$A:$O,15)</f>
        <v>22.308917690562428</v>
      </c>
      <c r="O14" s="22">
        <f>VLOOKUP(A14,'[3]model1&amp;KDJ'!$A:$P,16)</f>
        <v>27.953472650564205</v>
      </c>
      <c r="P14" s="22">
        <f>VLOOKUP(A14,'[3]model1&amp;KDJ'!$A:$Q,17)</f>
        <v>11.019807770558877</v>
      </c>
      <c r="Q14" s="1">
        <f t="shared" si="8"/>
        <v>1</v>
      </c>
    </row>
    <row r="15" spans="1:36" ht="14.1" customHeight="1" x14ac:dyDescent="0.2">
      <c r="A15" s="16">
        <v>44742</v>
      </c>
      <c r="B15" s="33">
        <f>VLOOKUP(A15,[1]HwabaoWP_szse_innovation_100!$A:$E,5)</f>
        <v>0.84500002861022949</v>
      </c>
      <c r="C15" s="17">
        <f>VLOOKUP(A15,[2]myPEPB!$B:$C,2)</f>
        <v>27.809999470000001</v>
      </c>
      <c r="D15" s="18">
        <f>VLOOKUP(A15,[2]myPEPB!$B:$D,3)</f>
        <v>34.119366627533324</v>
      </c>
      <c r="E15" s="18">
        <f t="shared" si="4"/>
        <v>157242.05001781249</v>
      </c>
      <c r="F15" s="19">
        <f t="shared" si="0"/>
        <v>186085.25999274614</v>
      </c>
      <c r="G15" s="19">
        <f t="shared" si="5"/>
        <v>2446227.3418455846</v>
      </c>
      <c r="H15" s="19">
        <f t="shared" si="1"/>
        <v>2067062.1738466446</v>
      </c>
      <c r="I15" s="19">
        <f t="shared" si="6"/>
        <v>1958537.0725533713</v>
      </c>
      <c r="J15" s="19">
        <f t="shared" si="2"/>
        <v>2067062.1738466446</v>
      </c>
      <c r="K15" s="19">
        <f t="shared" si="3"/>
        <v>108525.10129327327</v>
      </c>
      <c r="L15" s="18">
        <f t="shared" si="7"/>
        <v>0</v>
      </c>
      <c r="M15" s="22">
        <f>VLOOKUP(A15,'[3]model1&amp;KDJ'!$A:$N,14)</f>
        <v>50.263162311423869</v>
      </c>
      <c r="N15" s="22">
        <f>VLOOKUP(A15,'[3]model1&amp;KDJ'!$A:$O,15)</f>
        <v>31.626999230849577</v>
      </c>
      <c r="O15" s="22">
        <f>VLOOKUP(A15,'[3]model1&amp;KDJ'!$A:$P,16)</f>
        <v>29.177981510659333</v>
      </c>
      <c r="P15" s="22">
        <f>VLOOKUP(A15,'[3]model1&amp;KDJ'!$A:$Q,17)</f>
        <v>36.525034671230067</v>
      </c>
      <c r="Q15" s="1">
        <f t="shared" si="8"/>
        <v>1</v>
      </c>
    </row>
    <row r="16" spans="1:36" ht="14.1" customHeight="1" x14ac:dyDescent="0.2">
      <c r="A16" s="16">
        <v>44771</v>
      </c>
      <c r="B16" s="33">
        <f>VLOOKUP(A16,[1]HwabaoWP_szse_innovation_100!$A:$E,5)</f>
        <v>0.80099999904632568</v>
      </c>
      <c r="C16" s="17">
        <f>VLOOKUP(A16,[2]myPEPB!$B:$C,2)</f>
        <v>26.329999919999999</v>
      </c>
      <c r="D16" s="18">
        <f>VLOOKUP(A16,[2]myPEPB!$B:$D,3)</f>
        <v>33.666137024579427</v>
      </c>
      <c r="E16" s="18">
        <f t="shared" si="4"/>
        <v>212584.68508788882</v>
      </c>
      <c r="F16" s="19">
        <f t="shared" si="0"/>
        <v>265399.10779150203</v>
      </c>
      <c r="G16" s="19">
        <f t="shared" si="5"/>
        <v>2711626.4496370866</v>
      </c>
      <c r="H16" s="19">
        <f t="shared" si="1"/>
        <v>2172012.7835732978</v>
      </c>
      <c r="I16" s="19">
        <f t="shared" si="6"/>
        <v>2171121.75764126</v>
      </c>
      <c r="J16" s="19">
        <f t="shared" si="2"/>
        <v>2172012.7835732978</v>
      </c>
      <c r="K16" s="19">
        <f t="shared" si="3"/>
        <v>891.02593203773722</v>
      </c>
      <c r="L16" s="18">
        <f t="shared" si="7"/>
        <v>0</v>
      </c>
      <c r="M16" s="22">
        <f>VLOOKUP(A16,'[3]model1&amp;KDJ'!$A:$N,14)</f>
        <v>38.684208833940389</v>
      </c>
      <c r="N16" s="22">
        <f>VLOOKUP(A16,'[3]model1&amp;KDJ'!$A:$O,15)</f>
        <v>33.979402431879848</v>
      </c>
      <c r="O16" s="22">
        <f>VLOOKUP(A16,'[3]model1&amp;KDJ'!$A:$P,16)</f>
        <v>30.778455151066169</v>
      </c>
      <c r="P16" s="22">
        <f>VLOOKUP(A16,'[3]model1&amp;KDJ'!$A:$Q,17)</f>
        <v>40.381296993507206</v>
      </c>
      <c r="Q16" s="1">
        <f t="shared" si="8"/>
        <v>1</v>
      </c>
    </row>
    <row r="17" spans="1:19" ht="14.1" customHeight="1" x14ac:dyDescent="0.2">
      <c r="A17" s="16">
        <v>44804</v>
      </c>
      <c r="B17" s="33">
        <f>VLOOKUP(A17,[1]HwabaoWP_szse_innovation_100!$A:$E,5)</f>
        <v>0.76499998569488525</v>
      </c>
      <c r="C17" s="17">
        <f>VLOOKUP(A17,[2]myPEPB!$B:$C,2)</f>
        <v>25.18000031</v>
      </c>
      <c r="D17" s="18">
        <f>VLOOKUP(A17,[2]myPEPB!$B:$D,3)</f>
        <v>33.177616240465106</v>
      </c>
      <c r="E17" s="18">
        <f t="shared" si="4"/>
        <v>252649.34925635549</v>
      </c>
      <c r="F17" s="19">
        <f t="shared" si="0"/>
        <v>330260.59343891655</v>
      </c>
      <c r="G17" s="19">
        <f t="shared" si="5"/>
        <v>3041887.043076003</v>
      </c>
      <c r="H17" s="19">
        <f t="shared" si="1"/>
        <v>2327043.5444385991</v>
      </c>
      <c r="I17" s="19">
        <f t="shared" si="6"/>
        <v>2423771.1068976154</v>
      </c>
      <c r="J17" s="19">
        <f t="shared" si="2"/>
        <v>2327043.5444385991</v>
      </c>
      <c r="K17" s="19">
        <f t="shared" si="3"/>
        <v>-96727.562459016219</v>
      </c>
      <c r="L17" s="18">
        <f t="shared" si="7"/>
        <v>0</v>
      </c>
      <c r="M17" s="22">
        <f>VLOOKUP(A17,'[3]model1&amp;KDJ'!$A:$N,14)</f>
        <v>29.210522476986728</v>
      </c>
      <c r="N17" s="22">
        <f>VLOOKUP(A17,'[3]model1&amp;KDJ'!$A:$O,15)</f>
        <v>32.389775780248804</v>
      </c>
      <c r="O17" s="22">
        <f>VLOOKUP(A17,'[3]model1&amp;KDJ'!$A:$P,16)</f>
        <v>31.315562027460384</v>
      </c>
      <c r="P17" s="22">
        <f>VLOOKUP(A17,'[3]model1&amp;KDJ'!$A:$Q,17)</f>
        <v>34.538203285825638</v>
      </c>
      <c r="Q17" s="1">
        <f t="shared" si="8"/>
        <v>1</v>
      </c>
    </row>
    <row r="18" spans="1:19" ht="14.1" customHeight="1" x14ac:dyDescent="0.2">
      <c r="A18" s="16">
        <v>44834</v>
      </c>
      <c r="B18" s="33">
        <f>VLOOKUP(A18,[1]HwabaoWP_szse_innovation_100!$A:$E,5)</f>
        <v>0.69599997997283936</v>
      </c>
      <c r="C18" s="17">
        <f>VLOOKUP(A18,[2]myPEPB!$B:$C,2)</f>
        <v>23.340000150000002</v>
      </c>
      <c r="D18" s="18">
        <f>VLOOKUP(A18,[2]myPEPB!$B:$D,3)</f>
        <v>32.601424623862997</v>
      </c>
      <c r="E18" s="18">
        <f t="shared" si="4"/>
        <v>338807.23397602042</v>
      </c>
      <c r="F18" s="19">
        <f t="shared" si="0"/>
        <v>486792.0168463827</v>
      </c>
      <c r="G18" s="19">
        <f t="shared" si="5"/>
        <v>3528679.0599223855</v>
      </c>
      <c r="H18" s="19">
        <f t="shared" si="1"/>
        <v>2455960.5550365578</v>
      </c>
      <c r="I18" s="19">
        <f t="shared" si="6"/>
        <v>2762578.3408736358</v>
      </c>
      <c r="J18" s="19">
        <f t="shared" si="2"/>
        <v>2455960.5550365578</v>
      </c>
      <c r="K18" s="19">
        <f t="shared" si="3"/>
        <v>-306617.785837078</v>
      </c>
      <c r="L18" s="18">
        <f t="shared" si="7"/>
        <v>0</v>
      </c>
      <c r="M18" s="22">
        <f>VLOOKUP(A18,'[3]model1&amp;KDJ'!$A:$N,14)</f>
        <v>12.280700225591376</v>
      </c>
      <c r="N18" s="22">
        <f>VLOOKUP(A18,'[3]model1&amp;KDJ'!$A:$O,15)</f>
        <v>25.686750595362994</v>
      </c>
      <c r="O18" s="22">
        <f>VLOOKUP(A18,'[3]model1&amp;KDJ'!$A:$P,16)</f>
        <v>29.439291550094584</v>
      </c>
      <c r="P18" s="22">
        <f>VLOOKUP(A18,'[3]model1&amp;KDJ'!$A:$Q,17)</f>
        <v>18.181668685899815</v>
      </c>
      <c r="Q18" s="1">
        <f t="shared" si="8"/>
        <v>1</v>
      </c>
    </row>
    <row r="19" spans="1:19" ht="14.1" customHeight="1" x14ac:dyDescent="0.15"/>
    <row r="20" spans="1:19" ht="14.1" customHeight="1" x14ac:dyDescent="0.15"/>
    <row r="21" spans="1:19" ht="14.1" customHeight="1" x14ac:dyDescent="0.15"/>
    <row r="22" spans="1:19" ht="14.1" customHeight="1" x14ac:dyDescent="0.15">
      <c r="S22" s="3"/>
    </row>
    <row r="23" spans="1:19" ht="14.1" customHeight="1" x14ac:dyDescent="0.15"/>
    <row r="24" spans="1:19" ht="14.1" customHeight="1" x14ac:dyDescent="0.15"/>
    <row r="25" spans="1:19" ht="14.1" customHeight="1" x14ac:dyDescent="0.15"/>
    <row r="26" spans="1:19" ht="14.1" customHeight="1" x14ac:dyDescent="0.15"/>
    <row r="27" spans="1:19" ht="14.1" customHeight="1" x14ac:dyDescent="0.15"/>
    <row r="28" spans="1:19" ht="14.1" customHeight="1" x14ac:dyDescent="0.15"/>
    <row r="29" spans="1:19" ht="14.1" customHeight="1" x14ac:dyDescent="0.15"/>
    <row r="30" spans="1:19" ht="14.1" customHeight="1" x14ac:dyDescent="0.15"/>
    <row r="31" spans="1:19" ht="14.1" customHeight="1" x14ac:dyDescent="0.15"/>
    <row r="32" spans="1:19" ht="14.1" customHeight="1" x14ac:dyDescent="0.15"/>
    <row r="33" spans="19:19" ht="14.1" customHeight="1" x14ac:dyDescent="0.15">
      <c r="S33" s="3"/>
    </row>
    <row r="34" spans="19:19" ht="14.1" customHeight="1" x14ac:dyDescent="0.15"/>
    <row r="35" spans="19:19" ht="14.1" customHeight="1" x14ac:dyDescent="0.15"/>
    <row r="36" spans="19:19" ht="14.1" customHeight="1" x14ac:dyDescent="0.15"/>
    <row r="37" spans="19:19" ht="14.1" customHeight="1" x14ac:dyDescent="0.15"/>
    <row r="38" spans="19:19" ht="14.1" customHeight="1" x14ac:dyDescent="0.15"/>
    <row r="39" spans="19:19" ht="14.1" customHeight="1" x14ac:dyDescent="0.15"/>
    <row r="40" spans="19:19" ht="14.1" customHeight="1" x14ac:dyDescent="0.15"/>
    <row r="41" spans="19:19" ht="14.1" customHeight="1" x14ac:dyDescent="0.15"/>
    <row r="42" spans="19:19" ht="14.1" customHeight="1" x14ac:dyDescent="0.15"/>
    <row r="43" spans="19:19" ht="14.1" customHeight="1" x14ac:dyDescent="0.15"/>
    <row r="44" spans="19:19" ht="14.1" customHeight="1" x14ac:dyDescent="0.15"/>
    <row r="45" spans="19:19" ht="14.1" customHeight="1" x14ac:dyDescent="0.15"/>
    <row r="46" spans="19:19" ht="14.1" customHeight="1" x14ac:dyDescent="0.15"/>
    <row r="47" spans="19:19" ht="14.1" customHeight="1" x14ac:dyDescent="0.15"/>
    <row r="48" spans="19:19" ht="14.1" customHeight="1" x14ac:dyDescent="0.15"/>
    <row r="49" spans="15:15" ht="14.1" customHeight="1" x14ac:dyDescent="0.15"/>
    <row r="50" spans="15:15" ht="14.1" customHeight="1" x14ac:dyDescent="0.15"/>
    <row r="51" spans="15:15" ht="14.1" customHeight="1" x14ac:dyDescent="0.2">
      <c r="O51" s="8"/>
    </row>
    <row r="52" spans="15:15" ht="14.1" customHeight="1" x14ac:dyDescent="0.2">
      <c r="O52" s="8"/>
    </row>
    <row r="53" spans="15:15" ht="14.1" customHeight="1" x14ac:dyDescent="0.2">
      <c r="O53" s="8"/>
    </row>
    <row r="54" spans="15:15" ht="14.1" customHeight="1" x14ac:dyDescent="0.2">
      <c r="O54" s="8"/>
    </row>
    <row r="55" spans="15:15" ht="14.1" customHeight="1" x14ac:dyDescent="0.2">
      <c r="O55" s="8"/>
    </row>
    <row r="56" spans="15:15" ht="14.1" customHeight="1" x14ac:dyDescent="0.2">
      <c r="O56" s="8"/>
    </row>
    <row r="57" spans="15:15" ht="14.1" customHeight="1" x14ac:dyDescent="0.2">
      <c r="O57" s="8"/>
    </row>
    <row r="58" spans="15:15" ht="14.1" customHeight="1" x14ac:dyDescent="0.2">
      <c r="O58" s="8"/>
    </row>
    <row r="59" spans="15:15" ht="14.1" customHeight="1" x14ac:dyDescent="0.2">
      <c r="O59" s="8"/>
    </row>
    <row r="60" spans="15:15" ht="14.1" customHeight="1" x14ac:dyDescent="0.2">
      <c r="O60" s="8"/>
    </row>
    <row r="61" spans="15:15" ht="14.1" customHeight="1" x14ac:dyDescent="0.2">
      <c r="O61" s="8"/>
    </row>
    <row r="62" spans="15:15" ht="14.1" customHeight="1" x14ac:dyDescent="0.2">
      <c r="O62" s="8"/>
    </row>
    <row r="63" spans="15:15" ht="14.1" customHeight="1" x14ac:dyDescent="0.2">
      <c r="O63" s="8"/>
    </row>
    <row r="64" spans="15:15" ht="14.1" customHeight="1" x14ac:dyDescent="0.2">
      <c r="O64" s="8"/>
    </row>
    <row r="65" spans="15:15" ht="14.1" customHeight="1" x14ac:dyDescent="0.2">
      <c r="O65" s="8"/>
    </row>
    <row r="66" spans="15:15" ht="14.1" customHeight="1" x14ac:dyDescent="0.2">
      <c r="O66" s="8"/>
    </row>
    <row r="67" spans="15:15" ht="14.1" customHeight="1" x14ac:dyDescent="0.2">
      <c r="O67" s="8"/>
    </row>
    <row r="68" spans="15:15" ht="14.1" customHeight="1" x14ac:dyDescent="0.2">
      <c r="O68" s="8"/>
    </row>
    <row r="69" spans="15:15" ht="14.1" customHeight="1" x14ac:dyDescent="0.2">
      <c r="O69" s="8"/>
    </row>
    <row r="70" spans="15:15" ht="14.1" customHeight="1" x14ac:dyDescent="0.2">
      <c r="O70" s="8"/>
    </row>
    <row r="71" spans="15:15" ht="14.1" customHeight="1" x14ac:dyDescent="0.2">
      <c r="O71" s="8"/>
    </row>
    <row r="72" spans="15:15" ht="14.1" customHeight="1" x14ac:dyDescent="0.2">
      <c r="O72" s="8"/>
    </row>
    <row r="73" spans="15:15" ht="14.1" customHeight="1" x14ac:dyDescent="0.2">
      <c r="O73" s="8"/>
    </row>
    <row r="74" spans="15:15" ht="14.1" customHeight="1" x14ac:dyDescent="0.2">
      <c r="O74" s="8"/>
    </row>
    <row r="75" spans="15:15" ht="14.1" customHeight="1" x14ac:dyDescent="0.2">
      <c r="O75" s="8"/>
    </row>
    <row r="76" spans="15:15" ht="14.1" customHeight="1" x14ac:dyDescent="0.2">
      <c r="O76" s="8"/>
    </row>
    <row r="77" spans="15:15" ht="14.1" customHeight="1" x14ac:dyDescent="0.2">
      <c r="O77" s="8"/>
    </row>
    <row r="78" spans="15:15" ht="14.1" customHeight="1" x14ac:dyDescent="0.2">
      <c r="O78" s="8"/>
    </row>
    <row r="79" spans="15:15" ht="14.1" customHeight="1" x14ac:dyDescent="0.2">
      <c r="O79" s="8"/>
    </row>
    <row r="80" spans="15:15" ht="14.1" customHeight="1" x14ac:dyDescent="0.2">
      <c r="O80" s="8"/>
    </row>
    <row r="81" spans="15:19" ht="14.1" customHeight="1" x14ac:dyDescent="0.2">
      <c r="O81" s="8"/>
    </row>
    <row r="82" spans="15:19" ht="14.1" customHeight="1" x14ac:dyDescent="0.2">
      <c r="O82" s="8"/>
    </row>
    <row r="83" spans="15:19" ht="14.1" customHeight="1" x14ac:dyDescent="0.2">
      <c r="O83" s="8"/>
    </row>
    <row r="84" spans="15:19" ht="14.1" customHeight="1" x14ac:dyDescent="0.2">
      <c r="O84" s="8"/>
    </row>
    <row r="85" spans="15:19" ht="14.1" customHeight="1" x14ac:dyDescent="0.2">
      <c r="O85" s="8"/>
    </row>
    <row r="86" spans="15:19" ht="14.1" customHeight="1" x14ac:dyDescent="0.2">
      <c r="O86" s="8"/>
    </row>
    <row r="87" spans="15:19" ht="14.1" customHeight="1" x14ac:dyDescent="0.2">
      <c r="O87" s="8"/>
    </row>
    <row r="88" spans="15:19" ht="14.1" customHeight="1" x14ac:dyDescent="0.2">
      <c r="O88" s="8"/>
    </row>
    <row r="89" spans="15:19" ht="14.1" customHeight="1" x14ac:dyDescent="0.2">
      <c r="O89" s="8"/>
    </row>
    <row r="90" spans="15:19" ht="14.1" customHeight="1" x14ac:dyDescent="0.2">
      <c r="O90" s="8"/>
    </row>
    <row r="91" spans="15:19" ht="14.1" customHeight="1" x14ac:dyDescent="0.2">
      <c r="O91" s="8"/>
    </row>
    <row r="92" spans="15:19" ht="14.1" customHeight="1" x14ac:dyDescent="0.2">
      <c r="O92" s="8"/>
      <c r="S92" s="3"/>
    </row>
    <row r="93" spans="15:19" ht="14.1" customHeight="1" x14ac:dyDescent="0.2">
      <c r="O93" s="8"/>
    </row>
    <row r="94" spans="15:19" ht="14.1" customHeight="1" x14ac:dyDescent="0.2">
      <c r="O94" s="8"/>
    </row>
    <row r="95" spans="15:19" ht="14.1" customHeight="1" x14ac:dyDescent="0.2">
      <c r="O95" s="8"/>
    </row>
    <row r="96" spans="15:19" ht="14.1" customHeight="1" x14ac:dyDescent="0.2">
      <c r="O96" s="8"/>
    </row>
    <row r="97" spans="15:19" ht="14.1" customHeight="1" x14ac:dyDescent="0.2">
      <c r="O97" s="8"/>
    </row>
    <row r="98" spans="15:19" ht="14.1" customHeight="1" x14ac:dyDescent="0.2">
      <c r="O98" s="8"/>
    </row>
    <row r="99" spans="15:19" ht="14.1" customHeight="1" x14ac:dyDescent="0.2">
      <c r="O99" s="8"/>
    </row>
    <row r="100" spans="15:19" ht="14.1" customHeight="1" x14ac:dyDescent="0.2">
      <c r="O100" s="8"/>
    </row>
    <row r="101" spans="15:19" ht="14.1" customHeight="1" x14ac:dyDescent="0.2">
      <c r="O101" s="8"/>
    </row>
    <row r="102" spans="15:19" ht="14.1" customHeight="1" x14ac:dyDescent="0.2">
      <c r="O102" s="8"/>
    </row>
    <row r="103" spans="15:19" ht="14.1" customHeight="1" x14ac:dyDescent="0.2">
      <c r="O103" s="8"/>
    </row>
    <row r="104" spans="15:19" ht="14.1" customHeight="1" x14ac:dyDescent="0.2">
      <c r="O104" s="8"/>
      <c r="S104" s="3"/>
    </row>
    <row r="105" spans="15:19" ht="14.1" customHeight="1" x14ac:dyDescent="0.2">
      <c r="O105" s="8"/>
    </row>
    <row r="106" spans="15:19" ht="14.1" customHeight="1" x14ac:dyDescent="0.2">
      <c r="O106" s="8"/>
    </row>
    <row r="107" spans="15:19" ht="14.1" customHeight="1" x14ac:dyDescent="0.2">
      <c r="O107" s="8"/>
    </row>
    <row r="108" spans="15:19" ht="14.1" customHeight="1" x14ac:dyDescent="0.2">
      <c r="O108" s="8"/>
    </row>
    <row r="109" spans="15:19" ht="14.1" customHeight="1" x14ac:dyDescent="0.2">
      <c r="O109" s="8"/>
    </row>
    <row r="110" spans="15:19" ht="14.1" customHeight="1" x14ac:dyDescent="0.2">
      <c r="O110" s="8"/>
    </row>
    <row r="111" spans="15:19" ht="14.1" customHeight="1" x14ac:dyDescent="0.2">
      <c r="O111" s="8"/>
    </row>
    <row r="112" spans="15:19" ht="14.1" customHeight="1" x14ac:dyDescent="0.2">
      <c r="O112" s="8"/>
    </row>
    <row r="113" spans="15:19" ht="14.1" customHeight="1" x14ac:dyDescent="0.2">
      <c r="O113" s="8"/>
    </row>
    <row r="114" spans="15:19" ht="14.1" customHeight="1" x14ac:dyDescent="0.2">
      <c r="O114" s="8"/>
    </row>
    <row r="115" spans="15:19" ht="14.1" customHeight="1" x14ac:dyDescent="0.2">
      <c r="O115" s="8"/>
    </row>
    <row r="116" spans="15:19" ht="14.1" customHeight="1" x14ac:dyDescent="0.2">
      <c r="O116" s="8"/>
      <c r="S116" s="3"/>
    </row>
    <row r="117" spans="15:19" ht="14.1" customHeight="1" x14ac:dyDescent="0.2">
      <c r="O117" s="8"/>
    </row>
    <row r="118" spans="15:19" ht="14.1" customHeight="1" x14ac:dyDescent="0.2">
      <c r="O118" s="8"/>
    </row>
    <row r="119" spans="15:19" ht="14.1" customHeight="1" x14ac:dyDescent="0.2">
      <c r="O119" s="8"/>
    </row>
    <row r="120" spans="15:19" ht="14.1" customHeight="1" x14ac:dyDescent="0.2">
      <c r="O120" s="8"/>
    </row>
    <row r="121" spans="15:19" ht="14.1" customHeight="1" x14ac:dyDescent="0.2">
      <c r="O121" s="8"/>
    </row>
    <row r="122" spans="15:19" ht="14.1" customHeight="1" x14ac:dyDescent="0.2">
      <c r="O122" s="8"/>
    </row>
    <row r="123" spans="15:19" ht="14.1" customHeight="1" x14ac:dyDescent="0.2">
      <c r="O123" s="8"/>
    </row>
    <row r="124" spans="15:19" ht="14.1" customHeight="1" x14ac:dyDescent="0.2">
      <c r="O124" s="8"/>
    </row>
    <row r="125" spans="15:19" ht="14.1" customHeight="1" x14ac:dyDescent="0.2">
      <c r="O125" s="8"/>
    </row>
    <row r="126" spans="15:19" ht="14.1" customHeight="1" x14ac:dyDescent="0.2">
      <c r="O126" s="4"/>
    </row>
    <row r="127" spans="15:19" ht="14.1" customHeight="1" x14ac:dyDescent="0.2">
      <c r="O127" s="4"/>
    </row>
    <row r="128" spans="15:19" ht="14.1" customHeight="1" x14ac:dyDescent="0.2">
      <c r="O128" s="4"/>
      <c r="S128" s="3"/>
    </row>
    <row r="129" spans="15:19" ht="14.1" customHeight="1" x14ac:dyDescent="0.2">
      <c r="O129" s="4"/>
    </row>
    <row r="130" spans="15:19" ht="14.1" customHeight="1" x14ac:dyDescent="0.2">
      <c r="O130" s="4"/>
    </row>
    <row r="131" spans="15:19" ht="14.1" customHeight="1" x14ac:dyDescent="0.2">
      <c r="O131" s="4"/>
    </row>
    <row r="132" spans="15:19" ht="14.1" customHeight="1" x14ac:dyDescent="0.2">
      <c r="O132" s="4"/>
    </row>
    <row r="133" spans="15:19" ht="14.1" customHeight="1" x14ac:dyDescent="0.2">
      <c r="O133" s="4"/>
    </row>
    <row r="134" spans="15:19" ht="14.1" customHeight="1" x14ac:dyDescent="0.2">
      <c r="O134" s="4"/>
    </row>
    <row r="135" spans="15:19" ht="14.1" customHeight="1" x14ac:dyDescent="0.2">
      <c r="O135" s="4"/>
    </row>
    <row r="136" spans="15:19" ht="14.1" customHeight="1" x14ac:dyDescent="0.2">
      <c r="O136" s="4"/>
    </row>
    <row r="137" spans="15:19" ht="14.1" customHeight="1" x14ac:dyDescent="0.2">
      <c r="O137" s="4"/>
    </row>
    <row r="138" spans="15:19" ht="14.1" customHeight="1" x14ac:dyDescent="0.2">
      <c r="O138" s="4"/>
    </row>
    <row r="139" spans="15:19" ht="14.1" customHeight="1" x14ac:dyDescent="0.15"/>
    <row r="140" spans="15:19" ht="14.1" customHeight="1" x14ac:dyDescent="0.15">
      <c r="S140" s="3"/>
    </row>
    <row r="141" spans="15:19" ht="14.1" customHeight="1" x14ac:dyDescent="0.15"/>
    <row r="142" spans="15:19" ht="14.1" customHeight="1" x14ac:dyDescent="0.15"/>
    <row r="143" spans="15:19" ht="14.1" customHeight="1" x14ac:dyDescent="0.15"/>
    <row r="144" spans="15:19" ht="14.1" customHeight="1" x14ac:dyDescent="0.15"/>
    <row r="145" spans="19:19" ht="14.1" customHeight="1" x14ac:dyDescent="0.15"/>
    <row r="146" spans="19:19" ht="14.1" customHeight="1" x14ac:dyDescent="0.15"/>
    <row r="147" spans="19:19" ht="14.1" customHeight="1" x14ac:dyDescent="0.15"/>
    <row r="148" spans="19:19" ht="14.1" customHeight="1" x14ac:dyDescent="0.15"/>
    <row r="149" spans="19:19" ht="14.1" customHeight="1" x14ac:dyDescent="0.15"/>
    <row r="150" spans="19:19" ht="14.1" customHeight="1" x14ac:dyDescent="0.15"/>
    <row r="151" spans="19:19" ht="14.1" customHeight="1" x14ac:dyDescent="0.15"/>
    <row r="152" spans="19:19" ht="14.1" customHeight="1" x14ac:dyDescent="0.15">
      <c r="S152" s="3"/>
    </row>
    <row r="153" spans="19:19" ht="14.1" customHeight="1" x14ac:dyDescent="0.15"/>
    <row r="154" spans="19:19" ht="14.1" customHeight="1" x14ac:dyDescent="0.15"/>
    <row r="155" spans="19:19" ht="14.1" customHeight="1" x14ac:dyDescent="0.15"/>
    <row r="156" spans="19:19" ht="14.1" customHeight="1" x14ac:dyDescent="0.15"/>
    <row r="157" spans="19:19" ht="14.1" customHeight="1" x14ac:dyDescent="0.15"/>
    <row r="158" spans="19:19" ht="14.1" customHeight="1" x14ac:dyDescent="0.15"/>
    <row r="159" spans="19:19" ht="14.1" customHeight="1" x14ac:dyDescent="0.15"/>
    <row r="160" spans="19:19" ht="14.1" customHeight="1" x14ac:dyDescent="0.15"/>
    <row r="161" spans="19:19" ht="14.1" customHeight="1" x14ac:dyDescent="0.15"/>
    <row r="162" spans="19:19" ht="14.1" customHeight="1" x14ac:dyDescent="0.15"/>
    <row r="163" spans="19:19" ht="14.1" customHeight="1" x14ac:dyDescent="0.15"/>
    <row r="164" spans="19:19" ht="14.1" customHeight="1" x14ac:dyDescent="0.15">
      <c r="S164" s="3"/>
    </row>
    <row r="165" spans="19:19" ht="14.1" customHeight="1" x14ac:dyDescent="0.15"/>
    <row r="166" spans="19:19" ht="14.1" customHeight="1" x14ac:dyDescent="0.15"/>
    <row r="167" spans="19:19" ht="14.1" customHeight="1" x14ac:dyDescent="0.15"/>
    <row r="168" spans="19:19" ht="14.1" customHeight="1" x14ac:dyDescent="0.15"/>
    <row r="169" spans="19:19" ht="14.1" customHeight="1" x14ac:dyDescent="0.15"/>
    <row r="170" spans="19:19" ht="14.1" customHeight="1" x14ac:dyDescent="0.15"/>
    <row r="171" spans="19:19" ht="14.1" customHeight="1" x14ac:dyDescent="0.15"/>
    <row r="172" spans="19:19" ht="14.1" customHeight="1" x14ac:dyDescent="0.15"/>
    <row r="173" spans="19:19" ht="14.1" customHeight="1" x14ac:dyDescent="0.15"/>
    <row r="174" spans="19:19" ht="14.1" customHeight="1" x14ac:dyDescent="0.15"/>
    <row r="175" spans="19:19" ht="14.1" customHeight="1" x14ac:dyDescent="0.15"/>
    <row r="176" spans="19:19" ht="14.1" customHeight="1" x14ac:dyDescent="0.15"/>
    <row r="177" ht="14.1" customHeight="1" x14ac:dyDescent="0.15"/>
    <row r="178" ht="14.1" customHeight="1" x14ac:dyDescent="0.15"/>
    <row r="179" ht="14.1" customHeight="1" x14ac:dyDescent="0.15"/>
    <row r="180" ht="14.1" customHeight="1" x14ac:dyDescent="0.15"/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81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2" customFormat="1" ht="27" customHeight="1" x14ac:dyDescent="0.15">
      <c r="A1" s="14" t="s">
        <v>1</v>
      </c>
      <c r="B1" s="14" t="s">
        <v>2</v>
      </c>
      <c r="C1" s="14" t="s">
        <v>0</v>
      </c>
      <c r="D1" s="15" t="s">
        <v>3</v>
      </c>
      <c r="E1" s="15" t="s">
        <v>19</v>
      </c>
      <c r="F1" s="15" t="s">
        <v>20</v>
      </c>
      <c r="G1" s="42" t="s">
        <v>4</v>
      </c>
      <c r="H1" s="42" t="s">
        <v>5</v>
      </c>
      <c r="I1" s="42" t="s">
        <v>6</v>
      </c>
      <c r="J1" s="42" t="s">
        <v>7</v>
      </c>
      <c r="K1" s="43" t="s">
        <v>8</v>
      </c>
      <c r="L1" s="41" t="s">
        <v>9</v>
      </c>
      <c r="M1" s="45" t="s">
        <v>10</v>
      </c>
      <c r="N1" s="46" t="s">
        <v>11</v>
      </c>
      <c r="P1" s="13"/>
      <c r="Q1" s="13"/>
    </row>
    <row r="2" spans="1:36" ht="14.1" customHeight="1" x14ac:dyDescent="0.2">
      <c r="A2" s="6"/>
      <c r="B2" s="6"/>
      <c r="C2" s="6"/>
      <c r="D2" s="5"/>
      <c r="E2" s="5"/>
      <c r="F2" s="5"/>
      <c r="G2" s="5">
        <v>3950</v>
      </c>
      <c r="H2" s="5"/>
      <c r="I2" s="5"/>
      <c r="J2" s="5">
        <f>MIN(I:I)</f>
        <v>0</v>
      </c>
      <c r="K2" s="5"/>
      <c r="L2" s="6"/>
      <c r="M2" s="6"/>
      <c r="N2" s="5"/>
      <c r="O2" s="8"/>
    </row>
    <row r="3" spans="1:36" ht="14.1" customHeight="1" x14ac:dyDescent="0.2">
      <c r="A3" s="16">
        <v>44377</v>
      </c>
      <c r="B3" s="33">
        <f>VLOOKUP(A3,[1]HwabaoWP_szse_innovation_100!$A:$E,5)</f>
        <v>1.0309999999999999</v>
      </c>
      <c r="C3" s="17">
        <f>VLOOKUP(A3,[2]myPEPB!$B:$C,2)</f>
        <v>41.45</v>
      </c>
      <c r="D3" s="18">
        <f>VLOOKUP(A3,[2]myPEPB!$B:$D,3)</f>
        <v>41.041896551724122</v>
      </c>
      <c r="E3" s="18">
        <f>VLOOKUP(A3,[1]HwabaoWP_szse_innovation_100!$A:$F,6)</f>
        <v>54671327</v>
      </c>
      <c r="F3" s="18">
        <f>VLOOKUP(A3,[1]HwabaoWP_szse_innovation_100!$A:$I,9)</f>
        <v>147407244.66666666</v>
      </c>
      <c r="G3" s="18">
        <v>0</v>
      </c>
      <c r="H3" s="19">
        <f t="shared" ref="H3:H18" si="0">G3/B3</f>
        <v>0</v>
      </c>
      <c r="I3" s="19">
        <f>I2+H3</f>
        <v>0</v>
      </c>
      <c r="J3" s="19">
        <f t="shared" ref="J3:J18" si="1">I3*B3</f>
        <v>0</v>
      </c>
      <c r="K3" s="19">
        <f>IF(G3&gt;0,K2+G3,K2)</f>
        <v>0</v>
      </c>
      <c r="L3" s="19">
        <f t="shared" ref="L3:L18" si="2">J3+N3</f>
        <v>0</v>
      </c>
      <c r="M3" s="19">
        <f t="shared" ref="M3:M18" si="3">L3-K3</f>
        <v>0</v>
      </c>
      <c r="N3" s="18">
        <f>IF(G3&lt;0,N2-G3,N2)</f>
        <v>0</v>
      </c>
      <c r="O3" s="8"/>
      <c r="S3" s="47" t="s">
        <v>1</v>
      </c>
      <c r="T3" s="48" t="s">
        <v>12</v>
      </c>
      <c r="U3" s="48" t="s">
        <v>8</v>
      </c>
      <c r="V3" s="48" t="s">
        <v>9</v>
      </c>
      <c r="W3" s="48" t="s">
        <v>10</v>
      </c>
      <c r="X3" s="49" t="s">
        <v>11</v>
      </c>
      <c r="Y3" s="48" t="s">
        <v>13</v>
      </c>
      <c r="Z3" s="48" t="s">
        <v>14</v>
      </c>
    </row>
    <row r="4" spans="1:36" ht="14.1" customHeight="1" x14ac:dyDescent="0.2">
      <c r="A4" s="16">
        <v>44407</v>
      </c>
      <c r="B4" s="33">
        <f>VLOOKUP(A4,[1]HwabaoWP_szse_innovation_100!$A:$E,5)</f>
        <v>1.006</v>
      </c>
      <c r="C4" s="17">
        <f>VLOOKUP(A4,[2]myPEPB!$B:$C,2)</f>
        <v>39.930000305175781</v>
      </c>
      <c r="D4" s="18">
        <f>VLOOKUP(A4,[2]myPEPB!$B:$D,3)</f>
        <v>40.930499984741189</v>
      </c>
      <c r="E4" s="18">
        <f>VLOOKUP(A4,[1]HwabaoWP_szse_innovation_100!$A:$F,6)</f>
        <v>9153472</v>
      </c>
      <c r="F4" s="18">
        <f>VLOOKUP(A4,[1]HwabaoWP_szse_innovation_100!$A:$I,9)</f>
        <v>34298297.880000003</v>
      </c>
      <c r="G4" s="18">
        <f t="shared" ref="G4:G18" si="4">IF(C4&lt;D4,$G$2*(D4-C4)^3*E4/F4,$G$2*(D4-C4)^3*E4/F4)</f>
        <v>1055.7503809113296</v>
      </c>
      <c r="H4" s="19">
        <f t="shared" si="0"/>
        <v>1049.4536589575841</v>
      </c>
      <c r="I4" s="19">
        <f t="shared" ref="I4:I18" si="5">I3+H4</f>
        <v>1049.4536589575841</v>
      </c>
      <c r="J4" s="19">
        <f t="shared" si="1"/>
        <v>1055.7503809113296</v>
      </c>
      <c r="K4" s="19">
        <f t="shared" ref="K4:K18" si="6">IF(G4&gt;0,K3+G4,K3)</f>
        <v>1055.7503809113296</v>
      </c>
      <c r="L4" s="19">
        <f t="shared" si="2"/>
        <v>1055.7503809113296</v>
      </c>
      <c r="M4" s="19">
        <f t="shared" si="3"/>
        <v>0</v>
      </c>
      <c r="N4" s="18">
        <f t="shared" ref="N4:N18" si="7">IF(G4&lt;0,N3-G4,N3)</f>
        <v>0</v>
      </c>
      <c r="O4" s="8"/>
      <c r="S4" s="44">
        <v>44561</v>
      </c>
      <c r="T4" s="11">
        <f>U4</f>
        <v>178636.11802005771</v>
      </c>
      <c r="U4" s="5">
        <f>VLOOKUP(S4,A:K,11,)</f>
        <v>178636.11802005771</v>
      </c>
      <c r="V4" s="5">
        <f>VLOOKUP(S4,A:L,12,)</f>
        <v>180470.59515893529</v>
      </c>
      <c r="W4" s="5">
        <f>VLOOKUP(S4,A:M,13,)</f>
        <v>1834.4771388775844</v>
      </c>
      <c r="X4" s="5">
        <f>VLOOKUP(S4,A:N,14,)</f>
        <v>0</v>
      </c>
      <c r="Y4" s="10">
        <f t="shared" ref="Y4" si="8">(V4-U4)/U4</f>
        <v>1.0269351792964985E-2</v>
      </c>
      <c r="Z4" s="10">
        <f>Y4</f>
        <v>1.0269351792964985E-2</v>
      </c>
      <c r="AB4" s="7"/>
      <c r="AC4" s="8"/>
      <c r="AD4" s="8"/>
      <c r="AE4" s="7"/>
      <c r="AF4" s="8"/>
      <c r="AG4" s="8"/>
      <c r="AH4" s="7"/>
      <c r="AI4" s="8"/>
      <c r="AJ4" s="8"/>
    </row>
    <row r="5" spans="1:36" ht="14.1" customHeight="1" x14ac:dyDescent="0.2">
      <c r="A5" s="16">
        <v>44439</v>
      </c>
      <c r="B5" s="33">
        <f>VLOOKUP(A5,[1]HwabaoWP_szse_innovation_100!$A:$E,5)</f>
        <v>0.96599999999999997</v>
      </c>
      <c r="C5" s="17">
        <f>VLOOKUP(A5,[2]myPEPB!$B:$C,2)</f>
        <v>38.069999694824219</v>
      </c>
      <c r="D5" s="18">
        <f>VLOOKUP(A5,[2]myPEPB!$B:$D,3)</f>
        <v>40.654705834482208</v>
      </c>
      <c r="E5" s="18">
        <f>VLOOKUP(A5,[1]HwabaoWP_szse_innovation_100!$A:$F,6)</f>
        <v>4459339</v>
      </c>
      <c r="F5" s="18">
        <f>VLOOKUP(A5,[1]HwabaoWP_szse_innovation_100!$A:$I,9)</f>
        <v>21490456.638297871</v>
      </c>
      <c r="G5" s="18">
        <f t="shared" si="4"/>
        <v>14153.22673255195</v>
      </c>
      <c r="H5" s="19">
        <f t="shared" si="0"/>
        <v>14651.373429142806</v>
      </c>
      <c r="I5" s="19">
        <f t="shared" si="5"/>
        <v>15700.82708810039</v>
      </c>
      <c r="J5" s="19">
        <f t="shared" si="1"/>
        <v>15166.998967104977</v>
      </c>
      <c r="K5" s="19">
        <f t="shared" si="6"/>
        <v>15208.977113463279</v>
      </c>
      <c r="L5" s="19">
        <f t="shared" si="2"/>
        <v>15166.998967104977</v>
      </c>
      <c r="M5" s="19">
        <f t="shared" si="3"/>
        <v>-41.978146358302183</v>
      </c>
      <c r="N5" s="18">
        <f t="shared" si="7"/>
        <v>0</v>
      </c>
      <c r="O5" s="8"/>
      <c r="AB5" s="7"/>
      <c r="AC5" s="8"/>
      <c r="AD5" s="8"/>
      <c r="AE5" s="7"/>
      <c r="AF5" s="8"/>
      <c r="AG5" s="8"/>
      <c r="AH5" s="20"/>
      <c r="AI5" s="8"/>
      <c r="AJ5" s="8"/>
    </row>
    <row r="6" spans="1:36" ht="14.1" customHeight="1" x14ac:dyDescent="0.2">
      <c r="A6" s="16">
        <v>44469</v>
      </c>
      <c r="B6" s="33">
        <f>VLOOKUP(A6,[1]HwabaoWP_szse_innovation_100!$A:$E,5)</f>
        <v>0.96099999999999997</v>
      </c>
      <c r="C6" s="17">
        <f>VLOOKUP(A6,[2]myPEPB!$B:$C,2)</f>
        <v>35.020000457763672</v>
      </c>
      <c r="D6" s="18">
        <f>VLOOKUP(A6,[2]myPEPB!$B:$D,3)</f>
        <v>39.730819672131133</v>
      </c>
      <c r="E6" s="18">
        <f>VLOOKUP(A6,[1]HwabaoWP_szse_innovation_100!$A:$F,6)</f>
        <v>2614711</v>
      </c>
      <c r="F6" s="18">
        <f>VLOOKUP(A6,[1]HwabaoWP_szse_innovation_100!$A:$I,9)</f>
        <v>16286261.656716418</v>
      </c>
      <c r="G6" s="18">
        <f t="shared" si="4"/>
        <v>66296.209001915733</v>
      </c>
      <c r="H6" s="19">
        <f t="shared" si="0"/>
        <v>68986.689908341039</v>
      </c>
      <c r="I6" s="19">
        <f t="shared" si="5"/>
        <v>84687.516996441424</v>
      </c>
      <c r="J6" s="19">
        <f t="shared" si="1"/>
        <v>81384.703833580206</v>
      </c>
      <c r="K6" s="19">
        <f t="shared" si="6"/>
        <v>81505.186115379009</v>
      </c>
      <c r="L6" s="19">
        <f t="shared" si="2"/>
        <v>81384.703833580206</v>
      </c>
      <c r="M6" s="19">
        <f t="shared" si="3"/>
        <v>-120.48228179880243</v>
      </c>
      <c r="N6" s="18">
        <f t="shared" si="7"/>
        <v>0</v>
      </c>
      <c r="O6" s="8"/>
      <c r="AB6" s="8"/>
      <c r="AC6" s="8"/>
      <c r="AD6" s="9"/>
      <c r="AE6" s="8"/>
      <c r="AF6" s="8"/>
      <c r="AG6" s="9"/>
      <c r="AH6" s="20"/>
    </row>
    <row r="7" spans="1:36" ht="14.1" customHeight="1" x14ac:dyDescent="0.2">
      <c r="A7" s="16">
        <v>44498</v>
      </c>
      <c r="B7" s="33">
        <f>VLOOKUP(A7,[1]HwabaoWP_szse_innovation_100!$A:$E,5)</f>
        <v>0.99299997091293335</v>
      </c>
      <c r="C7" s="17">
        <f>VLOOKUP(A7,[2]myPEPB!$B:$C,2)</f>
        <v>36.299999239999998</v>
      </c>
      <c r="D7" s="18">
        <f>VLOOKUP(A7,[2]myPEPB!$B:$D,3)</f>
        <v>39.253623134275358</v>
      </c>
      <c r="E7" s="18">
        <f>VLOOKUP(A7,[1]HwabaoWP_szse_innovation_100!$A:$F,6)</f>
        <v>3805620</v>
      </c>
      <c r="F7" s="18">
        <f>VLOOKUP(A7,[1]HwabaoWP_szse_innovation_100!$A:$I,9)</f>
        <v>13885339.653614458</v>
      </c>
      <c r="G7" s="18">
        <f t="shared" si="4"/>
        <v>27895.335364311264</v>
      </c>
      <c r="H7" s="19">
        <f t="shared" si="0"/>
        <v>28091.980041716575</v>
      </c>
      <c r="I7" s="19">
        <f t="shared" si="5"/>
        <v>112779.49703815801</v>
      </c>
      <c r="J7" s="19">
        <f t="shared" si="1"/>
        <v>111990.03727846616</v>
      </c>
      <c r="K7" s="19">
        <f t="shared" si="6"/>
        <v>109400.52147969027</v>
      </c>
      <c r="L7" s="19">
        <f t="shared" si="2"/>
        <v>111990.03727846616</v>
      </c>
      <c r="M7" s="19">
        <f t="shared" si="3"/>
        <v>2589.5157987758867</v>
      </c>
      <c r="N7" s="18">
        <f t="shared" si="7"/>
        <v>0</v>
      </c>
      <c r="O7" s="8"/>
      <c r="AB7" s="8"/>
      <c r="AC7" s="8"/>
      <c r="AD7" s="8"/>
      <c r="AJ7" s="2"/>
    </row>
    <row r="8" spans="1:36" ht="14.1" customHeight="1" x14ac:dyDescent="0.2">
      <c r="A8" s="16">
        <v>44530</v>
      </c>
      <c r="B8" s="33">
        <f>VLOOKUP(A8,[1]HwabaoWP_szse_innovation_100!$A:$E,5)</f>
        <v>1.0110000371932983</v>
      </c>
      <c r="C8" s="17">
        <f>VLOOKUP(A8,[2]myPEPB!$B:$C,2)</f>
        <v>35.450000000000003</v>
      </c>
      <c r="D8" s="18">
        <f>VLOOKUP(A8,[2]myPEPB!$B:$D,3)</f>
        <v>38.695499988749994</v>
      </c>
      <c r="E8" s="18">
        <f>VLOOKUP(A8,[1]HwabaoWP_szse_innovation_100!$A:$F,6)</f>
        <v>3040778</v>
      </c>
      <c r="F8" s="18">
        <f>VLOOKUP(A8,[1]HwabaoWP_szse_innovation_100!$A:$I,9)</f>
        <v>12014868.042857142</v>
      </c>
      <c r="G8" s="18">
        <f t="shared" si="4"/>
        <v>34174.930545493</v>
      </c>
      <c r="H8" s="19">
        <f t="shared" si="0"/>
        <v>33803.095240597817</v>
      </c>
      <c r="I8" s="19">
        <f t="shared" si="5"/>
        <v>146582.59227875582</v>
      </c>
      <c r="J8" s="19">
        <f t="shared" si="1"/>
        <v>148195.00624571223</v>
      </c>
      <c r="K8" s="19">
        <f t="shared" si="6"/>
        <v>143575.45202518327</v>
      </c>
      <c r="L8" s="19">
        <f t="shared" si="2"/>
        <v>148195.00624571223</v>
      </c>
      <c r="M8" s="19">
        <f t="shared" si="3"/>
        <v>4619.554220528953</v>
      </c>
      <c r="N8" s="18">
        <f t="shared" si="7"/>
        <v>0</v>
      </c>
      <c r="O8" s="8"/>
    </row>
    <row r="9" spans="1:36" ht="14.1" customHeight="1" x14ac:dyDescent="0.2">
      <c r="A9" s="16">
        <v>44561</v>
      </c>
      <c r="B9" s="33">
        <f>VLOOKUP(A9,[1]HwabaoWP_szse_innovation_100!$A:$E,5)</f>
        <v>0.99199998378753662</v>
      </c>
      <c r="C9" s="17">
        <f>VLOOKUP(A9,[2]myPEPB!$B:$C,2)</f>
        <v>34.630000000000003</v>
      </c>
      <c r="D9" s="18">
        <f>VLOOKUP(A9,[2]myPEPB!$B:$D,3)</f>
        <v>38.228579205136612</v>
      </c>
      <c r="E9" s="18">
        <f>VLOOKUP(A9,[1]HwabaoWP_szse_innovation_100!$A:$F,6)</f>
        <v>1988017</v>
      </c>
      <c r="F9" s="18">
        <f>VLOOKUP(A9,[1]HwabaoWP_szse_innovation_100!$A:$I,9)</f>
        <v>10437349.492675781</v>
      </c>
      <c r="G9" s="18">
        <f t="shared" si="4"/>
        <v>35060.665994874435</v>
      </c>
      <c r="H9" s="19">
        <f t="shared" si="0"/>
        <v>35343.413878909516</v>
      </c>
      <c r="I9" s="19">
        <f t="shared" si="5"/>
        <v>181926.00615766534</v>
      </c>
      <c r="J9" s="19">
        <f t="shared" si="1"/>
        <v>180470.59515893529</v>
      </c>
      <c r="K9" s="19">
        <f t="shared" si="6"/>
        <v>178636.11802005771</v>
      </c>
      <c r="L9" s="19">
        <f t="shared" si="2"/>
        <v>180470.59515893529</v>
      </c>
      <c r="M9" s="19">
        <f t="shared" si="3"/>
        <v>1834.4771388775844</v>
      </c>
      <c r="N9" s="18">
        <f t="shared" si="7"/>
        <v>0</v>
      </c>
      <c r="O9" s="8"/>
      <c r="AB9" s="7"/>
      <c r="AC9" s="8"/>
      <c r="AD9" s="8"/>
    </row>
    <row r="10" spans="1:36" ht="14.1" customHeight="1" x14ac:dyDescent="0.2">
      <c r="A10" s="16">
        <v>44589</v>
      </c>
      <c r="B10" s="33">
        <f>VLOOKUP(A10,[1]HwabaoWP_szse_innovation_100!$A:$E,5)</f>
        <v>0.89099997282028198</v>
      </c>
      <c r="C10" s="17">
        <f>VLOOKUP(A10,[2]myPEPB!$B:$C,2)</f>
        <v>31.159999849999998</v>
      </c>
      <c r="D10" s="18">
        <f>VLOOKUP(A10,[2]myPEPB!$B:$D,3)</f>
        <v>37.710494996683174</v>
      </c>
      <c r="E10" s="18">
        <f>VLOOKUP(A10,[1]HwabaoWP_szse_innovation_100!$A:$F,6)</f>
        <v>2257005</v>
      </c>
      <c r="F10" s="18">
        <f>VLOOKUP(A10,[1]HwabaoWP_szse_innovation_100!$A:$I,9)</f>
        <v>9461572.5990646258</v>
      </c>
      <c r="G10" s="18">
        <f t="shared" si="4"/>
        <v>264843.10955613601</v>
      </c>
      <c r="H10" s="19">
        <f t="shared" si="0"/>
        <v>297242.55626835563</v>
      </c>
      <c r="I10" s="19">
        <f t="shared" si="5"/>
        <v>479168.56242602097</v>
      </c>
      <c r="J10" s="19">
        <f t="shared" si="1"/>
        <v>426939.1760979183</v>
      </c>
      <c r="K10" s="19">
        <f t="shared" si="6"/>
        <v>443479.22757619375</v>
      </c>
      <c r="L10" s="19">
        <f t="shared" si="2"/>
        <v>426939.1760979183</v>
      </c>
      <c r="M10" s="19">
        <f t="shared" si="3"/>
        <v>-16540.051478275447</v>
      </c>
      <c r="N10" s="18">
        <f t="shared" si="7"/>
        <v>0</v>
      </c>
      <c r="O10" s="8"/>
      <c r="AB10" s="20"/>
      <c r="AC10" s="8"/>
      <c r="AD10" s="8"/>
    </row>
    <row r="11" spans="1:36" ht="14.1" customHeight="1" x14ac:dyDescent="0.2">
      <c r="A11" s="16">
        <v>44620</v>
      </c>
      <c r="B11" s="33">
        <f>VLOOKUP(A11,[1]HwabaoWP_szse_innovation_100!$A:$E,5)</f>
        <v>0.88200002908706665</v>
      </c>
      <c r="C11" s="17">
        <f>VLOOKUP(A11,[2]myPEPB!$B:$C,2)</f>
        <v>30.969999309999999</v>
      </c>
      <c r="D11" s="18">
        <f>VLOOKUP(A11,[2]myPEPB!$B:$D,3)</f>
        <v>37.189770586238538</v>
      </c>
      <c r="E11" s="18">
        <f>VLOOKUP(A11,[1]HwabaoWP_szse_innovation_100!$A:$F,6)</f>
        <v>906904</v>
      </c>
      <c r="F11" s="18">
        <f>VLOOKUP(A11,[1]HwabaoWP_szse_innovation_100!$A:$I,9)</f>
        <v>8699501.0544478521</v>
      </c>
      <c r="G11" s="18">
        <f t="shared" si="4"/>
        <v>99080.299591503761</v>
      </c>
      <c r="H11" s="19">
        <f t="shared" si="0"/>
        <v>112335.93687526176</v>
      </c>
      <c r="I11" s="19">
        <f t="shared" si="5"/>
        <v>591504.49930128269</v>
      </c>
      <c r="J11" s="19">
        <f t="shared" si="1"/>
        <v>521706.98558886215</v>
      </c>
      <c r="K11" s="19">
        <f t="shared" si="6"/>
        <v>542559.52716769755</v>
      </c>
      <c r="L11" s="19">
        <f t="shared" si="2"/>
        <v>521706.98558886215</v>
      </c>
      <c r="M11" s="19">
        <f t="shared" si="3"/>
        <v>-20852.5415788354</v>
      </c>
      <c r="N11" s="18">
        <f t="shared" si="7"/>
        <v>0</v>
      </c>
      <c r="O11" s="8"/>
      <c r="AB11" s="20"/>
      <c r="AC11" s="8"/>
      <c r="AD11" s="8"/>
    </row>
    <row r="12" spans="1:36" ht="14.1" customHeight="1" x14ac:dyDescent="0.2">
      <c r="A12" s="16">
        <v>44651</v>
      </c>
      <c r="B12" s="33">
        <f>VLOOKUP(A12,[1]HwabaoWP_szse_innovation_100!$A:$E,5)</f>
        <v>0.79199999570846558</v>
      </c>
      <c r="C12" s="17">
        <f>VLOOKUP(A12,[2]myPEPB!$B:$C,2)</f>
        <v>27.63999939</v>
      </c>
      <c r="D12" s="18">
        <f>VLOOKUP(A12,[2]myPEPB!$B:$D,3)</f>
        <v>36.340622369004151</v>
      </c>
      <c r="E12" s="18">
        <f>VLOOKUP(A12,[1]HwabaoWP_szse_innovation_100!$A:$F,6)</f>
        <v>1401901</v>
      </c>
      <c r="F12" s="18">
        <f>VLOOKUP(A12,[1]HwabaoWP_szse_innovation_100!$A:$I,9)</f>
        <v>7836928.591733871</v>
      </c>
      <c r="G12" s="18">
        <f t="shared" si="4"/>
        <v>465392.73704574164</v>
      </c>
      <c r="H12" s="19">
        <f t="shared" si="0"/>
        <v>587617.09541353618</v>
      </c>
      <c r="I12" s="19">
        <f t="shared" si="5"/>
        <v>1179121.594714819</v>
      </c>
      <c r="J12" s="19">
        <f t="shared" si="1"/>
        <v>933864.29795389576</v>
      </c>
      <c r="K12" s="19">
        <f t="shared" si="6"/>
        <v>1007952.2642134392</v>
      </c>
      <c r="L12" s="19">
        <f t="shared" si="2"/>
        <v>933864.29795389576</v>
      </c>
      <c r="M12" s="19">
        <f t="shared" si="3"/>
        <v>-74087.966259543435</v>
      </c>
      <c r="N12" s="18">
        <f t="shared" si="7"/>
        <v>0</v>
      </c>
      <c r="O12" s="8"/>
      <c r="AB12" s="20"/>
    </row>
    <row r="13" spans="1:36" ht="14.1" customHeight="1" x14ac:dyDescent="0.2">
      <c r="A13" s="16">
        <v>44680</v>
      </c>
      <c r="B13" s="33">
        <f>VLOOKUP(A13,[1]HwabaoWP_szse_innovation_100!$A:$E,5)</f>
        <v>0.71899998188018799</v>
      </c>
      <c r="C13" s="17">
        <f>VLOOKUP(A13,[2]myPEPB!$B:$C,2)</f>
        <v>25.129999160000001</v>
      </c>
      <c r="D13" s="18">
        <f>VLOOKUP(A13,[2]myPEPB!$B:$D,3)</f>
        <v>35.566653817730753</v>
      </c>
      <c r="E13" s="18">
        <f>VLOOKUP(A13,[1]HwabaoWP_szse_innovation_100!$A:$F,6)</f>
        <v>2631500</v>
      </c>
      <c r="F13" s="18">
        <f>VLOOKUP(A13,[1]HwabaoWP_szse_innovation_100!$A:$I,9)</f>
        <v>7310293.186280488</v>
      </c>
      <c r="G13" s="18">
        <f t="shared" si="4"/>
        <v>1616402.8756808292</v>
      </c>
      <c r="H13" s="19">
        <f t="shared" si="0"/>
        <v>2248126.4484234462</v>
      </c>
      <c r="I13" s="19">
        <f t="shared" si="5"/>
        <v>3427248.0431382651</v>
      </c>
      <c r="J13" s="19">
        <f t="shared" si="1"/>
        <v>2464191.2809153222</v>
      </c>
      <c r="K13" s="19">
        <f t="shared" si="6"/>
        <v>2624355.1398942685</v>
      </c>
      <c r="L13" s="19">
        <f t="shared" si="2"/>
        <v>2464191.2809153222</v>
      </c>
      <c r="M13" s="19">
        <f t="shared" si="3"/>
        <v>-160163.85897894623</v>
      </c>
      <c r="N13" s="18">
        <f t="shared" si="7"/>
        <v>0</v>
      </c>
      <c r="O13" s="8"/>
      <c r="AD13" s="2"/>
    </row>
    <row r="14" spans="1:36" ht="14.1" customHeight="1" x14ac:dyDescent="0.2">
      <c r="A14" s="16">
        <v>44712</v>
      </c>
      <c r="B14" s="33">
        <f>VLOOKUP(A14,[1]HwabaoWP_szse_innovation_100!$A:$E,5)</f>
        <v>0.74699997901916504</v>
      </c>
      <c r="C14" s="17">
        <f>VLOOKUP(A14,[2]myPEPB!$B:$C,2)</f>
        <v>24.129999160000001</v>
      </c>
      <c r="D14" s="18">
        <f>VLOOKUP(A14,[2]myPEPB!$B:$D,3)</f>
        <v>34.740573439534039</v>
      </c>
      <c r="E14" s="18">
        <f>VLOOKUP(A14,[1]HwabaoWP_szse_innovation_100!$A:$F,6)</f>
        <v>1147010</v>
      </c>
      <c r="F14" s="18">
        <f>VLOOKUP(A14,[1]HwabaoWP_szse_innovation_100!$A:$I,9)</f>
        <v>6847440.4204799104</v>
      </c>
      <c r="G14" s="18">
        <f t="shared" si="4"/>
        <v>790410.51240753022</v>
      </c>
      <c r="H14" s="19">
        <f t="shared" si="0"/>
        <v>1058113.1654720588</v>
      </c>
      <c r="I14" s="19">
        <f t="shared" si="5"/>
        <v>4485361.2086103242</v>
      </c>
      <c r="J14" s="19">
        <f t="shared" si="1"/>
        <v>3350564.728725289</v>
      </c>
      <c r="K14" s="19">
        <f t="shared" si="6"/>
        <v>3414765.6523017986</v>
      </c>
      <c r="L14" s="19">
        <f t="shared" si="2"/>
        <v>3350564.728725289</v>
      </c>
      <c r="M14" s="19">
        <f t="shared" si="3"/>
        <v>-64200.92357650958</v>
      </c>
      <c r="N14" s="18">
        <f t="shared" si="7"/>
        <v>0</v>
      </c>
      <c r="O14" s="8"/>
    </row>
    <row r="15" spans="1:36" ht="14.1" customHeight="1" x14ac:dyDescent="0.2">
      <c r="A15" s="16">
        <v>44742</v>
      </c>
      <c r="B15" s="33">
        <f>VLOOKUP(A15,[1]HwabaoWP_szse_innovation_100!$A:$E,5)</f>
        <v>0.84500002861022949</v>
      </c>
      <c r="C15" s="17">
        <f>VLOOKUP(A15,[2]myPEPB!$B:$C,2)</f>
        <v>27.809999470000001</v>
      </c>
      <c r="D15" s="18">
        <f>VLOOKUP(A15,[2]myPEPB!$B:$D,3)</f>
        <v>34.119366627533324</v>
      </c>
      <c r="E15" s="18">
        <f>VLOOKUP(A15,[1]HwabaoWP_szse_innovation_100!$A:$F,6)</f>
        <v>2764909</v>
      </c>
      <c r="F15" s="18">
        <f>VLOOKUP(A15,[1]HwabaoWP_szse_innovation_100!$A:$I,9)</f>
        <v>6486059.213010204</v>
      </c>
      <c r="G15" s="18">
        <f t="shared" si="4"/>
        <v>422916.30686063902</v>
      </c>
      <c r="H15" s="19">
        <f t="shared" si="0"/>
        <v>500492.65389518265</v>
      </c>
      <c r="I15" s="19">
        <f t="shared" si="5"/>
        <v>4985853.8625055067</v>
      </c>
      <c r="J15" s="19">
        <f t="shared" si="1"/>
        <v>4213046.6564635765</v>
      </c>
      <c r="K15" s="19">
        <f t="shared" si="6"/>
        <v>3837681.9591624374</v>
      </c>
      <c r="L15" s="19">
        <f t="shared" si="2"/>
        <v>4213046.6564635765</v>
      </c>
      <c r="M15" s="19">
        <f t="shared" si="3"/>
        <v>375364.69730113912</v>
      </c>
      <c r="N15" s="18">
        <f t="shared" si="7"/>
        <v>0</v>
      </c>
      <c r="O15" s="8"/>
    </row>
    <row r="16" spans="1:36" ht="14.1" customHeight="1" x14ac:dyDescent="0.2">
      <c r="A16" s="16">
        <v>44771</v>
      </c>
      <c r="B16" s="33">
        <f>VLOOKUP(A16,[1]HwabaoWP_szse_innovation_100!$A:$E,5)</f>
        <v>0.80099999904632568</v>
      </c>
      <c r="C16" s="17">
        <f>VLOOKUP(A16,[2]myPEPB!$B:$C,2)</f>
        <v>26.329999919999999</v>
      </c>
      <c r="D16" s="18">
        <f>VLOOKUP(A16,[2]myPEPB!$B:$D,3)</f>
        <v>33.666137024579427</v>
      </c>
      <c r="E16" s="18">
        <f>VLOOKUP(A16,[1]HwabaoWP_szse_innovation_100!$A:$F,6)</f>
        <v>2184000</v>
      </c>
      <c r="F16" s="18">
        <f>VLOOKUP(A16,[1]HwabaoWP_szse_innovation_100!$A:$I,9)</f>
        <v>6139372.2173402254</v>
      </c>
      <c r="G16" s="18">
        <f t="shared" si="4"/>
        <v>554789.30818798032</v>
      </c>
      <c r="H16" s="19">
        <f t="shared" si="0"/>
        <v>692620.85998566169</v>
      </c>
      <c r="I16" s="19">
        <f t="shared" si="5"/>
        <v>5678474.7224911684</v>
      </c>
      <c r="J16" s="19">
        <f t="shared" si="1"/>
        <v>4548458.2473000102</v>
      </c>
      <c r="K16" s="19">
        <f t="shared" si="6"/>
        <v>4392471.2673504176</v>
      </c>
      <c r="L16" s="19">
        <f t="shared" si="2"/>
        <v>4548458.2473000102</v>
      </c>
      <c r="M16" s="19">
        <f t="shared" si="3"/>
        <v>155986.97994959261</v>
      </c>
      <c r="N16" s="18">
        <f t="shared" si="7"/>
        <v>0</v>
      </c>
      <c r="O16" s="8"/>
    </row>
    <row r="17" spans="1:19" ht="14.1" customHeight="1" x14ac:dyDescent="0.2">
      <c r="A17" s="16">
        <v>44804</v>
      </c>
      <c r="B17" s="33">
        <f>VLOOKUP(A17,[1]HwabaoWP_szse_innovation_100!$A:$E,5)</f>
        <v>0.76499998569488525</v>
      </c>
      <c r="C17" s="17">
        <f>VLOOKUP(A17,[2]myPEPB!$B:$C,2)</f>
        <v>25.18000031</v>
      </c>
      <c r="D17" s="18">
        <f>VLOOKUP(A17,[2]myPEPB!$B:$D,3)</f>
        <v>33.177616240465106</v>
      </c>
      <c r="E17" s="18">
        <f>VLOOKUP(A17,[1]HwabaoWP_szse_innovation_100!$A:$F,6)</f>
        <v>719700</v>
      </c>
      <c r="F17" s="18">
        <f>VLOOKUP(A17,[1]HwabaoWP_szse_innovation_100!$A:$I,9)</f>
        <v>5816280.4526384082</v>
      </c>
      <c r="G17" s="18">
        <f t="shared" si="4"/>
        <v>250025.83792445474</v>
      </c>
      <c r="H17" s="19">
        <f t="shared" si="0"/>
        <v>326831.16679713997</v>
      </c>
      <c r="I17" s="19">
        <f t="shared" si="5"/>
        <v>6005305.8892883081</v>
      </c>
      <c r="J17" s="19">
        <f t="shared" si="1"/>
        <v>4594058.9193989662</v>
      </c>
      <c r="K17" s="19">
        <f t="shared" si="6"/>
        <v>4642497.1052748719</v>
      </c>
      <c r="L17" s="19">
        <f t="shared" si="2"/>
        <v>4594058.9193989662</v>
      </c>
      <c r="M17" s="19">
        <f t="shared" si="3"/>
        <v>-48438.185875905678</v>
      </c>
      <c r="N17" s="18">
        <f t="shared" si="7"/>
        <v>0</v>
      </c>
      <c r="O17" s="8"/>
    </row>
    <row r="18" spans="1:19" ht="14.1" customHeight="1" x14ac:dyDescent="0.2">
      <c r="A18" s="16">
        <v>44834</v>
      </c>
      <c r="B18" s="33">
        <f>VLOOKUP(A18,[1]HwabaoWP_szse_innovation_100!$A:$E,5)</f>
        <v>0.69599997997283936</v>
      </c>
      <c r="C18" s="17">
        <f>VLOOKUP(A18,[2]myPEPB!$B:$C,2)</f>
        <v>23.340000150000002</v>
      </c>
      <c r="D18" s="18">
        <f>VLOOKUP(A18,[2]myPEPB!$B:$D,3)</f>
        <v>32.601424623862997</v>
      </c>
      <c r="E18" s="18">
        <f>VLOOKUP(A18,[1]HwabaoWP_szse_innovation_100!$A:$F,6)</f>
        <v>2128200</v>
      </c>
      <c r="F18" s="18">
        <f>VLOOKUP(A18,[1]HwabaoWP_szse_innovation_100!$A:$I,9)</f>
        <v>5555987.6610887097</v>
      </c>
      <c r="G18" s="18">
        <f t="shared" si="4"/>
        <v>1201936.7943407698</v>
      </c>
      <c r="H18" s="19">
        <f t="shared" si="0"/>
        <v>1726920.7312156446</v>
      </c>
      <c r="I18" s="19">
        <f t="shared" si="5"/>
        <v>7732226.6205039527</v>
      </c>
      <c r="J18" s="19">
        <f t="shared" si="1"/>
        <v>5381629.5730162067</v>
      </c>
      <c r="K18" s="19">
        <f t="shared" si="6"/>
        <v>5844433.8996156417</v>
      </c>
      <c r="L18" s="19">
        <f t="shared" si="2"/>
        <v>5381629.5730162067</v>
      </c>
      <c r="M18" s="19">
        <f t="shared" si="3"/>
        <v>-462804.32659943495</v>
      </c>
      <c r="N18" s="18">
        <f t="shared" si="7"/>
        <v>0</v>
      </c>
      <c r="O18" s="8"/>
    </row>
    <row r="19" spans="1:19" ht="14.1" customHeight="1" x14ac:dyDescent="0.2">
      <c r="O19" s="8"/>
    </row>
    <row r="20" spans="1:19" ht="14.1" customHeight="1" x14ac:dyDescent="0.2">
      <c r="O20" s="9"/>
    </row>
    <row r="21" spans="1:19" ht="14.1" customHeight="1" x14ac:dyDescent="0.2">
      <c r="O21" s="8"/>
    </row>
    <row r="22" spans="1:19" ht="14.1" customHeight="1" x14ac:dyDescent="0.2">
      <c r="O22" s="8"/>
      <c r="S22" s="3"/>
    </row>
    <row r="23" spans="1:19" ht="14.1" customHeight="1" x14ac:dyDescent="0.2">
      <c r="O23" s="8"/>
    </row>
    <row r="24" spans="1:19" ht="14.1" customHeight="1" x14ac:dyDescent="0.2">
      <c r="O24" s="8"/>
    </row>
    <row r="25" spans="1:19" ht="14.1" customHeight="1" x14ac:dyDescent="0.2">
      <c r="O25" s="8"/>
    </row>
    <row r="26" spans="1:19" ht="14.1" customHeight="1" x14ac:dyDescent="0.2">
      <c r="O26" s="8"/>
    </row>
    <row r="27" spans="1:19" ht="14.1" customHeight="1" x14ac:dyDescent="0.2">
      <c r="O27" s="8"/>
    </row>
    <row r="28" spans="1:19" ht="14.1" customHeight="1" x14ac:dyDescent="0.2">
      <c r="O28" s="8"/>
    </row>
    <row r="29" spans="1:19" ht="14.1" customHeight="1" x14ac:dyDescent="0.2">
      <c r="O29" s="8"/>
    </row>
    <row r="30" spans="1:19" ht="14.1" customHeight="1" x14ac:dyDescent="0.2">
      <c r="O30" s="8"/>
    </row>
    <row r="31" spans="1:19" ht="14.1" customHeight="1" x14ac:dyDescent="0.2">
      <c r="O31" s="8"/>
    </row>
    <row r="32" spans="1:19" ht="14.1" customHeight="1" x14ac:dyDescent="0.2">
      <c r="O32" s="8"/>
    </row>
    <row r="33" spans="15:19" ht="14.1" customHeight="1" x14ac:dyDescent="0.2">
      <c r="O33" s="8"/>
    </row>
    <row r="34" spans="15:19" ht="14.1" customHeight="1" x14ac:dyDescent="0.2">
      <c r="O34" s="8"/>
      <c r="S34" s="3"/>
    </row>
    <row r="35" spans="15:19" ht="14.1" customHeight="1" x14ac:dyDescent="0.2">
      <c r="O35" s="8"/>
    </row>
    <row r="36" spans="15:19" ht="14.1" customHeight="1" x14ac:dyDescent="0.2">
      <c r="O36" s="8"/>
    </row>
    <row r="37" spans="15:19" ht="14.1" customHeight="1" x14ac:dyDescent="0.2">
      <c r="O37" s="8"/>
    </row>
    <row r="38" spans="15:19" ht="14.1" customHeight="1" x14ac:dyDescent="0.2">
      <c r="O38" s="8"/>
    </row>
    <row r="39" spans="15:19" ht="14.1" customHeight="1" x14ac:dyDescent="0.2">
      <c r="O39" s="8"/>
    </row>
    <row r="40" spans="15:19" ht="14.1" customHeight="1" x14ac:dyDescent="0.2">
      <c r="O40" s="8"/>
    </row>
    <row r="41" spans="15:19" ht="14.1" customHeight="1" x14ac:dyDescent="0.2">
      <c r="O41" s="8"/>
    </row>
    <row r="42" spans="15:19" ht="14.1" customHeight="1" x14ac:dyDescent="0.2">
      <c r="O42" s="8"/>
    </row>
    <row r="43" spans="15:19" ht="14.1" customHeight="1" x14ac:dyDescent="0.2">
      <c r="O43" s="8"/>
    </row>
    <row r="44" spans="15:19" ht="14.1" customHeight="1" x14ac:dyDescent="0.2">
      <c r="O44" s="8"/>
    </row>
    <row r="45" spans="15:19" ht="14.1" customHeight="1" x14ac:dyDescent="0.2">
      <c r="O45" s="8"/>
    </row>
    <row r="46" spans="15:19" ht="14.1" customHeight="1" x14ac:dyDescent="0.2">
      <c r="O46" s="8"/>
    </row>
    <row r="47" spans="15:19" ht="14.1" customHeight="1" x14ac:dyDescent="0.2">
      <c r="O47" s="8"/>
    </row>
    <row r="48" spans="15:19" ht="14.1" customHeight="1" x14ac:dyDescent="0.15"/>
    <row r="49" ht="14.1" customHeight="1" x14ac:dyDescent="0.15"/>
    <row r="50" ht="14.1" customHeight="1" x14ac:dyDescent="0.15"/>
    <row r="51" ht="14.1" customHeight="1" x14ac:dyDescent="0.15"/>
    <row r="52" ht="14.1" customHeight="1" x14ac:dyDescent="0.15"/>
    <row r="53" ht="14.1" customHeight="1" x14ac:dyDescent="0.15"/>
    <row r="54" ht="14.1" customHeight="1" x14ac:dyDescent="0.15"/>
    <row r="55" ht="14.1" customHeight="1" x14ac:dyDescent="0.15"/>
    <row r="56" ht="14.1" customHeight="1" x14ac:dyDescent="0.15"/>
    <row r="57" ht="14.1" customHeight="1" x14ac:dyDescent="0.15"/>
    <row r="58" ht="14.1" customHeight="1" x14ac:dyDescent="0.15"/>
    <row r="59" ht="14.1" customHeight="1" x14ac:dyDescent="0.15"/>
    <row r="60" ht="14.1" customHeight="1" x14ac:dyDescent="0.15"/>
    <row r="61" ht="14.1" customHeight="1" x14ac:dyDescent="0.15"/>
    <row r="62" ht="14.1" customHeight="1" x14ac:dyDescent="0.15"/>
    <row r="63" ht="14.1" customHeight="1" x14ac:dyDescent="0.15"/>
    <row r="64" ht="14.1" customHeight="1" x14ac:dyDescent="0.15"/>
    <row r="65" ht="14.1" customHeight="1" x14ac:dyDescent="0.15"/>
    <row r="66" ht="14.1" customHeight="1" x14ac:dyDescent="0.15"/>
    <row r="67" ht="14.1" customHeight="1" x14ac:dyDescent="0.15"/>
    <row r="68" ht="14.1" customHeight="1" x14ac:dyDescent="0.15"/>
    <row r="69" ht="14.1" customHeight="1" x14ac:dyDescent="0.15"/>
    <row r="70" ht="14.1" customHeight="1" x14ac:dyDescent="0.15"/>
    <row r="71" ht="14.1" customHeight="1" x14ac:dyDescent="0.15"/>
    <row r="72" ht="14.1" customHeight="1" x14ac:dyDescent="0.15"/>
    <row r="73" ht="14.1" customHeight="1" x14ac:dyDescent="0.15"/>
    <row r="74" ht="14.1" customHeight="1" x14ac:dyDescent="0.15"/>
    <row r="75" ht="14.1" customHeight="1" x14ac:dyDescent="0.15"/>
    <row r="76" ht="14.1" customHeight="1" x14ac:dyDescent="0.15"/>
    <row r="77" ht="14.1" customHeight="1" x14ac:dyDescent="0.15"/>
    <row r="78" ht="14.1" customHeight="1" x14ac:dyDescent="0.15"/>
    <row r="79" ht="14.1" customHeight="1" x14ac:dyDescent="0.15"/>
    <row r="80" ht="14.1" customHeight="1" x14ac:dyDescent="0.15"/>
    <row r="81" spans="15:19" ht="14.1" customHeight="1" x14ac:dyDescent="0.15"/>
    <row r="82" spans="15:19" ht="14.1" customHeight="1" x14ac:dyDescent="0.15"/>
    <row r="83" spans="15:19" ht="14.1" customHeight="1" x14ac:dyDescent="0.15"/>
    <row r="84" spans="15:19" ht="14.1" customHeight="1" x14ac:dyDescent="0.15"/>
    <row r="85" spans="15:19" ht="14.1" customHeight="1" x14ac:dyDescent="0.15"/>
    <row r="86" spans="15:19" ht="14.1" customHeight="1" x14ac:dyDescent="0.15"/>
    <row r="87" spans="15:19" ht="14.1" customHeight="1" x14ac:dyDescent="0.15"/>
    <row r="88" spans="15:19" ht="14.1" customHeight="1" x14ac:dyDescent="0.15"/>
    <row r="89" spans="15:19" ht="14.1" customHeight="1" x14ac:dyDescent="0.15"/>
    <row r="90" spans="15:19" ht="14.1" customHeight="1" x14ac:dyDescent="0.15"/>
    <row r="91" spans="15:19" ht="14.1" customHeight="1" x14ac:dyDescent="0.15"/>
    <row r="92" spans="15:19" ht="14.1" customHeight="1" x14ac:dyDescent="0.15"/>
    <row r="93" spans="15:19" ht="14.1" customHeight="1" x14ac:dyDescent="0.15">
      <c r="S93" s="3"/>
    </row>
    <row r="94" spans="15:19" ht="14.1" customHeight="1" x14ac:dyDescent="0.2">
      <c r="O94" s="8"/>
    </row>
    <row r="95" spans="15:19" ht="14.1" customHeight="1" x14ac:dyDescent="0.2">
      <c r="O95" s="8"/>
    </row>
    <row r="96" spans="15:19" ht="14.1" customHeight="1" x14ac:dyDescent="0.2">
      <c r="O96" s="8"/>
    </row>
    <row r="97" spans="15:19" ht="14.1" customHeight="1" x14ac:dyDescent="0.2">
      <c r="O97" s="8"/>
    </row>
    <row r="98" spans="15:19" ht="14.1" customHeight="1" x14ac:dyDescent="0.2">
      <c r="O98" s="8"/>
    </row>
    <row r="99" spans="15:19" ht="14.1" customHeight="1" x14ac:dyDescent="0.2">
      <c r="O99" s="8"/>
    </row>
    <row r="100" spans="15:19" ht="14.1" customHeight="1" x14ac:dyDescent="0.2">
      <c r="O100" s="8"/>
    </row>
    <row r="101" spans="15:19" ht="14.1" customHeight="1" x14ac:dyDescent="0.2">
      <c r="O101" s="8"/>
    </row>
    <row r="102" spans="15:19" ht="14.1" customHeight="1" x14ac:dyDescent="0.2">
      <c r="O102" s="8"/>
    </row>
    <row r="103" spans="15:19" ht="14.1" customHeight="1" x14ac:dyDescent="0.2">
      <c r="O103" s="8"/>
    </row>
    <row r="104" spans="15:19" ht="14.1" customHeight="1" x14ac:dyDescent="0.2">
      <c r="O104" s="8"/>
    </row>
    <row r="105" spans="15:19" ht="14.1" customHeight="1" x14ac:dyDescent="0.2">
      <c r="O105" s="8"/>
      <c r="S105" s="3"/>
    </row>
    <row r="106" spans="15:19" ht="14.1" customHeight="1" x14ac:dyDescent="0.2">
      <c r="O106" s="8"/>
    </row>
    <row r="107" spans="15:19" ht="14.1" customHeight="1" x14ac:dyDescent="0.2">
      <c r="O107" s="8"/>
    </row>
    <row r="108" spans="15:19" ht="14.1" customHeight="1" x14ac:dyDescent="0.2">
      <c r="O108" s="8"/>
    </row>
    <row r="109" spans="15:19" ht="14.1" customHeight="1" x14ac:dyDescent="0.2">
      <c r="O109" s="8"/>
    </row>
    <row r="110" spans="15:19" ht="14.1" customHeight="1" x14ac:dyDescent="0.2">
      <c r="O110" s="8"/>
    </row>
    <row r="111" spans="15:19" ht="14.1" customHeight="1" x14ac:dyDescent="0.2">
      <c r="O111" s="8"/>
    </row>
    <row r="112" spans="15:19" ht="14.1" customHeight="1" x14ac:dyDescent="0.2">
      <c r="O112" s="8"/>
    </row>
    <row r="113" spans="15:19" ht="14.1" customHeight="1" x14ac:dyDescent="0.2">
      <c r="O113" s="8"/>
    </row>
    <row r="114" spans="15:19" ht="14.1" customHeight="1" x14ac:dyDescent="0.2">
      <c r="O114" s="8"/>
    </row>
    <row r="115" spans="15:19" ht="14.1" customHeight="1" x14ac:dyDescent="0.2">
      <c r="O115" s="8"/>
    </row>
    <row r="116" spans="15:19" ht="14.1" customHeight="1" x14ac:dyDescent="0.2">
      <c r="O116" s="8"/>
    </row>
    <row r="117" spans="15:19" ht="14.1" customHeight="1" x14ac:dyDescent="0.2">
      <c r="O117" s="8"/>
      <c r="S117" s="3"/>
    </row>
    <row r="118" spans="15:19" ht="14.1" customHeight="1" x14ac:dyDescent="0.2">
      <c r="O118" s="8"/>
    </row>
    <row r="119" spans="15:19" ht="14.1" customHeight="1" x14ac:dyDescent="0.2">
      <c r="O119" s="8"/>
    </row>
    <row r="120" spans="15:19" ht="14.1" customHeight="1" x14ac:dyDescent="0.2">
      <c r="O120" s="8"/>
    </row>
    <row r="121" spans="15:19" ht="14.1" customHeight="1" x14ac:dyDescent="0.2">
      <c r="O121" s="8"/>
    </row>
    <row r="122" spans="15:19" ht="14.1" customHeight="1" x14ac:dyDescent="0.2">
      <c r="O122" s="8"/>
    </row>
    <row r="123" spans="15:19" ht="14.1" customHeight="1" x14ac:dyDescent="0.2">
      <c r="O123" s="8"/>
    </row>
    <row r="124" spans="15:19" ht="14.1" customHeight="1" x14ac:dyDescent="0.2">
      <c r="O124" s="8"/>
    </row>
    <row r="125" spans="15:19" ht="14.1" customHeight="1" x14ac:dyDescent="0.2">
      <c r="O125" s="8"/>
    </row>
    <row r="126" spans="15:19" ht="14.1" customHeight="1" x14ac:dyDescent="0.2">
      <c r="O126" s="8"/>
    </row>
    <row r="127" spans="15:19" ht="14.1" customHeight="1" x14ac:dyDescent="0.2">
      <c r="O127" s="8"/>
    </row>
    <row r="128" spans="15:19" ht="14.1" customHeight="1" x14ac:dyDescent="0.2">
      <c r="O128" s="8"/>
    </row>
    <row r="129" spans="15:19" ht="14.1" customHeight="1" x14ac:dyDescent="0.2">
      <c r="O129" s="8"/>
      <c r="S129" s="3"/>
    </row>
    <row r="130" spans="15:19" ht="14.1" customHeight="1" x14ac:dyDescent="0.2">
      <c r="O130" s="8"/>
    </row>
    <row r="131" spans="15:19" ht="14.1" customHeight="1" x14ac:dyDescent="0.2">
      <c r="O131" s="8"/>
    </row>
    <row r="132" spans="15:19" ht="14.1" customHeight="1" x14ac:dyDescent="0.2">
      <c r="O132" s="8"/>
    </row>
    <row r="133" spans="15:19" ht="14.1" customHeight="1" x14ac:dyDescent="0.2">
      <c r="O133" s="8"/>
    </row>
    <row r="134" spans="15:19" ht="14.1" customHeight="1" x14ac:dyDescent="0.2">
      <c r="O134" s="8"/>
    </row>
    <row r="135" spans="15:19" ht="14.1" customHeight="1" x14ac:dyDescent="0.2">
      <c r="O135" s="8"/>
    </row>
    <row r="136" spans="15:19" ht="14.1" customHeight="1" x14ac:dyDescent="0.2">
      <c r="O136" s="8"/>
    </row>
    <row r="137" spans="15:19" ht="14.1" customHeight="1" x14ac:dyDescent="0.2">
      <c r="O137" s="8"/>
    </row>
    <row r="138" spans="15:19" ht="14.1" customHeight="1" x14ac:dyDescent="0.2">
      <c r="O138" s="8"/>
    </row>
    <row r="139" spans="15:19" ht="14.1" customHeight="1" x14ac:dyDescent="0.2">
      <c r="O139" s="8"/>
    </row>
    <row r="140" spans="15:19" ht="14.1" customHeight="1" x14ac:dyDescent="0.2">
      <c r="O140" s="8"/>
    </row>
    <row r="141" spans="15:19" ht="14.1" customHeight="1" x14ac:dyDescent="0.2">
      <c r="O141" s="8"/>
      <c r="S141" s="3"/>
    </row>
    <row r="142" spans="15:19" ht="14.1" customHeight="1" x14ac:dyDescent="0.2">
      <c r="O142" s="8"/>
    </row>
    <row r="143" spans="15:19" ht="14.1" customHeight="1" x14ac:dyDescent="0.2">
      <c r="O143" s="8"/>
    </row>
    <row r="144" spans="15:19" ht="14.1" customHeight="1" x14ac:dyDescent="0.2">
      <c r="O144" s="8"/>
    </row>
    <row r="145" spans="15:19" ht="14.1" customHeight="1" x14ac:dyDescent="0.2">
      <c r="O145" s="8"/>
    </row>
    <row r="146" spans="15:19" ht="14.1" customHeight="1" x14ac:dyDescent="0.2">
      <c r="O146" s="8"/>
    </row>
    <row r="147" spans="15:19" ht="14.1" customHeight="1" x14ac:dyDescent="0.2">
      <c r="O147" s="8"/>
    </row>
    <row r="148" spans="15:19" ht="14.1" customHeight="1" x14ac:dyDescent="0.2">
      <c r="O148" s="8"/>
    </row>
    <row r="149" spans="15:19" ht="14.1" customHeight="1" x14ac:dyDescent="0.2">
      <c r="O149" s="8"/>
    </row>
    <row r="150" spans="15:19" ht="14.1" customHeight="1" x14ac:dyDescent="0.2">
      <c r="O150" s="8"/>
    </row>
    <row r="151" spans="15:19" ht="14.1" customHeight="1" x14ac:dyDescent="0.2">
      <c r="O151" s="8"/>
    </row>
    <row r="152" spans="15:19" ht="14.1" customHeight="1" x14ac:dyDescent="0.2">
      <c r="O152" s="8"/>
    </row>
    <row r="153" spans="15:19" ht="14.1" customHeight="1" x14ac:dyDescent="0.2">
      <c r="O153" s="8"/>
      <c r="S153" s="3"/>
    </row>
    <row r="154" spans="15:19" ht="14.1" customHeight="1" x14ac:dyDescent="0.2">
      <c r="O154" s="8"/>
    </row>
    <row r="155" spans="15:19" ht="14.1" customHeight="1" x14ac:dyDescent="0.2">
      <c r="O155" s="8"/>
    </row>
    <row r="156" spans="15:19" ht="14.1" customHeight="1" x14ac:dyDescent="0.2">
      <c r="O156" s="8"/>
    </row>
    <row r="157" spans="15:19" ht="14.1" customHeight="1" x14ac:dyDescent="0.2">
      <c r="O157" s="8"/>
    </row>
    <row r="158" spans="15:19" ht="14.1" customHeight="1" x14ac:dyDescent="0.2">
      <c r="O158" s="8"/>
    </row>
    <row r="159" spans="15:19" ht="14.1" customHeight="1" x14ac:dyDescent="0.2">
      <c r="O159" s="8"/>
    </row>
    <row r="160" spans="15:19" ht="14.1" customHeight="1" x14ac:dyDescent="0.2">
      <c r="O160" s="8"/>
    </row>
    <row r="161" spans="15:19" ht="14.1" customHeight="1" x14ac:dyDescent="0.2">
      <c r="O161" s="8"/>
    </row>
    <row r="162" spans="15:19" ht="14.1" customHeight="1" x14ac:dyDescent="0.2">
      <c r="O162" s="8"/>
    </row>
    <row r="163" spans="15:19" ht="14.1" customHeight="1" x14ac:dyDescent="0.2">
      <c r="O163" s="8"/>
    </row>
    <row r="164" spans="15:19" ht="14.1" customHeight="1" x14ac:dyDescent="0.2">
      <c r="O164" s="8"/>
    </row>
    <row r="165" spans="15:19" ht="14.1" customHeight="1" x14ac:dyDescent="0.2">
      <c r="O165" s="8"/>
      <c r="S165" s="3"/>
    </row>
    <row r="166" spans="15:19" ht="14.1" customHeight="1" x14ac:dyDescent="0.2">
      <c r="O166" s="8"/>
    </row>
    <row r="167" spans="15:19" ht="14.1" customHeight="1" x14ac:dyDescent="0.2">
      <c r="O167" s="8"/>
    </row>
    <row r="168" spans="15:19" ht="14.1" customHeight="1" x14ac:dyDescent="0.2">
      <c r="O168" s="8"/>
    </row>
    <row r="169" spans="15:19" ht="14.1" customHeight="1" x14ac:dyDescent="0.2">
      <c r="O169" s="4"/>
    </row>
    <row r="170" spans="15:19" ht="14.1" customHeight="1" x14ac:dyDescent="0.2">
      <c r="O170" s="4"/>
    </row>
    <row r="171" spans="15:19" ht="14.1" customHeight="1" x14ac:dyDescent="0.2">
      <c r="O171" s="4"/>
    </row>
    <row r="172" spans="15:19" ht="14.1" customHeight="1" x14ac:dyDescent="0.2">
      <c r="O172" s="4"/>
    </row>
    <row r="173" spans="15:19" ht="14.1" customHeight="1" x14ac:dyDescent="0.2">
      <c r="O173" s="4"/>
    </row>
    <row r="174" spans="15:19" ht="14.1" customHeight="1" x14ac:dyDescent="0.2">
      <c r="O174" s="4"/>
    </row>
    <row r="175" spans="15:19" ht="14.1" customHeight="1" x14ac:dyDescent="0.2">
      <c r="O175" s="4"/>
    </row>
    <row r="176" spans="15:19" ht="14.1" customHeight="1" x14ac:dyDescent="0.2">
      <c r="O176" s="4"/>
    </row>
    <row r="177" spans="15:15" ht="14.1" customHeight="1" x14ac:dyDescent="0.2">
      <c r="O177" s="4"/>
    </row>
    <row r="178" spans="15:15" ht="14.1" customHeight="1" x14ac:dyDescent="0.2">
      <c r="O178" s="4"/>
    </row>
    <row r="179" spans="15:15" ht="14.1" customHeight="1" x14ac:dyDescent="0.2">
      <c r="O179" s="4"/>
    </row>
    <row r="180" spans="15:15" ht="14.1" customHeight="1" x14ac:dyDescent="0.2">
      <c r="O180" s="4"/>
    </row>
    <row r="181" spans="15:15" ht="14.1" customHeight="1" x14ac:dyDescent="0.2">
      <c r="O181" s="4"/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8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2" customFormat="1" ht="27" customHeight="1" x14ac:dyDescent="0.15">
      <c r="A1" s="14" t="s">
        <v>1</v>
      </c>
      <c r="B1" s="14" t="s">
        <v>2</v>
      </c>
      <c r="C1" s="14" t="s">
        <v>0</v>
      </c>
      <c r="D1" s="15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3" t="s">
        <v>8</v>
      </c>
      <c r="J1" s="41" t="s">
        <v>9</v>
      </c>
      <c r="K1" s="45" t="s">
        <v>10</v>
      </c>
      <c r="L1" s="46" t="s">
        <v>11</v>
      </c>
      <c r="N1" s="13"/>
    </row>
    <row r="2" spans="1:33" ht="14.1" customHeight="1" x14ac:dyDescent="0.2">
      <c r="A2" s="6"/>
      <c r="B2" s="6"/>
      <c r="C2" s="6"/>
      <c r="D2" s="5"/>
      <c r="E2" s="5">
        <v>3950</v>
      </c>
      <c r="F2" s="5"/>
      <c r="G2" s="5"/>
      <c r="H2" s="5">
        <f>MIN(G:G)</f>
        <v>0</v>
      </c>
      <c r="I2" s="5"/>
      <c r="J2" s="6"/>
      <c r="K2" s="6"/>
      <c r="L2" s="5"/>
      <c r="M2" s="8"/>
    </row>
    <row r="3" spans="1:33" ht="14.1" customHeight="1" x14ac:dyDescent="0.2">
      <c r="A3" s="16">
        <v>44377</v>
      </c>
      <c r="B3" s="33">
        <f>VLOOKUP(A3,[1]HwabaoWP_szse_innovation_100!$A:$E,5)</f>
        <v>1.0309999999999999</v>
      </c>
      <c r="C3" s="17">
        <f>VLOOKUP(A3,[2]myPEPB!$B:$C,2)</f>
        <v>41.45</v>
      </c>
      <c r="D3" s="18">
        <f>VLOOKUP(A3,[2]myPEPB!$B:$D,3)</f>
        <v>41.041896551724122</v>
      </c>
      <c r="E3" s="18">
        <v>0</v>
      </c>
      <c r="F3" s="19">
        <f t="shared" ref="F3:F18" si="0">E3/B3</f>
        <v>0</v>
      </c>
      <c r="G3" s="19">
        <f>G2+F3</f>
        <v>0</v>
      </c>
      <c r="H3" s="19">
        <f t="shared" ref="H3:H18" si="1">G3*B3</f>
        <v>0</v>
      </c>
      <c r="I3" s="19">
        <f>IF(E3&gt;0,I2+E3,I2)</f>
        <v>0</v>
      </c>
      <c r="J3" s="19">
        <f t="shared" ref="J3:J18" si="2">H3+L3</f>
        <v>0</v>
      </c>
      <c r="K3" s="19">
        <f t="shared" ref="K3:K18" si="3">J3-I3</f>
        <v>0</v>
      </c>
      <c r="L3" s="18">
        <f>IF(E3&lt;0,L2-E3,L2)</f>
        <v>0</v>
      </c>
      <c r="M3" s="8"/>
      <c r="P3" s="47" t="s">
        <v>1</v>
      </c>
      <c r="Q3" s="48" t="s">
        <v>12</v>
      </c>
      <c r="R3" s="48" t="s">
        <v>8</v>
      </c>
      <c r="S3" s="48" t="s">
        <v>9</v>
      </c>
      <c r="T3" s="48" t="s">
        <v>10</v>
      </c>
      <c r="U3" s="49" t="s">
        <v>11</v>
      </c>
      <c r="V3" s="48" t="s">
        <v>13</v>
      </c>
      <c r="W3" s="48" t="s">
        <v>14</v>
      </c>
    </row>
    <row r="4" spans="1:33" ht="14.1" customHeight="1" x14ac:dyDescent="0.2">
      <c r="A4" s="16">
        <v>44407</v>
      </c>
      <c r="B4" s="33">
        <f>VLOOKUP(A4,[1]HwabaoWP_szse_innovation_100!$A:$E,5)</f>
        <v>1.006</v>
      </c>
      <c r="C4" s="17">
        <f>VLOOKUP(A4,[2]myPEPB!$B:$C,2)</f>
        <v>39.930000305175781</v>
      </c>
      <c r="D4" s="18">
        <f>VLOOKUP(A4,[2]myPEPB!$B:$D,3)</f>
        <v>40.930499984741189</v>
      </c>
      <c r="E4" s="18">
        <f t="shared" ref="E4:E18" si="4">IF(C4&lt;D4,$E$2*(D4-C4)^3,$E$2*(D4-C4)^3)</f>
        <v>3955.9241620469529</v>
      </c>
      <c r="F4" s="19">
        <f t="shared" si="0"/>
        <v>3932.3301809611858</v>
      </c>
      <c r="G4" s="19">
        <f t="shared" ref="G4:G18" si="5">G3+F4</f>
        <v>3932.3301809611858</v>
      </c>
      <c r="H4" s="19">
        <f t="shared" si="1"/>
        <v>3955.9241620469529</v>
      </c>
      <c r="I4" s="19">
        <f t="shared" ref="I4:I18" si="6">IF(E4&gt;0,I3+E4,I3)</f>
        <v>3955.9241620469529</v>
      </c>
      <c r="J4" s="19">
        <f t="shared" si="2"/>
        <v>3955.9241620469529</v>
      </c>
      <c r="K4" s="19">
        <f t="shared" si="3"/>
        <v>0</v>
      </c>
      <c r="L4" s="18">
        <f t="shared" ref="L4:L18" si="7">IF(E4&lt;0,L3-E4,L3)</f>
        <v>0</v>
      </c>
      <c r="M4" s="8"/>
      <c r="P4" s="44">
        <v>44561</v>
      </c>
      <c r="Q4" s="11">
        <f>R4</f>
        <v>905989.43478514929</v>
      </c>
      <c r="R4" s="5">
        <f>VLOOKUP(P4,A:I,9,)</f>
        <v>905989.43478514929</v>
      </c>
      <c r="S4" s="5">
        <f>VLOOKUP(P4,A:J,10,)</f>
        <v>918450.58148294676</v>
      </c>
      <c r="T4" s="5">
        <f>VLOOKUP(P4,A:K,11,)</f>
        <v>12461.146697797463</v>
      </c>
      <c r="U4" s="5">
        <f>VLOOKUP(P4,A:L,12,)</f>
        <v>0</v>
      </c>
      <c r="V4" s="10">
        <f t="shared" ref="V4" si="8">(S4-R4)/R4</f>
        <v>1.3754185445609043E-2</v>
      </c>
      <c r="W4" s="10">
        <f>V4</f>
        <v>1.3754185445609043E-2</v>
      </c>
      <c r="Y4" s="7"/>
      <c r="Z4" s="8"/>
      <c r="AA4" s="8"/>
      <c r="AB4" s="7"/>
      <c r="AC4" s="8"/>
      <c r="AD4" s="8"/>
      <c r="AE4" s="7"/>
      <c r="AF4" s="8"/>
      <c r="AG4" s="8"/>
    </row>
    <row r="5" spans="1:33" ht="14.1" customHeight="1" x14ac:dyDescent="0.2">
      <c r="A5" s="16">
        <v>44439</v>
      </c>
      <c r="B5" s="33">
        <f>VLOOKUP(A5,[1]HwabaoWP_szse_innovation_100!$A:$E,5)</f>
        <v>0.96599999999999997</v>
      </c>
      <c r="C5" s="17">
        <f>VLOOKUP(A5,[2]myPEPB!$B:$C,2)</f>
        <v>38.069999694824219</v>
      </c>
      <c r="D5" s="18">
        <f>VLOOKUP(A5,[2]myPEPB!$B:$D,3)</f>
        <v>40.654705834482208</v>
      </c>
      <c r="E5" s="18">
        <f t="shared" si="4"/>
        <v>68207.262418915881</v>
      </c>
      <c r="F5" s="19">
        <f t="shared" si="0"/>
        <v>70607.932110678972</v>
      </c>
      <c r="G5" s="19">
        <f t="shared" si="5"/>
        <v>74540.26229164016</v>
      </c>
      <c r="H5" s="19">
        <f t="shared" si="1"/>
        <v>72005.893373724393</v>
      </c>
      <c r="I5" s="19">
        <f t="shared" si="6"/>
        <v>72163.186580962836</v>
      </c>
      <c r="J5" s="19">
        <f t="shared" si="2"/>
        <v>72005.893373724393</v>
      </c>
      <c r="K5" s="19">
        <f t="shared" si="3"/>
        <v>-157.29320723844285</v>
      </c>
      <c r="L5" s="18">
        <f t="shared" si="7"/>
        <v>0</v>
      </c>
      <c r="M5" s="8"/>
      <c r="Y5" s="7"/>
      <c r="Z5" s="8"/>
      <c r="AA5" s="8"/>
      <c r="AB5" s="7"/>
      <c r="AC5" s="8"/>
      <c r="AD5" s="8"/>
      <c r="AE5" s="20"/>
      <c r="AF5" s="8"/>
      <c r="AG5" s="8"/>
    </row>
    <row r="6" spans="1:33" ht="14.1" customHeight="1" x14ac:dyDescent="0.2">
      <c r="A6" s="16">
        <v>44469</v>
      </c>
      <c r="B6" s="33">
        <f>VLOOKUP(A6,[1]HwabaoWP_szse_innovation_100!$A:$E,5)</f>
        <v>0.96099999999999997</v>
      </c>
      <c r="C6" s="17">
        <f>VLOOKUP(A6,[2]myPEPB!$B:$C,2)</f>
        <v>35.020000457763672</v>
      </c>
      <c r="D6" s="18">
        <f>VLOOKUP(A6,[2]myPEPB!$B:$D,3)</f>
        <v>39.730819672131133</v>
      </c>
      <c r="E6" s="18">
        <f t="shared" si="4"/>
        <v>412939.48228066432</v>
      </c>
      <c r="F6" s="19">
        <f t="shared" si="0"/>
        <v>429697.69227956748</v>
      </c>
      <c r="G6" s="19">
        <f t="shared" si="5"/>
        <v>504237.95457120764</v>
      </c>
      <c r="H6" s="19">
        <f t="shared" si="1"/>
        <v>484572.67434293055</v>
      </c>
      <c r="I6" s="19">
        <f t="shared" si="6"/>
        <v>485102.66886162717</v>
      </c>
      <c r="J6" s="19">
        <f t="shared" si="2"/>
        <v>484572.67434293055</v>
      </c>
      <c r="K6" s="19">
        <f t="shared" si="3"/>
        <v>-529.99451869662153</v>
      </c>
      <c r="L6" s="18">
        <f t="shared" si="7"/>
        <v>0</v>
      </c>
      <c r="M6" s="8"/>
      <c r="Y6" s="8"/>
      <c r="Z6" s="8"/>
      <c r="AA6" s="9"/>
      <c r="AB6" s="8"/>
      <c r="AC6" s="8"/>
      <c r="AD6" s="9"/>
      <c r="AE6" s="20"/>
    </row>
    <row r="7" spans="1:33" ht="14.1" customHeight="1" x14ac:dyDescent="0.2">
      <c r="A7" s="16">
        <v>44498</v>
      </c>
      <c r="B7" s="33">
        <f>VLOOKUP(A7,[1]HwabaoWP_szse_innovation_100!$A:$E,5)</f>
        <v>0.99299997091293335</v>
      </c>
      <c r="C7" s="17">
        <f>VLOOKUP(A7,[2]myPEPB!$B:$C,2)</f>
        <v>36.299999239999998</v>
      </c>
      <c r="D7" s="18">
        <f>VLOOKUP(A7,[2]myPEPB!$B:$D,3)</f>
        <v>39.253623134275358</v>
      </c>
      <c r="E7" s="18">
        <f t="shared" si="4"/>
        <v>101780.05325937558</v>
      </c>
      <c r="F7" s="19">
        <f t="shared" si="0"/>
        <v>102497.53901382511</v>
      </c>
      <c r="G7" s="19">
        <f t="shared" si="5"/>
        <v>606735.49358503276</v>
      </c>
      <c r="H7" s="19">
        <f t="shared" si="1"/>
        <v>602488.32748178183</v>
      </c>
      <c r="I7" s="19">
        <f t="shared" si="6"/>
        <v>586882.72212100273</v>
      </c>
      <c r="J7" s="19">
        <f t="shared" si="2"/>
        <v>602488.32748178183</v>
      </c>
      <c r="K7" s="19">
        <f t="shared" si="3"/>
        <v>15605.605360779096</v>
      </c>
      <c r="L7" s="18">
        <f t="shared" si="7"/>
        <v>0</v>
      </c>
      <c r="M7" s="8"/>
      <c r="Y7" s="8"/>
      <c r="Z7" s="8"/>
      <c r="AA7" s="8"/>
      <c r="AG7" s="2"/>
    </row>
    <row r="8" spans="1:33" ht="14.1" customHeight="1" x14ac:dyDescent="0.2">
      <c r="A8" s="16">
        <v>44530</v>
      </c>
      <c r="B8" s="33">
        <f>VLOOKUP(A8,[1]HwabaoWP_szse_innovation_100!$A:$E,5)</f>
        <v>1.0110000371932983</v>
      </c>
      <c r="C8" s="17">
        <f>VLOOKUP(A8,[2]myPEPB!$B:$C,2)</f>
        <v>35.450000000000003</v>
      </c>
      <c r="D8" s="18">
        <f>VLOOKUP(A8,[2]myPEPB!$B:$D,3)</f>
        <v>38.695499988749994</v>
      </c>
      <c r="E8" s="18">
        <f t="shared" si="4"/>
        <v>135033.62655146356</v>
      </c>
      <c r="F8" s="19">
        <f t="shared" si="0"/>
        <v>133564.41304031899</v>
      </c>
      <c r="G8" s="19">
        <f t="shared" si="5"/>
        <v>740299.90662535175</v>
      </c>
      <c r="H8" s="19">
        <f t="shared" si="1"/>
        <v>748443.23313242593</v>
      </c>
      <c r="I8" s="19">
        <f t="shared" si="6"/>
        <v>721916.34867246635</v>
      </c>
      <c r="J8" s="19">
        <f t="shared" si="2"/>
        <v>748443.23313242593</v>
      </c>
      <c r="K8" s="19">
        <f t="shared" si="3"/>
        <v>26526.884459959576</v>
      </c>
      <c r="L8" s="18">
        <f t="shared" si="7"/>
        <v>0</v>
      </c>
      <c r="M8" s="8"/>
    </row>
    <row r="9" spans="1:33" ht="14.1" customHeight="1" x14ac:dyDescent="0.2">
      <c r="A9" s="16">
        <v>44561</v>
      </c>
      <c r="B9" s="33">
        <f>VLOOKUP(A9,[1]HwabaoWP_szse_innovation_100!$A:$E,5)</f>
        <v>0.99199998378753662</v>
      </c>
      <c r="C9" s="17">
        <f>VLOOKUP(A9,[2]myPEPB!$B:$C,2)</f>
        <v>34.630000000000003</v>
      </c>
      <c r="D9" s="18">
        <f>VLOOKUP(A9,[2]myPEPB!$B:$D,3)</f>
        <v>38.228579205136612</v>
      </c>
      <c r="E9" s="18">
        <f t="shared" si="4"/>
        <v>184073.086112683</v>
      </c>
      <c r="F9" s="19">
        <f t="shared" si="0"/>
        <v>185557.54951716529</v>
      </c>
      <c r="G9" s="19">
        <f t="shared" si="5"/>
        <v>925857.45614251704</v>
      </c>
      <c r="H9" s="19">
        <f t="shared" si="1"/>
        <v>918450.58148294676</v>
      </c>
      <c r="I9" s="19">
        <f t="shared" si="6"/>
        <v>905989.43478514929</v>
      </c>
      <c r="J9" s="19">
        <f t="shared" si="2"/>
        <v>918450.58148294676</v>
      </c>
      <c r="K9" s="19">
        <f t="shared" si="3"/>
        <v>12461.146697797463</v>
      </c>
      <c r="L9" s="18">
        <f t="shared" si="7"/>
        <v>0</v>
      </c>
      <c r="M9" s="8"/>
      <c r="Y9" s="7"/>
      <c r="Z9" s="8"/>
      <c r="AA9" s="8"/>
    </row>
    <row r="10" spans="1:33" ht="14.1" customHeight="1" x14ac:dyDescent="0.2">
      <c r="A10" s="16">
        <v>44589</v>
      </c>
      <c r="B10" s="33">
        <f>VLOOKUP(A10,[1]HwabaoWP_szse_innovation_100!$A:$E,5)</f>
        <v>0.89099997282028198</v>
      </c>
      <c r="C10" s="17">
        <f>VLOOKUP(A10,[2]myPEPB!$B:$C,2)</f>
        <v>31.159999849999998</v>
      </c>
      <c r="D10" s="18">
        <f>VLOOKUP(A10,[2]myPEPB!$B:$D,3)</f>
        <v>37.710494996683174</v>
      </c>
      <c r="E10" s="18">
        <f t="shared" si="4"/>
        <v>1110246.6801922934</v>
      </c>
      <c r="F10" s="19">
        <f t="shared" si="0"/>
        <v>1246068.1414815646</v>
      </c>
      <c r="G10" s="19">
        <f t="shared" si="5"/>
        <v>2171925.5976240817</v>
      </c>
      <c r="H10" s="19">
        <f t="shared" si="1"/>
        <v>1935185.6484507315</v>
      </c>
      <c r="I10" s="19">
        <f t="shared" si="6"/>
        <v>2016236.1149774427</v>
      </c>
      <c r="J10" s="19">
        <f t="shared" si="2"/>
        <v>1935185.6484507315</v>
      </c>
      <c r="K10" s="19">
        <f t="shared" si="3"/>
        <v>-81050.466526711127</v>
      </c>
      <c r="L10" s="18">
        <f t="shared" si="7"/>
        <v>0</v>
      </c>
      <c r="M10" s="8"/>
      <c r="Y10" s="20"/>
      <c r="Z10" s="8"/>
      <c r="AA10" s="8"/>
    </row>
    <row r="11" spans="1:33" ht="14.1" customHeight="1" x14ac:dyDescent="0.2">
      <c r="A11" s="16">
        <v>44620</v>
      </c>
      <c r="B11" s="33">
        <f>VLOOKUP(A11,[1]HwabaoWP_szse_innovation_100!$A:$E,5)</f>
        <v>0.88200002908706665</v>
      </c>
      <c r="C11" s="17">
        <f>VLOOKUP(A11,[2]myPEPB!$B:$C,2)</f>
        <v>30.969999309999999</v>
      </c>
      <c r="D11" s="18">
        <f>VLOOKUP(A11,[2]myPEPB!$B:$D,3)</f>
        <v>37.189770586238538</v>
      </c>
      <c r="E11" s="18">
        <f t="shared" si="4"/>
        <v>950430.4433228831</v>
      </c>
      <c r="F11" s="19">
        <f t="shared" si="0"/>
        <v>1077585.5011100702</v>
      </c>
      <c r="G11" s="19">
        <f t="shared" si="5"/>
        <v>3249511.0987341516</v>
      </c>
      <c r="H11" s="19">
        <f t="shared" si="1"/>
        <v>2866068.8836022676</v>
      </c>
      <c r="I11" s="19">
        <f t="shared" si="6"/>
        <v>2966666.5583003256</v>
      </c>
      <c r="J11" s="19">
        <f t="shared" si="2"/>
        <v>2866068.8836022676</v>
      </c>
      <c r="K11" s="19">
        <f t="shared" si="3"/>
        <v>-100597.67469805805</v>
      </c>
      <c r="L11" s="18">
        <f t="shared" si="7"/>
        <v>0</v>
      </c>
      <c r="M11" s="8"/>
      <c r="Y11" s="20"/>
      <c r="Z11" s="8"/>
      <c r="AA11" s="8"/>
    </row>
    <row r="12" spans="1:33" ht="14.1" customHeight="1" x14ac:dyDescent="0.2">
      <c r="A12" s="16">
        <v>44651</v>
      </c>
      <c r="B12" s="33">
        <f>VLOOKUP(A12,[1]HwabaoWP_szse_innovation_100!$A:$E,5)</f>
        <v>0.79199999570846558</v>
      </c>
      <c r="C12" s="17">
        <f>VLOOKUP(A12,[2]myPEPB!$B:$C,2)</f>
        <v>27.63999939</v>
      </c>
      <c r="D12" s="18">
        <f>VLOOKUP(A12,[2]myPEPB!$B:$D,3)</f>
        <v>36.340622369004151</v>
      </c>
      <c r="E12" s="18">
        <f t="shared" si="4"/>
        <v>2601645.6563901841</v>
      </c>
      <c r="F12" s="19">
        <f t="shared" si="0"/>
        <v>3284906.1496053939</v>
      </c>
      <c r="G12" s="19">
        <f t="shared" si="5"/>
        <v>6534417.248339545</v>
      </c>
      <c r="H12" s="19">
        <f t="shared" si="1"/>
        <v>5175258.4326422429</v>
      </c>
      <c r="I12" s="19">
        <f t="shared" si="6"/>
        <v>5568312.2146905102</v>
      </c>
      <c r="J12" s="19">
        <f t="shared" si="2"/>
        <v>5175258.4326422429</v>
      </c>
      <c r="K12" s="19">
        <f t="shared" si="3"/>
        <v>-393053.78204826731</v>
      </c>
      <c r="L12" s="18">
        <f t="shared" si="7"/>
        <v>0</v>
      </c>
      <c r="M12" s="8"/>
      <c r="Y12" s="20"/>
    </row>
    <row r="13" spans="1:33" ht="14.1" customHeight="1" x14ac:dyDescent="0.2">
      <c r="A13" s="16">
        <v>44680</v>
      </c>
      <c r="B13" s="33">
        <f>VLOOKUP(A13,[1]HwabaoWP_szse_innovation_100!$A:$E,5)</f>
        <v>0.71899998188018799</v>
      </c>
      <c r="C13" s="17">
        <f>VLOOKUP(A13,[2]myPEPB!$B:$C,2)</f>
        <v>25.129999160000001</v>
      </c>
      <c r="D13" s="18">
        <f>VLOOKUP(A13,[2]myPEPB!$B:$D,3)</f>
        <v>35.566653817730753</v>
      </c>
      <c r="E13" s="18">
        <f t="shared" si="4"/>
        <v>4490358.7035431322</v>
      </c>
      <c r="F13" s="19">
        <f t="shared" si="0"/>
        <v>6245283.4724707855</v>
      </c>
      <c r="G13" s="19">
        <f t="shared" si="5"/>
        <v>12779700.720810331</v>
      </c>
      <c r="H13" s="19">
        <f t="shared" si="1"/>
        <v>9188604.5866968539</v>
      </c>
      <c r="I13" s="19">
        <f t="shared" si="6"/>
        <v>10058670.918233642</v>
      </c>
      <c r="J13" s="19">
        <f t="shared" si="2"/>
        <v>9188604.5866968539</v>
      </c>
      <c r="K13" s="19">
        <f t="shared" si="3"/>
        <v>-870066.33153678849</v>
      </c>
      <c r="L13" s="18">
        <f t="shared" si="7"/>
        <v>0</v>
      </c>
      <c r="M13" s="8"/>
      <c r="AA13" s="2"/>
    </row>
    <row r="14" spans="1:33" ht="14.1" customHeight="1" x14ac:dyDescent="0.2">
      <c r="A14" s="16">
        <v>44712</v>
      </c>
      <c r="B14" s="33">
        <f>VLOOKUP(A14,[1]HwabaoWP_szse_innovation_100!$A:$E,5)</f>
        <v>0.74699997901916504</v>
      </c>
      <c r="C14" s="17">
        <f>VLOOKUP(A14,[2]myPEPB!$B:$C,2)</f>
        <v>24.129999160000001</v>
      </c>
      <c r="D14" s="18">
        <f>VLOOKUP(A14,[2]myPEPB!$B:$D,3)</f>
        <v>34.740573439534039</v>
      </c>
      <c r="E14" s="18">
        <f t="shared" si="4"/>
        <v>4718606.5434752619</v>
      </c>
      <c r="F14" s="19">
        <f t="shared" si="0"/>
        <v>6316742.5381603679</v>
      </c>
      <c r="G14" s="19">
        <f t="shared" si="5"/>
        <v>19096443.2589707</v>
      </c>
      <c r="H14" s="19">
        <f t="shared" si="1"/>
        <v>14265042.713791789</v>
      </c>
      <c r="I14" s="19">
        <f t="shared" si="6"/>
        <v>14777277.461708903</v>
      </c>
      <c r="J14" s="19">
        <f t="shared" si="2"/>
        <v>14265042.713791789</v>
      </c>
      <c r="K14" s="19">
        <f t="shared" si="3"/>
        <v>-512234.74791711383</v>
      </c>
      <c r="L14" s="18">
        <f t="shared" si="7"/>
        <v>0</v>
      </c>
      <c r="M14" s="8"/>
    </row>
    <row r="15" spans="1:33" ht="14.1" customHeight="1" x14ac:dyDescent="0.2">
      <c r="A15" s="16">
        <v>44742</v>
      </c>
      <c r="B15" s="33">
        <f>VLOOKUP(A15,[1]HwabaoWP_szse_innovation_100!$A:$E,5)</f>
        <v>0.84500002861022949</v>
      </c>
      <c r="C15" s="17">
        <f>VLOOKUP(A15,[2]myPEPB!$B:$C,2)</f>
        <v>27.809999470000001</v>
      </c>
      <c r="D15" s="18">
        <f>VLOOKUP(A15,[2]myPEPB!$B:$D,3)</f>
        <v>34.119366627533324</v>
      </c>
      <c r="E15" s="18">
        <f t="shared" si="4"/>
        <v>992097.82616559835</v>
      </c>
      <c r="F15" s="19">
        <f t="shared" si="0"/>
        <v>1174080.2278992822</v>
      </c>
      <c r="G15" s="19">
        <f t="shared" si="5"/>
        <v>20270523.486869983</v>
      </c>
      <c r="H15" s="19">
        <f t="shared" si="1"/>
        <v>17128592.926349465</v>
      </c>
      <c r="I15" s="19">
        <f t="shared" si="6"/>
        <v>15769375.287874501</v>
      </c>
      <c r="J15" s="19">
        <f t="shared" si="2"/>
        <v>17128592.926349465</v>
      </c>
      <c r="K15" s="19">
        <f t="shared" si="3"/>
        <v>1359217.6384749636</v>
      </c>
      <c r="L15" s="18">
        <f t="shared" si="7"/>
        <v>0</v>
      </c>
      <c r="M15" s="8"/>
    </row>
    <row r="16" spans="1:33" ht="14.1" customHeight="1" x14ac:dyDescent="0.2">
      <c r="A16" s="16">
        <v>44771</v>
      </c>
      <c r="B16" s="33">
        <f>VLOOKUP(A16,[1]HwabaoWP_szse_innovation_100!$A:$E,5)</f>
        <v>0.80099999904632568</v>
      </c>
      <c r="C16" s="17">
        <f>VLOOKUP(A16,[2]myPEPB!$B:$C,2)</f>
        <v>26.329999919999999</v>
      </c>
      <c r="D16" s="18">
        <f>VLOOKUP(A16,[2]myPEPB!$B:$D,3)</f>
        <v>33.666137024579427</v>
      </c>
      <c r="E16" s="18">
        <f t="shared" si="4"/>
        <v>1559550.3961385945</v>
      </c>
      <c r="F16" s="19">
        <f t="shared" si="0"/>
        <v>1947004.2421915135</v>
      </c>
      <c r="G16" s="19">
        <f t="shared" si="5"/>
        <v>22217527.729061496</v>
      </c>
      <c r="H16" s="19">
        <f t="shared" si="1"/>
        <v>17796239.689789973</v>
      </c>
      <c r="I16" s="19">
        <f t="shared" si="6"/>
        <v>17328925.684013095</v>
      </c>
      <c r="J16" s="19">
        <f t="shared" si="2"/>
        <v>17796239.689789973</v>
      </c>
      <c r="K16" s="19">
        <f t="shared" si="3"/>
        <v>467314.00577687845</v>
      </c>
      <c r="L16" s="18">
        <f t="shared" si="7"/>
        <v>0</v>
      </c>
      <c r="M16" s="8"/>
    </row>
    <row r="17" spans="1:16" ht="14.1" customHeight="1" x14ac:dyDescent="0.2">
      <c r="A17" s="16">
        <v>44804</v>
      </c>
      <c r="B17" s="33">
        <f>VLOOKUP(A17,[1]HwabaoWP_szse_innovation_100!$A:$E,5)</f>
        <v>0.76499998569488525</v>
      </c>
      <c r="C17" s="17">
        <f>VLOOKUP(A17,[2]myPEPB!$B:$C,2)</f>
        <v>25.18000031</v>
      </c>
      <c r="D17" s="18">
        <f>VLOOKUP(A17,[2]myPEPB!$B:$D,3)</f>
        <v>33.177616240465106</v>
      </c>
      <c r="E17" s="18">
        <f t="shared" si="4"/>
        <v>2020592.460434271</v>
      </c>
      <c r="F17" s="19">
        <f t="shared" si="0"/>
        <v>2641297.3832919388</v>
      </c>
      <c r="G17" s="19">
        <f t="shared" si="5"/>
        <v>24858825.112353433</v>
      </c>
      <c r="H17" s="19">
        <f t="shared" si="1"/>
        <v>19017000.855342031</v>
      </c>
      <c r="I17" s="19">
        <f t="shared" si="6"/>
        <v>19349518.144447364</v>
      </c>
      <c r="J17" s="19">
        <f t="shared" si="2"/>
        <v>19017000.855342031</v>
      </c>
      <c r="K17" s="19">
        <f t="shared" si="3"/>
        <v>-332517.28910533339</v>
      </c>
      <c r="L17" s="18">
        <f t="shared" si="7"/>
        <v>0</v>
      </c>
      <c r="M17" s="8"/>
    </row>
    <row r="18" spans="1:16" ht="14.1" customHeight="1" x14ac:dyDescent="0.2">
      <c r="A18" s="16">
        <v>44834</v>
      </c>
      <c r="B18" s="33">
        <f>VLOOKUP(A18,[1]HwabaoWP_szse_innovation_100!$A:$E,5)</f>
        <v>0.69599997997283936</v>
      </c>
      <c r="C18" s="17">
        <f>VLOOKUP(A18,[2]myPEPB!$B:$C,2)</f>
        <v>23.340000150000002</v>
      </c>
      <c r="D18" s="18">
        <f>VLOOKUP(A18,[2]myPEPB!$B:$D,3)</f>
        <v>32.601424623862997</v>
      </c>
      <c r="E18" s="18">
        <f t="shared" si="4"/>
        <v>3137837.6086673411</v>
      </c>
      <c r="F18" s="19">
        <f t="shared" si="0"/>
        <v>4508387.4985022154</v>
      </c>
      <c r="G18" s="19">
        <f t="shared" si="5"/>
        <v>29367212.610855646</v>
      </c>
      <c r="H18" s="19">
        <f t="shared" si="1"/>
        <v>20439579.389013644</v>
      </c>
      <c r="I18" s="19">
        <f t="shared" si="6"/>
        <v>22487355.753114704</v>
      </c>
      <c r="J18" s="19">
        <f t="shared" si="2"/>
        <v>20439579.389013644</v>
      </c>
      <c r="K18" s="19">
        <f t="shared" si="3"/>
        <v>-2047776.3641010597</v>
      </c>
      <c r="L18" s="18">
        <f t="shared" si="7"/>
        <v>0</v>
      </c>
      <c r="M18" s="8"/>
    </row>
    <row r="19" spans="1:16" ht="14.1" customHeight="1" x14ac:dyDescent="0.2">
      <c r="M19" s="8"/>
    </row>
    <row r="20" spans="1:16" ht="14.1" customHeight="1" x14ac:dyDescent="0.2">
      <c r="M20" s="9"/>
    </row>
    <row r="21" spans="1:16" ht="14.1" customHeight="1" x14ac:dyDescent="0.2">
      <c r="M21" s="8"/>
    </row>
    <row r="22" spans="1:16" ht="14.1" customHeight="1" x14ac:dyDescent="0.2">
      <c r="M22" s="8"/>
      <c r="P22" s="3"/>
    </row>
    <row r="23" spans="1:16" ht="14.1" customHeight="1" x14ac:dyDescent="0.2">
      <c r="M23" s="8"/>
    </row>
    <row r="24" spans="1:16" ht="14.1" customHeight="1" x14ac:dyDescent="0.2">
      <c r="M24" s="8"/>
    </row>
    <row r="25" spans="1:16" ht="14.1" customHeight="1" x14ac:dyDescent="0.2">
      <c r="M25" s="8"/>
    </row>
    <row r="26" spans="1:16" ht="14.1" customHeight="1" x14ac:dyDescent="0.2">
      <c r="M26" s="8"/>
    </row>
    <row r="27" spans="1:16" ht="14.1" customHeight="1" x14ac:dyDescent="0.2">
      <c r="M27" s="8"/>
    </row>
    <row r="28" spans="1:16" ht="14.1" customHeight="1" x14ac:dyDescent="0.2">
      <c r="M28" s="8"/>
    </row>
    <row r="29" spans="1:16" ht="14.1" customHeight="1" x14ac:dyDescent="0.2">
      <c r="M29" s="8"/>
    </row>
    <row r="30" spans="1:16" ht="14.1" customHeight="1" x14ac:dyDescent="0.2">
      <c r="M30" s="8"/>
    </row>
    <row r="31" spans="1:16" ht="14.1" customHeight="1" x14ac:dyDescent="0.2">
      <c r="M31" s="8"/>
    </row>
    <row r="32" spans="1:16" ht="14.1" customHeight="1" x14ac:dyDescent="0.2">
      <c r="M32" s="8"/>
    </row>
    <row r="33" spans="13:16" ht="14.1" customHeight="1" x14ac:dyDescent="0.2">
      <c r="M33" s="8"/>
    </row>
    <row r="34" spans="13:16" ht="14.1" customHeight="1" x14ac:dyDescent="0.2">
      <c r="M34" s="8"/>
      <c r="P34" s="3"/>
    </row>
    <row r="35" spans="13:16" ht="14.1" customHeight="1" x14ac:dyDescent="0.2">
      <c r="M35" s="8"/>
    </row>
    <row r="36" spans="13:16" ht="14.1" customHeight="1" x14ac:dyDescent="0.2">
      <c r="M36" s="8"/>
    </row>
    <row r="37" spans="13:16" ht="14.1" customHeight="1" x14ac:dyDescent="0.2">
      <c r="M37" s="8"/>
    </row>
    <row r="38" spans="13:16" ht="14.1" customHeight="1" x14ac:dyDescent="0.2">
      <c r="M38" s="8"/>
    </row>
    <row r="39" spans="13:16" ht="14.1" customHeight="1" x14ac:dyDescent="0.2">
      <c r="M39" s="8"/>
    </row>
    <row r="40" spans="13:16" ht="14.1" customHeight="1" x14ac:dyDescent="0.2">
      <c r="M40" s="8"/>
    </row>
    <row r="41" spans="13:16" ht="14.1" customHeight="1" x14ac:dyDescent="0.2">
      <c r="M41" s="8"/>
    </row>
    <row r="42" spans="13:16" ht="14.1" customHeight="1" x14ac:dyDescent="0.2">
      <c r="M42" s="8"/>
    </row>
    <row r="43" spans="13:16" ht="14.1" customHeight="1" x14ac:dyDescent="0.2">
      <c r="M43" s="8"/>
    </row>
    <row r="44" spans="13:16" ht="14.1" customHeight="1" x14ac:dyDescent="0.2">
      <c r="M44" s="8"/>
    </row>
    <row r="45" spans="13:16" ht="14.1" customHeight="1" x14ac:dyDescent="0.2">
      <c r="M45" s="8"/>
    </row>
    <row r="46" spans="13:16" ht="14.1" customHeight="1" x14ac:dyDescent="0.2">
      <c r="M46" s="8"/>
    </row>
    <row r="47" spans="13:16" ht="14.1" customHeight="1" x14ac:dyDescent="0.2">
      <c r="M47" s="8"/>
    </row>
    <row r="48" spans="13:16" ht="14.1" customHeight="1" x14ac:dyDescent="0.15"/>
    <row r="49" ht="14.1" customHeight="1" x14ac:dyDescent="0.15"/>
    <row r="50" ht="14.1" customHeight="1" x14ac:dyDescent="0.15"/>
    <row r="51" ht="14.1" customHeight="1" x14ac:dyDescent="0.15"/>
    <row r="52" ht="14.1" customHeight="1" x14ac:dyDescent="0.15"/>
    <row r="53" ht="14.1" customHeight="1" x14ac:dyDescent="0.15"/>
    <row r="54" ht="14.1" customHeight="1" x14ac:dyDescent="0.15"/>
    <row r="55" ht="14.1" customHeight="1" x14ac:dyDescent="0.15"/>
    <row r="56" ht="14.1" customHeight="1" x14ac:dyDescent="0.15"/>
    <row r="57" ht="14.1" customHeight="1" x14ac:dyDescent="0.15"/>
    <row r="58" ht="14.1" customHeight="1" x14ac:dyDescent="0.15"/>
    <row r="59" ht="14.1" customHeight="1" x14ac:dyDescent="0.15"/>
    <row r="60" ht="14.1" customHeight="1" x14ac:dyDescent="0.15"/>
    <row r="61" ht="14.1" customHeight="1" x14ac:dyDescent="0.15"/>
    <row r="62" ht="14.1" customHeight="1" x14ac:dyDescent="0.15"/>
    <row r="63" ht="14.1" customHeight="1" x14ac:dyDescent="0.15"/>
    <row r="64" ht="14.1" customHeight="1" x14ac:dyDescent="0.15"/>
    <row r="65" ht="14.1" customHeight="1" x14ac:dyDescent="0.15"/>
    <row r="66" ht="14.1" customHeight="1" x14ac:dyDescent="0.15"/>
    <row r="67" ht="14.1" customHeight="1" x14ac:dyDescent="0.15"/>
    <row r="68" ht="14.1" customHeight="1" x14ac:dyDescent="0.15"/>
    <row r="69" ht="14.1" customHeight="1" x14ac:dyDescent="0.15"/>
    <row r="70" ht="14.1" customHeight="1" x14ac:dyDescent="0.15"/>
    <row r="71" ht="14.1" customHeight="1" x14ac:dyDescent="0.15"/>
    <row r="72" ht="14.1" customHeight="1" x14ac:dyDescent="0.15"/>
    <row r="73" ht="14.1" customHeight="1" x14ac:dyDescent="0.15"/>
    <row r="74" ht="14.1" customHeight="1" x14ac:dyDescent="0.15"/>
    <row r="75" ht="14.1" customHeight="1" x14ac:dyDescent="0.15"/>
    <row r="76" ht="14.1" customHeight="1" x14ac:dyDescent="0.15"/>
    <row r="77" ht="14.1" customHeight="1" x14ac:dyDescent="0.15"/>
    <row r="78" ht="14.1" customHeight="1" x14ac:dyDescent="0.15"/>
    <row r="79" ht="14.1" customHeight="1" x14ac:dyDescent="0.15"/>
    <row r="80" ht="14.1" customHeight="1" x14ac:dyDescent="0.15"/>
    <row r="81" spans="13:16" ht="14.1" customHeight="1" x14ac:dyDescent="0.15"/>
    <row r="82" spans="13:16" ht="14.1" customHeight="1" x14ac:dyDescent="0.15"/>
    <row r="83" spans="13:16" ht="14.1" customHeight="1" x14ac:dyDescent="0.15"/>
    <row r="84" spans="13:16" ht="14.1" customHeight="1" x14ac:dyDescent="0.15"/>
    <row r="85" spans="13:16" ht="14.1" customHeight="1" x14ac:dyDescent="0.15"/>
    <row r="86" spans="13:16" ht="14.1" customHeight="1" x14ac:dyDescent="0.15"/>
    <row r="87" spans="13:16" ht="14.1" customHeight="1" x14ac:dyDescent="0.15"/>
    <row r="88" spans="13:16" ht="14.1" customHeight="1" x14ac:dyDescent="0.15"/>
    <row r="89" spans="13:16" ht="14.1" customHeight="1" x14ac:dyDescent="0.15"/>
    <row r="90" spans="13:16" ht="14.1" customHeight="1" x14ac:dyDescent="0.15"/>
    <row r="91" spans="13:16" ht="14.1" customHeight="1" x14ac:dyDescent="0.15"/>
    <row r="92" spans="13:16" ht="14.1" customHeight="1" x14ac:dyDescent="0.15"/>
    <row r="93" spans="13:16" ht="14.1" customHeight="1" x14ac:dyDescent="0.15">
      <c r="P93" s="3"/>
    </row>
    <row r="94" spans="13:16" ht="14.1" customHeight="1" x14ac:dyDescent="0.2">
      <c r="M94" s="8"/>
    </row>
    <row r="95" spans="13:16" ht="14.1" customHeight="1" x14ac:dyDescent="0.2">
      <c r="M95" s="8"/>
    </row>
    <row r="96" spans="13:16" ht="14.1" customHeight="1" x14ac:dyDescent="0.2">
      <c r="M96" s="8"/>
    </row>
    <row r="97" spans="13:16" ht="14.1" customHeight="1" x14ac:dyDescent="0.2">
      <c r="M97" s="8"/>
    </row>
    <row r="98" spans="13:16" ht="14.1" customHeight="1" x14ac:dyDescent="0.2">
      <c r="M98" s="8"/>
    </row>
    <row r="99" spans="13:16" ht="14.1" customHeight="1" x14ac:dyDescent="0.2">
      <c r="M99" s="8"/>
    </row>
    <row r="100" spans="13:16" ht="14.1" customHeight="1" x14ac:dyDescent="0.2">
      <c r="M100" s="8"/>
    </row>
    <row r="101" spans="13:16" ht="14.1" customHeight="1" x14ac:dyDescent="0.2">
      <c r="M101" s="8"/>
    </row>
    <row r="102" spans="13:16" ht="14.1" customHeight="1" x14ac:dyDescent="0.2">
      <c r="M102" s="8"/>
    </row>
    <row r="103" spans="13:16" ht="14.1" customHeight="1" x14ac:dyDescent="0.2">
      <c r="M103" s="8"/>
    </row>
    <row r="104" spans="13:16" ht="14.1" customHeight="1" x14ac:dyDescent="0.2">
      <c r="M104" s="8"/>
    </row>
    <row r="105" spans="13:16" ht="14.1" customHeight="1" x14ac:dyDescent="0.2">
      <c r="M105" s="8"/>
      <c r="P105" s="3"/>
    </row>
    <row r="106" spans="13:16" ht="14.1" customHeight="1" x14ac:dyDescent="0.2">
      <c r="M106" s="8"/>
    </row>
    <row r="107" spans="13:16" ht="14.1" customHeight="1" x14ac:dyDescent="0.2">
      <c r="M107" s="8"/>
    </row>
    <row r="108" spans="13:16" ht="14.1" customHeight="1" x14ac:dyDescent="0.2">
      <c r="M108" s="8"/>
    </row>
    <row r="109" spans="13:16" ht="14.1" customHeight="1" x14ac:dyDescent="0.2">
      <c r="M109" s="8"/>
    </row>
    <row r="110" spans="13:16" ht="14.1" customHeight="1" x14ac:dyDescent="0.2">
      <c r="M110" s="8"/>
    </row>
    <row r="111" spans="13:16" ht="14.1" customHeight="1" x14ac:dyDescent="0.2">
      <c r="M111" s="8"/>
    </row>
    <row r="112" spans="13:16" ht="14.1" customHeight="1" x14ac:dyDescent="0.2">
      <c r="M112" s="8"/>
    </row>
    <row r="113" spans="13:16" ht="14.1" customHeight="1" x14ac:dyDescent="0.2">
      <c r="M113" s="8"/>
    </row>
    <row r="114" spans="13:16" ht="14.1" customHeight="1" x14ac:dyDescent="0.2">
      <c r="M114" s="8"/>
    </row>
    <row r="115" spans="13:16" ht="14.1" customHeight="1" x14ac:dyDescent="0.2">
      <c r="M115" s="8"/>
    </row>
    <row r="116" spans="13:16" ht="14.1" customHeight="1" x14ac:dyDescent="0.2">
      <c r="M116" s="8"/>
    </row>
    <row r="117" spans="13:16" ht="14.1" customHeight="1" x14ac:dyDescent="0.2">
      <c r="M117" s="8"/>
      <c r="P117" s="3"/>
    </row>
    <row r="118" spans="13:16" ht="14.1" customHeight="1" x14ac:dyDescent="0.2">
      <c r="M118" s="8"/>
    </row>
    <row r="119" spans="13:16" ht="14.1" customHeight="1" x14ac:dyDescent="0.2">
      <c r="M119" s="8"/>
    </row>
    <row r="120" spans="13:16" ht="14.1" customHeight="1" x14ac:dyDescent="0.2">
      <c r="M120" s="8"/>
    </row>
    <row r="121" spans="13:16" ht="14.1" customHeight="1" x14ac:dyDescent="0.2">
      <c r="M121" s="8"/>
    </row>
    <row r="122" spans="13:16" ht="14.1" customHeight="1" x14ac:dyDescent="0.2">
      <c r="M122" s="8"/>
    </row>
    <row r="123" spans="13:16" ht="14.1" customHeight="1" x14ac:dyDescent="0.2">
      <c r="M123" s="8"/>
    </row>
    <row r="124" spans="13:16" ht="14.1" customHeight="1" x14ac:dyDescent="0.2">
      <c r="M124" s="8"/>
    </row>
    <row r="125" spans="13:16" ht="14.1" customHeight="1" x14ac:dyDescent="0.2">
      <c r="M125" s="8"/>
    </row>
    <row r="126" spans="13:16" ht="14.1" customHeight="1" x14ac:dyDescent="0.2">
      <c r="M126" s="8"/>
    </row>
    <row r="127" spans="13:16" ht="14.1" customHeight="1" x14ac:dyDescent="0.2">
      <c r="M127" s="8"/>
    </row>
    <row r="128" spans="13:16" ht="14.1" customHeight="1" x14ac:dyDescent="0.2">
      <c r="M128" s="8"/>
    </row>
    <row r="129" spans="13:16" ht="14.1" customHeight="1" x14ac:dyDescent="0.2">
      <c r="M129" s="8"/>
      <c r="P129" s="3"/>
    </row>
    <row r="130" spans="13:16" ht="14.1" customHeight="1" x14ac:dyDescent="0.2">
      <c r="M130" s="8"/>
    </row>
    <row r="131" spans="13:16" ht="14.1" customHeight="1" x14ac:dyDescent="0.2">
      <c r="M131" s="8"/>
    </row>
    <row r="132" spans="13:16" ht="14.1" customHeight="1" x14ac:dyDescent="0.2">
      <c r="M132" s="8"/>
    </row>
    <row r="133" spans="13:16" ht="14.1" customHeight="1" x14ac:dyDescent="0.2">
      <c r="M133" s="8"/>
    </row>
    <row r="134" spans="13:16" ht="14.1" customHeight="1" x14ac:dyDescent="0.2">
      <c r="M134" s="8"/>
    </row>
    <row r="135" spans="13:16" ht="14.1" customHeight="1" x14ac:dyDescent="0.2">
      <c r="M135" s="8"/>
    </row>
    <row r="136" spans="13:16" ht="14.1" customHeight="1" x14ac:dyDescent="0.2">
      <c r="M136" s="8"/>
    </row>
    <row r="137" spans="13:16" ht="14.1" customHeight="1" x14ac:dyDescent="0.2">
      <c r="M137" s="8"/>
    </row>
    <row r="138" spans="13:16" ht="14.1" customHeight="1" x14ac:dyDescent="0.2">
      <c r="M138" s="8"/>
    </row>
    <row r="139" spans="13:16" ht="14.1" customHeight="1" x14ac:dyDescent="0.2">
      <c r="M139" s="8"/>
    </row>
    <row r="140" spans="13:16" ht="14.1" customHeight="1" x14ac:dyDescent="0.2">
      <c r="M140" s="8"/>
    </row>
    <row r="141" spans="13:16" ht="14.1" customHeight="1" x14ac:dyDescent="0.2">
      <c r="M141" s="8"/>
      <c r="P141" s="3"/>
    </row>
    <row r="142" spans="13:16" ht="14.1" customHeight="1" x14ac:dyDescent="0.2">
      <c r="M142" s="8"/>
    </row>
    <row r="143" spans="13:16" ht="14.1" customHeight="1" x14ac:dyDescent="0.2">
      <c r="M143" s="8"/>
    </row>
    <row r="144" spans="13:16" ht="14.1" customHeight="1" x14ac:dyDescent="0.2">
      <c r="M144" s="8"/>
    </row>
    <row r="145" spans="13:16" ht="14.1" customHeight="1" x14ac:dyDescent="0.2">
      <c r="M145" s="8"/>
    </row>
    <row r="146" spans="13:16" ht="14.1" customHeight="1" x14ac:dyDescent="0.2">
      <c r="M146" s="8"/>
    </row>
    <row r="147" spans="13:16" ht="14.1" customHeight="1" x14ac:dyDescent="0.2">
      <c r="M147" s="8"/>
    </row>
    <row r="148" spans="13:16" ht="14.1" customHeight="1" x14ac:dyDescent="0.2">
      <c r="M148" s="8"/>
    </row>
    <row r="149" spans="13:16" ht="14.1" customHeight="1" x14ac:dyDescent="0.2">
      <c r="M149" s="8"/>
    </row>
    <row r="150" spans="13:16" ht="14.1" customHeight="1" x14ac:dyDescent="0.2">
      <c r="M150" s="8"/>
    </row>
    <row r="151" spans="13:16" ht="14.1" customHeight="1" x14ac:dyDescent="0.2">
      <c r="M151" s="8"/>
    </row>
    <row r="152" spans="13:16" ht="14.1" customHeight="1" x14ac:dyDescent="0.2">
      <c r="M152" s="8"/>
    </row>
    <row r="153" spans="13:16" ht="14.1" customHeight="1" x14ac:dyDescent="0.2">
      <c r="M153" s="8"/>
      <c r="P153" s="3"/>
    </row>
    <row r="154" spans="13:16" ht="14.1" customHeight="1" x14ac:dyDescent="0.2">
      <c r="M154" s="8"/>
    </row>
    <row r="155" spans="13:16" ht="14.1" customHeight="1" x14ac:dyDescent="0.2">
      <c r="M155" s="8"/>
    </row>
    <row r="156" spans="13:16" ht="14.1" customHeight="1" x14ac:dyDescent="0.2">
      <c r="M156" s="8"/>
    </row>
    <row r="157" spans="13:16" ht="14.1" customHeight="1" x14ac:dyDescent="0.2">
      <c r="M157" s="8"/>
    </row>
    <row r="158" spans="13:16" ht="14.1" customHeight="1" x14ac:dyDescent="0.2">
      <c r="M158" s="8"/>
    </row>
    <row r="159" spans="13:16" ht="14.1" customHeight="1" x14ac:dyDescent="0.2">
      <c r="M159" s="8"/>
    </row>
    <row r="160" spans="13:16" ht="14.1" customHeight="1" x14ac:dyDescent="0.2">
      <c r="M160" s="8"/>
    </row>
    <row r="161" spans="13:16" ht="14.1" customHeight="1" x14ac:dyDescent="0.2">
      <c r="M161" s="8"/>
    </row>
    <row r="162" spans="13:16" ht="14.1" customHeight="1" x14ac:dyDescent="0.2">
      <c r="M162" s="8"/>
    </row>
    <row r="163" spans="13:16" ht="14.1" customHeight="1" x14ac:dyDescent="0.2">
      <c r="M163" s="8"/>
    </row>
    <row r="164" spans="13:16" ht="14.1" customHeight="1" x14ac:dyDescent="0.2">
      <c r="M164" s="8"/>
    </row>
    <row r="165" spans="13:16" ht="14.1" customHeight="1" x14ac:dyDescent="0.2">
      <c r="M165" s="8"/>
      <c r="P165" s="3"/>
    </row>
    <row r="166" spans="13:16" ht="14.1" customHeight="1" x14ac:dyDescent="0.2">
      <c r="M166" s="8"/>
    </row>
    <row r="167" spans="13:16" ht="14.1" customHeight="1" x14ac:dyDescent="0.2">
      <c r="M167" s="8"/>
    </row>
    <row r="168" spans="13:16" ht="14.1" customHeight="1" x14ac:dyDescent="0.2">
      <c r="M168" s="8"/>
    </row>
    <row r="169" spans="13:16" ht="14.1" customHeight="1" x14ac:dyDescent="0.2">
      <c r="M169" s="4"/>
    </row>
    <row r="170" spans="13:16" ht="14.1" customHeight="1" x14ac:dyDescent="0.2">
      <c r="M170" s="4"/>
    </row>
    <row r="171" spans="13:16" ht="14.1" customHeight="1" x14ac:dyDescent="0.2">
      <c r="M171" s="4"/>
    </row>
    <row r="172" spans="13:16" ht="14.1" customHeight="1" x14ac:dyDescent="0.2">
      <c r="M172" s="4"/>
    </row>
    <row r="173" spans="13:16" ht="14.1" customHeight="1" x14ac:dyDescent="0.2">
      <c r="M173" s="4"/>
    </row>
    <row r="174" spans="13:16" ht="14.1" customHeight="1" x14ac:dyDescent="0.2">
      <c r="M174" s="4"/>
    </row>
    <row r="175" spans="13:16" ht="14.1" customHeight="1" x14ac:dyDescent="0.2">
      <c r="M175" s="4"/>
    </row>
    <row r="176" spans="13:16" ht="14.1" customHeight="1" x14ac:dyDescent="0.2">
      <c r="M176" s="4"/>
    </row>
    <row r="177" spans="13:13" ht="14.1" customHeight="1" x14ac:dyDescent="0.2">
      <c r="M177" s="4"/>
    </row>
    <row r="178" spans="13:13" ht="14.1" customHeight="1" x14ac:dyDescent="0.2">
      <c r="M178" s="4"/>
    </row>
    <row r="179" spans="13:13" ht="14.1" customHeight="1" x14ac:dyDescent="0.2">
      <c r="M179" s="4"/>
    </row>
    <row r="180" spans="13:13" ht="14.1" customHeight="1" x14ac:dyDescent="0.2">
      <c r="M180" s="4"/>
    </row>
    <row r="181" spans="13:13" ht="14.1" customHeight="1" x14ac:dyDescent="0.2">
      <c r="M181" s="4"/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model4(3)turnover&amp;RSI</vt:lpstr>
      <vt:lpstr>model4(1)&amp;KDJ</vt:lpstr>
      <vt:lpstr>model4(3)turnover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2022-10-29T06:52:21Z</dcterms:modified>
</cp:coreProperties>
</file>